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1"/>
  <workbookPr codeName="ThisWorkbook"/>
  <mc:AlternateContent xmlns:mc="http://schemas.openxmlformats.org/markup-compatibility/2006">
    <mc:Choice Requires="x15">
      <x15ac:absPath xmlns:x15ac="http://schemas.microsoft.com/office/spreadsheetml/2010/11/ac" url="https://thameswater.sharepoint.com/sites/RegReport/AR21 final submissions/"/>
    </mc:Choice>
  </mc:AlternateContent>
  <xr:revisionPtr revIDLastSave="0" documentId="8_{D935555E-CA44-4848-A729-014D6C1216E8}" xr6:coauthVersionLast="47" xr6:coauthVersionMax="47" xr10:uidLastSave="{00000000-0000-0000-0000-000000000000}"/>
  <workbookProtection workbookAlgorithmName="SHA-512" workbookHashValue="ICqBuOWMCxAUf5gFCOWL1E+vWjYeSnw9N0q5m2I2Qjzw+dvMK/Wm5cxZy0B2F9+UYO9FSBOJXj62Jy+E+vuZyg==" workbookSaltValue="CkY0fqP13LYU9zJ/bUdzrg==" workbookSpinCount="100000" lockStructure="1"/>
  <bookViews>
    <workbookView xWindow="-108" yWindow="-108" windowWidth="23256" windowHeight="12576" tabRatio="781" firstSheet="45" activeTab="45" xr2:uid="{00000000-000D-0000-FFFF-FFFF00000000}"/>
  </bookViews>
  <sheets>
    <sheet name="Lists" sheetId="80" state="hidden" r:id="rId1"/>
    <sheet name="Introduction" sheetId="78" r:id="rId2"/>
    <sheet name="Contents" sheetId="1" r:id="rId3"/>
    <sheet name="Validation" sheetId="79" r:id="rId4"/>
    <sheet name="Section 1 &gt;&gt;" sheetId="201" r:id="rId5"/>
    <sheet name="1A" sheetId="202" r:id="rId6"/>
    <sheet name="1B" sheetId="203" r:id="rId7"/>
    <sheet name="1C" sheetId="204" r:id="rId8"/>
    <sheet name="1D" sheetId="205" r:id="rId9"/>
    <sheet name="1E" sheetId="206" r:id="rId10"/>
    <sheet name="1F" sheetId="207" r:id="rId11"/>
    <sheet name="Section 2 &gt;&gt; " sheetId="208" r:id="rId12"/>
    <sheet name="2A" sheetId="209" r:id="rId13"/>
    <sheet name="2B" sheetId="210" r:id="rId14"/>
    <sheet name="2C" sheetId="211" r:id="rId15"/>
    <sheet name="2D" sheetId="212" r:id="rId16"/>
    <sheet name="2E" sheetId="213" r:id="rId17"/>
    <sheet name="2G" sheetId="262" state="hidden" r:id="rId18"/>
    <sheet name="2H" sheetId="263" state="hidden" r:id="rId19"/>
    <sheet name="2F" sheetId="214" r:id="rId20"/>
    <sheet name="2I" sheetId="215" r:id="rId21"/>
    <sheet name="2J" sheetId="216" r:id="rId22"/>
    <sheet name="2K" sheetId="217" r:id="rId23"/>
    <sheet name="2L" sheetId="218" r:id="rId24"/>
    <sheet name="2M" sheetId="219" r:id="rId25"/>
    <sheet name="2N" sheetId="220" r:id="rId26"/>
    <sheet name="2O" sheetId="221" r:id="rId27"/>
    <sheet name="Section 4 &gt;&gt;" sheetId="222" r:id="rId28"/>
    <sheet name="4A" sheetId="223" r:id="rId29"/>
    <sheet name="4B" sheetId="224"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234" r:id="rId40"/>
    <sheet name="4M" sheetId="235" r:id="rId41"/>
    <sheet name="4N" sheetId="236" r:id="rId42"/>
    <sheet name="4O" sheetId="237" r:id="rId43"/>
    <sheet name="4P" sheetId="238" r:id="rId44"/>
    <sheet name="4Q" sheetId="239" r:id="rId45"/>
    <sheet name="4R" sheetId="240" r:id="rId46"/>
    <sheet name="Section 5 &gt;&gt;" sheetId="241" r:id="rId47"/>
    <sheet name="5A" sheetId="242" r:id="rId48"/>
    <sheet name="5B" sheetId="243" r:id="rId49"/>
    <sheet name="Section 6 &gt;&gt;" sheetId="244" r:id="rId50"/>
    <sheet name="6A" sheetId="245" r:id="rId51"/>
    <sheet name="6B" sheetId="246" r:id="rId52"/>
    <sheet name="6C" sheetId="247" r:id="rId53"/>
    <sheet name="6D" sheetId="248" r:id="rId54"/>
    <sheet name="Section 7 &gt;&gt;" sheetId="249" r:id="rId55"/>
    <sheet name="7A" sheetId="250" r:id="rId56"/>
    <sheet name="7B" sheetId="251" r:id="rId57"/>
    <sheet name="7C" sheetId="252" r:id="rId58"/>
    <sheet name="7D" sheetId="253" r:id="rId59"/>
    <sheet name="7E" sheetId="254" r:id="rId60"/>
    <sheet name="Section 8 &gt;&gt;" sheetId="255" r:id="rId61"/>
    <sheet name="8A" sheetId="256" r:id="rId62"/>
    <sheet name="8B" sheetId="257" r:id="rId63"/>
    <sheet name="8C" sheetId="258" r:id="rId64"/>
    <sheet name="8D" sheetId="259" r:id="rId65"/>
    <sheet name="Section 9 &gt;&gt;" sheetId="260" r:id="rId66"/>
    <sheet name="9A" sheetId="261" r:id="rId67"/>
    <sheet name="Small Co return &gt;&gt;" sheetId="264" state="hidden" r:id="rId68"/>
    <sheet name="S1" sheetId="265" state="hidden" r:id="rId69"/>
    <sheet name="S2" sheetId="266" state="hidden" r:id="rId70"/>
  </sheets>
  <externalReferences>
    <externalReference r:id="rId7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Contents!$B$2:$C$2</definedName>
    <definedName name="_Order1">255</definedName>
    <definedName name="_Order2">255</definedName>
    <definedName name="Anglian_Water">Lists!$H$5:$H$61</definedName>
    <definedName name="Dŵr_Cymru">Lists!$P$5:$P$34</definedName>
    <definedName name="F" localSheetId="28">{"bal",#N/A,FALSE,"working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7" hidden="1">{"bal",#N/A,FALSE,"working papers";"income",#N/A,FALSE,"working papers"}</definedName>
    <definedName name="F" localSheetId="48" hidden="1">{"bal",#N/A,FALSE,"working papers";"income",#N/A,FALSE,"working papers"}</definedName>
    <definedName name="F" localSheetId="50" hidden="1">{"bal",#N/A,FALSE,"working papers";"income",#N/A,FALSE,"working papers"}</definedName>
    <definedName name="F" localSheetId="51" hidden="1">{"bal",#N/A,FALSE,"working papers";"income",#N/A,FALSE,"working papers"}</definedName>
    <definedName name="F" localSheetId="52" hidden="1">{"bal",#N/A,FALSE,"working papers";"income",#N/A,FALSE,"working papers"}</definedName>
    <definedName name="F" localSheetId="53" hidden="1">{"bal",#N/A,FALSE,"working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6" hidden="1">{"bal",#N/A,FALSE,"working papers";"income",#N/A,FALSE,"working papers"}</definedName>
    <definedName name="F" localSheetId="69" hidden="1">{"bal",#N/A,FALSE,"working papers";"income",#N/A,FALSE,"working papers"}</definedName>
    <definedName name="F">{"bal",#N/A,FALSE,"working papers";"income",#N/A,FALSE,"working papers"}</definedName>
    <definedName name="fdraf" localSheetId="28">{"bal",#N/A,FALSE,"working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7" hidden="1">{"bal",#N/A,FALSE,"working papers";"income",#N/A,FALSE,"working papers"}</definedName>
    <definedName name="fdraf" localSheetId="48" hidden="1">{"bal",#N/A,FALSE,"working papers";"income",#N/A,FALSE,"working papers"}</definedName>
    <definedName name="fdraf" localSheetId="50" hidden="1">{"bal",#N/A,FALSE,"working papers";"income",#N/A,FALSE,"working papers"}</definedName>
    <definedName name="fdraf" localSheetId="51" hidden="1">{"bal",#N/A,FALSE,"working papers";"income",#N/A,FALSE,"working papers"}</definedName>
    <definedName name="fdraf" localSheetId="52" hidden="1">{"bal",#N/A,FALSE,"working papers";"income",#N/A,FALSE,"working papers"}</definedName>
    <definedName name="fdraf" localSheetId="53" hidden="1">{"bal",#N/A,FALSE,"working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6" hidden="1">{"bal",#N/A,FALSE,"working papers";"income",#N/A,FALSE,"working papers"}</definedName>
    <definedName name="fdraf" localSheetId="69" hidden="1">{"bal",#N/A,FALSE,"working papers";"income",#N/A,FALSE,"working papers"}</definedName>
    <definedName name="fdraf">{"bal",#N/A,FALSE,"working papers";"income",#N/A,FALSE,"working papers"}</definedName>
    <definedName name="Fdraft" localSheetId="28">{"bal",#N/A,FALSE,"working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7" hidden="1">{"bal",#N/A,FALSE,"working papers";"income",#N/A,FALSE,"working papers"}</definedName>
    <definedName name="Fdraft" localSheetId="48" hidden="1">{"bal",#N/A,FALSE,"working papers";"income",#N/A,FALSE,"working papers"}</definedName>
    <definedName name="Fdraft" localSheetId="50" hidden="1">{"bal",#N/A,FALSE,"working papers";"income",#N/A,FALSE,"working papers"}</definedName>
    <definedName name="Fdraft" localSheetId="51" hidden="1">{"bal",#N/A,FALSE,"working papers";"income",#N/A,FALSE,"working papers"}</definedName>
    <definedName name="Fdraft" localSheetId="52" hidden="1">{"bal",#N/A,FALSE,"working papers";"income",#N/A,FALSE,"working papers"}</definedName>
    <definedName name="Fdraft" localSheetId="53" hidden="1">{"bal",#N/A,FALSE,"working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6" hidden="1">{"bal",#N/A,FALSE,"working papers";"income",#N/A,FALSE,"working papers"}</definedName>
    <definedName name="Fdraft" localSheetId="69"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orthumbrian_Water">Lists!$I$5:$I$30</definedName>
    <definedName name="_xlnm.Print_Area" localSheetId="5">'1A'!$B$1:$P$34</definedName>
    <definedName name="_xlnm.Print_Area" localSheetId="6">'1B'!$B$1:$M$12</definedName>
    <definedName name="_xlnm.Print_Area" localSheetId="7">'1C'!$B$1:$M$53</definedName>
    <definedName name="_xlnm.Print_Area" localSheetId="8">'1D'!$B$1:$M$37</definedName>
    <definedName name="_xlnm.Print_Area" localSheetId="9">'1E'!$B$1:$L$30</definedName>
    <definedName name="_xlnm.Print_Area" localSheetId="10">'1F'!$B$1:$Q$59</definedName>
    <definedName name="_xlnm.Print_Area" localSheetId="12">'2A'!$B$1:$O$24</definedName>
    <definedName name="_xlnm.Print_Area" localSheetId="13">'2B'!$B$1:$M$45</definedName>
    <definedName name="_xlnm.Print_Area" localSheetId="14">'2C'!$B$1:$J$51</definedName>
    <definedName name="_xlnm.Print_Area" localSheetId="15">'2D'!$B$1:$O$31</definedName>
    <definedName name="_xlnm.Print_Area" localSheetId="16">'2E'!$B$1:$K$55</definedName>
    <definedName name="_xlnm.Print_Area" localSheetId="19">'2F'!$B$1:$H$29</definedName>
    <definedName name="_xlnm.Print_Area" localSheetId="17">'2G'!$AG$1:$AR$30</definedName>
    <definedName name="_xlnm.Print_Area" localSheetId="18">'2H'!$B$1:$O$26</definedName>
    <definedName name="_xlnm.Print_Area" localSheetId="20">'2I'!$B$1:$M$29</definedName>
    <definedName name="_xlnm.Print_Area" localSheetId="21">'2J'!$B$1:$I$19</definedName>
    <definedName name="_xlnm.Print_Area" localSheetId="22">'2K'!$B$1:$J$17</definedName>
    <definedName name="_xlnm.Print_Area" localSheetId="23">'2L'!$B$1:$K$7</definedName>
    <definedName name="_xlnm.Print_Area" localSheetId="24">'2M'!$Z$1:$AG$23</definedName>
    <definedName name="_xlnm.Print_Area" localSheetId="25">'2N'!$B$1:$I$43</definedName>
    <definedName name="_xlnm.Print_Area" localSheetId="26">'2O'!$B$1:$N$32</definedName>
    <definedName name="_xlnm.Print_Area" localSheetId="28">'4A'!$B$1:$H$34</definedName>
    <definedName name="_xlnm.Print_Area" localSheetId="29">'4B'!$B$1:$Y$839</definedName>
    <definedName name="_xlnm.Print_Area" localSheetId="30">'4C'!$B$1:$Q$42</definedName>
    <definedName name="_xlnm.Print_Area" localSheetId="31">'4D'!$B$1:$M$44</definedName>
    <definedName name="_xlnm.Print_Area" localSheetId="32">'4E'!$B$1:$P$43</definedName>
    <definedName name="_xlnm.Print_Area" localSheetId="33">'4F'!$B$1:$S$34</definedName>
    <definedName name="_xlnm.Print_Area" localSheetId="34">'4G'!$B$1:$Y$35</definedName>
    <definedName name="_xlnm.Print_Area" localSheetId="35">'4H'!$B$1:$I$42</definedName>
    <definedName name="_xlnm.Print_Area" localSheetId="36">'4I'!$B$1:$M$47</definedName>
    <definedName name="_xlnm.Print_Area" localSheetId="37">'4J'!$B$1:$P$36</definedName>
    <definedName name="_xlnm.Print_Area" localSheetId="38">'4K'!$B$1:$P$37</definedName>
    <definedName name="_xlnm.Print_Area" localSheetId="39">'4L'!$B$1:$T$101</definedName>
    <definedName name="_xlnm.Print_Area" localSheetId="40">'4M'!$B$1:$Z$95</definedName>
    <definedName name="_xlnm.Print_Area" localSheetId="41">'4N'!$B$1:$N$18</definedName>
    <definedName name="_xlnm.Print_Area" localSheetId="42">'4O'!$B$1:$Q$16</definedName>
    <definedName name="_xlnm.Print_Area" localSheetId="43">'4P'!$B$1:$O$11</definedName>
    <definedName name="_xlnm.Print_Area" localSheetId="44">'4Q'!$B$1:$J$28</definedName>
    <definedName name="_xlnm.Print_Area" localSheetId="45">'4R'!$B$1:$P$50</definedName>
    <definedName name="_xlnm.Print_Area" localSheetId="47">'5A'!$B$1:$H$37</definedName>
    <definedName name="_xlnm.Print_Area" localSheetId="48">'5B'!$B$1:$O$20</definedName>
    <definedName name="_xlnm.Print_Area" localSheetId="50">'6A'!$B$1:$I$55</definedName>
    <definedName name="_xlnm.Print_Area" localSheetId="51">'6B'!$B$1:$H$43</definedName>
    <definedName name="_xlnm.Print_Area" localSheetId="52">'6C'!$B$1:$H$40</definedName>
    <definedName name="_xlnm.Print_Area" localSheetId="53">'6D'!$B$1:$J$32</definedName>
    <definedName name="_xlnm.Print_Area" localSheetId="55">'7A'!$B$1:$H$26</definedName>
    <definedName name="_xlnm.Print_Area" localSheetId="56">'7B'!$B$1:$CJ$28</definedName>
    <definedName name="_xlnm.Print_Area" localSheetId="57">'7C'!$B$1:$H$30</definedName>
    <definedName name="_xlnm.Print_Area" localSheetId="58">'7D'!$B$1:$AE$39</definedName>
    <definedName name="_xlnm.Print_Area" localSheetId="59">'7E'!$B$1:$H$18</definedName>
    <definedName name="_xlnm.Print_Area" localSheetId="61">'8A'!$B$1:$H$32</definedName>
    <definedName name="_xlnm.Print_Area" localSheetId="62">'8B'!$B$1:$P$55</definedName>
    <definedName name="_xlnm.Print_Area" localSheetId="63">'8C'!$B$1:$O$32</definedName>
    <definedName name="_xlnm.Print_Area" localSheetId="64">'8D'!$B$1:$I$23</definedName>
    <definedName name="_xlnm.Print_Area" localSheetId="66">'9A'!$B$1:$N$38</definedName>
    <definedName name="_xlnm.Print_Area" localSheetId="2">Contents!$B$2:$C$80</definedName>
    <definedName name="_xlnm.Print_Area" localSheetId="1">Introduction!#REF!</definedName>
    <definedName name="_xlnm.Print_Area" localSheetId="68">'S1'!$B$1:$M$36</definedName>
    <definedName name="_xlnm.Print_Area" localSheetId="69">'S2'!$B$1:$N$164</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__England">Lists!$L$5:$L$81</definedName>
    <definedName name="South_West_Water">Lists!$M$5:$M$24</definedName>
    <definedName name="Southern_Water">Lists!$K$5:$K$50</definedName>
    <definedName name="Thames_Water">Lists!$N$5:$N$62</definedName>
    <definedName name="United_Utilities">Lists!$J$5:$J$71</definedName>
    <definedName name="Wessex_Water">Lists!$O$5:$O$33</definedName>
    <definedName name="wrn.papersdraft" localSheetId="28">{"bal",#N/A,FALSE,"working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7" hidden="1">{"bal",#N/A,FALSE,"working papers";"income",#N/A,FALSE,"working papers"}</definedName>
    <definedName name="wrn.papersdraft" localSheetId="48" hidden="1">{"bal",#N/A,FALSE,"working papers";"income",#N/A,FALSE,"working papers"}</definedName>
    <definedName name="wrn.papersdraft" localSheetId="50" hidden="1">{"bal",#N/A,FALSE,"working papers";"income",#N/A,FALSE,"working papers"}</definedName>
    <definedName name="wrn.papersdraft" localSheetId="51" hidden="1">{"bal",#N/A,FALSE,"working papers";"income",#N/A,FALSE,"working papers"}</definedName>
    <definedName name="wrn.papersdraft" localSheetId="52" hidden="1">{"bal",#N/A,FALSE,"working papers";"income",#N/A,FALSE,"working papers"}</definedName>
    <definedName name="wrn.papersdraft" localSheetId="53" hidden="1">{"bal",#N/A,FALSE,"working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6" hidden="1">{"bal",#N/A,FALSE,"working papers";"income",#N/A,FALSE,"working papers"}</definedName>
    <definedName name="wrn.papersdraft" localSheetId="69" hidden="1">{"bal",#N/A,FALSE,"working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7" hidden="1">{"bal",#N/A,FALSE,"working papers";"income",#N/A,FALSE,"working papers"}</definedName>
    <definedName name="wrn.wpapers." localSheetId="48" hidden="1">{"bal",#N/A,FALSE,"working papers";"income",#N/A,FALSE,"working papers"}</definedName>
    <definedName name="wrn.wpapers." localSheetId="50" hidden="1">{"bal",#N/A,FALSE,"working papers";"income",#N/A,FALSE,"working papers"}</definedName>
    <definedName name="wrn.wpapers." localSheetId="51" hidden="1">{"bal",#N/A,FALSE,"working papers";"income",#N/A,FALSE,"working papers"}</definedName>
    <definedName name="wrn.wpapers." localSheetId="52" hidden="1">{"bal",#N/A,FALSE,"working papers";"income",#N/A,FALSE,"working papers"}</definedName>
    <definedName name="wrn.wpapers." localSheetId="53" hidden="1">{"bal",#N/A,FALSE,"working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6" hidden="1">{"bal",#N/A,FALSE,"working papers";"income",#N/A,FALSE,"working papers"}</definedName>
    <definedName name="wrn.wpapers." localSheetId="69"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5">'1A'!$B$1:$L$34</definedName>
    <definedName name="Z_1B259DF3_2D8D_4DFB_A9C4_F29F1CEBD105_.wvu.PrintArea" localSheetId="6">'1B'!$B$1:$L$13</definedName>
    <definedName name="Z_1B259DF3_2D8D_4DFB_A9C4_F29F1CEBD105_.wvu.PrintArea" localSheetId="7">'1C'!$B$1:$L$54</definedName>
    <definedName name="Z_1B259DF3_2D8D_4DFB_A9C4_F29F1CEBD105_.wvu.PrintArea" localSheetId="9">'1E'!$B$1:$K$30</definedName>
    <definedName name="Z_1B259DF3_2D8D_4DFB_A9C4_F29F1CEBD105_.wvu.PrintArea" localSheetId="10">'1F'!$B$1:$P$59</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9">'2F'!$B$1:$F$28</definedName>
    <definedName name="Z_1B259DF3_2D8D_4DFB_A9C4_F29F1CEBD105_.wvu.PrintArea" localSheetId="17">'2G'!$AG$1:$AR$31</definedName>
    <definedName name="Z_1B259DF3_2D8D_4DFB_A9C4_F29F1CEBD105_.wvu.PrintArea" localSheetId="18">'2H'!$B$1:$O$25</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'2L'!$B$1:$J$7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'4C'!$B$1:$M$26</definedName>
    <definedName name="Z_1B259DF3_2D8D_4DFB_A9C4_F29F1CEBD105_.wvu.PrintArea" localSheetId="31">'4D'!$B$1:$L$37</definedName>
    <definedName name="Z_1B259DF3_2D8D_4DFB_A9C4_F29F1CEBD105_.wvu.PrintArea" localSheetId="32">'4E'!$B$1:$O$43</definedName>
    <definedName name="Z_1B259DF3_2D8D_4DFB_A9C4_F29F1CEBD105_.wvu.PrintArea" localSheetId="35">'4H'!$B$1:$H$42</definedName>
    <definedName name="Z_1B259DF3_2D8D_4DFB_A9C4_F29F1CEBD105_.wvu.PrintArea" localSheetId="36">'4I'!$B$1:$L$47</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'4M'!$B$1:$Y$33</definedName>
    <definedName name="Z_1B259DF3_2D8D_4DFB_A9C4_F29F1CEBD105_.wvu.PrintArea" localSheetId="42">'4O'!$C$1:$P$19</definedName>
    <definedName name="Z_1B259DF3_2D8D_4DFB_A9C4_F29F1CEBD105_.wvu.PrintArea" localSheetId="43">'4P'!$B$1:$H$11</definedName>
    <definedName name="Z_1B259DF3_2D8D_4DFB_A9C4_F29F1CEBD105_.wvu.PrintArea" localSheetId="48" hidden="1">'5B'!$B$1:$N$20</definedName>
    <definedName name="Z_1B259DF3_2D8D_4DFB_A9C4_F29F1CEBD105_.wvu.PrintArea" localSheetId="55" hidden="1">'7A'!$B$1:$H$24</definedName>
    <definedName name="Z_1B259DF3_2D8D_4DFB_A9C4_F29F1CEBD105_.wvu.PrintArea" localSheetId="62" hidden="1">'8B'!$B$1:$O$55</definedName>
    <definedName name="Z_1B259DF3_2D8D_4DFB_A9C4_F29F1CEBD105_.wvu.PrintArea" localSheetId="63" hidden="1">'8C'!$B$1:$M$31</definedName>
    <definedName name="Z_1B259DF3_2D8D_4DFB_A9C4_F29F1CEBD105_.wvu.PrintArea" localSheetId="2">Contents!$B$2:$C$76</definedName>
    <definedName name="Z_1B259DF3_2D8D_4DFB_A9C4_F29F1CEBD105_.wvu.PrintArea" localSheetId="1">Introduction!#REF!</definedName>
    <definedName name="Z_1B259DF3_2D8D_4DFB_A9C4_F29F1CEBD105_.wvu.Rows" localSheetId="10">'1F'!$60:$1048576</definedName>
    <definedName name="Z_650D7366_A5BD_406B_9661_ED9F5F01D420_.wvu.PrintArea" localSheetId="5">'1A'!$B$1:$L$23</definedName>
    <definedName name="Z_650D7366_A5BD_406B_9661_ED9F5F01D420_.wvu.PrintArea" localSheetId="6">'1B'!$B$1:$L$13</definedName>
    <definedName name="Z_650D7366_A5BD_406B_9661_ED9F5F01D420_.wvu.PrintArea" localSheetId="7">'1C'!$B$1:$L$54</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9">'2F'!$B$1:$F$28</definedName>
    <definedName name="Z_650D7366_A5BD_406B_9661_ED9F5F01D420_.wvu.PrintArea" localSheetId="17">'2G'!$AG$1:$AR$31</definedName>
    <definedName name="Z_650D7366_A5BD_406B_9661_ED9F5F01D420_.wvu.PrintArea" localSheetId="18">'2H'!$B$1:$O$25</definedName>
    <definedName name="Z_650D7366_A5BD_406B_9661_ED9F5F01D420_.wvu.PrintArea" localSheetId="20">'2I'!$B$1:$M$29</definedName>
    <definedName name="Z_650D7366_A5BD_406B_9661_ED9F5F01D420_.wvu.PrintArea" localSheetId="23">'2L'!$B$1:$J$7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'4C'!$B$1:$M$25</definedName>
    <definedName name="Z_650D7366_A5BD_406B_9661_ED9F5F01D420_.wvu.PrintArea" localSheetId="35">'4H'!$B$1:$H$42</definedName>
    <definedName name="Z_650D7366_A5BD_406B_9661_ED9F5F01D420_.wvu.PrintArea" localSheetId="36">'4I'!$B$1:$L$47</definedName>
    <definedName name="Z_650D7366_A5BD_406B_9661_ED9F5F01D420_.wvu.PrintArea" localSheetId="2">Contents!$B$2:$C$76</definedName>
    <definedName name="Z_650D7366_A5BD_406B_9661_ED9F5F01D420_.wvu.PrintArea" localSheetId="1">Introduction!#REF!</definedName>
    <definedName name="Z_69104686_4F2A_41D5_9B15_E00B9826BCA2_.wvu.PrintArea" localSheetId="29">'4B'!$B$3:$V$839</definedName>
    <definedName name="Z_71BC5093_C9C1_4AA0_864A_AADBDC96B3C1_.wvu.PrintArea" localSheetId="5">'1A'!$B$1:$P$34</definedName>
    <definedName name="Z_71BC5093_C9C1_4AA0_864A_AADBDC96B3C1_.wvu.PrintArea" localSheetId="6">'1B'!$B$1:$M$12</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0">'1F'!$B$1:$Q$59</definedName>
    <definedName name="Z_71BC5093_C9C1_4AA0_864A_AADBDC96B3C1_.wvu.PrintArea" localSheetId="12">'2A'!$B$1:$O$24</definedName>
    <definedName name="Z_71BC5093_C9C1_4AA0_864A_AADBDC96B3C1_.wvu.PrintArea" localSheetId="13">'2B'!$B$1:$M$45</definedName>
    <definedName name="Z_71BC5093_C9C1_4AA0_864A_AADBDC96B3C1_.wvu.PrintArea" localSheetId="14">'2C'!$B$1:$J$51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9">'2F'!$B$1:$H$29</definedName>
    <definedName name="Z_71BC5093_C9C1_4AA0_864A_AADBDC96B3C1_.wvu.PrintArea" localSheetId="17">'2G'!$AG$1:$AR$30</definedName>
    <definedName name="Z_71BC5093_C9C1_4AA0_864A_AADBDC96B3C1_.wvu.PrintArea" localSheetId="18">'2H'!$B$1:$O$26</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'2L'!$B$1:$K$7</definedName>
    <definedName name="Z_71BC5093_C9C1_4AA0_864A_AADBDC96B3C1_.wvu.PrintArea" localSheetId="24">'2M'!$Z$1:$AG$23</definedName>
    <definedName name="Z_71BC5093_C9C1_4AA0_864A_AADBDC96B3C1_.wvu.PrintArea" localSheetId="25">'2N'!$B$1:$I$43</definedName>
    <definedName name="Z_71BC5093_C9C1_4AA0_864A_AADBDC96B3C1_.wvu.PrintArea" localSheetId="26">'2O'!$B$1:$N$32</definedName>
    <definedName name="Z_71BC5093_C9C1_4AA0_864A_AADBDC96B3C1_.wvu.PrintArea" localSheetId="28">'4A'!$B$1:$H$34</definedName>
    <definedName name="Z_71BC5093_C9C1_4AA0_864A_AADBDC96B3C1_.wvu.PrintArea" localSheetId="29">'4B'!$B$1:$Y$839</definedName>
    <definedName name="Z_71BC5093_C9C1_4AA0_864A_AADBDC96B3C1_.wvu.PrintArea" localSheetId="30">'4C'!$B$1:$Q$42</definedName>
    <definedName name="Z_71BC5093_C9C1_4AA0_864A_AADBDC96B3C1_.wvu.PrintArea" localSheetId="31">'4D'!$B$1:$M$44</definedName>
    <definedName name="Z_71BC5093_C9C1_4AA0_864A_AADBDC96B3C1_.wvu.PrintArea" localSheetId="32">'4E'!$B$1:$O$43</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'4H'!$B$1:$I$42</definedName>
    <definedName name="Z_71BC5093_C9C1_4AA0_864A_AADBDC96B3C1_.wvu.PrintArea" localSheetId="36">'4I'!$B$1:$M$47</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'4L'!$B$1:$T$100</definedName>
    <definedName name="Z_71BC5093_C9C1_4AA0_864A_AADBDC96B3C1_.wvu.PrintArea" localSheetId="40">'4M'!$B$1:$Z$94</definedName>
    <definedName name="Z_71BC5093_C9C1_4AA0_864A_AADBDC96B3C1_.wvu.PrintArea" localSheetId="41">'4N'!$B$1:$N$18</definedName>
    <definedName name="Z_71BC5093_C9C1_4AA0_864A_AADBDC96B3C1_.wvu.PrintArea" localSheetId="42">'4O'!$B$1:$Q$16</definedName>
    <definedName name="Z_71BC5093_C9C1_4AA0_864A_AADBDC96B3C1_.wvu.PrintArea" localSheetId="43">'4P'!$B$1:$O$11</definedName>
    <definedName name="Z_71BC5093_C9C1_4AA0_864A_AADBDC96B3C1_.wvu.PrintArea" localSheetId="44">'4Q'!$B$1:$J$28</definedName>
    <definedName name="Z_71BC5093_C9C1_4AA0_864A_AADBDC96B3C1_.wvu.PrintArea" localSheetId="45">'4R'!$B$1:$P$50</definedName>
    <definedName name="Z_71BC5093_C9C1_4AA0_864A_AADBDC96B3C1_.wvu.PrintArea" localSheetId="47" hidden="1">'5A'!$B$1:$H$37</definedName>
    <definedName name="Z_71BC5093_C9C1_4AA0_864A_AADBDC96B3C1_.wvu.PrintArea" localSheetId="48" hidden="1">'5B'!$B$1:$O$20</definedName>
    <definedName name="Z_71BC5093_C9C1_4AA0_864A_AADBDC96B3C1_.wvu.PrintArea" localSheetId="50" hidden="1">'6A'!$B$1:$I$55</definedName>
    <definedName name="Z_71BC5093_C9C1_4AA0_864A_AADBDC96B3C1_.wvu.PrintArea" localSheetId="51" hidden="1">'6B'!$B$1:$H$35</definedName>
    <definedName name="Z_71BC5093_C9C1_4AA0_864A_AADBDC96B3C1_.wvu.PrintArea" localSheetId="52" hidden="1">'6C'!$B$1:$H$40</definedName>
    <definedName name="Z_71BC5093_C9C1_4AA0_864A_AADBDC96B3C1_.wvu.PrintArea" localSheetId="53" hidden="1">'6D'!$B$1:$J$32</definedName>
    <definedName name="Z_71BC5093_C9C1_4AA0_864A_AADBDC96B3C1_.wvu.PrintArea" localSheetId="55" hidden="1">'7A'!$B$1:$H$24</definedName>
    <definedName name="Z_71BC5093_C9C1_4AA0_864A_AADBDC96B3C1_.wvu.PrintArea" localSheetId="56" hidden="1">'7B'!$B$1:$CJ$28</definedName>
    <definedName name="Z_71BC5093_C9C1_4AA0_864A_AADBDC96B3C1_.wvu.PrintArea" localSheetId="57" hidden="1">'7C'!$B$1:$H$30</definedName>
    <definedName name="Z_71BC5093_C9C1_4AA0_864A_AADBDC96B3C1_.wvu.PrintArea" localSheetId="58" hidden="1">'7D'!$B$1:$AE$39</definedName>
    <definedName name="Z_71BC5093_C9C1_4AA0_864A_AADBDC96B3C1_.wvu.PrintArea" localSheetId="59">'7E'!$B$1:$H$18</definedName>
    <definedName name="Z_71BC5093_C9C1_4AA0_864A_AADBDC96B3C1_.wvu.PrintArea" localSheetId="61">'8A'!$B$1:$H$32</definedName>
    <definedName name="Z_71BC5093_C9C1_4AA0_864A_AADBDC96B3C1_.wvu.PrintArea" localSheetId="62" hidden="1">'8B'!$B$1:$P$55</definedName>
    <definedName name="Z_71BC5093_C9C1_4AA0_864A_AADBDC96B3C1_.wvu.PrintArea" localSheetId="63" hidden="1">'8C'!$B$1:$O$32</definedName>
    <definedName name="Z_71BC5093_C9C1_4AA0_864A_AADBDC96B3C1_.wvu.PrintArea" localSheetId="64">'8D'!$B$1:$I$23</definedName>
    <definedName name="Z_71BC5093_C9C1_4AA0_864A_AADBDC96B3C1_.wvu.PrintArea" localSheetId="66" hidden="1">'9A'!$B$1:$N$38</definedName>
    <definedName name="Z_71BC5093_C9C1_4AA0_864A_AADBDC96B3C1_.wvu.PrintArea" localSheetId="2">Contents!$B$2:$C$80</definedName>
    <definedName name="Z_71BC5093_C9C1_4AA0_864A_AADBDC96B3C1_.wvu.PrintArea" localSheetId="1">Introduction!#REF!</definedName>
    <definedName name="Z_71BC5093_C9C1_4AA0_864A_AADBDC96B3C1_.wvu.PrintArea" localSheetId="69" hidden="1">'S2'!$B$1:$N$164</definedName>
    <definedName name="Z_71BC5093_C9C1_4AA0_864A_AADBDC96B3C1_.wvu.Rows" localSheetId="10">'1F'!$60:$1048576,'1F'!#REF!</definedName>
    <definedName name="Z_71BC5093_C9C1_4AA0_864A_AADBDC96B3C1_.wvu.Rows" localSheetId="29">'4B'!$841:$1048576,'4B'!$61:$109,'4B'!$111:$159,'4B'!$161:$208,'4B'!$214:$262,'4B'!$264:$312,'4B'!$314:$362,'4B'!$364:$411,'4B'!$417:$465,'4B'!$467:$515,'4B'!$517:$565,'4B'!$567:$614,'4B'!$620:$668,'4B'!$670:$718,'4B'!$720:$768,'4B'!$770:$817,'4B'!#REF!</definedName>
    <definedName name="Z_9D0BCB94_913C_464E_843B_7A43F508C4E7_.wvu.PrintArea" localSheetId="5">'1A'!$B$1:$L$23</definedName>
    <definedName name="Z_9D0BCB94_913C_464E_843B_7A43F508C4E7_.wvu.PrintArea" localSheetId="6">'1B'!$B$1:$L$13</definedName>
    <definedName name="Z_9D0BCB94_913C_464E_843B_7A43F508C4E7_.wvu.PrintArea" localSheetId="7">'1C'!$B$1:$L$54</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9">'2F'!$B$1:$F$28</definedName>
    <definedName name="Z_9D0BCB94_913C_464E_843B_7A43F508C4E7_.wvu.PrintArea" localSheetId="17">'2G'!$AG$1:$AR$31</definedName>
    <definedName name="Z_9D0BCB94_913C_464E_843B_7A43F508C4E7_.wvu.PrintArea" localSheetId="18">'2H'!$B$1:$O$25</definedName>
    <definedName name="Z_9D0BCB94_913C_464E_843B_7A43F508C4E7_.wvu.PrintArea" localSheetId="20">'2I'!$B$1:$M$29</definedName>
    <definedName name="Z_9D0BCB94_913C_464E_843B_7A43F508C4E7_.wvu.PrintArea" localSheetId="23">'2L'!$B$1:$J$7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'4C'!$B$1:$M$25</definedName>
    <definedName name="Z_9D0BCB94_913C_464E_843B_7A43F508C4E7_.wvu.PrintArea" localSheetId="35">'4H'!$B$1:$H$42</definedName>
    <definedName name="Z_9D0BCB94_913C_464E_843B_7A43F508C4E7_.wvu.PrintArea" localSheetId="36">'4I'!$B$1:$L$47</definedName>
    <definedName name="Z_9D0BCB94_913C_464E_843B_7A43F508C4E7_.wvu.PrintArea" localSheetId="2">Contents!$B$2:$C$76</definedName>
    <definedName name="Z_9D0BCB94_913C_464E_843B_7A43F508C4E7_.wvu.PrintArea" localSheetId="1">Introduction!#REF!</definedName>
    <definedName name="Z_A8453347_62D5_433C_AC17_73E6B4F2766F_.wvu.PrintArea" localSheetId="29">'4B'!$B$3:$V$839</definedName>
    <definedName name="Z_C52B46E3_F629_4DFA_829C_FFB772C5F657_.wvu.PrintArea" localSheetId="5">'1A'!$B$1:$J$23</definedName>
    <definedName name="Z_C52B46E3_F629_4DFA_829C_FFB772C5F657_.wvu.PrintArea" localSheetId="6">'1B'!$B$1:$I$13</definedName>
    <definedName name="Z_C52B46E3_F629_4DFA_829C_FFB772C5F657_.wvu.PrintArea" localSheetId="7">'1C'!$B$1:$I$54</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'2L'!$B$1:$H$7</definedName>
    <definedName name="Z_C52B46E3_F629_4DFA_829C_FFB772C5F657_.wvu.PrintArea" localSheetId="24">'2M'!$Z$1:$AF$5</definedName>
    <definedName name="Z_C52B46E3_F629_4DFA_829C_FFB772C5F657_.wvu.PrintArea" localSheetId="30">'4C'!$B$1:$E$25</definedName>
    <definedName name="Z_C52B46E3_F629_4DFA_829C_FFB772C5F657_.wvu.PrintArea" localSheetId="35">'4H'!$B$1:$E$13</definedName>
    <definedName name="Z_C52B46E3_F629_4DFA_829C_FFB772C5F657_.wvu.PrintArea" localSheetId="36">'4I'!$B$1:$C$18</definedName>
  </definedNames>
  <calcPr calcId="191028"/>
  <customWorkbookViews>
    <customWorkbookView name="Andy Titchen - Personal View" guid="{71BC5093-C9C1-4AA0-864A-AADBDC96B3C1}" mergeInterval="0" personalView="1" maximized="1" xWindow="-13" yWindow="-13" windowWidth="2762" windowHeight="1770" activeSheetId="43"/>
    <customWorkbookView name="Jenny Ngai - Personal View" guid="{1B259DF3-2D8D-4DFB-A9C4-F29F1CEBD105}" mergeInterval="0" personalView="1" maximized="1" xWindow="-8" yWindow="-8" windowWidth="1936" windowHeight="1176" activeSheetId="1"/>
    <customWorkbookView name="Gayle Webb - Personal View" guid="{C52B46E3-F629-4DFA-829C-FFB772C5F657}" mergeInterval="0" personalView="1" maximized="1" windowWidth="1916" windowHeight="850" activeSheetId="11"/>
    <customWorkbookView name="Brian Caire - Personal View" guid="{650D7366-A5BD-406B-9661-ED9F5F01D420}" mergeInterval="0" personalView="1" maximized="1" xWindow="-8" yWindow="-8" windowWidth="1936" windowHeight="1176" activeSheetId="21"/>
    <customWorkbookView name="Robert Lee - Personal View" guid="{9D0BCB94-913C-464E-843B-7A43F508C4E7}" mergeInterval="0" personalView="1" maximized="1" xWindow="-9" yWindow="-9" windowWidth="1938" windowHeight="1170" activeSheetId="2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220" l="1"/>
  <c r="F49" i="240"/>
  <c r="F48" i="240"/>
  <c r="X53" i="234"/>
  <c r="I10" i="202"/>
  <c r="I10" i="204"/>
  <c r="H15" i="209" l="1"/>
  <c r="C18" i="79" l="1"/>
  <c r="C23" i="79"/>
  <c r="C24" i="79"/>
  <c r="C50" i="79"/>
  <c r="C54" i="79"/>
  <c r="C58" i="79"/>
  <c r="C59" i="79"/>
  <c r="C60" i="79"/>
  <c r="C66" i="79"/>
  <c r="C67" i="79"/>
  <c r="C68" i="79"/>
  <c r="C71" i="79"/>
  <c r="C74" i="79"/>
  <c r="C80" i="79"/>
  <c r="K163" i="266"/>
  <c r="J163" i="266"/>
  <c r="I163" i="266"/>
  <c r="H163" i="266"/>
  <c r="G163" i="266"/>
  <c r="F163" i="266"/>
  <c r="E163" i="266"/>
  <c r="D163" i="266"/>
  <c r="C163" i="266"/>
  <c r="AE160" i="266"/>
  <c r="AD160" i="266"/>
  <c r="AC160" i="266"/>
  <c r="AB160" i="266"/>
  <c r="AA160" i="266"/>
  <c r="Z160" i="266"/>
  <c r="Y160" i="266"/>
  <c r="X160" i="266"/>
  <c r="W160" i="266"/>
  <c r="R160" i="266" s="1"/>
  <c r="T160" i="266"/>
  <c r="AE159" i="266"/>
  <c r="AD159" i="266"/>
  <c r="AC159" i="266"/>
  <c r="AB159" i="266"/>
  <c r="AA159" i="266"/>
  <c r="Z159" i="266"/>
  <c r="Y159" i="266"/>
  <c r="X159" i="266"/>
  <c r="W159" i="266"/>
  <c r="T159" i="266"/>
  <c r="R159" i="266" s="1"/>
  <c r="AE158" i="266"/>
  <c r="AD158" i="266"/>
  <c r="AC158" i="266"/>
  <c r="AB158" i="266"/>
  <c r="AA158" i="266"/>
  <c r="Z158" i="266"/>
  <c r="Y158" i="266"/>
  <c r="X158" i="266"/>
  <c r="W158" i="266"/>
  <c r="T158" i="266"/>
  <c r="R158" i="266" s="1"/>
  <c r="AE157" i="266"/>
  <c r="AD157" i="266"/>
  <c r="AC157" i="266"/>
  <c r="AB157" i="266"/>
  <c r="AA157" i="266"/>
  <c r="Z157" i="266"/>
  <c r="Y157" i="266"/>
  <c r="X157" i="266"/>
  <c r="W157" i="266"/>
  <c r="T157" i="266"/>
  <c r="R157" i="266" s="1"/>
  <c r="AE156" i="266"/>
  <c r="AD156" i="266"/>
  <c r="AC156" i="266"/>
  <c r="AB156" i="266"/>
  <c r="AA156" i="266"/>
  <c r="Z156" i="266"/>
  <c r="Y156" i="266"/>
  <c r="X156" i="266"/>
  <c r="W156" i="266"/>
  <c r="T156" i="266"/>
  <c r="R156" i="266" s="1"/>
  <c r="AE155" i="266"/>
  <c r="AD155" i="266"/>
  <c r="AC155" i="266"/>
  <c r="AB155" i="266"/>
  <c r="AA155" i="266"/>
  <c r="Z155" i="266"/>
  <c r="Y155" i="266"/>
  <c r="X155" i="266"/>
  <c r="W155" i="266"/>
  <c r="T155" i="266"/>
  <c r="R155" i="266" s="1"/>
  <c r="AE154" i="266"/>
  <c r="AD154" i="266"/>
  <c r="AC154" i="266"/>
  <c r="AB154" i="266"/>
  <c r="AA154" i="266"/>
  <c r="Z154" i="266"/>
  <c r="Y154" i="266"/>
  <c r="X154" i="266"/>
  <c r="W154" i="266"/>
  <c r="T154" i="266"/>
  <c r="R154" i="266"/>
  <c r="AE153" i="266"/>
  <c r="AD153" i="266"/>
  <c r="AC153" i="266"/>
  <c r="AB153" i="266"/>
  <c r="AA153" i="266"/>
  <c r="Z153" i="266"/>
  <c r="Y153" i="266"/>
  <c r="X153" i="266"/>
  <c r="R153" i="266" s="1"/>
  <c r="W153" i="266"/>
  <c r="T153" i="266"/>
  <c r="AE152" i="266"/>
  <c r="AD152" i="266"/>
  <c r="AC152" i="266"/>
  <c r="AB152" i="266"/>
  <c r="AA152" i="266"/>
  <c r="Z152" i="266"/>
  <c r="Y152" i="266"/>
  <c r="X152" i="266"/>
  <c r="W152" i="266"/>
  <c r="R152" i="266" s="1"/>
  <c r="T152" i="266"/>
  <c r="AE151" i="266"/>
  <c r="AD151" i="266"/>
  <c r="AC151" i="266"/>
  <c r="AB151" i="266"/>
  <c r="AA151" i="266"/>
  <c r="Z151" i="266"/>
  <c r="Y151" i="266"/>
  <c r="X151" i="266"/>
  <c r="W151" i="266"/>
  <c r="T151" i="266"/>
  <c r="R151" i="266" s="1"/>
  <c r="AE150" i="266"/>
  <c r="AD150" i="266"/>
  <c r="AC150" i="266"/>
  <c r="AB150" i="266"/>
  <c r="AA150" i="266"/>
  <c r="Z150" i="266"/>
  <c r="Y150" i="266"/>
  <c r="X150" i="266"/>
  <c r="W150" i="266"/>
  <c r="T150" i="266"/>
  <c r="R150" i="266"/>
  <c r="AE149" i="266"/>
  <c r="AD149" i="266"/>
  <c r="AC149" i="266"/>
  <c r="AB149" i="266"/>
  <c r="AA149" i="266"/>
  <c r="Z149" i="266"/>
  <c r="Y149" i="266"/>
  <c r="X149" i="266"/>
  <c r="W149" i="266"/>
  <c r="T149" i="266"/>
  <c r="R149" i="266" s="1"/>
  <c r="AE148" i="266"/>
  <c r="AD148" i="266"/>
  <c r="AC148" i="266"/>
  <c r="AB148" i="266"/>
  <c r="AA148" i="266"/>
  <c r="Z148" i="266"/>
  <c r="Y148" i="266"/>
  <c r="X148" i="266"/>
  <c r="W148" i="266"/>
  <c r="T148" i="266"/>
  <c r="R148" i="266" s="1"/>
  <c r="AE147" i="266"/>
  <c r="AD147" i="266"/>
  <c r="AC147" i="266"/>
  <c r="AB147" i="266"/>
  <c r="AA147" i="266"/>
  <c r="Z147" i="266"/>
  <c r="Y147" i="266"/>
  <c r="X147" i="266"/>
  <c r="W147" i="266"/>
  <c r="T147" i="266"/>
  <c r="R147" i="266" s="1"/>
  <c r="AE146" i="266"/>
  <c r="AD146" i="266"/>
  <c r="AC146" i="266"/>
  <c r="AB146" i="266"/>
  <c r="AA146" i="266"/>
  <c r="Z146" i="266"/>
  <c r="Y146" i="266"/>
  <c r="X146" i="266"/>
  <c r="W146" i="266"/>
  <c r="T146" i="266"/>
  <c r="R146" i="266"/>
  <c r="AE145" i="266"/>
  <c r="AD145" i="266"/>
  <c r="AC145" i="266"/>
  <c r="AB145" i="266"/>
  <c r="AA145" i="266"/>
  <c r="Z145" i="266"/>
  <c r="Y145" i="266"/>
  <c r="X145" i="266"/>
  <c r="R145" i="266" s="1"/>
  <c r="W145" i="266"/>
  <c r="T145" i="266"/>
  <c r="AE144" i="266"/>
  <c r="AD144" i="266"/>
  <c r="AC144" i="266"/>
  <c r="AB144" i="266"/>
  <c r="AA144" i="266"/>
  <c r="Z144" i="266"/>
  <c r="Y144" i="266"/>
  <c r="X144" i="266"/>
  <c r="W144" i="266"/>
  <c r="R144" i="266" s="1"/>
  <c r="T144" i="266"/>
  <c r="AE143" i="266"/>
  <c r="AD143" i="266"/>
  <c r="AC143" i="266"/>
  <c r="AB143" i="266"/>
  <c r="AA143" i="266"/>
  <c r="Z143" i="266"/>
  <c r="Y143" i="266"/>
  <c r="X143" i="266"/>
  <c r="W143" i="266"/>
  <c r="T143" i="266"/>
  <c r="R143" i="266" s="1"/>
  <c r="AE142" i="266"/>
  <c r="AD142" i="266"/>
  <c r="AC142" i="266"/>
  <c r="AB142" i="266"/>
  <c r="AA142" i="266"/>
  <c r="Z142" i="266"/>
  <c r="Y142" i="266"/>
  <c r="X142" i="266"/>
  <c r="W142" i="266"/>
  <c r="T142" i="266"/>
  <c r="R142" i="266"/>
  <c r="AE141" i="266"/>
  <c r="AD141" i="266"/>
  <c r="AC141" i="266"/>
  <c r="AB141" i="266"/>
  <c r="AA141" i="266"/>
  <c r="Z141" i="266"/>
  <c r="Y141" i="266"/>
  <c r="X141" i="266"/>
  <c r="W141" i="266"/>
  <c r="T141" i="266"/>
  <c r="R141" i="266" s="1"/>
  <c r="AE140" i="266"/>
  <c r="AD140" i="266"/>
  <c r="AC140" i="266"/>
  <c r="AB140" i="266"/>
  <c r="AA140" i="266"/>
  <c r="Z140" i="266"/>
  <c r="Y140" i="266"/>
  <c r="X140" i="266"/>
  <c r="W140" i="266"/>
  <c r="T140" i="266"/>
  <c r="R140" i="266" s="1"/>
  <c r="AE139" i="266"/>
  <c r="AD139" i="266"/>
  <c r="AC139" i="266"/>
  <c r="AB139" i="266"/>
  <c r="AA139" i="266"/>
  <c r="Z139" i="266"/>
  <c r="Y139" i="266"/>
  <c r="X139" i="266"/>
  <c r="W139" i="266"/>
  <c r="T139" i="266"/>
  <c r="R139" i="266" s="1"/>
  <c r="AE138" i="266"/>
  <c r="AD138" i="266"/>
  <c r="AC138" i="266"/>
  <c r="AB138" i="266"/>
  <c r="AA138" i="266"/>
  <c r="Z138" i="266"/>
  <c r="Y138" i="266"/>
  <c r="X138" i="266"/>
  <c r="W138" i="266"/>
  <c r="T138" i="266"/>
  <c r="R138" i="266"/>
  <c r="AE137" i="266"/>
  <c r="AD137" i="266"/>
  <c r="AC137" i="266"/>
  <c r="AB137" i="266"/>
  <c r="AA137" i="266"/>
  <c r="Z137" i="266"/>
  <c r="Y137" i="266"/>
  <c r="X137" i="266"/>
  <c r="R137" i="266" s="1"/>
  <c r="W137" i="266"/>
  <c r="T137" i="266"/>
  <c r="AE136" i="266"/>
  <c r="AD136" i="266"/>
  <c r="AC136" i="266"/>
  <c r="AB136" i="266"/>
  <c r="AA136" i="266"/>
  <c r="Z136" i="266"/>
  <c r="Y136" i="266"/>
  <c r="X136" i="266"/>
  <c r="W136" i="266"/>
  <c r="R136" i="266" s="1"/>
  <c r="T136" i="266"/>
  <c r="AE135" i="266"/>
  <c r="AD135" i="266"/>
  <c r="AC135" i="266"/>
  <c r="AB135" i="266"/>
  <c r="AA135" i="266"/>
  <c r="Z135" i="266"/>
  <c r="Y135" i="266"/>
  <c r="X135" i="266"/>
  <c r="W135" i="266"/>
  <c r="T135" i="266"/>
  <c r="R135" i="266" s="1"/>
  <c r="AE134" i="266"/>
  <c r="AD134" i="266"/>
  <c r="AC134" i="266"/>
  <c r="AB134" i="266"/>
  <c r="AA134" i="266"/>
  <c r="Z134" i="266"/>
  <c r="Y134" i="266"/>
  <c r="X134" i="266"/>
  <c r="W134" i="266"/>
  <c r="T134" i="266"/>
  <c r="R134" i="266"/>
  <c r="AE133" i="266"/>
  <c r="AD133" i="266"/>
  <c r="AC133" i="266"/>
  <c r="AB133" i="266"/>
  <c r="AA133" i="266"/>
  <c r="Z133" i="266"/>
  <c r="Y133" i="266"/>
  <c r="X133" i="266"/>
  <c r="W133" i="266"/>
  <c r="T133" i="266"/>
  <c r="R133" i="266" s="1"/>
  <c r="AE132" i="266"/>
  <c r="AD132" i="266"/>
  <c r="AC132" i="266"/>
  <c r="AB132" i="266"/>
  <c r="AA132" i="266"/>
  <c r="Z132" i="266"/>
  <c r="Y132" i="266"/>
  <c r="X132" i="266"/>
  <c r="W132" i="266"/>
  <c r="T132" i="266"/>
  <c r="R132" i="266" s="1"/>
  <c r="AE131" i="266"/>
  <c r="AD131" i="266"/>
  <c r="AC131" i="266"/>
  <c r="AB131" i="266"/>
  <c r="AA131" i="266"/>
  <c r="Z131" i="266"/>
  <c r="Y131" i="266"/>
  <c r="X131" i="266"/>
  <c r="W131" i="266"/>
  <c r="T131" i="266"/>
  <c r="R131" i="266" s="1"/>
  <c r="AE130" i="266"/>
  <c r="AD130" i="266"/>
  <c r="AC130" i="266"/>
  <c r="AB130" i="266"/>
  <c r="AA130" i="266"/>
  <c r="Z130" i="266"/>
  <c r="Y130" i="266"/>
  <c r="X130" i="266"/>
  <c r="W130" i="266"/>
  <c r="T130" i="266"/>
  <c r="R130" i="266"/>
  <c r="AE129" i="266"/>
  <c r="AD129" i="266"/>
  <c r="AC129" i="266"/>
  <c r="AB129" i="266"/>
  <c r="AA129" i="266"/>
  <c r="Z129" i="266"/>
  <c r="Y129" i="266"/>
  <c r="X129" i="266"/>
  <c r="R129" i="266" s="1"/>
  <c r="W129" i="266"/>
  <c r="T129" i="266"/>
  <c r="AE128" i="266"/>
  <c r="AD128" i="266"/>
  <c r="AC128" i="266"/>
  <c r="AB128" i="266"/>
  <c r="AA128" i="266"/>
  <c r="Z128" i="266"/>
  <c r="Y128" i="266"/>
  <c r="X128" i="266"/>
  <c r="W128" i="266"/>
  <c r="R128" i="266" s="1"/>
  <c r="T128" i="266"/>
  <c r="AE127" i="266"/>
  <c r="AD127" i="266"/>
  <c r="AC127" i="266"/>
  <c r="AB127" i="266"/>
  <c r="AA127" i="266"/>
  <c r="Z127" i="266"/>
  <c r="Y127" i="266"/>
  <c r="X127" i="266"/>
  <c r="W127" i="266"/>
  <c r="T127" i="266"/>
  <c r="R127" i="266" s="1"/>
  <c r="AE126" i="266"/>
  <c r="AD126" i="266"/>
  <c r="AC126" i="266"/>
  <c r="AB126" i="266"/>
  <c r="AA126" i="266"/>
  <c r="Z126" i="266"/>
  <c r="Y126" i="266"/>
  <c r="X126" i="266"/>
  <c r="W126" i="266"/>
  <c r="T126" i="266"/>
  <c r="R126" i="266"/>
  <c r="AE125" i="266"/>
  <c r="AD125" i="266"/>
  <c r="AC125" i="266"/>
  <c r="AB125" i="266"/>
  <c r="AA125" i="266"/>
  <c r="Z125" i="266"/>
  <c r="Y125" i="266"/>
  <c r="X125" i="266"/>
  <c r="W125" i="266"/>
  <c r="T125" i="266"/>
  <c r="R125" i="266" s="1"/>
  <c r="AE124" i="266"/>
  <c r="AD124" i="266"/>
  <c r="AC124" i="266"/>
  <c r="AB124" i="266"/>
  <c r="AA124" i="266"/>
  <c r="Z124" i="266"/>
  <c r="Y124" i="266"/>
  <c r="X124" i="266"/>
  <c r="W124" i="266"/>
  <c r="T124" i="266"/>
  <c r="R124" i="266" s="1"/>
  <c r="AE123" i="266"/>
  <c r="AD123" i="266"/>
  <c r="AC123" i="266"/>
  <c r="AB123" i="266"/>
  <c r="AA123" i="266"/>
  <c r="Z123" i="266"/>
  <c r="Y123" i="266"/>
  <c r="X123" i="266"/>
  <c r="W123" i="266"/>
  <c r="T123" i="266"/>
  <c r="R123" i="266" s="1"/>
  <c r="AE122" i="266"/>
  <c r="AD122" i="266"/>
  <c r="AC122" i="266"/>
  <c r="AB122" i="266"/>
  <c r="AA122" i="266"/>
  <c r="Z122" i="266"/>
  <c r="Y122" i="266"/>
  <c r="X122" i="266"/>
  <c r="W122" i="266"/>
  <c r="T122" i="266"/>
  <c r="R122" i="266"/>
  <c r="AE121" i="266"/>
  <c r="AD121" i="266"/>
  <c r="AC121" i="266"/>
  <c r="AB121" i="266"/>
  <c r="AA121" i="266"/>
  <c r="Z121" i="266"/>
  <c r="Y121" i="266"/>
  <c r="X121" i="266"/>
  <c r="R121" i="266" s="1"/>
  <c r="W121" i="266"/>
  <c r="T121" i="266"/>
  <c r="AE120" i="266"/>
  <c r="AD120" i="266"/>
  <c r="AC120" i="266"/>
  <c r="AB120" i="266"/>
  <c r="AA120" i="266"/>
  <c r="Z120" i="266"/>
  <c r="Y120" i="266"/>
  <c r="X120" i="266"/>
  <c r="W120" i="266"/>
  <c r="T120" i="266"/>
  <c r="R120" i="266" s="1"/>
  <c r="AE119" i="266"/>
  <c r="AD119" i="266"/>
  <c r="AC119" i="266"/>
  <c r="AB119" i="266"/>
  <c r="AA119" i="266"/>
  <c r="Z119" i="266"/>
  <c r="Y119" i="266"/>
  <c r="X119" i="266"/>
  <c r="W119" i="266"/>
  <c r="T119" i="266"/>
  <c r="R119" i="266" s="1"/>
  <c r="AE118" i="266"/>
  <c r="AD118" i="266"/>
  <c r="AC118" i="266"/>
  <c r="AB118" i="266"/>
  <c r="AA118" i="266"/>
  <c r="Z118" i="266"/>
  <c r="Y118" i="266"/>
  <c r="X118" i="266"/>
  <c r="W118" i="266"/>
  <c r="T118" i="266"/>
  <c r="R118" i="266"/>
  <c r="AE117" i="266"/>
  <c r="AD117" i="266"/>
  <c r="AC117" i="266"/>
  <c r="AB117" i="266"/>
  <c r="AA117" i="266"/>
  <c r="Z117" i="266"/>
  <c r="Y117" i="266"/>
  <c r="X117" i="266"/>
  <c r="R117" i="266" s="1"/>
  <c r="W117" i="266"/>
  <c r="T117" i="266"/>
  <c r="AE116" i="266"/>
  <c r="AD116" i="266"/>
  <c r="AC116" i="266"/>
  <c r="AB116" i="266"/>
  <c r="AA116" i="266"/>
  <c r="Z116" i="266"/>
  <c r="Y116" i="266"/>
  <c r="X116" i="266"/>
  <c r="W116" i="266"/>
  <c r="T116" i="266"/>
  <c r="R116" i="266" s="1"/>
  <c r="AE115" i="266"/>
  <c r="AD115" i="266"/>
  <c r="AC115" i="266"/>
  <c r="AB115" i="266"/>
  <c r="AA115" i="266"/>
  <c r="Z115" i="266"/>
  <c r="Y115" i="266"/>
  <c r="X115" i="266"/>
  <c r="W115" i="266"/>
  <c r="T115" i="266"/>
  <c r="R115" i="266" s="1"/>
  <c r="AE114" i="266"/>
  <c r="AD114" i="266"/>
  <c r="AC114" i="266"/>
  <c r="AB114" i="266"/>
  <c r="AA114" i="266"/>
  <c r="Z114" i="266"/>
  <c r="Y114" i="266"/>
  <c r="X114" i="266"/>
  <c r="W114" i="266"/>
  <c r="T114" i="266"/>
  <c r="R114" i="266"/>
  <c r="AE113" i="266"/>
  <c r="AD113" i="266"/>
  <c r="AC113" i="266"/>
  <c r="AB113" i="266"/>
  <c r="AA113" i="266"/>
  <c r="Z113" i="266"/>
  <c r="Y113" i="266"/>
  <c r="X113" i="266"/>
  <c r="R113" i="266" s="1"/>
  <c r="W113" i="266"/>
  <c r="T113" i="266"/>
  <c r="AE112" i="266"/>
  <c r="AD112" i="266"/>
  <c r="AC112" i="266"/>
  <c r="AB112" i="266"/>
  <c r="AA112" i="266"/>
  <c r="Z112" i="266"/>
  <c r="Y112" i="266"/>
  <c r="X112" i="266"/>
  <c r="W112" i="266"/>
  <c r="R112" i="266" s="1"/>
  <c r="T112" i="266"/>
  <c r="AE111" i="266"/>
  <c r="AD111" i="266"/>
  <c r="AC111" i="266"/>
  <c r="AB111" i="266"/>
  <c r="AA111" i="266"/>
  <c r="Z111" i="266"/>
  <c r="Y111" i="266"/>
  <c r="X111" i="266"/>
  <c r="W111" i="266"/>
  <c r="T111" i="266"/>
  <c r="R111" i="266" s="1"/>
  <c r="AE110" i="266"/>
  <c r="AD110" i="266"/>
  <c r="AC110" i="266"/>
  <c r="AB110" i="266"/>
  <c r="AA110" i="266"/>
  <c r="Z110" i="266"/>
  <c r="Y110" i="266"/>
  <c r="X110" i="266"/>
  <c r="W110" i="266"/>
  <c r="T110" i="266"/>
  <c r="R110" i="266"/>
  <c r="AE109" i="266"/>
  <c r="AD109" i="266"/>
  <c r="AC109" i="266"/>
  <c r="AB109" i="266"/>
  <c r="AA109" i="266"/>
  <c r="Z109" i="266"/>
  <c r="Y109" i="266"/>
  <c r="X109" i="266"/>
  <c r="R109" i="266" s="1"/>
  <c r="W109" i="266"/>
  <c r="T109" i="266"/>
  <c r="AE108" i="266"/>
  <c r="AD108" i="266"/>
  <c r="AC108" i="266"/>
  <c r="AB108" i="266"/>
  <c r="AA108" i="266"/>
  <c r="Z108" i="266"/>
  <c r="Y108" i="266"/>
  <c r="X108" i="266"/>
  <c r="W108" i="266"/>
  <c r="T108" i="266"/>
  <c r="R108" i="266" s="1"/>
  <c r="AE107" i="266"/>
  <c r="AD107" i="266"/>
  <c r="AC107" i="266"/>
  <c r="AB107" i="266"/>
  <c r="AA107" i="266"/>
  <c r="Z107" i="266"/>
  <c r="Y107" i="266"/>
  <c r="X107" i="266"/>
  <c r="W107" i="266"/>
  <c r="T107" i="266"/>
  <c r="R107" i="266" s="1"/>
  <c r="AE106" i="266"/>
  <c r="AD106" i="266"/>
  <c r="AC106" i="266"/>
  <c r="AB106" i="266"/>
  <c r="AA106" i="266"/>
  <c r="Z106" i="266"/>
  <c r="Y106" i="266"/>
  <c r="X106" i="266"/>
  <c r="W106" i="266"/>
  <c r="T106" i="266"/>
  <c r="R106" i="266"/>
  <c r="AE105" i="266"/>
  <c r="AD105" i="266"/>
  <c r="AC105" i="266"/>
  <c r="AB105" i="266"/>
  <c r="AA105" i="266"/>
  <c r="Z105" i="266"/>
  <c r="Y105" i="266"/>
  <c r="X105" i="266"/>
  <c r="R105" i="266" s="1"/>
  <c r="W105" i="266"/>
  <c r="T105" i="266"/>
  <c r="AE104" i="266"/>
  <c r="AD104" i="266"/>
  <c r="AC104" i="266"/>
  <c r="AB104" i="266"/>
  <c r="AA104" i="266"/>
  <c r="Z104" i="266"/>
  <c r="Y104" i="266"/>
  <c r="X104" i="266"/>
  <c r="W104" i="266"/>
  <c r="R104" i="266" s="1"/>
  <c r="T104" i="266"/>
  <c r="AE103" i="266"/>
  <c r="AD103" i="266"/>
  <c r="AC103" i="266"/>
  <c r="AB103" i="266"/>
  <c r="AA103" i="266"/>
  <c r="Z103" i="266"/>
  <c r="Y103" i="266"/>
  <c r="X103" i="266"/>
  <c r="W103" i="266"/>
  <c r="T103" i="266"/>
  <c r="R103" i="266" s="1"/>
  <c r="AE102" i="266"/>
  <c r="AD102" i="266"/>
  <c r="AC102" i="266"/>
  <c r="AB102" i="266"/>
  <c r="AA102" i="266"/>
  <c r="Z102" i="266"/>
  <c r="Y102" i="266"/>
  <c r="X102" i="266"/>
  <c r="W102" i="266"/>
  <c r="T102" i="266"/>
  <c r="R102" i="266"/>
  <c r="AE101" i="266"/>
  <c r="AD101" i="266"/>
  <c r="AC101" i="266"/>
  <c r="AB101" i="266"/>
  <c r="AA101" i="266"/>
  <c r="Z101" i="266"/>
  <c r="Y101" i="266"/>
  <c r="X101" i="266"/>
  <c r="R101" i="266" s="1"/>
  <c r="W101" i="266"/>
  <c r="T101" i="266"/>
  <c r="AE100" i="266"/>
  <c r="AD100" i="266"/>
  <c r="AC100" i="266"/>
  <c r="AB100" i="266"/>
  <c r="AA100" i="266"/>
  <c r="Z100" i="266"/>
  <c r="Y100" i="266"/>
  <c r="X100" i="266"/>
  <c r="W100" i="266"/>
  <c r="T100" i="266"/>
  <c r="R100" i="266" s="1"/>
  <c r="AE99" i="266"/>
  <c r="AD99" i="266"/>
  <c r="AC99" i="266"/>
  <c r="AB99" i="266"/>
  <c r="AA99" i="266"/>
  <c r="Z99" i="266"/>
  <c r="Y99" i="266"/>
  <c r="X99" i="266"/>
  <c r="W99" i="266"/>
  <c r="T99" i="266"/>
  <c r="R99" i="266" s="1"/>
  <c r="AE98" i="266"/>
  <c r="AD98" i="266"/>
  <c r="AC98" i="266"/>
  <c r="AB98" i="266"/>
  <c r="AA98" i="266"/>
  <c r="Z98" i="266"/>
  <c r="Y98" i="266"/>
  <c r="X98" i="266"/>
  <c r="W98" i="266"/>
  <c r="T98" i="266"/>
  <c r="R98" i="266"/>
  <c r="AE97" i="266"/>
  <c r="AD97" i="266"/>
  <c r="AC97" i="266"/>
  <c r="AB97" i="266"/>
  <c r="AA97" i="266"/>
  <c r="Z97" i="266"/>
  <c r="Y97" i="266"/>
  <c r="X97" i="266"/>
  <c r="R97" i="266" s="1"/>
  <c r="W97" i="266"/>
  <c r="T97" i="266"/>
  <c r="AE96" i="266"/>
  <c r="AD96" i="266"/>
  <c r="AC96" i="266"/>
  <c r="AB96" i="266"/>
  <c r="AA96" i="266"/>
  <c r="Z96" i="266"/>
  <c r="Y96" i="266"/>
  <c r="X96" i="266"/>
  <c r="W96" i="266"/>
  <c r="R96" i="266" s="1"/>
  <c r="T96" i="266"/>
  <c r="AE95" i="266"/>
  <c r="AD95" i="266"/>
  <c r="AC95" i="266"/>
  <c r="AB95" i="266"/>
  <c r="AA95" i="266"/>
  <c r="Z95" i="266"/>
  <c r="Y95" i="266"/>
  <c r="X95" i="266"/>
  <c r="W95" i="266"/>
  <c r="T95" i="266"/>
  <c r="R95" i="266" s="1"/>
  <c r="AE94" i="266"/>
  <c r="AD94" i="266"/>
  <c r="AC94" i="266"/>
  <c r="AB94" i="266"/>
  <c r="AA94" i="266"/>
  <c r="Z94" i="266"/>
  <c r="Y94" i="266"/>
  <c r="X94" i="266"/>
  <c r="W94" i="266"/>
  <c r="T94" i="266"/>
  <c r="R94" i="266"/>
  <c r="AE93" i="266"/>
  <c r="AD93" i="266"/>
  <c r="AC93" i="266"/>
  <c r="AB93" i="266"/>
  <c r="AA93" i="266"/>
  <c r="Z93" i="266"/>
  <c r="Y93" i="266"/>
  <c r="X93" i="266"/>
  <c r="R93" i="266" s="1"/>
  <c r="W93" i="266"/>
  <c r="T93" i="266"/>
  <c r="AE92" i="266"/>
  <c r="AD92" i="266"/>
  <c r="AC92" i="266"/>
  <c r="AB92" i="266"/>
  <c r="AA92" i="266"/>
  <c r="Z92" i="266"/>
  <c r="Y92" i="266"/>
  <c r="X92" i="266"/>
  <c r="W92" i="266"/>
  <c r="T92" i="266"/>
  <c r="R92" i="266" s="1"/>
  <c r="AE91" i="266"/>
  <c r="AD91" i="266"/>
  <c r="AC91" i="266"/>
  <c r="AB91" i="266"/>
  <c r="AA91" i="266"/>
  <c r="Z91" i="266"/>
  <c r="Y91" i="266"/>
  <c r="X91" i="266"/>
  <c r="W91" i="266"/>
  <c r="T91" i="266"/>
  <c r="R91" i="266" s="1"/>
  <c r="AE90" i="266"/>
  <c r="AD90" i="266"/>
  <c r="AC90" i="266"/>
  <c r="AB90" i="266"/>
  <c r="AA90" i="266"/>
  <c r="Z90" i="266"/>
  <c r="Y90" i="266"/>
  <c r="X90" i="266"/>
  <c r="W90" i="266"/>
  <c r="T90" i="266"/>
  <c r="R90" i="266"/>
  <c r="AE89" i="266"/>
  <c r="AD89" i="266"/>
  <c r="AC89" i="266"/>
  <c r="AB89" i="266"/>
  <c r="AA89" i="266"/>
  <c r="Z89" i="266"/>
  <c r="Y89" i="266"/>
  <c r="X89" i="266"/>
  <c r="R89" i="266" s="1"/>
  <c r="W89" i="266"/>
  <c r="T89" i="266"/>
  <c r="AE88" i="266"/>
  <c r="AD88" i="266"/>
  <c r="AC88" i="266"/>
  <c r="AB88" i="266"/>
  <c r="AA88" i="266"/>
  <c r="Z88" i="266"/>
  <c r="Y88" i="266"/>
  <c r="X88" i="266"/>
  <c r="W88" i="266"/>
  <c r="R88" i="266" s="1"/>
  <c r="T88" i="266"/>
  <c r="AE87" i="266"/>
  <c r="AD87" i="266"/>
  <c r="AC87" i="266"/>
  <c r="AB87" i="266"/>
  <c r="AA87" i="266"/>
  <c r="Z87" i="266"/>
  <c r="Y87" i="266"/>
  <c r="X87" i="266"/>
  <c r="W87" i="266"/>
  <c r="T87" i="266"/>
  <c r="R87" i="266" s="1"/>
  <c r="AE86" i="266"/>
  <c r="AD86" i="266"/>
  <c r="AC86" i="266"/>
  <c r="AB86" i="266"/>
  <c r="AA86" i="266"/>
  <c r="Z86" i="266"/>
  <c r="Y86" i="266"/>
  <c r="X86" i="266"/>
  <c r="W86" i="266"/>
  <c r="T86" i="266"/>
  <c r="R86" i="266"/>
  <c r="AE85" i="266"/>
  <c r="AD85" i="266"/>
  <c r="AC85" i="266"/>
  <c r="AB85" i="266"/>
  <c r="AA85" i="266"/>
  <c r="Z85" i="266"/>
  <c r="Y85" i="266"/>
  <c r="X85" i="266"/>
  <c r="R85" i="266" s="1"/>
  <c r="W85" i="266"/>
  <c r="T85" i="266"/>
  <c r="AE84" i="266"/>
  <c r="AD84" i="266"/>
  <c r="AC84" i="266"/>
  <c r="AB84" i="266"/>
  <c r="AA84" i="266"/>
  <c r="Z84" i="266"/>
  <c r="Y84" i="266"/>
  <c r="X84" i="266"/>
  <c r="W84" i="266"/>
  <c r="T84" i="266"/>
  <c r="R84" i="266" s="1"/>
  <c r="AE83" i="266"/>
  <c r="AD83" i="266"/>
  <c r="AC83" i="266"/>
  <c r="AB83" i="266"/>
  <c r="AA83" i="266"/>
  <c r="Z83" i="266"/>
  <c r="Y83" i="266"/>
  <c r="X83" i="266"/>
  <c r="W83" i="266"/>
  <c r="T83" i="266"/>
  <c r="R83" i="266" s="1"/>
  <c r="AE82" i="266"/>
  <c r="AD82" i="266"/>
  <c r="AC82" i="266"/>
  <c r="AB82" i="266"/>
  <c r="AA82" i="266"/>
  <c r="Z82" i="266"/>
  <c r="Y82" i="266"/>
  <c r="X82" i="266"/>
  <c r="W82" i="266"/>
  <c r="T82" i="266"/>
  <c r="R82" i="266"/>
  <c r="AE81" i="266"/>
  <c r="AD81" i="266"/>
  <c r="AC81" i="266"/>
  <c r="AB81" i="266"/>
  <c r="AA81" i="266"/>
  <c r="Z81" i="266"/>
  <c r="Y81" i="266"/>
  <c r="X81" i="266"/>
  <c r="R81" i="266" s="1"/>
  <c r="W81" i="266"/>
  <c r="T81" i="266"/>
  <c r="AE80" i="266"/>
  <c r="AD80" i="266"/>
  <c r="AC80" i="266"/>
  <c r="AB80" i="266"/>
  <c r="AA80" i="266"/>
  <c r="Z80" i="266"/>
  <c r="Y80" i="266"/>
  <c r="X80" i="266"/>
  <c r="W80" i="266"/>
  <c r="R80" i="266" s="1"/>
  <c r="T80" i="266"/>
  <c r="AE79" i="266"/>
  <c r="AD79" i="266"/>
  <c r="AC79" i="266"/>
  <c r="AB79" i="266"/>
  <c r="AA79" i="266"/>
  <c r="Z79" i="266"/>
  <c r="Y79" i="266"/>
  <c r="X79" i="266"/>
  <c r="W79" i="266"/>
  <c r="T79" i="266"/>
  <c r="R79" i="266" s="1"/>
  <c r="AE78" i="266"/>
  <c r="AD78" i="266"/>
  <c r="AC78" i="266"/>
  <c r="AB78" i="266"/>
  <c r="AA78" i="266"/>
  <c r="Z78" i="266"/>
  <c r="Y78" i="266"/>
  <c r="X78" i="266"/>
  <c r="W78" i="266"/>
  <c r="T78" i="266"/>
  <c r="R78" i="266"/>
  <c r="AE77" i="266"/>
  <c r="AD77" i="266"/>
  <c r="AC77" i="266"/>
  <c r="AB77" i="266"/>
  <c r="AA77" i="266"/>
  <c r="Z77" i="266"/>
  <c r="Y77" i="266"/>
  <c r="X77" i="266"/>
  <c r="R77" i="266" s="1"/>
  <c r="W77" i="266"/>
  <c r="T77" i="266"/>
  <c r="AE76" i="266"/>
  <c r="AD76" i="266"/>
  <c r="AC76" i="266"/>
  <c r="AB76" i="266"/>
  <c r="AA76" i="266"/>
  <c r="Z76" i="266"/>
  <c r="Y76" i="266"/>
  <c r="X76" i="266"/>
  <c r="W76" i="266"/>
  <c r="T76" i="266"/>
  <c r="R76" i="266" s="1"/>
  <c r="AE75" i="266"/>
  <c r="AD75" i="266"/>
  <c r="AC75" i="266"/>
  <c r="AB75" i="266"/>
  <c r="AA75" i="266"/>
  <c r="Z75" i="266"/>
  <c r="Y75" i="266"/>
  <c r="X75" i="266"/>
  <c r="W75" i="266"/>
  <c r="T75" i="266"/>
  <c r="R75" i="266" s="1"/>
  <c r="AE74" i="266"/>
  <c r="AD74" i="266"/>
  <c r="AC74" i="266"/>
  <c r="AB74" i="266"/>
  <c r="AA74" i="266"/>
  <c r="Z74" i="266"/>
  <c r="Y74" i="266"/>
  <c r="X74" i="266"/>
  <c r="W74" i="266"/>
  <c r="T74" i="266"/>
  <c r="R74" i="266"/>
  <c r="AE73" i="266"/>
  <c r="AD73" i="266"/>
  <c r="AC73" i="266"/>
  <c r="AB73" i="266"/>
  <c r="AA73" i="266"/>
  <c r="Z73" i="266"/>
  <c r="Y73" i="266"/>
  <c r="X73" i="266"/>
  <c r="R73" i="266" s="1"/>
  <c r="W73" i="266"/>
  <c r="T73" i="266"/>
  <c r="AE72" i="266"/>
  <c r="AD72" i="266"/>
  <c r="AC72" i="266"/>
  <c r="AB72" i="266"/>
  <c r="AA72" i="266"/>
  <c r="Z72" i="266"/>
  <c r="Y72" i="266"/>
  <c r="X72" i="266"/>
  <c r="W72" i="266"/>
  <c r="R72" i="266" s="1"/>
  <c r="T72" i="266"/>
  <c r="AE71" i="266"/>
  <c r="AD71" i="266"/>
  <c r="AC71" i="266"/>
  <c r="AB71" i="266"/>
  <c r="AA71" i="266"/>
  <c r="Z71" i="266"/>
  <c r="Y71" i="266"/>
  <c r="X71" i="266"/>
  <c r="W71" i="266"/>
  <c r="T71" i="266"/>
  <c r="R71" i="266" s="1"/>
  <c r="AE70" i="266"/>
  <c r="AD70" i="266"/>
  <c r="AC70" i="266"/>
  <c r="AB70" i="266"/>
  <c r="AA70" i="266"/>
  <c r="Z70" i="266"/>
  <c r="Y70" i="266"/>
  <c r="X70" i="266"/>
  <c r="W70" i="266"/>
  <c r="T70" i="266"/>
  <c r="R70" i="266"/>
  <c r="AE69" i="266"/>
  <c r="AD69" i="266"/>
  <c r="AC69" i="266"/>
  <c r="AB69" i="266"/>
  <c r="AA69" i="266"/>
  <c r="Z69" i="266"/>
  <c r="Y69" i="266"/>
  <c r="X69" i="266"/>
  <c r="R69" i="266" s="1"/>
  <c r="W69" i="266"/>
  <c r="T69" i="266"/>
  <c r="AE68" i="266"/>
  <c r="AD68" i="266"/>
  <c r="AC68" i="266"/>
  <c r="AB68" i="266"/>
  <c r="AA68" i="266"/>
  <c r="Z68" i="266"/>
  <c r="Y68" i="266"/>
  <c r="X68" i="266"/>
  <c r="W68" i="266"/>
  <c r="T68" i="266"/>
  <c r="R68" i="266" s="1"/>
  <c r="AE67" i="266"/>
  <c r="AD67" i="266"/>
  <c r="AC67" i="266"/>
  <c r="AB67" i="266"/>
  <c r="AA67" i="266"/>
  <c r="Z67" i="266"/>
  <c r="Y67" i="266"/>
  <c r="X67" i="266"/>
  <c r="W67" i="266"/>
  <c r="T67" i="266"/>
  <c r="R67" i="266" s="1"/>
  <c r="AE66" i="266"/>
  <c r="AD66" i="266"/>
  <c r="AC66" i="266"/>
  <c r="AB66" i="266"/>
  <c r="AA66" i="266"/>
  <c r="Z66" i="266"/>
  <c r="Y66" i="266"/>
  <c r="X66" i="266"/>
  <c r="W66" i="266"/>
  <c r="T66" i="266"/>
  <c r="R66" i="266"/>
  <c r="AE65" i="266"/>
  <c r="AD65" i="266"/>
  <c r="AC65" i="266"/>
  <c r="AB65" i="266"/>
  <c r="AA65" i="266"/>
  <c r="Z65" i="266"/>
  <c r="Y65" i="266"/>
  <c r="X65" i="266"/>
  <c r="R65" i="266" s="1"/>
  <c r="W65" i="266"/>
  <c r="T65" i="266"/>
  <c r="AE64" i="266"/>
  <c r="AD64" i="266"/>
  <c r="AC64" i="266"/>
  <c r="AB64" i="266"/>
  <c r="AA64" i="266"/>
  <c r="Z64" i="266"/>
  <c r="Y64" i="266"/>
  <c r="X64" i="266"/>
  <c r="W64" i="266"/>
  <c r="R64" i="266" s="1"/>
  <c r="T64" i="266"/>
  <c r="AE63" i="266"/>
  <c r="AD63" i="266"/>
  <c r="AC63" i="266"/>
  <c r="AB63" i="266"/>
  <c r="AA63" i="266"/>
  <c r="Z63" i="266"/>
  <c r="Y63" i="266"/>
  <c r="X63" i="266"/>
  <c r="W63" i="266"/>
  <c r="T63" i="266"/>
  <c r="R63" i="266" s="1"/>
  <c r="AE62" i="266"/>
  <c r="AD62" i="266"/>
  <c r="AC62" i="266"/>
  <c r="AB62" i="266"/>
  <c r="AA62" i="266"/>
  <c r="Z62" i="266"/>
  <c r="Y62" i="266"/>
  <c r="X62" i="266"/>
  <c r="W62" i="266"/>
  <c r="T62" i="266"/>
  <c r="R62" i="266"/>
  <c r="AE61" i="266"/>
  <c r="AD61" i="266"/>
  <c r="AC61" i="266"/>
  <c r="AB61" i="266"/>
  <c r="AA61" i="266"/>
  <c r="Z61" i="266"/>
  <c r="Y61" i="266"/>
  <c r="X61" i="266"/>
  <c r="R61" i="266" s="1"/>
  <c r="W61" i="266"/>
  <c r="T61" i="266"/>
  <c r="AE60" i="266"/>
  <c r="AD60" i="266"/>
  <c r="AC60" i="266"/>
  <c r="AB60" i="266"/>
  <c r="AA60" i="266"/>
  <c r="Z60" i="266"/>
  <c r="Y60" i="266"/>
  <c r="X60" i="266"/>
  <c r="W60" i="266"/>
  <c r="T60" i="266"/>
  <c r="R60" i="266" s="1"/>
  <c r="AE59" i="266"/>
  <c r="AD59" i="266"/>
  <c r="AC59" i="266"/>
  <c r="AB59" i="266"/>
  <c r="AA59" i="266"/>
  <c r="Z59" i="266"/>
  <c r="Y59" i="266"/>
  <c r="X59" i="266"/>
  <c r="W59" i="266"/>
  <c r="T59" i="266"/>
  <c r="R59" i="266" s="1"/>
  <c r="AE58" i="266"/>
  <c r="AD58" i="266"/>
  <c r="AC58" i="266"/>
  <c r="AB58" i="266"/>
  <c r="AA58" i="266"/>
  <c r="Z58" i="266"/>
  <c r="Y58" i="266"/>
  <c r="X58" i="266"/>
  <c r="W58" i="266"/>
  <c r="T58" i="266"/>
  <c r="R58" i="266"/>
  <c r="AE57" i="266"/>
  <c r="AD57" i="266"/>
  <c r="AC57" i="266"/>
  <c r="AB57" i="266"/>
  <c r="AA57" i="266"/>
  <c r="Z57" i="266"/>
  <c r="Y57" i="266"/>
  <c r="X57" i="266"/>
  <c r="R57" i="266" s="1"/>
  <c r="W57" i="266"/>
  <c r="T57" i="266"/>
  <c r="AE56" i="266"/>
  <c r="AD56" i="266"/>
  <c r="AC56" i="266"/>
  <c r="AB56" i="266"/>
  <c r="AA56" i="266"/>
  <c r="Z56" i="266"/>
  <c r="Y56" i="266"/>
  <c r="X56" i="266"/>
  <c r="W56" i="266"/>
  <c r="R56" i="266" s="1"/>
  <c r="T56" i="266"/>
  <c r="AE55" i="266"/>
  <c r="AD55" i="266"/>
  <c r="AC55" i="266"/>
  <c r="AB55" i="266"/>
  <c r="AA55" i="266"/>
  <c r="Z55" i="266"/>
  <c r="Y55" i="266"/>
  <c r="X55" i="266"/>
  <c r="W55" i="266"/>
  <c r="T55" i="266"/>
  <c r="R55" i="266" s="1"/>
  <c r="AE54" i="266"/>
  <c r="AD54" i="266"/>
  <c r="AC54" i="266"/>
  <c r="AB54" i="266"/>
  <c r="AA54" i="266"/>
  <c r="Z54" i="266"/>
  <c r="Y54" i="266"/>
  <c r="X54" i="266"/>
  <c r="W54" i="266"/>
  <c r="T54" i="266"/>
  <c r="R54" i="266"/>
  <c r="AE53" i="266"/>
  <c r="AD53" i="266"/>
  <c r="AC53" i="266"/>
  <c r="AB53" i="266"/>
  <c r="AA53" i="266"/>
  <c r="Z53" i="266"/>
  <c r="Y53" i="266"/>
  <c r="X53" i="266"/>
  <c r="R53" i="266" s="1"/>
  <c r="W53" i="266"/>
  <c r="T53" i="266"/>
  <c r="AE52" i="266"/>
  <c r="AD52" i="266"/>
  <c r="AC52" i="266"/>
  <c r="AB52" i="266"/>
  <c r="AA52" i="266"/>
  <c r="Z52" i="266"/>
  <c r="Y52" i="266"/>
  <c r="X52" i="266"/>
  <c r="W52" i="266"/>
  <c r="R52" i="266" s="1"/>
  <c r="T52" i="266"/>
  <c r="AE51" i="266"/>
  <c r="AD51" i="266"/>
  <c r="AC51" i="266"/>
  <c r="AB51" i="266"/>
  <c r="AA51" i="266"/>
  <c r="Z51" i="266"/>
  <c r="Y51" i="266"/>
  <c r="X51" i="266"/>
  <c r="W51" i="266"/>
  <c r="T51" i="266"/>
  <c r="R51" i="266" s="1"/>
  <c r="AE50" i="266"/>
  <c r="AD50" i="266"/>
  <c r="AC50" i="266"/>
  <c r="AB50" i="266"/>
  <c r="AA50" i="266"/>
  <c r="Z50" i="266"/>
  <c r="Y50" i="266"/>
  <c r="X50" i="266"/>
  <c r="W50" i="266"/>
  <c r="T50" i="266"/>
  <c r="R50" i="266"/>
  <c r="AE49" i="266"/>
  <c r="AD49" i="266"/>
  <c r="AC49" i="266"/>
  <c r="AB49" i="266"/>
  <c r="AA49" i="266"/>
  <c r="Z49" i="266"/>
  <c r="Y49" i="266"/>
  <c r="X49" i="266"/>
  <c r="R49" i="266" s="1"/>
  <c r="W49" i="266"/>
  <c r="T49" i="266"/>
  <c r="AE48" i="266"/>
  <c r="AD48" i="266"/>
  <c r="AC48" i="266"/>
  <c r="AB48" i="266"/>
  <c r="AA48" i="266"/>
  <c r="Z48" i="266"/>
  <c r="Y48" i="266"/>
  <c r="X48" i="266"/>
  <c r="W48" i="266"/>
  <c r="T48" i="266"/>
  <c r="R48" i="266" s="1"/>
  <c r="AE47" i="266"/>
  <c r="AD47" i="266"/>
  <c r="AC47" i="266"/>
  <c r="AB47" i="266"/>
  <c r="AA47" i="266"/>
  <c r="Z47" i="266"/>
  <c r="Y47" i="266"/>
  <c r="X47" i="266"/>
  <c r="W47" i="266"/>
  <c r="T47" i="266"/>
  <c r="R47" i="266" s="1"/>
  <c r="AE46" i="266"/>
  <c r="AD46" i="266"/>
  <c r="AC46" i="266"/>
  <c r="AB46" i="266"/>
  <c r="AA46" i="266"/>
  <c r="Z46" i="266"/>
  <c r="Y46" i="266"/>
  <c r="X46" i="266"/>
  <c r="W46" i="266"/>
  <c r="T46" i="266"/>
  <c r="R46" i="266"/>
  <c r="AE45" i="266"/>
  <c r="AD45" i="266"/>
  <c r="AC45" i="266"/>
  <c r="AB45" i="266"/>
  <c r="AA45" i="266"/>
  <c r="Z45" i="266"/>
  <c r="Y45" i="266"/>
  <c r="X45" i="266"/>
  <c r="R45" i="266" s="1"/>
  <c r="W45" i="266"/>
  <c r="T45" i="266"/>
  <c r="AE44" i="266"/>
  <c r="AD44" i="266"/>
  <c r="AC44" i="266"/>
  <c r="AB44" i="266"/>
  <c r="AA44" i="266"/>
  <c r="Z44" i="266"/>
  <c r="Y44" i="266"/>
  <c r="X44" i="266"/>
  <c r="W44" i="266"/>
  <c r="R44" i="266" s="1"/>
  <c r="T44" i="266"/>
  <c r="AE43" i="266"/>
  <c r="AD43" i="266"/>
  <c r="AC43" i="266"/>
  <c r="AB43" i="266"/>
  <c r="AA43" i="266"/>
  <c r="Z43" i="266"/>
  <c r="Y43" i="266"/>
  <c r="X43" i="266"/>
  <c r="W43" i="266"/>
  <c r="T43" i="266"/>
  <c r="R43" i="266" s="1"/>
  <c r="AE42" i="266"/>
  <c r="AD42" i="266"/>
  <c r="AC42" i="266"/>
  <c r="AB42" i="266"/>
  <c r="AA42" i="266"/>
  <c r="Z42" i="266"/>
  <c r="Y42" i="266"/>
  <c r="X42" i="266"/>
  <c r="W42" i="266"/>
  <c r="T42" i="266"/>
  <c r="R42" i="266"/>
  <c r="AE41" i="266"/>
  <c r="AD41" i="266"/>
  <c r="AC41" i="266"/>
  <c r="AB41" i="266"/>
  <c r="AA41" i="266"/>
  <c r="Z41" i="266"/>
  <c r="Y41" i="266"/>
  <c r="X41" i="266"/>
  <c r="R41" i="266" s="1"/>
  <c r="W41" i="266"/>
  <c r="T41" i="266"/>
  <c r="AE40" i="266"/>
  <c r="AD40" i="266"/>
  <c r="AC40" i="266"/>
  <c r="AB40" i="266"/>
  <c r="AA40" i="266"/>
  <c r="Z40" i="266"/>
  <c r="Y40" i="266"/>
  <c r="X40" i="266"/>
  <c r="W40" i="266"/>
  <c r="R40" i="266" s="1"/>
  <c r="T40" i="266"/>
  <c r="AE39" i="266"/>
  <c r="AD39" i="266"/>
  <c r="AC39" i="266"/>
  <c r="AB39" i="266"/>
  <c r="AA39" i="266"/>
  <c r="Z39" i="266"/>
  <c r="Y39" i="266"/>
  <c r="X39" i="266"/>
  <c r="W39" i="266"/>
  <c r="T39" i="266"/>
  <c r="R39" i="266" s="1"/>
  <c r="AE38" i="266"/>
  <c r="AD38" i="266"/>
  <c r="AC38" i="266"/>
  <c r="AB38" i="266"/>
  <c r="AA38" i="266"/>
  <c r="Z38" i="266"/>
  <c r="Y38" i="266"/>
  <c r="X38" i="266"/>
  <c r="W38" i="266"/>
  <c r="T38" i="266"/>
  <c r="R38" i="266"/>
  <c r="AE37" i="266"/>
  <c r="AD37" i="266"/>
  <c r="AC37" i="266"/>
  <c r="AB37" i="266"/>
  <c r="AA37" i="266"/>
  <c r="Z37" i="266"/>
  <c r="Y37" i="266"/>
  <c r="X37" i="266"/>
  <c r="R37" i="266" s="1"/>
  <c r="W37" i="266"/>
  <c r="T37" i="266"/>
  <c r="AE36" i="266"/>
  <c r="AD36" i="266"/>
  <c r="AC36" i="266"/>
  <c r="AB36" i="266"/>
  <c r="AA36" i="266"/>
  <c r="Z36" i="266"/>
  <c r="Y36" i="266"/>
  <c r="X36" i="266"/>
  <c r="W36" i="266"/>
  <c r="R36" i="266" s="1"/>
  <c r="T36" i="266"/>
  <c r="AE35" i="266"/>
  <c r="AD35" i="266"/>
  <c r="AC35" i="266"/>
  <c r="AB35" i="266"/>
  <c r="AA35" i="266"/>
  <c r="Z35" i="266"/>
  <c r="Y35" i="266"/>
  <c r="X35" i="266"/>
  <c r="W35" i="266"/>
  <c r="T35" i="266"/>
  <c r="R35" i="266" s="1"/>
  <c r="AE34" i="266"/>
  <c r="AD34" i="266"/>
  <c r="AC34" i="266"/>
  <c r="AB34" i="266"/>
  <c r="AA34" i="266"/>
  <c r="Z34" i="266"/>
  <c r="Y34" i="266"/>
  <c r="X34" i="266"/>
  <c r="W34" i="266"/>
  <c r="T34" i="266"/>
  <c r="R34" i="266"/>
  <c r="AE33" i="266"/>
  <c r="AD33" i="266"/>
  <c r="AC33" i="266"/>
  <c r="AB33" i="266"/>
  <c r="AA33" i="266"/>
  <c r="Z33" i="266"/>
  <c r="Y33" i="266"/>
  <c r="X33" i="266"/>
  <c r="R33" i="266" s="1"/>
  <c r="W33" i="266"/>
  <c r="T33" i="266"/>
  <c r="AE32" i="266"/>
  <c r="AD32" i="266"/>
  <c r="AC32" i="266"/>
  <c r="AB32" i="266"/>
  <c r="AA32" i="266"/>
  <c r="Z32" i="266"/>
  <c r="Y32" i="266"/>
  <c r="X32" i="266"/>
  <c r="W32" i="266"/>
  <c r="T32" i="266"/>
  <c r="R32" i="266" s="1"/>
  <c r="AE31" i="266"/>
  <c r="AD31" i="266"/>
  <c r="AC31" i="266"/>
  <c r="AB31" i="266"/>
  <c r="AA31" i="266"/>
  <c r="Z31" i="266"/>
  <c r="Y31" i="266"/>
  <c r="X31" i="266"/>
  <c r="W31" i="266"/>
  <c r="T31" i="266"/>
  <c r="R31" i="266" s="1"/>
  <c r="AE30" i="266"/>
  <c r="AD30" i="266"/>
  <c r="AC30" i="266"/>
  <c r="AB30" i="266"/>
  <c r="AA30" i="266"/>
  <c r="Z30" i="266"/>
  <c r="Y30" i="266"/>
  <c r="X30" i="266"/>
  <c r="W30" i="266"/>
  <c r="T30" i="266"/>
  <c r="R30" i="266"/>
  <c r="AE29" i="266"/>
  <c r="AD29" i="266"/>
  <c r="AC29" i="266"/>
  <c r="AB29" i="266"/>
  <c r="AA29" i="266"/>
  <c r="Z29" i="266"/>
  <c r="Y29" i="266"/>
  <c r="X29" i="266"/>
  <c r="R29" i="266" s="1"/>
  <c r="W29" i="266"/>
  <c r="T29" i="266"/>
  <c r="AE28" i="266"/>
  <c r="AD28" i="266"/>
  <c r="AC28" i="266"/>
  <c r="AB28" i="266"/>
  <c r="AA28" i="266"/>
  <c r="Z28" i="266"/>
  <c r="Y28" i="266"/>
  <c r="X28" i="266"/>
  <c r="W28" i="266"/>
  <c r="R28" i="266" s="1"/>
  <c r="T28" i="266"/>
  <c r="AE27" i="266"/>
  <c r="AD27" i="266"/>
  <c r="AC27" i="266"/>
  <c r="AB27" i="266"/>
  <c r="AA27" i="266"/>
  <c r="Z27" i="266"/>
  <c r="Y27" i="266"/>
  <c r="X27" i="266"/>
  <c r="W27" i="266"/>
  <c r="T27" i="266"/>
  <c r="R27" i="266" s="1"/>
  <c r="AE26" i="266"/>
  <c r="AD26" i="266"/>
  <c r="AC26" i="266"/>
  <c r="AB26" i="266"/>
  <c r="AA26" i="266"/>
  <c r="Z26" i="266"/>
  <c r="Y26" i="266"/>
  <c r="X26" i="266"/>
  <c r="W26" i="266"/>
  <c r="T26" i="266"/>
  <c r="R26" i="266"/>
  <c r="AE25" i="266"/>
  <c r="AD25" i="266"/>
  <c r="AC25" i="266"/>
  <c r="AB25" i="266"/>
  <c r="AA25" i="266"/>
  <c r="Z25" i="266"/>
  <c r="Y25" i="266"/>
  <c r="X25" i="266"/>
  <c r="R25" i="266" s="1"/>
  <c r="W25" i="266"/>
  <c r="T25" i="266"/>
  <c r="AE24" i="266"/>
  <c r="AD24" i="266"/>
  <c r="AC24" i="266"/>
  <c r="AB24" i="266"/>
  <c r="AA24" i="266"/>
  <c r="Z24" i="266"/>
  <c r="Y24" i="266"/>
  <c r="X24" i="266"/>
  <c r="W24" i="266"/>
  <c r="T24" i="266"/>
  <c r="R24" i="266" s="1"/>
  <c r="AE23" i="266"/>
  <c r="AD23" i="266"/>
  <c r="AC23" i="266"/>
  <c r="AB23" i="266"/>
  <c r="AA23" i="266"/>
  <c r="Z23" i="266"/>
  <c r="Y23" i="266"/>
  <c r="X23" i="266"/>
  <c r="W23" i="266"/>
  <c r="T23" i="266"/>
  <c r="R23" i="266" s="1"/>
  <c r="AE22" i="266"/>
  <c r="AD22" i="266"/>
  <c r="AC22" i="266"/>
  <c r="AB22" i="266"/>
  <c r="AA22" i="266"/>
  <c r="Z22" i="266"/>
  <c r="Y22" i="266"/>
  <c r="X22" i="266"/>
  <c r="W22" i="266"/>
  <c r="T22" i="266"/>
  <c r="R22" i="266"/>
  <c r="AE21" i="266"/>
  <c r="AD21" i="266"/>
  <c r="AC21" i="266"/>
  <c r="AB21" i="266"/>
  <c r="AA21" i="266"/>
  <c r="Z21" i="266"/>
  <c r="Y21" i="266"/>
  <c r="X21" i="266"/>
  <c r="R21" i="266" s="1"/>
  <c r="W21" i="266"/>
  <c r="T21" i="266"/>
  <c r="AE20" i="266"/>
  <c r="AD20" i="266"/>
  <c r="AC20" i="266"/>
  <c r="AB20" i="266"/>
  <c r="AA20" i="266"/>
  <c r="Z20" i="266"/>
  <c r="Y20" i="266"/>
  <c r="X20" i="266"/>
  <c r="W20" i="266"/>
  <c r="R20" i="266" s="1"/>
  <c r="T20" i="266"/>
  <c r="AE19" i="266"/>
  <c r="AD19" i="266"/>
  <c r="AC19" i="266"/>
  <c r="AB19" i="266"/>
  <c r="AA19" i="266"/>
  <c r="Z19" i="266"/>
  <c r="Y19" i="266"/>
  <c r="X19" i="266"/>
  <c r="W19" i="266"/>
  <c r="T19" i="266"/>
  <c r="R19" i="266" s="1"/>
  <c r="AE18" i="266"/>
  <c r="AD18" i="266"/>
  <c r="AC18" i="266"/>
  <c r="AB18" i="266"/>
  <c r="AA18" i="266"/>
  <c r="Z18" i="266"/>
  <c r="Y18" i="266"/>
  <c r="X18" i="266"/>
  <c r="W18" i="266"/>
  <c r="T18" i="266"/>
  <c r="R18" i="266"/>
  <c r="AE17" i="266"/>
  <c r="AD17" i="266"/>
  <c r="AC17" i="266"/>
  <c r="AB17" i="266"/>
  <c r="AA17" i="266"/>
  <c r="Z17" i="266"/>
  <c r="Y17" i="266"/>
  <c r="X17" i="266"/>
  <c r="R17" i="266" s="1"/>
  <c r="W17" i="266"/>
  <c r="T17" i="266"/>
  <c r="AE16" i="266"/>
  <c r="AD16" i="266"/>
  <c r="AC16" i="266"/>
  <c r="AB16" i="266"/>
  <c r="AA16" i="266"/>
  <c r="Z16" i="266"/>
  <c r="Y16" i="266"/>
  <c r="X16" i="266"/>
  <c r="W16" i="266"/>
  <c r="T16" i="266"/>
  <c r="R16" i="266" s="1"/>
  <c r="AE15" i="266"/>
  <c r="AD15" i="266"/>
  <c r="AC15" i="266"/>
  <c r="AB15" i="266"/>
  <c r="AA15" i="266"/>
  <c r="Z15" i="266"/>
  <c r="Y15" i="266"/>
  <c r="X15" i="266"/>
  <c r="W15" i="266"/>
  <c r="T15" i="266"/>
  <c r="R15" i="266" s="1"/>
  <c r="AE14" i="266"/>
  <c r="AD14" i="266"/>
  <c r="AC14" i="266"/>
  <c r="AB14" i="266"/>
  <c r="AA14" i="266"/>
  <c r="Z14" i="266"/>
  <c r="Y14" i="266"/>
  <c r="X14" i="266"/>
  <c r="W14" i="266"/>
  <c r="T14" i="266"/>
  <c r="R14" i="266"/>
  <c r="AE13" i="266"/>
  <c r="AD13" i="266"/>
  <c r="AC13" i="266"/>
  <c r="AB13" i="266"/>
  <c r="AA13" i="266"/>
  <c r="Z13" i="266"/>
  <c r="Y13" i="266"/>
  <c r="X13" i="266"/>
  <c r="R13" i="266" s="1"/>
  <c r="W13" i="266"/>
  <c r="T13" i="266"/>
  <c r="AE12" i="266"/>
  <c r="AD12" i="266"/>
  <c r="AC12" i="266"/>
  <c r="AB12" i="266"/>
  <c r="AA12" i="266"/>
  <c r="Z12" i="266"/>
  <c r="Y12" i="266"/>
  <c r="X12" i="266"/>
  <c r="W12" i="266"/>
  <c r="R12" i="266" s="1"/>
  <c r="T12" i="266"/>
  <c r="AE11" i="266"/>
  <c r="AD11" i="266"/>
  <c r="AC11" i="266"/>
  <c r="AB11" i="266"/>
  <c r="AA11" i="266"/>
  <c r="Z11" i="266"/>
  <c r="Y11" i="266"/>
  <c r="X11" i="266"/>
  <c r="W11" i="266"/>
  <c r="T11" i="266"/>
  <c r="R11" i="266" s="1"/>
  <c r="AH2" i="266"/>
  <c r="B2" i="266"/>
  <c r="I32" i="265"/>
  <c r="H32" i="265"/>
  <c r="F32" i="265"/>
  <c r="E32" i="265"/>
  <c r="W31" i="265"/>
  <c r="V31" i="265"/>
  <c r="T31" i="265"/>
  <c r="S31" i="265"/>
  <c r="Q31" i="265"/>
  <c r="J31" i="265"/>
  <c r="G31" i="265"/>
  <c r="W30" i="265"/>
  <c r="V30" i="265"/>
  <c r="Q30" i="265" s="1"/>
  <c r="T30" i="265"/>
  <c r="S30" i="265"/>
  <c r="J30" i="265"/>
  <c r="J32" i="265" s="1"/>
  <c r="G30" i="265"/>
  <c r="G32" i="265" s="1"/>
  <c r="I27" i="265"/>
  <c r="I35" i="265" s="1"/>
  <c r="H27" i="265"/>
  <c r="H35" i="265" s="1"/>
  <c r="F27" i="265"/>
  <c r="E27" i="265"/>
  <c r="E35" i="265" s="1"/>
  <c r="W26" i="265"/>
  <c r="Q26" i="265" s="1"/>
  <c r="V26" i="265"/>
  <c r="T26" i="265"/>
  <c r="S26" i="265"/>
  <c r="J26" i="265"/>
  <c r="G26" i="265"/>
  <c r="W25" i="265"/>
  <c r="V25" i="265"/>
  <c r="Q25" i="265" s="1"/>
  <c r="T25" i="265"/>
  <c r="S25" i="265"/>
  <c r="J25" i="265"/>
  <c r="G25" i="265"/>
  <c r="W24" i="265"/>
  <c r="V24" i="265"/>
  <c r="T24" i="265"/>
  <c r="Q24" i="265" s="1"/>
  <c r="S24" i="265"/>
  <c r="J24" i="265"/>
  <c r="G24" i="265"/>
  <c r="W23" i="265"/>
  <c r="V23" i="265"/>
  <c r="T23" i="265"/>
  <c r="S23" i="265"/>
  <c r="Q23" i="265" s="1"/>
  <c r="J23" i="265"/>
  <c r="G23" i="265"/>
  <c r="W22" i="265"/>
  <c r="V22" i="265"/>
  <c r="T22" i="265"/>
  <c r="S22" i="265"/>
  <c r="Q22" i="265"/>
  <c r="J22" i="265"/>
  <c r="G22" i="265"/>
  <c r="W19" i="265"/>
  <c r="V19" i="265"/>
  <c r="Q19" i="265" s="1"/>
  <c r="T19" i="265"/>
  <c r="S19" i="265"/>
  <c r="J19" i="265"/>
  <c r="G19" i="265"/>
  <c r="W18" i="265"/>
  <c r="V18" i="265"/>
  <c r="T18" i="265"/>
  <c r="Q18" i="265" s="1"/>
  <c r="S18" i="265"/>
  <c r="J18" i="265"/>
  <c r="G18" i="265"/>
  <c r="W17" i="265"/>
  <c r="V17" i="265"/>
  <c r="T17" i="265"/>
  <c r="S17" i="265"/>
  <c r="Q17" i="265" s="1"/>
  <c r="J17" i="265"/>
  <c r="J27" i="265" s="1"/>
  <c r="G17" i="265"/>
  <c r="G27" i="265" s="1"/>
  <c r="G35" i="265" s="1"/>
  <c r="I14" i="265"/>
  <c r="H14" i="265"/>
  <c r="F14" i="265"/>
  <c r="F35" i="265" s="1"/>
  <c r="E14" i="265"/>
  <c r="W13" i="265"/>
  <c r="V13" i="265"/>
  <c r="T13" i="265"/>
  <c r="Q13" i="265" s="1"/>
  <c r="S13" i="265"/>
  <c r="J13" i="265"/>
  <c r="G13" i="265"/>
  <c r="W12" i="265"/>
  <c r="V12" i="265"/>
  <c r="T12" i="265"/>
  <c r="S12" i="265"/>
  <c r="Q12" i="265" s="1"/>
  <c r="J12" i="265"/>
  <c r="G12" i="265"/>
  <c r="W11" i="265"/>
  <c r="V11" i="265"/>
  <c r="T11" i="265"/>
  <c r="S11" i="265"/>
  <c r="Q11" i="265"/>
  <c r="J11" i="265"/>
  <c r="G11" i="265"/>
  <c r="W10" i="265"/>
  <c r="V10" i="265"/>
  <c r="Q10" i="265" s="1"/>
  <c r="T10" i="265"/>
  <c r="S10" i="265"/>
  <c r="J10" i="265"/>
  <c r="J14" i="265" s="1"/>
  <c r="G10" i="265"/>
  <c r="W9" i="265"/>
  <c r="V9" i="265"/>
  <c r="T9" i="265"/>
  <c r="Q9" i="265" s="1"/>
  <c r="S9" i="265"/>
  <c r="J9" i="265"/>
  <c r="G9" i="265"/>
  <c r="G14" i="265" s="1"/>
  <c r="Z2" i="265"/>
  <c r="B2" i="265"/>
  <c r="S34" i="263"/>
  <c r="U25" i="263"/>
  <c r="S25" i="263" s="1"/>
  <c r="D18" i="263"/>
  <c r="X16" i="263"/>
  <c r="V16" i="263"/>
  <c r="U16" i="263"/>
  <c r="S16" i="263" s="1"/>
  <c r="G16" i="263"/>
  <c r="E16" i="263"/>
  <c r="AD13" i="263"/>
  <c r="S13" i="263" s="1"/>
  <c r="L13" i="263"/>
  <c r="K13" i="263"/>
  <c r="I13" i="263"/>
  <c r="H13" i="263"/>
  <c r="F13" i="263"/>
  <c r="F18" i="263" s="1"/>
  <c r="D13" i="263"/>
  <c r="C13" i="263"/>
  <c r="C18" i="263" s="1"/>
  <c r="E18" i="263" s="1"/>
  <c r="AD12" i="263"/>
  <c r="AC12" i="263"/>
  <c r="AA12" i="263"/>
  <c r="Z12" i="263"/>
  <c r="X12" i="263"/>
  <c r="S12" i="263" s="1"/>
  <c r="V12" i="263"/>
  <c r="U12" i="263"/>
  <c r="J12" i="263"/>
  <c r="E12" i="263"/>
  <c r="G12" i="263" s="1"/>
  <c r="AD11" i="263"/>
  <c r="AC11" i="263"/>
  <c r="S11" i="263" s="1"/>
  <c r="AA11" i="263"/>
  <c r="Z11" i="263"/>
  <c r="X11" i="263"/>
  <c r="V11" i="263"/>
  <c r="U11" i="263"/>
  <c r="J11" i="263"/>
  <c r="G11" i="263"/>
  <c r="E11" i="263"/>
  <c r="AD10" i="263"/>
  <c r="AC10" i="263"/>
  <c r="AA10" i="263"/>
  <c r="Z10" i="263"/>
  <c r="X10" i="263"/>
  <c r="V10" i="263"/>
  <c r="U10" i="263"/>
  <c r="S10" i="263" s="1"/>
  <c r="J10" i="263"/>
  <c r="J13" i="263" s="1"/>
  <c r="G10" i="263"/>
  <c r="E10" i="263"/>
  <c r="E13" i="263" s="1"/>
  <c r="AG2" i="263"/>
  <c r="B2" i="263"/>
  <c r="U29" i="262"/>
  <c r="S29" i="262"/>
  <c r="X20" i="262"/>
  <c r="V20" i="262"/>
  <c r="S20" i="262" s="1"/>
  <c r="U20" i="262"/>
  <c r="G20" i="262"/>
  <c r="E20" i="262"/>
  <c r="AD15" i="262"/>
  <c r="AC15" i="262"/>
  <c r="AA15" i="262"/>
  <c r="Z15" i="262"/>
  <c r="X15" i="262"/>
  <c r="V15" i="262"/>
  <c r="U15" i="262"/>
  <c r="S15" i="262"/>
  <c r="J15" i="262"/>
  <c r="E15" i="262"/>
  <c r="G15" i="262" s="1"/>
  <c r="S13" i="262"/>
  <c r="AD12" i="262"/>
  <c r="S12" i="262"/>
  <c r="L12" i="262"/>
  <c r="L17" i="262" s="1"/>
  <c r="AD17" i="262" s="1"/>
  <c r="S17" i="262" s="1"/>
  <c r="K12" i="262"/>
  <c r="K17" i="262" s="1"/>
  <c r="I12" i="262"/>
  <c r="I17" i="262" s="1"/>
  <c r="H12" i="262"/>
  <c r="H17" i="262" s="1"/>
  <c r="J17" i="262" s="1"/>
  <c r="F12" i="262"/>
  <c r="F17" i="262" s="1"/>
  <c r="F22" i="262" s="1"/>
  <c r="D12" i="262"/>
  <c r="D17" i="262" s="1"/>
  <c r="D22" i="262" s="1"/>
  <c r="C12" i="262"/>
  <c r="C17" i="262" s="1"/>
  <c r="C22" i="262" s="1"/>
  <c r="AD11" i="262"/>
  <c r="AC11" i="262"/>
  <c r="AA11" i="262"/>
  <c r="Z11" i="262"/>
  <c r="X11" i="262"/>
  <c r="V11" i="262"/>
  <c r="U11" i="262"/>
  <c r="S11" i="262"/>
  <c r="J11" i="262"/>
  <c r="E11" i="262"/>
  <c r="G11" i="262" s="1"/>
  <c r="AD10" i="262"/>
  <c r="AC10" i="262"/>
  <c r="AA10" i="262"/>
  <c r="Z10" i="262"/>
  <c r="X10" i="262"/>
  <c r="V10" i="262"/>
  <c r="S10" i="262" s="1"/>
  <c r="U10" i="262"/>
  <c r="J10" i="262"/>
  <c r="J12" i="262" s="1"/>
  <c r="E10" i="262"/>
  <c r="G10" i="262" s="1"/>
  <c r="G12" i="262" s="1"/>
  <c r="AG2" i="262"/>
  <c r="B2" i="262"/>
  <c r="R41" i="261"/>
  <c r="R40" i="261"/>
  <c r="R39" i="261"/>
  <c r="R38" i="261"/>
  <c r="T37" i="261"/>
  <c r="R37" i="261" s="1"/>
  <c r="R36" i="261"/>
  <c r="R35" i="261"/>
  <c r="R34" i="261"/>
  <c r="Z33" i="261"/>
  <c r="Y33" i="261"/>
  <c r="X33" i="261"/>
  <c r="U33" i="261"/>
  <c r="T33" i="261"/>
  <c r="Z32" i="261"/>
  <c r="Y32" i="261"/>
  <c r="X32" i="261"/>
  <c r="U32" i="261"/>
  <c r="T32" i="261"/>
  <c r="Z31" i="261"/>
  <c r="Y31" i="261"/>
  <c r="X31" i="261"/>
  <c r="U31" i="261"/>
  <c r="T31" i="261"/>
  <c r="Z30" i="261"/>
  <c r="Y30" i="261"/>
  <c r="X30" i="261"/>
  <c r="V30" i="261"/>
  <c r="U30" i="261"/>
  <c r="T30" i="261"/>
  <c r="Z29" i="261"/>
  <c r="Y29" i="261"/>
  <c r="X29" i="261"/>
  <c r="U29" i="261"/>
  <c r="T29" i="261"/>
  <c r="Z28" i="261"/>
  <c r="Y28" i="261"/>
  <c r="X28" i="261"/>
  <c r="V28" i="261"/>
  <c r="U28" i="261"/>
  <c r="T28" i="261"/>
  <c r="Z27" i="261"/>
  <c r="Y27" i="261"/>
  <c r="X27" i="261"/>
  <c r="U27" i="261"/>
  <c r="T27" i="261"/>
  <c r="Z26" i="261"/>
  <c r="Y26" i="261"/>
  <c r="X26" i="261"/>
  <c r="U26" i="261"/>
  <c r="T26" i="261"/>
  <c r="Z25" i="261"/>
  <c r="Y25" i="261"/>
  <c r="X25" i="261"/>
  <c r="U25" i="261"/>
  <c r="T25" i="261"/>
  <c r="Z24" i="261"/>
  <c r="Y24" i="261"/>
  <c r="X24" i="261"/>
  <c r="V24" i="261"/>
  <c r="U24" i="261"/>
  <c r="T24" i="261"/>
  <c r="Z23" i="261"/>
  <c r="Y23" i="261"/>
  <c r="X23" i="261"/>
  <c r="U23" i="261"/>
  <c r="T23" i="261"/>
  <c r="Z22" i="261"/>
  <c r="Y22" i="261"/>
  <c r="X22" i="261"/>
  <c r="U22" i="261"/>
  <c r="T22" i="261"/>
  <c r="Z21" i="261"/>
  <c r="X21" i="261"/>
  <c r="V21" i="261"/>
  <c r="T21" i="261"/>
  <c r="Z20" i="261"/>
  <c r="Y20" i="261"/>
  <c r="X20" i="261"/>
  <c r="U20" i="261"/>
  <c r="T20" i="261"/>
  <c r="Z19" i="261"/>
  <c r="Y19" i="261"/>
  <c r="U19" i="261"/>
  <c r="R15" i="261"/>
  <c r="R14" i="261"/>
  <c r="T13" i="261"/>
  <c r="R13" i="261" s="1"/>
  <c r="T12" i="261"/>
  <c r="R12" i="261" s="1"/>
  <c r="T11" i="261"/>
  <c r="R11" i="261" s="1"/>
  <c r="R10" i="261"/>
  <c r="R9" i="261"/>
  <c r="T8" i="261"/>
  <c r="R8" i="261" s="1"/>
  <c r="F22" i="259"/>
  <c r="E22" i="259"/>
  <c r="P21" i="259"/>
  <c r="O21" i="259"/>
  <c r="M21" i="259"/>
  <c r="P20" i="259"/>
  <c r="M20" i="259" s="1"/>
  <c r="O20" i="259"/>
  <c r="P19" i="259"/>
  <c r="O19" i="259"/>
  <c r="P18" i="259"/>
  <c r="O18" i="259"/>
  <c r="M18" i="259" s="1"/>
  <c r="P17" i="259"/>
  <c r="O17" i="259"/>
  <c r="M17" i="259"/>
  <c r="F14" i="259"/>
  <c r="E14" i="259"/>
  <c r="P13" i="259"/>
  <c r="O13" i="259"/>
  <c r="M13" i="259" s="1"/>
  <c r="P12" i="259"/>
  <c r="O12" i="259"/>
  <c r="M12" i="259"/>
  <c r="P11" i="259"/>
  <c r="O11" i="259"/>
  <c r="P10" i="259"/>
  <c r="O10" i="259"/>
  <c r="P9" i="259"/>
  <c r="O9" i="259"/>
  <c r="M9" i="259" s="1"/>
  <c r="P8" i="259"/>
  <c r="O8" i="259"/>
  <c r="M8" i="259"/>
  <c r="V31" i="258"/>
  <c r="S31" i="258" s="1"/>
  <c r="V30" i="258"/>
  <c r="S30" i="258" s="1"/>
  <c r="V29" i="258"/>
  <c r="S29" i="258" s="1"/>
  <c r="V24" i="258"/>
  <c r="S24" i="258" s="1"/>
  <c r="V23" i="258"/>
  <c r="S23" i="258" s="1"/>
  <c r="V21" i="258"/>
  <c r="S21" i="258" s="1"/>
  <c r="V20" i="258"/>
  <c r="S20" i="258" s="1"/>
  <c r="V19" i="258"/>
  <c r="S19" i="258" s="1"/>
  <c r="V18" i="258"/>
  <c r="S18" i="258" s="1"/>
  <c r="V17" i="258"/>
  <c r="S17" i="258" s="1"/>
  <c r="Z14" i="258"/>
  <c r="Y14" i="258"/>
  <c r="W14" i="258"/>
  <c r="V14" i="258"/>
  <c r="U14" i="258"/>
  <c r="W13" i="258"/>
  <c r="V13" i="258"/>
  <c r="AA12" i="258"/>
  <c r="Z12" i="258"/>
  <c r="Y12" i="258"/>
  <c r="W12" i="258"/>
  <c r="V12" i="258"/>
  <c r="AA11" i="258"/>
  <c r="Z11" i="258"/>
  <c r="Y11" i="258"/>
  <c r="W11" i="258"/>
  <c r="V11" i="258"/>
  <c r="AA10" i="258"/>
  <c r="Z10" i="258"/>
  <c r="Y10" i="258"/>
  <c r="W10" i="258"/>
  <c r="V10" i="258"/>
  <c r="U10" i="258"/>
  <c r="AB9" i="258"/>
  <c r="T24" i="257"/>
  <c r="T22" i="257"/>
  <c r="T21" i="257"/>
  <c r="T20" i="257"/>
  <c r="T13" i="257"/>
  <c r="T12" i="257"/>
  <c r="N31" i="256"/>
  <c r="L31" i="256" s="1"/>
  <c r="N30" i="256"/>
  <c r="L30" i="256" s="1"/>
  <c r="E28" i="256"/>
  <c r="N27" i="256"/>
  <c r="L27" i="256"/>
  <c r="N26" i="256"/>
  <c r="L26" i="256" s="1"/>
  <c r="N25" i="256"/>
  <c r="L25" i="256"/>
  <c r="N23" i="256"/>
  <c r="L23" i="256" s="1"/>
  <c r="E21" i="256"/>
  <c r="N20" i="256"/>
  <c r="L20" i="256" s="1"/>
  <c r="N19" i="256"/>
  <c r="L19" i="256" s="1"/>
  <c r="N18" i="256"/>
  <c r="L18" i="256" s="1"/>
  <c r="E16" i="256"/>
  <c r="N15" i="256"/>
  <c r="L15" i="256"/>
  <c r="N14" i="256"/>
  <c r="L14" i="256" s="1"/>
  <c r="E12" i="256"/>
  <c r="N12" i="256" s="1"/>
  <c r="L12" i="256" s="1"/>
  <c r="N10" i="256"/>
  <c r="L10" i="256" s="1"/>
  <c r="E9" i="256"/>
  <c r="N8" i="256"/>
  <c r="L8" i="256" s="1"/>
  <c r="N7" i="256"/>
  <c r="L7" i="256"/>
  <c r="E17" i="254"/>
  <c r="N16" i="254"/>
  <c r="L16" i="254"/>
  <c r="N15" i="254"/>
  <c r="L15" i="254" s="1"/>
  <c r="N12" i="254"/>
  <c r="L12" i="254"/>
  <c r="N11" i="254"/>
  <c r="L11" i="254" s="1"/>
  <c r="N10" i="254"/>
  <c r="L10" i="254"/>
  <c r="N9" i="254"/>
  <c r="L9" i="254" s="1"/>
  <c r="N8" i="254"/>
  <c r="L8" i="254"/>
  <c r="AM38" i="253"/>
  <c r="AK38" i="253" s="1"/>
  <c r="AM37" i="253"/>
  <c r="AK37" i="253"/>
  <c r="AM36" i="253"/>
  <c r="AK36" i="253" s="1"/>
  <c r="AM35" i="253"/>
  <c r="AK35" i="253" s="1"/>
  <c r="AM34" i="253"/>
  <c r="AK34" i="253" s="1"/>
  <c r="AM33" i="253"/>
  <c r="AK33" i="253" s="1"/>
  <c r="AM32" i="253"/>
  <c r="AK32" i="253" s="1"/>
  <c r="AM31" i="253"/>
  <c r="AK31" i="253" s="1"/>
  <c r="AM30" i="253"/>
  <c r="AK30" i="253" s="1"/>
  <c r="AM29" i="253"/>
  <c r="AK29" i="253" s="1"/>
  <c r="AC26" i="253"/>
  <c r="AB26" i="253"/>
  <c r="AA26" i="253"/>
  <c r="Z26" i="253"/>
  <c r="Y26" i="253"/>
  <c r="X26" i="253"/>
  <c r="W26" i="253"/>
  <c r="V26" i="253"/>
  <c r="U26" i="253"/>
  <c r="T26" i="253"/>
  <c r="S26" i="253"/>
  <c r="Q26" i="253"/>
  <c r="P26" i="253"/>
  <c r="O26" i="253"/>
  <c r="R26" i="253" s="1"/>
  <c r="N26" i="253"/>
  <c r="K26" i="253"/>
  <c r="J26" i="253"/>
  <c r="I26" i="253"/>
  <c r="H26" i="253"/>
  <c r="G26" i="253"/>
  <c r="F26" i="253"/>
  <c r="E26" i="253"/>
  <c r="L26"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AK25" i="253"/>
  <c r="AD25" i="253"/>
  <c r="X25" i="253"/>
  <c r="R25" i="253"/>
  <c r="L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AD24" i="253"/>
  <c r="X24" i="253"/>
  <c r="R24" i="253"/>
  <c r="L24" i="253"/>
  <c r="BK23" i="253"/>
  <c r="BJ23" i="253"/>
  <c r="BI23" i="253"/>
  <c r="BH23" i="253"/>
  <c r="BG23" i="253"/>
  <c r="BE23" i="253"/>
  <c r="BD23" i="253"/>
  <c r="BC23" i="253"/>
  <c r="BB23" i="253"/>
  <c r="BA23" i="253"/>
  <c r="AY23" i="253"/>
  <c r="AX23" i="253"/>
  <c r="AW23" i="253"/>
  <c r="AV23" i="253"/>
  <c r="AS23" i="253"/>
  <c r="AR23" i="253"/>
  <c r="AQ23" i="253"/>
  <c r="AP23" i="253"/>
  <c r="AO23" i="253"/>
  <c r="AK23" i="253" s="1"/>
  <c r="AN23" i="253"/>
  <c r="AM23" i="253"/>
  <c r="AD23" i="253"/>
  <c r="X23" i="253"/>
  <c r="R23" i="253"/>
  <c r="L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AD22" i="253"/>
  <c r="X22" i="253"/>
  <c r="R22" i="253"/>
  <c r="L22" i="253"/>
  <c r="BK21" i="253"/>
  <c r="BJ21" i="253"/>
  <c r="BI21" i="253"/>
  <c r="BH21" i="253"/>
  <c r="BG21" i="253"/>
  <c r="BE21" i="253"/>
  <c r="BD21" i="253"/>
  <c r="BC21" i="253"/>
  <c r="BB21" i="253"/>
  <c r="BA21" i="253"/>
  <c r="AY21" i="253"/>
  <c r="AX21" i="253"/>
  <c r="AW21" i="253"/>
  <c r="AV21" i="253"/>
  <c r="AS21" i="253"/>
  <c r="AR21" i="253"/>
  <c r="AQ21" i="253"/>
  <c r="AP21" i="253"/>
  <c r="AO21" i="253"/>
  <c r="AK21" i="253" s="1"/>
  <c r="AN21" i="253"/>
  <c r="AM21" i="253"/>
  <c r="AD21" i="253"/>
  <c r="X21" i="253"/>
  <c r="R21" i="253"/>
  <c r="L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AD20" i="253"/>
  <c r="X20" i="253"/>
  <c r="R20" i="253"/>
  <c r="L20" i="253"/>
  <c r="AT17" i="253"/>
  <c r="AK17" i="253"/>
  <c r="AC16" i="253"/>
  <c r="AB16" i="253"/>
  <c r="AA16" i="253"/>
  <c r="Z16" i="253"/>
  <c r="AD16" i="253" s="1"/>
  <c r="Y16" i="253"/>
  <c r="W16" i="253"/>
  <c r="V16" i="253"/>
  <c r="U16" i="253"/>
  <c r="T16" i="253"/>
  <c r="S16" i="253"/>
  <c r="X16" i="253" s="1"/>
  <c r="Q16" i="253"/>
  <c r="P16" i="253"/>
  <c r="O16" i="253"/>
  <c r="N16" i="253"/>
  <c r="R16" i="253" s="1"/>
  <c r="K16" i="253"/>
  <c r="J16" i="253"/>
  <c r="I16" i="253"/>
  <c r="H16" i="253"/>
  <c r="G16" i="253"/>
  <c r="F16" i="253"/>
  <c r="E16" i="253"/>
  <c r="BK15" i="253"/>
  <c r="BJ15" i="253"/>
  <c r="BI15" i="253"/>
  <c r="BH15" i="253"/>
  <c r="BG15" i="253"/>
  <c r="BE15" i="253"/>
  <c r="BD15" i="253"/>
  <c r="BC15" i="253"/>
  <c r="BB15" i="253"/>
  <c r="BA15" i="253"/>
  <c r="AY15" i="253"/>
  <c r="AX15" i="253"/>
  <c r="AW15" i="253"/>
  <c r="AV15" i="253"/>
  <c r="AS15" i="253"/>
  <c r="AR15" i="253"/>
  <c r="AQ15" i="253"/>
  <c r="AP15" i="253"/>
  <c r="AO15" i="253"/>
  <c r="AN15" i="253"/>
  <c r="AK15" i="253" s="1"/>
  <c r="AM15" i="253"/>
  <c r="AD15" i="253"/>
  <c r="X15" i="253"/>
  <c r="R15" i="253"/>
  <c r="L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AK14" i="253" s="1"/>
  <c r="AD14" i="253"/>
  <c r="X14" i="253"/>
  <c r="R14" i="253"/>
  <c r="L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AD13" i="253"/>
  <c r="X13" i="253"/>
  <c r="R13" i="253"/>
  <c r="L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AD12" i="253"/>
  <c r="X12" i="253"/>
  <c r="R12" i="253"/>
  <c r="L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AD11" i="253"/>
  <c r="X11" i="253"/>
  <c r="R11" i="253"/>
  <c r="L11" i="253"/>
  <c r="BK10" i="253"/>
  <c r="BJ10" i="253"/>
  <c r="BI10" i="253"/>
  <c r="BH10" i="253"/>
  <c r="BG10" i="253"/>
  <c r="BE10" i="253"/>
  <c r="BD10" i="253"/>
  <c r="BC10" i="253"/>
  <c r="BB10" i="253"/>
  <c r="BA10" i="253"/>
  <c r="AY10" i="253"/>
  <c r="AX10" i="253"/>
  <c r="AW10" i="253"/>
  <c r="AV10" i="253"/>
  <c r="AS10" i="253"/>
  <c r="AR10" i="253"/>
  <c r="AQ10" i="253"/>
  <c r="AP10" i="253"/>
  <c r="AO10" i="253"/>
  <c r="AN10" i="253"/>
  <c r="AM10" i="253"/>
  <c r="AK10" i="253" s="1"/>
  <c r="AD10" i="253"/>
  <c r="X10" i="253"/>
  <c r="R10" i="253"/>
  <c r="L10" i="253"/>
  <c r="AK9" i="253"/>
  <c r="AK8" i="253"/>
  <c r="N29" i="252"/>
  <c r="L29" i="252" s="1"/>
  <c r="E28" i="252"/>
  <c r="N27" i="252"/>
  <c r="L27" i="252"/>
  <c r="N26" i="252"/>
  <c r="L26" i="252"/>
  <c r="N25" i="252"/>
  <c r="L25" i="252"/>
  <c r="N24" i="252"/>
  <c r="L24" i="252" s="1"/>
  <c r="N23" i="252"/>
  <c r="L23" i="252" s="1"/>
  <c r="N22" i="252"/>
  <c r="L22" i="252"/>
  <c r="N21" i="252"/>
  <c r="L21" i="252"/>
  <c r="N20" i="252"/>
  <c r="L20" i="252" s="1"/>
  <c r="N19" i="252"/>
  <c r="L19" i="252"/>
  <c r="N18" i="252"/>
  <c r="L18" i="252" s="1"/>
  <c r="N17" i="252"/>
  <c r="L17" i="252"/>
  <c r="N16" i="252"/>
  <c r="L16" i="252" s="1"/>
  <c r="N15" i="252"/>
  <c r="L15" i="252"/>
  <c r="N14" i="252"/>
  <c r="L14" i="252" s="1"/>
  <c r="N13" i="252"/>
  <c r="L13" i="252" s="1"/>
  <c r="N12" i="252"/>
  <c r="L12" i="252" s="1"/>
  <c r="N11" i="252"/>
  <c r="L11" i="252" s="1"/>
  <c r="N10" i="252"/>
  <c r="L10" i="252" s="1"/>
  <c r="N9" i="252"/>
  <c r="L9" i="252" s="1"/>
  <c r="N8" i="252"/>
  <c r="L8" i="252" s="1"/>
  <c r="CC27" i="251"/>
  <c r="BY27" i="251"/>
  <c r="BU27" i="251"/>
  <c r="BQ27" i="251"/>
  <c r="BM27" i="251"/>
  <c r="BI27" i="251"/>
  <c r="CF25" i="251"/>
  <c r="CF27" i="251" s="1"/>
  <c r="CE25" i="251"/>
  <c r="CE27" i="251" s="1"/>
  <c r="CD25" i="251"/>
  <c r="CD27" i="251" s="1"/>
  <c r="CC25" i="251"/>
  <c r="CB25" i="251"/>
  <c r="CB27" i="251" s="1"/>
  <c r="CA25" i="251"/>
  <c r="CA27" i="251" s="1"/>
  <c r="BZ25" i="251"/>
  <c r="BZ27" i="251" s="1"/>
  <c r="BY25" i="251"/>
  <c r="BX25" i="251"/>
  <c r="BX27" i="251" s="1"/>
  <c r="BW25" i="251"/>
  <c r="BW27" i="251" s="1"/>
  <c r="BV25" i="251"/>
  <c r="BV27" i="251" s="1"/>
  <c r="BU25" i="251"/>
  <c r="BT25" i="251"/>
  <c r="BT27" i="251" s="1"/>
  <c r="BS25" i="251"/>
  <c r="BS27" i="251" s="1"/>
  <c r="BR25" i="251"/>
  <c r="BR27" i="251" s="1"/>
  <c r="BQ25" i="251"/>
  <c r="BP25" i="251"/>
  <c r="BP27" i="251" s="1"/>
  <c r="BO25" i="251"/>
  <c r="BO27" i="251" s="1"/>
  <c r="BN25" i="251"/>
  <c r="BN27" i="251" s="1"/>
  <c r="BM25" i="251"/>
  <c r="BL25" i="251"/>
  <c r="BL27" i="251" s="1"/>
  <c r="BK25" i="251"/>
  <c r="BK27" i="251" s="1"/>
  <c r="BJ25" i="251"/>
  <c r="BJ27" i="251" s="1"/>
  <c r="BI25" i="25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CG17"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CG11" i="251"/>
  <c r="CG10" i="251"/>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E10" i="251"/>
  <c r="N13" i="250"/>
  <c r="L13" i="250" s="1"/>
  <c r="N12" i="250"/>
  <c r="L12" i="250" s="1"/>
  <c r="N11" i="250"/>
  <c r="L11" i="250" s="1"/>
  <c r="N10" i="250"/>
  <c r="L10" i="250" s="1"/>
  <c r="N9" i="250"/>
  <c r="L9" i="250" s="1"/>
  <c r="P31" i="248"/>
  <c r="N31" i="248" s="1"/>
  <c r="P30" i="248"/>
  <c r="N30" i="248" s="1"/>
  <c r="Q27" i="248"/>
  <c r="P27" i="248"/>
  <c r="Q24" i="248"/>
  <c r="P24" i="248"/>
  <c r="Q23" i="248"/>
  <c r="N23" i="248" s="1"/>
  <c r="Q22" i="248"/>
  <c r="N22" i="248" s="1"/>
  <c r="Q21" i="248"/>
  <c r="P21" i="248"/>
  <c r="Q20" i="248"/>
  <c r="P20" i="248"/>
  <c r="Q19" i="248"/>
  <c r="P19" i="248"/>
  <c r="Q18" i="248"/>
  <c r="P18" i="248"/>
  <c r="Q17" i="248"/>
  <c r="P17" i="248"/>
  <c r="Q16" i="248"/>
  <c r="P16" i="248"/>
  <c r="Q15" i="248"/>
  <c r="P15" i="248"/>
  <c r="Q12" i="248"/>
  <c r="P12" i="248"/>
  <c r="Q11" i="248"/>
  <c r="P11" i="248"/>
  <c r="Q10" i="248"/>
  <c r="P10" i="248"/>
  <c r="Q9" i="248"/>
  <c r="P9" i="248"/>
  <c r="Q8" i="248"/>
  <c r="P8" i="248"/>
  <c r="N39" i="247"/>
  <c r="L39" i="247" s="1"/>
  <c r="N38" i="247"/>
  <c r="L38" i="247" s="1"/>
  <c r="N37" i="247"/>
  <c r="L37" i="247" s="1"/>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8" i="247"/>
  <c r="L8" i="247" s="1"/>
  <c r="N39" i="246"/>
  <c r="L39" i="246"/>
  <c r="N38" i="246"/>
  <c r="L38" i="246" s="1"/>
  <c r="N37" i="246"/>
  <c r="L37" i="246"/>
  <c r="N36" i="246"/>
  <c r="L36" i="246"/>
  <c r="N35" i="246"/>
  <c r="L35" i="246"/>
  <c r="N34" i="246"/>
  <c r="L34" i="246" s="1"/>
  <c r="N33" i="246"/>
  <c r="L33" i="246"/>
  <c r="N32" i="246"/>
  <c r="L32" i="246"/>
  <c r="N31" i="246"/>
  <c r="L31" i="246"/>
  <c r="N30" i="246"/>
  <c r="L30" i="246" s="1"/>
  <c r="N29" i="246"/>
  <c r="L29" i="246"/>
  <c r="N28" i="246"/>
  <c r="L28" i="246"/>
  <c r="N27" i="246"/>
  <c r="L27" i="246"/>
  <c r="N26" i="246"/>
  <c r="L26" i="246" s="1"/>
  <c r="N25" i="246"/>
  <c r="L25" i="246"/>
  <c r="N24" i="246"/>
  <c r="L24" i="246"/>
  <c r="N23" i="246"/>
  <c r="L23" i="246"/>
  <c r="N22" i="246"/>
  <c r="L22" i="246" s="1"/>
  <c r="N21" i="246"/>
  <c r="L21" i="246"/>
  <c r="N20" i="246"/>
  <c r="L20" i="246"/>
  <c r="N19" i="246"/>
  <c r="L19" i="246"/>
  <c r="N18" i="246"/>
  <c r="L18" i="246" s="1"/>
  <c r="N17" i="246"/>
  <c r="L17" i="246"/>
  <c r="N16" i="246"/>
  <c r="L16" i="246"/>
  <c r="N15" i="246"/>
  <c r="L15" i="246"/>
  <c r="N14" i="246"/>
  <c r="L14" i="246" s="1"/>
  <c r="N13" i="246"/>
  <c r="L13" i="246"/>
  <c r="N12" i="246"/>
  <c r="L12" i="246"/>
  <c r="N11" i="246"/>
  <c r="L11" i="246"/>
  <c r="N10" i="246"/>
  <c r="L10" i="246" s="1"/>
  <c r="N9" i="246"/>
  <c r="L9" i="246"/>
  <c r="N8" i="246"/>
  <c r="L8" i="246"/>
  <c r="Q54" i="245"/>
  <c r="M54" i="245" s="1"/>
  <c r="Q53" i="245"/>
  <c r="M53" i="245" s="1"/>
  <c r="Q52" i="245"/>
  <c r="M52" i="245" s="1"/>
  <c r="Q51" i="245"/>
  <c r="M51" i="245" s="1"/>
  <c r="Q50" i="245"/>
  <c r="M50" i="245" s="1"/>
  <c r="Q49" i="245"/>
  <c r="M49" i="245" s="1"/>
  <c r="Q48" i="245"/>
  <c r="M48" i="245" s="1"/>
  <c r="Q47" i="245"/>
  <c r="M47" i="245" s="1"/>
  <c r="Q46" i="245"/>
  <c r="M46" i="245" s="1"/>
  <c r="P43" i="245"/>
  <c r="O43" i="245"/>
  <c r="M43" i="245"/>
  <c r="P42" i="245"/>
  <c r="O42" i="245"/>
  <c r="M42" i="245" s="1"/>
  <c r="P41" i="245"/>
  <c r="O41" i="245"/>
  <c r="M41" i="245" s="1"/>
  <c r="P40" i="245"/>
  <c r="O40" i="245"/>
  <c r="M40" i="245" s="1"/>
  <c r="P39" i="245"/>
  <c r="M39" i="245" s="1"/>
  <c r="O39" i="245"/>
  <c r="P38" i="245"/>
  <c r="O38" i="245"/>
  <c r="M38" i="245" s="1"/>
  <c r="P37" i="245"/>
  <c r="M37" i="245" s="1"/>
  <c r="O37" i="245"/>
  <c r="P36" i="245"/>
  <c r="O36" i="245"/>
  <c r="M36" i="245" s="1"/>
  <c r="M33" i="245"/>
  <c r="M32" i="245"/>
  <c r="R31" i="245"/>
  <c r="Q31" i="245"/>
  <c r="P31" i="245"/>
  <c r="O31" i="245"/>
  <c r="M31" i="245"/>
  <c r="R30" i="245"/>
  <c r="Q30" i="245"/>
  <c r="P30" i="245"/>
  <c r="O30" i="245"/>
  <c r="M30" i="245" s="1"/>
  <c r="R29" i="245"/>
  <c r="Q29" i="245"/>
  <c r="P29" i="245"/>
  <c r="O29" i="245"/>
  <c r="M29" i="245" s="1"/>
  <c r="R28" i="245"/>
  <c r="Q28" i="245"/>
  <c r="P28" i="245"/>
  <c r="O28" i="245"/>
  <c r="R27" i="245"/>
  <c r="M27" i="245" s="1"/>
  <c r="Q27" i="245"/>
  <c r="P27" i="245"/>
  <c r="O27" i="245"/>
  <c r="R26" i="245"/>
  <c r="Q26" i="245"/>
  <c r="P26" i="245"/>
  <c r="O26" i="245"/>
  <c r="R25" i="245"/>
  <c r="Q25" i="245"/>
  <c r="P25" i="245"/>
  <c r="M25" i="245" s="1"/>
  <c r="O25" i="245"/>
  <c r="M24"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Q8" i="245"/>
  <c r="M8" i="245" s="1"/>
  <c r="AA18" i="243"/>
  <c r="Z18" i="243"/>
  <c r="Y18" i="243"/>
  <c r="X18" i="243"/>
  <c r="W18" i="243"/>
  <c r="V18" i="243"/>
  <c r="U18" i="243"/>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U14" i="243"/>
  <c r="AA11" i="243"/>
  <c r="Z11" i="243"/>
  <c r="Y11" i="243"/>
  <c r="X11" i="243"/>
  <c r="W11" i="243"/>
  <c r="V11" i="243"/>
  <c r="U11" i="243"/>
  <c r="AA10" i="243"/>
  <c r="Z10" i="243"/>
  <c r="Y10" i="243"/>
  <c r="X10" i="243"/>
  <c r="W10" i="243"/>
  <c r="V10" i="243"/>
  <c r="U10" i="243"/>
  <c r="AA9" i="243"/>
  <c r="Z9" i="243"/>
  <c r="Y9" i="243"/>
  <c r="X9" i="243"/>
  <c r="W9" i="243"/>
  <c r="V9" i="243"/>
  <c r="U9" i="243"/>
  <c r="W8" i="243"/>
  <c r="V8" i="243"/>
  <c r="U8" i="243"/>
  <c r="N36" i="242"/>
  <c r="L36" i="242" s="1"/>
  <c r="N35" i="242"/>
  <c r="L35" i="242"/>
  <c r="N34" i="242"/>
  <c r="L34" i="242"/>
  <c r="N33" i="242"/>
  <c r="L33" i="242" s="1"/>
  <c r="N32" i="242"/>
  <c r="L32" i="242" s="1"/>
  <c r="N31" i="242"/>
  <c r="L31" i="242"/>
  <c r="N30" i="242"/>
  <c r="L30" i="242"/>
  <c r="N29" i="242"/>
  <c r="L29" i="242" s="1"/>
  <c r="N28" i="242"/>
  <c r="L28" i="242" s="1"/>
  <c r="N27" i="242"/>
  <c r="L27" i="242"/>
  <c r="N26" i="242"/>
  <c r="L26" i="242"/>
  <c r="L25" i="242"/>
  <c r="E25" i="242"/>
  <c r="E24" i="242"/>
  <c r="N23" i="242"/>
  <c r="L23" i="242"/>
  <c r="N22" i="242"/>
  <c r="L22" i="242" s="1"/>
  <c r="N21" i="242"/>
  <c r="L21" i="242" s="1"/>
  <c r="N20" i="242"/>
  <c r="L20" i="242"/>
  <c r="N19" i="242"/>
  <c r="L19" i="242"/>
  <c r="N18" i="242"/>
  <c r="L18" i="242" s="1"/>
  <c r="N17" i="242"/>
  <c r="L17" i="242" s="1"/>
  <c r="N16" i="242"/>
  <c r="L16" i="242"/>
  <c r="N15" i="242"/>
  <c r="L15" i="242"/>
  <c r="N14" i="242"/>
  <c r="L14" i="242" s="1"/>
  <c r="N13" i="242"/>
  <c r="L13" i="242" s="1"/>
  <c r="N12" i="242"/>
  <c r="L12" i="242"/>
  <c r="N11" i="242"/>
  <c r="L11" i="242"/>
  <c r="N10" i="242"/>
  <c r="L10" i="242" s="1"/>
  <c r="N9" i="242"/>
  <c r="L9" i="242" s="1"/>
  <c r="N8" i="242"/>
  <c r="L8" i="242"/>
  <c r="W49" i="240"/>
  <c r="T49" i="240" s="1"/>
  <c r="W48" i="240"/>
  <c r="V48" i="240"/>
  <c r="T48" i="240" s="1"/>
  <c r="H42" i="240"/>
  <c r="H43" i="240" s="1"/>
  <c r="AD41" i="240"/>
  <c r="Y41" i="240"/>
  <c r="T41" i="240" s="1"/>
  <c r="M41" i="240"/>
  <c r="AC40" i="240"/>
  <c r="AB40" i="240"/>
  <c r="AA40" i="240"/>
  <c r="X40" i="240"/>
  <c r="W40" i="240"/>
  <c r="V40" i="240"/>
  <c r="L40" i="240"/>
  <c r="L42" i="240" s="1"/>
  <c r="L43" i="240" s="1"/>
  <c r="H40" i="240"/>
  <c r="L39" i="240"/>
  <c r="AD38" i="240"/>
  <c r="T38" i="240" s="1"/>
  <c r="Y38" i="240"/>
  <c r="M38" i="240"/>
  <c r="AC37" i="240"/>
  <c r="AB37" i="240"/>
  <c r="AA37" i="240"/>
  <c r="X37" i="240"/>
  <c r="W37" i="240"/>
  <c r="V37" i="240"/>
  <c r="M37" i="240"/>
  <c r="L37" i="240"/>
  <c r="H37" i="240"/>
  <c r="H39" i="240" s="1"/>
  <c r="M39" i="240" s="1"/>
  <c r="AC36" i="240"/>
  <c r="AB36" i="240"/>
  <c r="AA36" i="240"/>
  <c r="X36" i="240"/>
  <c r="W36" i="240"/>
  <c r="V36" i="240"/>
  <c r="M36" i="240"/>
  <c r="L36" i="240"/>
  <c r="H36" i="240"/>
  <c r="AC35" i="240"/>
  <c r="AB35" i="240"/>
  <c r="AA35" i="240"/>
  <c r="X35" i="240"/>
  <c r="W35" i="240"/>
  <c r="V35" i="240"/>
  <c r="L35" i="240"/>
  <c r="H35" i="240"/>
  <c r="T27" i="240"/>
  <c r="AC26" i="240"/>
  <c r="X26" i="240"/>
  <c r="AB25" i="240"/>
  <c r="AA25" i="240"/>
  <c r="W25" i="240"/>
  <c r="V25" i="240"/>
  <c r="J25" i="240"/>
  <c r="J27" i="240" s="1"/>
  <c r="G25" i="240"/>
  <c r="G27" i="240" s="1"/>
  <c r="T24" i="240"/>
  <c r="AC23" i="240"/>
  <c r="X23" i="240"/>
  <c r="AB22" i="240"/>
  <c r="AA22" i="240"/>
  <c r="W22" i="240"/>
  <c r="V22" i="240"/>
  <c r="T22" i="240"/>
  <c r="J22" i="240"/>
  <c r="J24" i="240" s="1"/>
  <c r="G22" i="240"/>
  <c r="G24" i="240" s="1"/>
  <c r="H15" i="240"/>
  <c r="F15" i="240"/>
  <c r="E15" i="240"/>
  <c r="G15" i="240" s="1"/>
  <c r="AA14" i="240"/>
  <c r="W14" i="240"/>
  <c r="V14" i="240"/>
  <c r="T14" i="240" s="1"/>
  <c r="G14" i="240"/>
  <c r="AA13" i="240"/>
  <c r="W13" i="240"/>
  <c r="V13" i="240"/>
  <c r="G13" i="240"/>
  <c r="AA12" i="240"/>
  <c r="W12" i="240"/>
  <c r="V12" i="240"/>
  <c r="T12" i="240" s="1"/>
  <c r="G12" i="240"/>
  <c r="H11" i="240"/>
  <c r="H16" i="240" s="1"/>
  <c r="F11" i="240"/>
  <c r="F16" i="240" s="1"/>
  <c r="E11" i="240"/>
  <c r="G11" i="240" s="1"/>
  <c r="AA10" i="240"/>
  <c r="W10" i="240"/>
  <c r="V10" i="240"/>
  <c r="G10" i="240"/>
  <c r="AA9" i="240"/>
  <c r="W9" i="240"/>
  <c r="V9" i="240"/>
  <c r="T9" i="240" s="1"/>
  <c r="G9" i="240"/>
  <c r="AA8" i="240"/>
  <c r="W8" i="240"/>
  <c r="V8" i="240"/>
  <c r="G8" i="240"/>
  <c r="P27" i="239"/>
  <c r="N27" i="239"/>
  <c r="P26" i="239"/>
  <c r="N26" i="239" s="1"/>
  <c r="P23" i="239"/>
  <c r="N23" i="239" s="1"/>
  <c r="N21" i="239"/>
  <c r="N20" i="239"/>
  <c r="F20" i="239"/>
  <c r="E20" i="239"/>
  <c r="G20" i="239" s="1"/>
  <c r="Q19" i="239"/>
  <c r="P19" i="239"/>
  <c r="N19" i="239" s="1"/>
  <c r="G19" i="239"/>
  <c r="Q18" i="239"/>
  <c r="P18" i="239"/>
  <c r="N18" i="239"/>
  <c r="G18" i="239"/>
  <c r="N17" i="239"/>
  <c r="G17" i="239"/>
  <c r="F17" i="239"/>
  <c r="F21" i="239" s="1"/>
  <c r="E17" i="239"/>
  <c r="E21" i="239" s="1"/>
  <c r="Q16" i="239"/>
  <c r="P16" i="239"/>
  <c r="N16" i="239"/>
  <c r="G16" i="239"/>
  <c r="Q15" i="239"/>
  <c r="P15" i="239"/>
  <c r="N15" i="239" s="1"/>
  <c r="G15" i="239"/>
  <c r="P12" i="239"/>
  <c r="N12" i="239" s="1"/>
  <c r="G10" i="239"/>
  <c r="F10" i="239"/>
  <c r="E10" i="239"/>
  <c r="Q9" i="239"/>
  <c r="N9" i="239" s="1"/>
  <c r="P9" i="239"/>
  <c r="G9" i="239"/>
  <c r="Q8" i="239"/>
  <c r="P8" i="239"/>
  <c r="N8" i="239" s="1"/>
  <c r="G8" i="239"/>
  <c r="U9" i="238"/>
  <c r="T9" i="238"/>
  <c r="S9" i="238"/>
  <c r="U8" i="238"/>
  <c r="T8" i="238"/>
  <c r="S8" i="238"/>
  <c r="R8" i="238"/>
  <c r="AD16" i="237"/>
  <c r="AC16" i="237"/>
  <c r="AB16" i="237"/>
  <c r="AA16" i="237"/>
  <c r="Z16" i="237"/>
  <c r="Y16" i="237"/>
  <c r="X16" i="237"/>
  <c r="AD15" i="237"/>
  <c r="AC15" i="237"/>
  <c r="AB15" i="237"/>
  <c r="AA15" i="237"/>
  <c r="Z15" i="237"/>
  <c r="Y15" i="237"/>
  <c r="X15" i="237"/>
  <c r="W15" i="237"/>
  <c r="AD14" i="237"/>
  <c r="AC14" i="237"/>
  <c r="AB14" i="237"/>
  <c r="AA14" i="237"/>
  <c r="Z14" i="237"/>
  <c r="Y14" i="237"/>
  <c r="X14" i="237"/>
  <c r="AD13" i="237"/>
  <c r="AC13" i="237"/>
  <c r="AB13" i="237"/>
  <c r="AA13" i="237"/>
  <c r="Z13" i="237"/>
  <c r="Y13" i="237"/>
  <c r="X13" i="237"/>
  <c r="W13" i="237"/>
  <c r="AD12" i="237"/>
  <c r="AC12" i="237"/>
  <c r="AB12" i="237"/>
  <c r="AA12" i="237"/>
  <c r="Z12" i="237"/>
  <c r="Y12" i="237"/>
  <c r="X12" i="237"/>
  <c r="AD11" i="237"/>
  <c r="AC11" i="237"/>
  <c r="AB11" i="237"/>
  <c r="AA11" i="237"/>
  <c r="Z11" i="237"/>
  <c r="Y11" i="237"/>
  <c r="X11" i="237"/>
  <c r="W11" i="237"/>
  <c r="AC10" i="237"/>
  <c r="Z10" i="237"/>
  <c r="AD9" i="237"/>
  <c r="L17" i="237"/>
  <c r="K22" i="227" s="1"/>
  <c r="AB9" i="237"/>
  <c r="AA9" i="237"/>
  <c r="Z9" i="237"/>
  <c r="Y9" i="237"/>
  <c r="W9" i="237"/>
  <c r="X18" i="236"/>
  <c r="W18" i="236"/>
  <c r="V18" i="236"/>
  <c r="U18" i="236"/>
  <c r="T18" i="236"/>
  <c r="X17" i="236"/>
  <c r="W17" i="236"/>
  <c r="V17" i="236"/>
  <c r="U17" i="236"/>
  <c r="T17" i="236"/>
  <c r="X16" i="236"/>
  <c r="W16" i="236"/>
  <c r="V16" i="236"/>
  <c r="U16" i="236"/>
  <c r="X15" i="236"/>
  <c r="W15" i="236"/>
  <c r="V15" i="236"/>
  <c r="U15" i="236"/>
  <c r="T15" i="236"/>
  <c r="X14" i="236"/>
  <c r="W14" i="236"/>
  <c r="V14" i="236"/>
  <c r="U14" i="236"/>
  <c r="T14" i="236"/>
  <c r="X13" i="236"/>
  <c r="W13" i="236"/>
  <c r="V13" i="236"/>
  <c r="U13" i="236"/>
  <c r="T13" i="236"/>
  <c r="X12" i="236"/>
  <c r="W12" i="236"/>
  <c r="V12" i="236"/>
  <c r="T12" i="236"/>
  <c r="X11" i="236"/>
  <c r="W11" i="236"/>
  <c r="V11" i="236"/>
  <c r="U11" i="236"/>
  <c r="T11" i="236"/>
  <c r="X10" i="236"/>
  <c r="W10" i="236"/>
  <c r="U10" i="236"/>
  <c r="X9" i="236"/>
  <c r="W9" i="236"/>
  <c r="V9" i="236"/>
  <c r="U9" i="236"/>
  <c r="AD94" i="235"/>
  <c r="AD93" i="235"/>
  <c r="AD92" i="235"/>
  <c r="AM88" i="235"/>
  <c r="AL88" i="235"/>
  <c r="AK88" i="235"/>
  <c r="AJ88" i="235"/>
  <c r="AI88" i="235"/>
  <c r="AH88" i="235"/>
  <c r="AG88" i="235"/>
  <c r="AM87" i="235"/>
  <c r="AL87" i="235"/>
  <c r="AK87" i="235"/>
  <c r="AJ87" i="235"/>
  <c r="AI87" i="235"/>
  <c r="AH87" i="235"/>
  <c r="AG87" i="235"/>
  <c r="AF87" i="235"/>
  <c r="AM86" i="235"/>
  <c r="AL86" i="235"/>
  <c r="AK86" i="235"/>
  <c r="AJ86" i="235"/>
  <c r="AI86" i="235"/>
  <c r="AH86" i="235"/>
  <c r="AG86" i="235"/>
  <c r="AF86" i="235"/>
  <c r="AM85" i="235"/>
  <c r="AL85" i="235"/>
  <c r="AK85" i="235"/>
  <c r="AJ85" i="235"/>
  <c r="AI85" i="235"/>
  <c r="AH85" i="235"/>
  <c r="AG85" i="235"/>
  <c r="AF85" i="235"/>
  <c r="AM84" i="235"/>
  <c r="AL84" i="235"/>
  <c r="AK84" i="235"/>
  <c r="AJ84" i="235"/>
  <c r="AI84" i="235"/>
  <c r="AH84" i="235"/>
  <c r="AG84" i="235"/>
  <c r="AF84" i="235"/>
  <c r="AM83" i="235"/>
  <c r="AL83" i="235"/>
  <c r="AK83" i="235"/>
  <c r="AJ83" i="235"/>
  <c r="AI83" i="235"/>
  <c r="AH83" i="235"/>
  <c r="AG83" i="235"/>
  <c r="AF83" i="235"/>
  <c r="AM82" i="235"/>
  <c r="AL82" i="235"/>
  <c r="AK82" i="235"/>
  <c r="AJ82" i="235"/>
  <c r="AI82" i="235"/>
  <c r="AH82" i="235"/>
  <c r="AG82" i="235"/>
  <c r="AF82" i="235"/>
  <c r="AM81" i="235"/>
  <c r="AL81" i="235"/>
  <c r="AK81" i="235"/>
  <c r="AJ81" i="235"/>
  <c r="AI81" i="235"/>
  <c r="AH81" i="235"/>
  <c r="AG81" i="235"/>
  <c r="AM80" i="235"/>
  <c r="AL80" i="235"/>
  <c r="AK80" i="235"/>
  <c r="AJ80" i="235"/>
  <c r="AI80" i="235"/>
  <c r="AH80" i="235"/>
  <c r="AG80" i="235"/>
  <c r="AF80" i="235"/>
  <c r="AM79" i="235"/>
  <c r="AL79" i="235"/>
  <c r="AK79" i="235"/>
  <c r="AJ79" i="235"/>
  <c r="AI79" i="235"/>
  <c r="AH79" i="235"/>
  <c r="AG79" i="235"/>
  <c r="AF79" i="235"/>
  <c r="AV77" i="235"/>
  <c r="AU77" i="235"/>
  <c r="AT77" i="235"/>
  <c r="AS77" i="235"/>
  <c r="AR77" i="235"/>
  <c r="AQ77" i="235"/>
  <c r="AP77" i="235"/>
  <c r="AM77" i="235"/>
  <c r="AL77" i="235"/>
  <c r="AK77" i="235"/>
  <c r="AJ77" i="235"/>
  <c r="AI77" i="235"/>
  <c r="AH77" i="235"/>
  <c r="AG77" i="235"/>
  <c r="V78" i="235"/>
  <c r="AU76" i="235"/>
  <c r="AT76" i="235"/>
  <c r="AQ76" i="235"/>
  <c r="M78" i="235"/>
  <c r="AL76" i="235"/>
  <c r="AK76" i="235"/>
  <c r="AJ76" i="235"/>
  <c r="AI76" i="235"/>
  <c r="AV74" i="235"/>
  <c r="AU74" i="235"/>
  <c r="AT74" i="235"/>
  <c r="AR74" i="235"/>
  <c r="AQ74" i="235"/>
  <c r="AP74" i="235"/>
  <c r="AM74" i="235"/>
  <c r="AL74" i="235"/>
  <c r="AJ74" i="235"/>
  <c r="AI74" i="235"/>
  <c r="AH74" i="235"/>
  <c r="AG74" i="235"/>
  <c r="AF74" i="235"/>
  <c r="AU73" i="235"/>
  <c r="AT73" i="235"/>
  <c r="AS73" i="235"/>
  <c r="AR73" i="235"/>
  <c r="AQ73" i="235"/>
  <c r="AP73" i="235"/>
  <c r="AL73" i="235"/>
  <c r="AK73" i="235"/>
  <c r="I75" i="235"/>
  <c r="AH73" i="235"/>
  <c r="AG73" i="235"/>
  <c r="AD72" i="235"/>
  <c r="AV71" i="235"/>
  <c r="AU71" i="235"/>
  <c r="AS71" i="235"/>
  <c r="AR71" i="235"/>
  <c r="AQ71" i="235"/>
  <c r="AP71" i="235"/>
  <c r="AO71" i="235"/>
  <c r="AM71" i="235"/>
  <c r="AK71" i="235"/>
  <c r="AJ71" i="235"/>
  <c r="AI71" i="235"/>
  <c r="AH71" i="235"/>
  <c r="AG71" i="235"/>
  <c r="AF71" i="235"/>
  <c r="V72" i="235"/>
  <c r="AU70" i="235"/>
  <c r="AT70" i="235"/>
  <c r="AR70" i="235"/>
  <c r="AQ70" i="235"/>
  <c r="AM70" i="235"/>
  <c r="AL70" i="235"/>
  <c r="AI70" i="235"/>
  <c r="AD69" i="235"/>
  <c r="AM68" i="235"/>
  <c r="AL68" i="235"/>
  <c r="AK68" i="235"/>
  <c r="AI68" i="235"/>
  <c r="AH68" i="235"/>
  <c r="AG68" i="235"/>
  <c r="AF68" i="235"/>
  <c r="L69" i="235"/>
  <c r="AK67" i="235"/>
  <c r="AJ67" i="235"/>
  <c r="AD66" i="235"/>
  <c r="AM65" i="235"/>
  <c r="AL65" i="235"/>
  <c r="AK65" i="235"/>
  <c r="AJ65" i="235"/>
  <c r="AI65" i="235"/>
  <c r="AG65" i="235"/>
  <c r="AF65" i="235"/>
  <c r="AM64" i="235"/>
  <c r="AJ64" i="235"/>
  <c r="AI64" i="235"/>
  <c r="AH64" i="235"/>
  <c r="AG64" i="235"/>
  <c r="AF64" i="235"/>
  <c r="AD63" i="235"/>
  <c r="AM62" i="235"/>
  <c r="AL62" i="235"/>
  <c r="AK62" i="235"/>
  <c r="AJ62" i="235"/>
  <c r="AI62" i="235"/>
  <c r="AH62" i="235"/>
  <c r="AG62" i="235"/>
  <c r="AF62" i="235"/>
  <c r="AM61" i="235"/>
  <c r="AL61" i="235"/>
  <c r="AK61" i="235"/>
  <c r="AG61" i="235"/>
  <c r="AD60" i="235"/>
  <c r="AV59" i="235"/>
  <c r="AU59" i="235"/>
  <c r="AT59" i="235"/>
  <c r="AS59" i="235"/>
  <c r="AR59" i="235"/>
  <c r="AQ59" i="235"/>
  <c r="AP59" i="235"/>
  <c r="AM59" i="235"/>
  <c r="AL59" i="235"/>
  <c r="AK59" i="235"/>
  <c r="AJ59" i="235"/>
  <c r="AI59" i="235"/>
  <c r="AH59" i="235"/>
  <c r="AG59" i="235"/>
  <c r="AF59" i="235"/>
  <c r="AV58" i="235"/>
  <c r="AP58" i="235"/>
  <c r="AO58" i="235"/>
  <c r="M60" i="235"/>
  <c r="AK58" i="235"/>
  <c r="AD57" i="235"/>
  <c r="AV56" i="235"/>
  <c r="AU56" i="235"/>
  <c r="AT56" i="235"/>
  <c r="AS56" i="235"/>
  <c r="AR56" i="235"/>
  <c r="AQ56" i="235"/>
  <c r="AP56" i="235"/>
  <c r="AO56" i="235"/>
  <c r="AM56" i="235"/>
  <c r="AL56" i="235"/>
  <c r="AK56" i="235"/>
  <c r="AJ56" i="235"/>
  <c r="AI56" i="235"/>
  <c r="AH56" i="235"/>
  <c r="AG56" i="235"/>
  <c r="AV55" i="235"/>
  <c r="AU55" i="235"/>
  <c r="AT55" i="235"/>
  <c r="R57" i="235"/>
  <c r="AQ55" i="235"/>
  <c r="AP55" i="235"/>
  <c r="AO55" i="235"/>
  <c r="AM55" i="235"/>
  <c r="I57" i="235"/>
  <c r="AH55" i="235"/>
  <c r="AG55" i="235"/>
  <c r="AF55" i="235"/>
  <c r="AD54" i="235"/>
  <c r="AV53" i="235"/>
  <c r="AU53" i="235"/>
  <c r="AT53" i="235"/>
  <c r="AS53" i="235"/>
  <c r="AR53" i="235"/>
  <c r="AQ53" i="235"/>
  <c r="AP53" i="235"/>
  <c r="AO53" i="235"/>
  <c r="AM53" i="235"/>
  <c r="AL53" i="235"/>
  <c r="AK53" i="235"/>
  <c r="AJ53" i="235"/>
  <c r="AI53" i="235"/>
  <c r="AH53" i="235"/>
  <c r="AG53" i="235"/>
  <c r="AU52" i="235"/>
  <c r="AS52" i="235"/>
  <c r="Q54" i="235"/>
  <c r="AP52" i="235"/>
  <c r="AO52" i="235"/>
  <c r="AM52" i="235"/>
  <c r="K54" i="235"/>
  <c r="AJ52" i="235"/>
  <c r="I54" i="235"/>
  <c r="H54" i="235"/>
  <c r="AG52" i="235"/>
  <c r="AD51" i="235"/>
  <c r="AD50" i="235"/>
  <c r="AD49" i="235"/>
  <c r="AD48" i="235"/>
  <c r="AM47" i="235"/>
  <c r="AL47" i="235"/>
  <c r="AK47" i="235"/>
  <c r="AJ47" i="235"/>
  <c r="AI47" i="235"/>
  <c r="AH47" i="235"/>
  <c r="AG47" i="235"/>
  <c r="AF47" i="235"/>
  <c r="AL46" i="235"/>
  <c r="AK46" i="235"/>
  <c r="AJ46" i="235"/>
  <c r="AD45" i="235"/>
  <c r="AV44" i="235"/>
  <c r="AU44" i="235"/>
  <c r="AT44" i="235"/>
  <c r="AS44" i="235"/>
  <c r="AR44" i="235"/>
  <c r="AQ44" i="235"/>
  <c r="AP44" i="235"/>
  <c r="AO44" i="235"/>
  <c r="AM44" i="235"/>
  <c r="AL44" i="235"/>
  <c r="AK44" i="235"/>
  <c r="AJ44" i="235"/>
  <c r="AI44" i="235"/>
  <c r="AH44" i="235"/>
  <c r="AG44" i="235"/>
  <c r="AF44" i="235"/>
  <c r="AV43" i="235"/>
  <c r="U45" i="235"/>
  <c r="AS43" i="235"/>
  <c r="AR43" i="235"/>
  <c r="AQ43" i="235"/>
  <c r="AP43" i="235"/>
  <c r="L45" i="235"/>
  <c r="AK43" i="235"/>
  <c r="AJ43" i="235"/>
  <c r="AI43" i="235"/>
  <c r="AH43" i="235"/>
  <c r="AF43" i="235"/>
  <c r="AD42" i="235"/>
  <c r="AV41" i="235"/>
  <c r="AU41" i="235"/>
  <c r="AS41" i="235"/>
  <c r="AR41" i="235"/>
  <c r="AQ41" i="235"/>
  <c r="AP41" i="235"/>
  <c r="AO41" i="235"/>
  <c r="AM41" i="235"/>
  <c r="AL41" i="235"/>
  <c r="AK41" i="235"/>
  <c r="AJ41" i="235"/>
  <c r="AI41" i="235"/>
  <c r="AH41" i="235"/>
  <c r="AG41" i="235"/>
  <c r="AF41" i="235"/>
  <c r="AV40" i="235"/>
  <c r="AT40" i="235"/>
  <c r="Q42" i="235"/>
  <c r="AP40" i="235"/>
  <c r="AO40" i="235"/>
  <c r="AM40" i="235"/>
  <c r="AH40" i="235"/>
  <c r="AG40" i="235"/>
  <c r="AF40" i="235"/>
  <c r="AD39" i="235"/>
  <c r="AV38" i="235"/>
  <c r="AU38" i="235"/>
  <c r="AT38" i="235"/>
  <c r="AS38" i="235"/>
  <c r="AR38" i="235"/>
  <c r="AQ38" i="235"/>
  <c r="AP38" i="235"/>
  <c r="AM38" i="235"/>
  <c r="AL38" i="235"/>
  <c r="AK38" i="235"/>
  <c r="AJ38" i="235"/>
  <c r="AI38" i="235"/>
  <c r="AH38" i="235"/>
  <c r="AG38" i="235"/>
  <c r="AV37" i="235"/>
  <c r="AU37" i="235"/>
  <c r="P39" i="235"/>
  <c r="AO37" i="235"/>
  <c r="AM37" i="235"/>
  <c r="H39" i="235"/>
  <c r="G39" i="235"/>
  <c r="AF37" i="235"/>
  <c r="AD36" i="235"/>
  <c r="AM35" i="235"/>
  <c r="AL35" i="235"/>
  <c r="AK35" i="235"/>
  <c r="AJ35" i="235"/>
  <c r="AI35" i="235"/>
  <c r="AH35" i="235"/>
  <c r="AG35" i="235"/>
  <c r="AK34" i="235"/>
  <c r="AG34" i="235"/>
  <c r="AD33" i="235"/>
  <c r="AM32" i="235"/>
  <c r="AJ32" i="235"/>
  <c r="AH32" i="235"/>
  <c r="AG32" i="235"/>
  <c r="AF32" i="235"/>
  <c r="AM31" i="235"/>
  <c r="AL31" i="235"/>
  <c r="AK31" i="235"/>
  <c r="AJ31" i="235"/>
  <c r="AI31" i="235"/>
  <c r="AD30" i="235"/>
  <c r="AV29" i="235"/>
  <c r="AU29" i="235"/>
  <c r="AT29" i="235"/>
  <c r="AS29" i="235"/>
  <c r="AR29" i="235"/>
  <c r="AQ29" i="235"/>
  <c r="AP29" i="235"/>
  <c r="AO29" i="235"/>
  <c r="AM29" i="235"/>
  <c r="AL29" i="235"/>
  <c r="AK29" i="235"/>
  <c r="AJ29" i="235"/>
  <c r="AI29" i="235"/>
  <c r="AH29" i="235"/>
  <c r="AG29" i="235"/>
  <c r="AF29" i="235"/>
  <c r="AT28" i="235"/>
  <c r="AL28" i="235"/>
  <c r="AK28" i="235"/>
  <c r="AI28" i="235"/>
  <c r="AF28" i="235"/>
  <c r="AD27" i="235"/>
  <c r="AV26" i="235"/>
  <c r="AU26" i="235"/>
  <c r="AT26" i="235"/>
  <c r="AS26" i="235"/>
  <c r="AR26" i="235"/>
  <c r="AQ26" i="235"/>
  <c r="AP26" i="235"/>
  <c r="AO26" i="235"/>
  <c r="AM26" i="235"/>
  <c r="AL26" i="235"/>
  <c r="AK26" i="235"/>
  <c r="AJ26" i="235"/>
  <c r="AI26" i="235"/>
  <c r="AH26" i="235"/>
  <c r="AG26" i="235"/>
  <c r="AF26" i="235"/>
  <c r="AV25" i="235"/>
  <c r="AU25" i="235"/>
  <c r="AR25" i="235"/>
  <c r="AO25" i="235"/>
  <c r="AM25" i="235"/>
  <c r="AL25" i="235"/>
  <c r="AK25" i="235"/>
  <c r="AJ25" i="235"/>
  <c r="G27" i="235"/>
  <c r="AD24" i="235"/>
  <c r="AV23" i="235"/>
  <c r="AU23" i="235"/>
  <c r="AT23" i="235"/>
  <c r="AS23" i="235"/>
  <c r="AR23" i="235"/>
  <c r="AQ23" i="235"/>
  <c r="AP23" i="235"/>
  <c r="AO23" i="235"/>
  <c r="AM23" i="235"/>
  <c r="AL23" i="235"/>
  <c r="AK23" i="235"/>
  <c r="AJ23" i="235"/>
  <c r="AI23" i="235"/>
  <c r="AH23" i="235"/>
  <c r="AG23" i="235"/>
  <c r="AF23" i="235"/>
  <c r="AV22" i="235"/>
  <c r="AU22" i="235"/>
  <c r="AT22" i="235"/>
  <c r="Q24" i="235"/>
  <c r="P24" i="235"/>
  <c r="AO22" i="235"/>
  <c r="AK22" i="235"/>
  <c r="H24" i="235"/>
  <c r="AG22" i="235"/>
  <c r="AF22" i="235"/>
  <c r="AD21" i="235"/>
  <c r="AV20" i="235"/>
  <c r="AU20" i="235"/>
  <c r="AT20" i="235"/>
  <c r="AS20" i="235"/>
  <c r="AR20" i="235"/>
  <c r="AQ20" i="235"/>
  <c r="AP20" i="235"/>
  <c r="AM20" i="235"/>
  <c r="AL20" i="235"/>
  <c r="AK20" i="235"/>
  <c r="AJ20" i="235"/>
  <c r="AI20" i="235"/>
  <c r="AH20" i="235"/>
  <c r="AG20" i="235"/>
  <c r="AT19" i="235"/>
  <c r="R21" i="235"/>
  <c r="AQ19" i="235"/>
  <c r="AO19" i="235"/>
  <c r="AM19" i="235"/>
  <c r="AL19" i="235"/>
  <c r="AI19" i="235"/>
  <c r="AG19" i="235"/>
  <c r="AF19" i="235"/>
  <c r="AD18" i="235"/>
  <c r="AM17" i="235"/>
  <c r="AL17" i="235"/>
  <c r="AK17" i="235"/>
  <c r="AJ17" i="235"/>
  <c r="AI17" i="235"/>
  <c r="AH17" i="235"/>
  <c r="AG17" i="235"/>
  <c r="AL16" i="235"/>
  <c r="H18" i="235"/>
  <c r="G18" i="235"/>
  <c r="F18" i="235"/>
  <c r="AD15" i="235"/>
  <c r="AM14" i="235"/>
  <c r="AL14" i="235"/>
  <c r="AK14" i="235"/>
  <c r="AJ14" i="235"/>
  <c r="AI14" i="235"/>
  <c r="AH14" i="235"/>
  <c r="AG14" i="235"/>
  <c r="AF14" i="235"/>
  <c r="AM13" i="235"/>
  <c r="AL13" i="235"/>
  <c r="AK13" i="235"/>
  <c r="AJ13" i="235"/>
  <c r="AF13" i="235"/>
  <c r="AD12" i="235"/>
  <c r="AJ11" i="235"/>
  <c r="AI11" i="235"/>
  <c r="AH11" i="235"/>
  <c r="AK10" i="235"/>
  <c r="AJ10" i="235"/>
  <c r="I12" i="235"/>
  <c r="X100" i="234"/>
  <c r="X99" i="234"/>
  <c r="X98" i="234"/>
  <c r="X97" i="234"/>
  <c r="X96" i="234"/>
  <c r="X95" i="234"/>
  <c r="AD94" i="234"/>
  <c r="AC94" i="234"/>
  <c r="AB94" i="234"/>
  <c r="AA94" i="234"/>
  <c r="AD93" i="234"/>
  <c r="AC93" i="234"/>
  <c r="AB93" i="234"/>
  <c r="AA93" i="234"/>
  <c r="Z93" i="234"/>
  <c r="AD92" i="234"/>
  <c r="AC92" i="234"/>
  <c r="AB92" i="234"/>
  <c r="AA92" i="234"/>
  <c r="AD91" i="234"/>
  <c r="AC91" i="234"/>
  <c r="AB91" i="234"/>
  <c r="AA91" i="234"/>
  <c r="Z91" i="234"/>
  <c r="AD90" i="234"/>
  <c r="AC90" i="234"/>
  <c r="AB90" i="234"/>
  <c r="AA90" i="234"/>
  <c r="AD89" i="234"/>
  <c r="AC89" i="234"/>
  <c r="AB89" i="234"/>
  <c r="AA89" i="234"/>
  <c r="AD88" i="234"/>
  <c r="AC88" i="234"/>
  <c r="AB88" i="234"/>
  <c r="AA88" i="234"/>
  <c r="Z88" i="234"/>
  <c r="AD87" i="234"/>
  <c r="AB87" i="234"/>
  <c r="AA87" i="234"/>
  <c r="Z87" i="234"/>
  <c r="AD86" i="234"/>
  <c r="AC86" i="234"/>
  <c r="AB86" i="234"/>
  <c r="AA86" i="234"/>
  <c r="Z86" i="234"/>
  <c r="AD85" i="234"/>
  <c r="AC85" i="234"/>
  <c r="AB85" i="234"/>
  <c r="AA85" i="234"/>
  <c r="X84" i="234"/>
  <c r="AD83" i="234"/>
  <c r="AC83" i="234"/>
  <c r="AB83" i="234"/>
  <c r="AA83" i="234"/>
  <c r="Z83" i="234"/>
  <c r="AC82" i="234"/>
  <c r="AB82" i="234"/>
  <c r="X81" i="234"/>
  <c r="AD80" i="234"/>
  <c r="AC80" i="234"/>
  <c r="AA80" i="234"/>
  <c r="AB79" i="234"/>
  <c r="X78" i="234"/>
  <c r="AD77" i="234"/>
  <c r="AC77" i="234"/>
  <c r="AB77" i="234"/>
  <c r="AA77" i="234"/>
  <c r="AD76" i="234"/>
  <c r="X75" i="234"/>
  <c r="AD74" i="234"/>
  <c r="AC74" i="234"/>
  <c r="AB74" i="234"/>
  <c r="AA74" i="234"/>
  <c r="Z74" i="234"/>
  <c r="AD73" i="234"/>
  <c r="Z73" i="234"/>
  <c r="X72" i="234"/>
  <c r="AD71" i="234"/>
  <c r="AC71" i="234"/>
  <c r="AA71" i="234"/>
  <c r="Z71" i="234"/>
  <c r="AC70" i="234"/>
  <c r="AB70" i="234"/>
  <c r="X69" i="234"/>
  <c r="AD68" i="234"/>
  <c r="AC68" i="234"/>
  <c r="AB68" i="234"/>
  <c r="AA68" i="234"/>
  <c r="Z68" i="234"/>
  <c r="AB67" i="234"/>
  <c r="X66" i="234"/>
  <c r="AD65" i="234"/>
  <c r="AC65" i="234"/>
  <c r="AB65" i="234"/>
  <c r="AA65" i="234"/>
  <c r="AD64" i="234"/>
  <c r="X61" i="234"/>
  <c r="X60" i="234"/>
  <c r="AC59" i="234"/>
  <c r="AB59" i="234"/>
  <c r="AA59" i="234"/>
  <c r="Z59" i="234"/>
  <c r="K59" i="234"/>
  <c r="AC58" i="234"/>
  <c r="AB58" i="234"/>
  <c r="AA58" i="234"/>
  <c r="Z58" i="234"/>
  <c r="K58" i="234"/>
  <c r="X57" i="234"/>
  <c r="AC56" i="234"/>
  <c r="AB56" i="234"/>
  <c r="AA56" i="234"/>
  <c r="Z56" i="234"/>
  <c r="K56" i="234"/>
  <c r="AC55" i="234"/>
  <c r="AB55" i="234"/>
  <c r="AA55" i="234"/>
  <c r="Z55" i="234"/>
  <c r="X54" i="234"/>
  <c r="AC53" i="234"/>
  <c r="AB53" i="234"/>
  <c r="AA53" i="234"/>
  <c r="Z53" i="234"/>
  <c r="AD53" i="234"/>
  <c r="AC52" i="234"/>
  <c r="AB52" i="234"/>
  <c r="AA52" i="234"/>
  <c r="Z52" i="234"/>
  <c r="X49" i="234"/>
  <c r="X48" i="234"/>
  <c r="AD47" i="234"/>
  <c r="AC47" i="234"/>
  <c r="AB47" i="234"/>
  <c r="AA47" i="234"/>
  <c r="Z47" i="234"/>
  <c r="AB46" i="234"/>
  <c r="X45" i="234"/>
  <c r="AD44" i="234"/>
  <c r="AC44" i="234"/>
  <c r="AB44" i="234"/>
  <c r="AA44" i="234"/>
  <c r="Z44" i="234"/>
  <c r="AB43" i="234"/>
  <c r="AA43" i="234"/>
  <c r="AD41" i="234"/>
  <c r="AC41" i="234"/>
  <c r="AB41" i="234"/>
  <c r="AA41" i="234"/>
  <c r="Z41" i="234"/>
  <c r="AD40" i="234"/>
  <c r="AJ38" i="234"/>
  <c r="AI38" i="234"/>
  <c r="AG38" i="234"/>
  <c r="AD38" i="234"/>
  <c r="AC38" i="234"/>
  <c r="AB38" i="234"/>
  <c r="AA38" i="234"/>
  <c r="AJ37" i="234"/>
  <c r="AH37" i="234"/>
  <c r="AC37" i="234"/>
  <c r="AB37" i="234"/>
  <c r="Z37" i="234"/>
  <c r="AD35" i="234"/>
  <c r="AC35" i="234"/>
  <c r="AB35" i="234"/>
  <c r="AA35" i="234"/>
  <c r="AC34" i="234"/>
  <c r="Z34" i="234"/>
  <c r="AD32" i="234"/>
  <c r="AC32" i="234"/>
  <c r="AB32" i="234"/>
  <c r="Z32" i="234"/>
  <c r="AB31" i="234"/>
  <c r="AA31" i="234"/>
  <c r="X28" i="234"/>
  <c r="X27" i="234"/>
  <c r="AD26" i="234"/>
  <c r="AB26" i="234"/>
  <c r="AA26" i="234"/>
  <c r="Z26" i="234"/>
  <c r="AD25" i="234"/>
  <c r="AC25" i="234"/>
  <c r="Z25" i="234"/>
  <c r="AD23" i="234"/>
  <c r="AC23" i="234"/>
  <c r="AB23" i="234"/>
  <c r="AA23" i="234"/>
  <c r="Z23" i="234"/>
  <c r="AB22" i="234"/>
  <c r="AD20" i="234"/>
  <c r="AC20" i="234"/>
  <c r="AB20" i="234"/>
  <c r="AA20" i="234"/>
  <c r="Z20" i="234"/>
  <c r="AD19" i="234"/>
  <c r="AC19" i="234"/>
  <c r="Z19" i="234"/>
  <c r="AD17" i="234"/>
  <c r="AC17" i="234"/>
  <c r="AB17" i="234"/>
  <c r="Z17" i="234"/>
  <c r="AB16" i="234"/>
  <c r="AA16" i="234"/>
  <c r="AD14" i="234"/>
  <c r="AC14" i="234"/>
  <c r="AB14" i="234"/>
  <c r="Z14" i="234"/>
  <c r="AC13" i="234"/>
  <c r="AD11" i="234"/>
  <c r="Z11" i="234"/>
  <c r="AB10" i="234"/>
  <c r="Z10" i="234"/>
  <c r="AC36" i="233"/>
  <c r="AB36" i="233"/>
  <c r="AA36" i="233"/>
  <c r="Z36" i="233"/>
  <c r="Y36" i="233"/>
  <c r="X36" i="233"/>
  <c r="W36" i="233"/>
  <c r="V36" i="233"/>
  <c r="AC32" i="233"/>
  <c r="AB32" i="233"/>
  <c r="AA32" i="233"/>
  <c r="Z32" i="233"/>
  <c r="Y32" i="233"/>
  <c r="X32" i="233"/>
  <c r="W32" i="233"/>
  <c r="V32" i="233"/>
  <c r="AB31" i="233"/>
  <c r="Z31" i="233"/>
  <c r="X31" i="233"/>
  <c r="W31" i="233"/>
  <c r="T28"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W13" i="233"/>
  <c r="AC12" i="233"/>
  <c r="AB12" i="233"/>
  <c r="AA12" i="233"/>
  <c r="Z12" i="233"/>
  <c r="W12" i="233"/>
  <c r="V12" i="233"/>
  <c r="AC11" i="233"/>
  <c r="AB11" i="233"/>
  <c r="AA11" i="233"/>
  <c r="Z11" i="233"/>
  <c r="X11" i="233"/>
  <c r="W11" i="233"/>
  <c r="V11" i="233"/>
  <c r="AB10" i="233"/>
  <c r="Z10" i="233"/>
  <c r="X10" i="233"/>
  <c r="W10" i="233"/>
  <c r="V10" i="233"/>
  <c r="W35" i="232"/>
  <c r="V35" i="232"/>
  <c r="U35" i="232"/>
  <c r="S35" i="232"/>
  <c r="W31" i="232"/>
  <c r="V31" i="232"/>
  <c r="U31" i="232"/>
  <c r="T31" i="232"/>
  <c r="S31" i="232"/>
  <c r="W30" i="232"/>
  <c r="U30" i="232"/>
  <c r="Q27" i="232"/>
  <c r="W25" i="232"/>
  <c r="U25" i="232"/>
  <c r="T25" i="232"/>
  <c r="S25" i="232"/>
  <c r="W24" i="232"/>
  <c r="V24" i="232"/>
  <c r="U24" i="232"/>
  <c r="T24" i="232"/>
  <c r="S24" i="232"/>
  <c r="W23" i="232"/>
  <c r="V23" i="232"/>
  <c r="U23" i="232"/>
  <c r="T23" i="232"/>
  <c r="W20" i="232"/>
  <c r="V20" i="232"/>
  <c r="U20" i="232"/>
  <c r="T20" i="232"/>
  <c r="S20" i="232"/>
  <c r="W19" i="232"/>
  <c r="V19" i="232"/>
  <c r="U19" i="232"/>
  <c r="T19" i="232"/>
  <c r="S19" i="232"/>
  <c r="W18" i="232"/>
  <c r="V18" i="232"/>
  <c r="U18" i="232"/>
  <c r="T18" i="232"/>
  <c r="S18" i="232"/>
  <c r="U15" i="232"/>
  <c r="T15" i="232"/>
  <c r="S15" i="232"/>
  <c r="W14" i="232"/>
  <c r="V14" i="232"/>
  <c r="U14" i="232"/>
  <c r="S14" i="232"/>
  <c r="W13" i="232"/>
  <c r="U13" i="232"/>
  <c r="T13" i="232"/>
  <c r="S13" i="232"/>
  <c r="V12" i="232"/>
  <c r="U12" i="232"/>
  <c r="T12" i="232"/>
  <c r="S12" i="232"/>
  <c r="W11" i="232"/>
  <c r="V11" i="232"/>
  <c r="T11" i="232"/>
  <c r="E11" i="210"/>
  <c r="W10" i="232"/>
  <c r="V10" i="232"/>
  <c r="U10" i="232"/>
  <c r="T10" i="232"/>
  <c r="W9" i="232"/>
  <c r="V9" i="232"/>
  <c r="S9" i="232"/>
  <c r="S44" i="231"/>
  <c r="X44" i="231"/>
  <c r="W44" i="231"/>
  <c r="U44" i="231"/>
  <c r="T44" i="231"/>
  <c r="X40" i="231"/>
  <c r="W40" i="231"/>
  <c r="U40" i="231"/>
  <c r="T40" i="231"/>
  <c r="S40" i="231"/>
  <c r="X39" i="231"/>
  <c r="W39" i="231"/>
  <c r="U39" i="231"/>
  <c r="T39" i="231"/>
  <c r="X38" i="231"/>
  <c r="W38" i="231"/>
  <c r="U38" i="231"/>
  <c r="T38" i="231"/>
  <c r="X37" i="231"/>
  <c r="W37" i="231"/>
  <c r="U37" i="231"/>
  <c r="T37" i="231"/>
  <c r="S37" i="231"/>
  <c r="X36" i="231"/>
  <c r="W36" i="231"/>
  <c r="U36" i="231"/>
  <c r="T36" i="231"/>
  <c r="S36" i="231"/>
  <c r="X35" i="231"/>
  <c r="W35" i="231"/>
  <c r="U35" i="231"/>
  <c r="T35" i="231"/>
  <c r="S35" i="231"/>
  <c r="X34" i="231"/>
  <c r="W34" i="231"/>
  <c r="U34" i="231"/>
  <c r="X30" i="231"/>
  <c r="W30" i="231"/>
  <c r="U30" i="231"/>
  <c r="T30" i="231"/>
  <c r="S30" i="231"/>
  <c r="X29" i="231"/>
  <c r="W29" i="231"/>
  <c r="U29" i="231"/>
  <c r="T29" i="231"/>
  <c r="X28" i="231"/>
  <c r="W28" i="231"/>
  <c r="U28" i="231"/>
  <c r="T28" i="231"/>
  <c r="S28" i="231"/>
  <c r="X27" i="231"/>
  <c r="T27" i="231"/>
  <c r="S27" i="231"/>
  <c r="X23" i="231"/>
  <c r="W23" i="231"/>
  <c r="U23" i="231"/>
  <c r="T23" i="231"/>
  <c r="S23" i="231"/>
  <c r="X22" i="231"/>
  <c r="W22" i="231"/>
  <c r="U22" i="231"/>
  <c r="T22" i="231"/>
  <c r="S22" i="231"/>
  <c r="X21" i="231"/>
  <c r="W21" i="231"/>
  <c r="U21" i="231"/>
  <c r="T21" i="231"/>
  <c r="S21" i="231"/>
  <c r="U20" i="231"/>
  <c r="T20" i="231"/>
  <c r="Z16" i="231"/>
  <c r="Y16" i="231"/>
  <c r="X16" i="231"/>
  <c r="W16" i="231"/>
  <c r="U16" i="231"/>
  <c r="T16" i="231"/>
  <c r="Z15" i="231"/>
  <c r="Y15" i="231"/>
  <c r="X15" i="231"/>
  <c r="W15" i="231"/>
  <c r="U15" i="231"/>
  <c r="S15" i="231"/>
  <c r="Z14" i="231"/>
  <c r="Y14" i="231"/>
  <c r="X14" i="231"/>
  <c r="W14" i="231"/>
  <c r="U14" i="231"/>
  <c r="T14" i="231"/>
  <c r="Z13" i="231"/>
  <c r="Y13" i="231"/>
  <c r="X13" i="231"/>
  <c r="W13" i="231"/>
  <c r="U13" i="231"/>
  <c r="T13" i="231"/>
  <c r="S13" i="231"/>
  <c r="Z12" i="231"/>
  <c r="Y12" i="231"/>
  <c r="X12" i="231"/>
  <c r="W12" i="231"/>
  <c r="U12" i="231"/>
  <c r="T12" i="231"/>
  <c r="Z11" i="231"/>
  <c r="Y11" i="231"/>
  <c r="T11" i="231"/>
  <c r="S11" i="231"/>
  <c r="O41" i="230"/>
  <c r="O40" i="230"/>
  <c r="M40" i="230" s="1"/>
  <c r="O39" i="230"/>
  <c r="M39" i="230" s="1"/>
  <c r="O38" i="230"/>
  <c r="M38" i="230" s="1"/>
  <c r="O37" i="230"/>
  <c r="M37" i="230" s="1"/>
  <c r="O23" i="230"/>
  <c r="M23" i="230" s="1"/>
  <c r="O22" i="230"/>
  <c r="M22" i="230" s="1"/>
  <c r="O19" i="230"/>
  <c r="M19" i="230" s="1"/>
  <c r="O18" i="230"/>
  <c r="M18" i="230" s="1"/>
  <c r="O17" i="230"/>
  <c r="M17" i="230" s="1"/>
  <c r="O16" i="230"/>
  <c r="M16" i="230" s="1"/>
  <c r="P12" i="230"/>
  <c r="M12" i="230" s="1"/>
  <c r="O11" i="230"/>
  <c r="AU33" i="229"/>
  <c r="AT33" i="229"/>
  <c r="AS33" i="229"/>
  <c r="AR33" i="229"/>
  <c r="AQ33" i="229"/>
  <c r="AP33" i="229"/>
  <c r="AO33" i="229"/>
  <c r="AL33" i="229"/>
  <c r="AK33" i="229"/>
  <c r="AJ33" i="229"/>
  <c r="AI33" i="229"/>
  <c r="AH33" i="229"/>
  <c r="AG33" i="229"/>
  <c r="AF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L27" i="229"/>
  <c r="AK27" i="229"/>
  <c r="AJ27" i="229"/>
  <c r="AI27" i="229"/>
  <c r="AH27" i="229"/>
  <c r="AG27" i="229"/>
  <c r="AF27" i="229"/>
  <c r="AU26" i="229"/>
  <c r="AT26" i="229"/>
  <c r="AS26" i="229"/>
  <c r="AR26" i="229"/>
  <c r="AQ26" i="229"/>
  <c r="AP26" i="229"/>
  <c r="AO26" i="229"/>
  <c r="AK26" i="229"/>
  <c r="AJ26" i="229"/>
  <c r="AI26" i="229"/>
  <c r="AH26" i="229"/>
  <c r="AG26" i="229"/>
  <c r="AF26" i="229"/>
  <c r="AE26" i="229"/>
  <c r="AU25" i="229"/>
  <c r="AT25" i="229"/>
  <c r="AS25" i="229"/>
  <c r="AR25" i="229"/>
  <c r="AQ25" i="229"/>
  <c r="AP25" i="229"/>
  <c r="AO25" i="229"/>
  <c r="AL25" i="229"/>
  <c r="AK25" i="229"/>
  <c r="AJ25" i="229"/>
  <c r="AI25" i="229"/>
  <c r="AH25" i="229"/>
  <c r="AG25" i="229"/>
  <c r="AF25" i="229"/>
  <c r="AU24" i="229"/>
  <c r="AT24" i="229"/>
  <c r="AS24" i="229"/>
  <c r="AR24" i="229"/>
  <c r="AP24" i="229"/>
  <c r="AO24" i="229"/>
  <c r="AL24" i="229"/>
  <c r="AJ24" i="229"/>
  <c r="AG24" i="229"/>
  <c r="AF24" i="229"/>
  <c r="AE24" i="229"/>
  <c r="AU20" i="229"/>
  <c r="AT20" i="229"/>
  <c r="AS20" i="229"/>
  <c r="AR20" i="229"/>
  <c r="AQ20" i="229"/>
  <c r="AP20" i="229"/>
  <c r="AO20" i="229"/>
  <c r="AL20" i="229"/>
  <c r="AK20" i="229"/>
  <c r="AJ20" i="229"/>
  <c r="AI20" i="229"/>
  <c r="AH20" i="229"/>
  <c r="AG20" i="229"/>
  <c r="AF20" i="229"/>
  <c r="AU19" i="229"/>
  <c r="AT19" i="229"/>
  <c r="AS19" i="229"/>
  <c r="AR19" i="229"/>
  <c r="AQ19" i="229"/>
  <c r="AP19" i="229"/>
  <c r="AO19" i="229"/>
  <c r="AN19" i="229"/>
  <c r="AL19" i="229"/>
  <c r="AK19" i="229"/>
  <c r="AJ19" i="229"/>
  <c r="AI19" i="229"/>
  <c r="AH19" i="229"/>
  <c r="AG19" i="229"/>
  <c r="AF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K13" i="229"/>
  <c r="AJ13" i="229"/>
  <c r="AI13" i="229"/>
  <c r="AH13" i="229"/>
  <c r="AG13" i="229"/>
  <c r="AF13"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H11" i="229"/>
  <c r="AG11" i="229"/>
  <c r="AI32" i="228"/>
  <c r="AH32" i="228"/>
  <c r="AG32" i="228"/>
  <c r="AF32" i="228"/>
  <c r="AC32" i="228"/>
  <c r="AB32" i="228"/>
  <c r="AA32" i="228"/>
  <c r="Z32" i="228"/>
  <c r="AI31" i="228"/>
  <c r="AH31" i="228"/>
  <c r="AG31" i="228"/>
  <c r="AF31" i="228"/>
  <c r="AE31" i="228"/>
  <c r="AC31" i="228"/>
  <c r="AB31" i="228"/>
  <c r="AA31" i="228"/>
  <c r="Z31" i="228"/>
  <c r="Y31" i="228"/>
  <c r="AI30" i="228"/>
  <c r="AH30" i="228"/>
  <c r="AG30" i="228"/>
  <c r="AF30" i="228"/>
  <c r="AC30" i="228"/>
  <c r="AB30" i="228"/>
  <c r="AA30" i="228"/>
  <c r="Z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C27" i="228"/>
  <c r="AB27" i="228"/>
  <c r="AA27" i="228"/>
  <c r="Z27" i="228"/>
  <c r="AI26" i="228"/>
  <c r="AH26" i="228"/>
  <c r="AG26" i="228"/>
  <c r="AF26" i="228"/>
  <c r="AC26" i="228"/>
  <c r="AB26" i="228"/>
  <c r="AA26" i="228"/>
  <c r="Y26" i="228"/>
  <c r="AI25" i="228"/>
  <c r="AH25" i="228"/>
  <c r="AG25" i="228"/>
  <c r="AF25" i="228"/>
  <c r="AC25" i="228"/>
  <c r="AB25" i="228"/>
  <c r="AA25" i="228"/>
  <c r="Z25" i="228"/>
  <c r="AI24" i="228"/>
  <c r="AH24" i="228"/>
  <c r="AG24" i="228"/>
  <c r="AE24" i="228"/>
  <c r="AC24" i="228"/>
  <c r="AB24" i="228"/>
  <c r="AA24" i="228"/>
  <c r="Z24" i="228"/>
  <c r="Y24" i="228"/>
  <c r="AI23" i="228"/>
  <c r="AG23" i="228"/>
  <c r="AF23" i="228"/>
  <c r="AB23" i="228"/>
  <c r="Z23" i="228"/>
  <c r="AI19" i="228"/>
  <c r="AH19" i="228"/>
  <c r="AG19" i="228"/>
  <c r="AF19" i="228"/>
  <c r="AC19" i="228"/>
  <c r="AB19" i="228"/>
  <c r="AA19" i="228"/>
  <c r="Y19" i="228"/>
  <c r="AI18" i="228"/>
  <c r="AH18" i="228"/>
  <c r="AG18" i="228"/>
  <c r="AF18" i="228"/>
  <c r="AC18" i="228"/>
  <c r="AB18" i="228"/>
  <c r="AA18" i="228"/>
  <c r="Z18" i="228"/>
  <c r="AI17" i="228"/>
  <c r="AH17" i="228"/>
  <c r="AG17" i="228"/>
  <c r="AE17" i="228"/>
  <c r="AC17" i="228"/>
  <c r="AB17" i="228"/>
  <c r="AA17" i="228"/>
  <c r="Z17" i="228"/>
  <c r="AI16" i="228"/>
  <c r="AH16" i="228"/>
  <c r="AG16" i="228"/>
  <c r="AF16" i="228"/>
  <c r="AC16" i="228"/>
  <c r="AB16" i="228"/>
  <c r="AA16" i="228"/>
  <c r="Z16" i="228"/>
  <c r="Y16" i="228"/>
  <c r="AI15" i="228"/>
  <c r="AH15" i="228"/>
  <c r="AG15" i="228"/>
  <c r="AF15" i="228"/>
  <c r="AE15" i="228"/>
  <c r="AC15" i="228"/>
  <c r="AA15" i="228"/>
  <c r="Z15" i="228"/>
  <c r="Y15" i="228"/>
  <c r="AI14" i="228"/>
  <c r="AH14" i="228"/>
  <c r="AG14" i="228"/>
  <c r="AF14" i="228"/>
  <c r="AE14" i="228"/>
  <c r="AC14" i="228"/>
  <c r="AB14" i="228"/>
  <c r="AA14" i="228"/>
  <c r="Z14" i="228"/>
  <c r="Y14" i="228"/>
  <c r="AI13" i="228"/>
  <c r="AG13" i="228"/>
  <c r="AF13" i="228"/>
  <c r="AE13" i="228"/>
  <c r="AC13" i="228"/>
  <c r="AB13" i="228"/>
  <c r="AA13" i="228"/>
  <c r="Z13" i="228"/>
  <c r="Y13" i="228"/>
  <c r="AI12" i="228"/>
  <c r="AH12" i="228"/>
  <c r="AG12" i="228"/>
  <c r="AF12" i="228"/>
  <c r="AE12" i="228"/>
  <c r="AC12" i="228"/>
  <c r="AB12" i="228"/>
  <c r="AA12" i="228"/>
  <c r="Z12" i="228"/>
  <c r="AI11" i="228"/>
  <c r="AH11" i="228"/>
  <c r="AG11" i="228"/>
  <c r="AC11" i="228"/>
  <c r="AB11" i="228"/>
  <c r="AA11" i="228"/>
  <c r="Y11" i="228"/>
  <c r="AI10" i="228"/>
  <c r="AH10" i="228"/>
  <c r="AG10" i="228"/>
  <c r="AF10" i="228"/>
  <c r="AB10" i="228"/>
  <c r="AA10" i="228"/>
  <c r="Z10" i="228"/>
  <c r="AC42" i="227"/>
  <c r="AB42" i="227"/>
  <c r="AA42" i="227"/>
  <c r="Z42" i="227"/>
  <c r="Y42" i="227"/>
  <c r="X42" i="227"/>
  <c r="W42" i="227"/>
  <c r="T42" i="227" s="1"/>
  <c r="V42" i="227"/>
  <c r="M42" i="227"/>
  <c r="AC41" i="227"/>
  <c r="AB41" i="227"/>
  <c r="AA41" i="227"/>
  <c r="Z41" i="227"/>
  <c r="Y41" i="227"/>
  <c r="X41" i="227"/>
  <c r="W41" i="227"/>
  <c r="V41" i="227"/>
  <c r="M41" i="227"/>
  <c r="AC40" i="227"/>
  <c r="AB40" i="227"/>
  <c r="AA40" i="227"/>
  <c r="Z40" i="227"/>
  <c r="Y40" i="227"/>
  <c r="X40" i="227"/>
  <c r="W40" i="227"/>
  <c r="V40" i="227"/>
  <c r="M40" i="227"/>
  <c r="AC39" i="227"/>
  <c r="AB39" i="227"/>
  <c r="AA39" i="227"/>
  <c r="T39" i="227" s="1"/>
  <c r="Z39" i="227"/>
  <c r="Y39" i="227"/>
  <c r="X39" i="227"/>
  <c r="W39" i="227"/>
  <c r="V39" i="227"/>
  <c r="M39" i="227"/>
  <c r="K43" i="227"/>
  <c r="J43" i="227"/>
  <c r="G43" i="227"/>
  <c r="W38" i="227"/>
  <c r="AC34" i="227"/>
  <c r="AB34" i="227"/>
  <c r="AA34" i="227"/>
  <c r="Z34" i="227"/>
  <c r="Y34" i="227"/>
  <c r="X34" i="227"/>
  <c r="V34" i="227"/>
  <c r="AC33" i="227"/>
  <c r="AB33" i="227"/>
  <c r="AA33" i="227"/>
  <c r="Z33" i="227"/>
  <c r="Y33" i="227"/>
  <c r="X33" i="227"/>
  <c r="V33" i="227"/>
  <c r="AC28" i="227"/>
  <c r="AB28" i="227"/>
  <c r="AA28" i="227"/>
  <c r="Z28" i="227"/>
  <c r="Y28" i="227"/>
  <c r="W28" i="227"/>
  <c r="AC24" i="227"/>
  <c r="AB24" i="227"/>
  <c r="AA24" i="227"/>
  <c r="Z24" i="227"/>
  <c r="X24" i="227"/>
  <c r="W24" i="227"/>
  <c r="V24" i="227"/>
  <c r="AC17" i="227"/>
  <c r="AB17" i="227"/>
  <c r="AA17" i="227"/>
  <c r="Z17" i="227"/>
  <c r="Y17" i="227"/>
  <c r="X17" i="227"/>
  <c r="W17" i="227"/>
  <c r="Q43" i="226"/>
  <c r="W42" i="226"/>
  <c r="V42" i="226"/>
  <c r="U42" i="226"/>
  <c r="T42" i="226"/>
  <c r="S42" i="226"/>
  <c r="Q42" i="226"/>
  <c r="J42" i="226"/>
  <c r="W41" i="226"/>
  <c r="V41" i="226"/>
  <c r="U41" i="226"/>
  <c r="T41" i="226"/>
  <c r="S41" i="226"/>
  <c r="J41" i="226"/>
  <c r="W40" i="226"/>
  <c r="V40" i="226"/>
  <c r="U40" i="226"/>
  <c r="Q40" i="226" s="1"/>
  <c r="T40" i="226"/>
  <c r="S40" i="226"/>
  <c r="J40" i="226"/>
  <c r="W39" i="226"/>
  <c r="V39" i="226"/>
  <c r="U39" i="226"/>
  <c r="T39" i="226"/>
  <c r="S39" i="226"/>
  <c r="Q39" i="226" s="1"/>
  <c r="J39" i="226"/>
  <c r="I43" i="226"/>
  <c r="U38" i="226"/>
  <c r="Q37" i="226"/>
  <c r="Q36" i="226"/>
  <c r="Q35" i="226"/>
  <c r="W34" i="226"/>
  <c r="U34" i="226"/>
  <c r="T34" i="226"/>
  <c r="S34" i="226"/>
  <c r="W33" i="226"/>
  <c r="V33" i="226"/>
  <c r="U33" i="226"/>
  <c r="T33" i="226"/>
  <c r="Q32" i="226"/>
  <c r="Q31" i="226"/>
  <c r="Q30" i="226"/>
  <c r="Q29" i="226"/>
  <c r="W28" i="226"/>
  <c r="U28" i="226"/>
  <c r="S28" i="226"/>
  <c r="Q27" i="226"/>
  <c r="Q26" i="226"/>
  <c r="Q25" i="226"/>
  <c r="W24" i="226"/>
  <c r="U24" i="226"/>
  <c r="T24" i="226"/>
  <c r="S24" i="226"/>
  <c r="Q23" i="226"/>
  <c r="Q22" i="226"/>
  <c r="Q21" i="226"/>
  <c r="Q20" i="226"/>
  <c r="Q19" i="226"/>
  <c r="Q18" i="226"/>
  <c r="W17" i="226"/>
  <c r="V17" i="226"/>
  <c r="U17" i="226"/>
  <c r="T17" i="226"/>
  <c r="Q16" i="226"/>
  <c r="Q15" i="226"/>
  <c r="Q14" i="226"/>
  <c r="W13" i="226"/>
  <c r="U13" i="226"/>
  <c r="T13" i="226"/>
  <c r="S13" i="226"/>
  <c r="Q12" i="226"/>
  <c r="Q11" i="226"/>
  <c r="Q10" i="226"/>
  <c r="Q9" i="226"/>
  <c r="Q8" i="226"/>
  <c r="Q7" i="226"/>
  <c r="Q6" i="226"/>
  <c r="Q5" i="226"/>
  <c r="Q4" i="226"/>
  <c r="U45" i="225"/>
  <c r="U44" i="225"/>
  <c r="AF41" i="225"/>
  <c r="AE41" i="225"/>
  <c r="AD41" i="225"/>
  <c r="AC41" i="225"/>
  <c r="AB41" i="225"/>
  <c r="AF40" i="225"/>
  <c r="AE40" i="225"/>
  <c r="AD40" i="225"/>
  <c r="AC40" i="225"/>
  <c r="AB40" i="225"/>
  <c r="AF38" i="225"/>
  <c r="AE38" i="225"/>
  <c r="AD38" i="225"/>
  <c r="AC38" i="225"/>
  <c r="AB38" i="225"/>
  <c r="AA38" i="225"/>
  <c r="Z38" i="225"/>
  <c r="Y38" i="225"/>
  <c r="X38" i="225"/>
  <c r="W38" i="225"/>
  <c r="AA31" i="225"/>
  <c r="AF30" i="225"/>
  <c r="AE30" i="225"/>
  <c r="AD30" i="225"/>
  <c r="AC30" i="225"/>
  <c r="AB30" i="225"/>
  <c r="Z30" i="225"/>
  <c r="Y30" i="225"/>
  <c r="X30" i="225"/>
  <c r="W30" i="225"/>
  <c r="AF25" i="225"/>
  <c r="AE25" i="225"/>
  <c r="AD25" i="225"/>
  <c r="AC25" i="225"/>
  <c r="AB25" i="225"/>
  <c r="AA25" i="225"/>
  <c r="Z25" i="225"/>
  <c r="Y25" i="225"/>
  <c r="X25" i="225"/>
  <c r="W25" i="225"/>
  <c r="AF23" i="225"/>
  <c r="AD23" i="225"/>
  <c r="AB23" i="225"/>
  <c r="X23" i="225"/>
  <c r="AE22" i="225"/>
  <c r="AD22" i="225"/>
  <c r="AC22" i="225"/>
  <c r="AB22" i="225"/>
  <c r="AA22" i="225"/>
  <c r="Z22" i="225"/>
  <c r="Y22" i="225"/>
  <c r="W22" i="225"/>
  <c r="AE17" i="225"/>
  <c r="Z17" i="225"/>
  <c r="AF17" i="225"/>
  <c r="AD17" i="225"/>
  <c r="AC17" i="225"/>
  <c r="AB17" i="225"/>
  <c r="AA17" i="225"/>
  <c r="Y17" i="225"/>
  <c r="X17" i="225"/>
  <c r="W17" i="225"/>
  <c r="AE15" i="225"/>
  <c r="Z15" i="225"/>
  <c r="AF15" i="225"/>
  <c r="AC15" i="225"/>
  <c r="AB15" i="225"/>
  <c r="AA15" i="225"/>
  <c r="X15" i="225"/>
  <c r="W15" i="225"/>
  <c r="AE12" i="225"/>
  <c r="Z12" i="225"/>
  <c r="AF12" i="225"/>
  <c r="AD12" i="225"/>
  <c r="AC12" i="225"/>
  <c r="AB12" i="225"/>
  <c r="AA12" i="225"/>
  <c r="X12" i="225"/>
  <c r="W12" i="225"/>
  <c r="AE11" i="225"/>
  <c r="Z11" i="225"/>
  <c r="AF11" i="225"/>
  <c r="AD11" i="225"/>
  <c r="AC11" i="225"/>
  <c r="AB11" i="225"/>
  <c r="Y11" i="225"/>
  <c r="X11" i="225"/>
  <c r="W11" i="225"/>
  <c r="AE10" i="225"/>
  <c r="Z10" i="225"/>
  <c r="AA10" i="225"/>
  <c r="AE9" i="225"/>
  <c r="Z9" i="225"/>
  <c r="AF9" i="225"/>
  <c r="AD9" i="225"/>
  <c r="AC9" i="225"/>
  <c r="AB9" i="225"/>
  <c r="AA9" i="225"/>
  <c r="Y9" i="225"/>
  <c r="X9" i="225"/>
  <c r="W9" i="225"/>
  <c r="S818" i="224"/>
  <c r="Q818" i="224"/>
  <c r="R818" i="224" s="1"/>
  <c r="L818" i="224"/>
  <c r="S817" i="224"/>
  <c r="Q817" i="224"/>
  <c r="R817" i="224" s="1"/>
  <c r="L817" i="224"/>
  <c r="S816" i="224"/>
  <c r="Q816" i="224"/>
  <c r="R816" i="224" s="1"/>
  <c r="L816" i="224"/>
  <c r="S815" i="224"/>
  <c r="Q815" i="224"/>
  <c r="R815" i="224" s="1"/>
  <c r="L815" i="224"/>
  <c r="S814" i="224"/>
  <c r="Q814" i="224"/>
  <c r="R814" i="224" s="1"/>
  <c r="L814" i="224"/>
  <c r="S813" i="224"/>
  <c r="Q813" i="224"/>
  <c r="R813" i="224" s="1"/>
  <c r="L813" i="224"/>
  <c r="S812" i="224"/>
  <c r="Q812" i="224"/>
  <c r="R812" i="224" s="1"/>
  <c r="L812" i="224"/>
  <c r="S811" i="224"/>
  <c r="Q811" i="224"/>
  <c r="R811" i="224" s="1"/>
  <c r="L811" i="224"/>
  <c r="S810" i="224"/>
  <c r="Q810" i="224"/>
  <c r="R810" i="224" s="1"/>
  <c r="L810" i="224"/>
  <c r="S809" i="224"/>
  <c r="Q809" i="224"/>
  <c r="R809" i="224" s="1"/>
  <c r="L809" i="224"/>
  <c r="S808" i="224"/>
  <c r="Q808" i="224"/>
  <c r="R808" i="224" s="1"/>
  <c r="L808" i="224"/>
  <c r="S807" i="224"/>
  <c r="Q807" i="224"/>
  <c r="R807" i="224" s="1"/>
  <c r="L807" i="224"/>
  <c r="S806" i="224"/>
  <c r="Q806" i="224"/>
  <c r="R806" i="224" s="1"/>
  <c r="L806" i="224"/>
  <c r="S805" i="224"/>
  <c r="Q805" i="224"/>
  <c r="R805" i="224" s="1"/>
  <c r="L805" i="224"/>
  <c r="S804" i="224"/>
  <c r="Q804" i="224"/>
  <c r="R804" i="224" s="1"/>
  <c r="L804" i="224"/>
  <c r="S803" i="224"/>
  <c r="Q803" i="224"/>
  <c r="R803" i="224" s="1"/>
  <c r="L803" i="224"/>
  <c r="S802" i="224"/>
  <c r="Q802" i="224"/>
  <c r="R802" i="224" s="1"/>
  <c r="L802" i="224"/>
  <c r="S801" i="224"/>
  <c r="Q801" i="224"/>
  <c r="R801" i="224" s="1"/>
  <c r="L801" i="224"/>
  <c r="S800" i="224"/>
  <c r="Q800" i="224"/>
  <c r="R800" i="224" s="1"/>
  <c r="L800" i="224"/>
  <c r="S799" i="224"/>
  <c r="Q799" i="224"/>
  <c r="R799" i="224" s="1"/>
  <c r="L799" i="224"/>
  <c r="S798" i="224"/>
  <c r="Q798" i="224"/>
  <c r="R798" i="224" s="1"/>
  <c r="L798" i="224"/>
  <c r="S797" i="224"/>
  <c r="Q797" i="224"/>
  <c r="R797" i="224" s="1"/>
  <c r="L797" i="224"/>
  <c r="S796" i="224"/>
  <c r="Q796" i="224"/>
  <c r="R796" i="224" s="1"/>
  <c r="L796" i="224"/>
  <c r="S795" i="224"/>
  <c r="Q795" i="224"/>
  <c r="R795" i="224" s="1"/>
  <c r="L795" i="224"/>
  <c r="S794" i="224"/>
  <c r="Q794" i="224"/>
  <c r="R794" i="224" s="1"/>
  <c r="L794" i="224"/>
  <c r="S793" i="224"/>
  <c r="Q793" i="224"/>
  <c r="R793" i="224" s="1"/>
  <c r="L793" i="224"/>
  <c r="S792" i="224"/>
  <c r="Q792" i="224"/>
  <c r="R792" i="224" s="1"/>
  <c r="L792" i="224"/>
  <c r="S791" i="224"/>
  <c r="Q791" i="224"/>
  <c r="R791" i="224" s="1"/>
  <c r="L791" i="224"/>
  <c r="S790" i="224"/>
  <c r="Q790" i="224"/>
  <c r="R790" i="224" s="1"/>
  <c r="L790" i="224"/>
  <c r="S789" i="224"/>
  <c r="Q789" i="224"/>
  <c r="R789" i="224" s="1"/>
  <c r="L789" i="224"/>
  <c r="S788" i="224"/>
  <c r="Q788" i="224"/>
  <c r="R788" i="224" s="1"/>
  <c r="L788" i="224"/>
  <c r="S787" i="224"/>
  <c r="Q787" i="224"/>
  <c r="R787" i="224" s="1"/>
  <c r="L787" i="224"/>
  <c r="S786" i="224"/>
  <c r="Q786" i="224"/>
  <c r="R786" i="224" s="1"/>
  <c r="L786" i="224"/>
  <c r="S785" i="224"/>
  <c r="Q785" i="224"/>
  <c r="R785" i="224" s="1"/>
  <c r="L785" i="224"/>
  <c r="S784" i="224"/>
  <c r="Q784" i="224"/>
  <c r="R784" i="224" s="1"/>
  <c r="L784" i="224"/>
  <c r="S783" i="224"/>
  <c r="Q783" i="224"/>
  <c r="R783" i="224" s="1"/>
  <c r="L783" i="224"/>
  <c r="S782" i="224"/>
  <c r="Q782" i="224"/>
  <c r="R782" i="224" s="1"/>
  <c r="L782" i="224"/>
  <c r="S781" i="224"/>
  <c r="Q781" i="224"/>
  <c r="R781" i="224" s="1"/>
  <c r="L781" i="224"/>
  <c r="S780" i="224"/>
  <c r="Q780" i="224"/>
  <c r="R780" i="224" s="1"/>
  <c r="L780" i="224"/>
  <c r="S779" i="224"/>
  <c r="Q779" i="224"/>
  <c r="R779" i="224" s="1"/>
  <c r="L779" i="224"/>
  <c r="S778" i="224"/>
  <c r="Q778" i="224"/>
  <c r="R778" i="224" s="1"/>
  <c r="L778" i="224"/>
  <c r="S777" i="224"/>
  <c r="Q777" i="224"/>
  <c r="R777" i="224" s="1"/>
  <c r="L777" i="224"/>
  <c r="S776" i="224"/>
  <c r="Q776" i="224"/>
  <c r="R776" i="224" s="1"/>
  <c r="L776" i="224"/>
  <c r="S775" i="224"/>
  <c r="Q775" i="224"/>
  <c r="R775" i="224" s="1"/>
  <c r="L775" i="224"/>
  <c r="S774" i="224"/>
  <c r="Q774" i="224"/>
  <c r="R774" i="224" s="1"/>
  <c r="L774" i="224"/>
  <c r="S773" i="224"/>
  <c r="Q773" i="224"/>
  <c r="R773" i="224" s="1"/>
  <c r="L773" i="224"/>
  <c r="S772" i="224"/>
  <c r="Q772" i="224"/>
  <c r="R772" i="224" s="1"/>
  <c r="L772" i="224"/>
  <c r="S771" i="224"/>
  <c r="Q771" i="224"/>
  <c r="R771" i="224" s="1"/>
  <c r="L771" i="224"/>
  <c r="S770" i="224"/>
  <c r="Q770" i="224"/>
  <c r="R770" i="224" s="1"/>
  <c r="L770" i="224"/>
  <c r="S769" i="224"/>
  <c r="Q769" i="224"/>
  <c r="R769" i="224" s="1"/>
  <c r="L769" i="224"/>
  <c r="S768" i="224"/>
  <c r="Q768" i="224"/>
  <c r="R768" i="224" s="1"/>
  <c r="L768" i="224"/>
  <c r="S767" i="224"/>
  <c r="Q767" i="224"/>
  <c r="R767" i="224" s="1"/>
  <c r="L767" i="224"/>
  <c r="S766" i="224"/>
  <c r="Q766" i="224"/>
  <c r="R766" i="224" s="1"/>
  <c r="L766" i="224"/>
  <c r="S765" i="224"/>
  <c r="Q765" i="224"/>
  <c r="R765" i="224" s="1"/>
  <c r="L765" i="224"/>
  <c r="S764" i="224"/>
  <c r="Q764" i="224"/>
  <c r="R764" i="224" s="1"/>
  <c r="L764" i="224"/>
  <c r="S763" i="224"/>
  <c r="Q763" i="224"/>
  <c r="R763" i="224" s="1"/>
  <c r="L763" i="224"/>
  <c r="S762" i="224"/>
  <c r="Q762" i="224"/>
  <c r="R762" i="224" s="1"/>
  <c r="L762" i="224"/>
  <c r="S761" i="224"/>
  <c r="Q761" i="224"/>
  <c r="R761" i="224" s="1"/>
  <c r="L761" i="224"/>
  <c r="S760" i="224"/>
  <c r="Q760" i="224"/>
  <c r="R760" i="224" s="1"/>
  <c r="L760" i="224"/>
  <c r="S759" i="224"/>
  <c r="Q759" i="224"/>
  <c r="R759" i="224" s="1"/>
  <c r="L759" i="224"/>
  <c r="S758" i="224"/>
  <c r="Q758" i="224"/>
  <c r="R758" i="224" s="1"/>
  <c r="L758" i="224"/>
  <c r="S757" i="224"/>
  <c r="Q757" i="224"/>
  <c r="R757" i="224" s="1"/>
  <c r="L757" i="224"/>
  <c r="S756" i="224"/>
  <c r="Q756" i="224"/>
  <c r="R756" i="224" s="1"/>
  <c r="L756" i="224"/>
  <c r="S755" i="224"/>
  <c r="Q755" i="224"/>
  <c r="R755" i="224" s="1"/>
  <c r="L755" i="224"/>
  <c r="S754" i="224"/>
  <c r="Q754" i="224"/>
  <c r="R754" i="224" s="1"/>
  <c r="L754" i="224"/>
  <c r="S753" i="224"/>
  <c r="Q753" i="224"/>
  <c r="R753" i="224" s="1"/>
  <c r="L753" i="224"/>
  <c r="S752" i="224"/>
  <c r="Q752" i="224"/>
  <c r="R752" i="224" s="1"/>
  <c r="L752" i="224"/>
  <c r="S751" i="224"/>
  <c r="Q751" i="224"/>
  <c r="R751" i="224" s="1"/>
  <c r="L751" i="224"/>
  <c r="S750" i="224"/>
  <c r="Q750" i="224"/>
  <c r="R750" i="224" s="1"/>
  <c r="L750" i="224"/>
  <c r="S749" i="224"/>
  <c r="Q749" i="224"/>
  <c r="R749" i="224" s="1"/>
  <c r="L749" i="224"/>
  <c r="S748" i="224"/>
  <c r="Q748" i="224"/>
  <c r="R748" i="224" s="1"/>
  <c r="L748" i="224"/>
  <c r="S747" i="224"/>
  <c r="Q747" i="224"/>
  <c r="R747" i="224" s="1"/>
  <c r="L747" i="224"/>
  <c r="S746" i="224"/>
  <c r="Q746" i="224"/>
  <c r="R746" i="224" s="1"/>
  <c r="L746" i="224"/>
  <c r="S745" i="224"/>
  <c r="Q745" i="224"/>
  <c r="R745" i="224" s="1"/>
  <c r="L745" i="224"/>
  <c r="S744" i="224"/>
  <c r="Q744" i="224"/>
  <c r="R744" i="224" s="1"/>
  <c r="L744" i="224"/>
  <c r="S743" i="224"/>
  <c r="Q743" i="224"/>
  <c r="R743" i="224" s="1"/>
  <c r="L743" i="224"/>
  <c r="S742" i="224"/>
  <c r="Q742" i="224"/>
  <c r="R742" i="224" s="1"/>
  <c r="L742" i="224"/>
  <c r="S741" i="224"/>
  <c r="Q741" i="224"/>
  <c r="R741" i="224" s="1"/>
  <c r="L741" i="224"/>
  <c r="S740" i="224"/>
  <c r="Q740" i="224"/>
  <c r="R740" i="224" s="1"/>
  <c r="L740" i="224"/>
  <c r="S739" i="224"/>
  <c r="Q739" i="224"/>
  <c r="R739" i="224" s="1"/>
  <c r="L739" i="224"/>
  <c r="S738" i="224"/>
  <c r="Q738" i="224"/>
  <c r="R738" i="224" s="1"/>
  <c r="L738" i="224"/>
  <c r="S737" i="224"/>
  <c r="Q737" i="224"/>
  <c r="R737" i="224" s="1"/>
  <c r="L737" i="224"/>
  <c r="S736" i="224"/>
  <c r="Q736" i="224"/>
  <c r="R736" i="224" s="1"/>
  <c r="L736" i="224"/>
  <c r="S735" i="224"/>
  <c r="Q735" i="224"/>
  <c r="R735" i="224" s="1"/>
  <c r="L735" i="224"/>
  <c r="S734" i="224"/>
  <c r="Q734" i="224"/>
  <c r="R734" i="224" s="1"/>
  <c r="L734" i="224"/>
  <c r="S733" i="224"/>
  <c r="Q733" i="224"/>
  <c r="R733" i="224" s="1"/>
  <c r="L733" i="224"/>
  <c r="S732" i="224"/>
  <c r="Q732" i="224"/>
  <c r="R732" i="224" s="1"/>
  <c r="L732" i="224"/>
  <c r="S731" i="224"/>
  <c r="Q731" i="224"/>
  <c r="R731" i="224" s="1"/>
  <c r="L731" i="224"/>
  <c r="S730" i="224"/>
  <c r="Q730" i="224"/>
  <c r="R730" i="224" s="1"/>
  <c r="L730" i="224"/>
  <c r="S729" i="224"/>
  <c r="Q729" i="224"/>
  <c r="R729" i="224" s="1"/>
  <c r="L729" i="224"/>
  <c r="S728" i="224"/>
  <c r="Q728" i="224"/>
  <c r="R728" i="224" s="1"/>
  <c r="L728" i="224"/>
  <c r="S727" i="224"/>
  <c r="Q727" i="224"/>
  <c r="R727" i="224" s="1"/>
  <c r="L727" i="224"/>
  <c r="S726" i="224"/>
  <c r="Q726" i="224"/>
  <c r="R726" i="224" s="1"/>
  <c r="L726" i="224"/>
  <c r="S725" i="224"/>
  <c r="Q725" i="224"/>
  <c r="R725" i="224" s="1"/>
  <c r="L725" i="224"/>
  <c r="S724" i="224"/>
  <c r="Q724" i="224"/>
  <c r="R724" i="224" s="1"/>
  <c r="L724" i="224"/>
  <c r="S723" i="224"/>
  <c r="Q723" i="224"/>
  <c r="R723" i="224" s="1"/>
  <c r="L723" i="224"/>
  <c r="S722" i="224"/>
  <c r="Q722" i="224"/>
  <c r="R722" i="224" s="1"/>
  <c r="L722" i="224"/>
  <c r="S721" i="224"/>
  <c r="Q721" i="224"/>
  <c r="R721" i="224" s="1"/>
  <c r="L721" i="224"/>
  <c r="S720" i="224"/>
  <c r="Q720" i="224"/>
  <c r="R720" i="224" s="1"/>
  <c r="L720" i="224"/>
  <c r="S719" i="224"/>
  <c r="Q719" i="224"/>
  <c r="R719" i="224" s="1"/>
  <c r="L719" i="224"/>
  <c r="S718" i="224"/>
  <c r="Q718" i="224"/>
  <c r="R718" i="224" s="1"/>
  <c r="L718" i="224"/>
  <c r="S717" i="224"/>
  <c r="Q717" i="224"/>
  <c r="R717" i="224" s="1"/>
  <c r="L717" i="224"/>
  <c r="S716" i="224"/>
  <c r="Q716" i="224"/>
  <c r="R716" i="224" s="1"/>
  <c r="L716" i="224"/>
  <c r="S715" i="224"/>
  <c r="Q715" i="224"/>
  <c r="R715" i="224" s="1"/>
  <c r="L715" i="224"/>
  <c r="S714" i="224"/>
  <c r="Q714" i="224"/>
  <c r="R714" i="224" s="1"/>
  <c r="L714" i="224"/>
  <c r="S713" i="224"/>
  <c r="Q713" i="224"/>
  <c r="R713" i="224" s="1"/>
  <c r="L713" i="224"/>
  <c r="S712" i="224"/>
  <c r="Q712" i="224"/>
  <c r="R712" i="224" s="1"/>
  <c r="L712" i="224"/>
  <c r="S711" i="224"/>
  <c r="Q711" i="224"/>
  <c r="R711" i="224" s="1"/>
  <c r="L711" i="224"/>
  <c r="S710" i="224"/>
  <c r="Q710" i="224"/>
  <c r="R710" i="224" s="1"/>
  <c r="L710" i="224"/>
  <c r="S709" i="224"/>
  <c r="Q709" i="224"/>
  <c r="R709" i="224" s="1"/>
  <c r="L709" i="224"/>
  <c r="S708" i="224"/>
  <c r="Q708" i="224"/>
  <c r="R708" i="224" s="1"/>
  <c r="L708" i="224"/>
  <c r="S707" i="224"/>
  <c r="Q707" i="224"/>
  <c r="R707" i="224" s="1"/>
  <c r="L707" i="224"/>
  <c r="S706" i="224"/>
  <c r="Q706" i="224"/>
  <c r="R706" i="224" s="1"/>
  <c r="L706" i="224"/>
  <c r="S705" i="224"/>
  <c r="Q705" i="224"/>
  <c r="R705" i="224" s="1"/>
  <c r="L705" i="224"/>
  <c r="S704" i="224"/>
  <c r="Q704" i="224"/>
  <c r="R704" i="224" s="1"/>
  <c r="L704" i="224"/>
  <c r="S703" i="224"/>
  <c r="Q703" i="224"/>
  <c r="R703" i="224" s="1"/>
  <c r="L703" i="224"/>
  <c r="S702" i="224"/>
  <c r="Q702" i="224"/>
  <c r="R702" i="224" s="1"/>
  <c r="L702" i="224"/>
  <c r="S701" i="224"/>
  <c r="Q701" i="224"/>
  <c r="R701" i="224" s="1"/>
  <c r="L701" i="224"/>
  <c r="S700" i="224"/>
  <c r="Q700" i="224"/>
  <c r="R700" i="224" s="1"/>
  <c r="L700" i="224"/>
  <c r="S699" i="224"/>
  <c r="Q699" i="224"/>
  <c r="R699" i="224" s="1"/>
  <c r="L699" i="224"/>
  <c r="S698" i="224"/>
  <c r="Q698" i="224"/>
  <c r="R698" i="224" s="1"/>
  <c r="L698" i="224"/>
  <c r="S697" i="224"/>
  <c r="Q697" i="224"/>
  <c r="R697" i="224" s="1"/>
  <c r="L697" i="224"/>
  <c r="S696" i="224"/>
  <c r="Q696" i="224"/>
  <c r="R696" i="224" s="1"/>
  <c r="L696" i="224"/>
  <c r="S695" i="224"/>
  <c r="Q695" i="224"/>
  <c r="R695" i="224" s="1"/>
  <c r="L695" i="224"/>
  <c r="S694" i="224"/>
  <c r="Q694" i="224"/>
  <c r="R694" i="224" s="1"/>
  <c r="L694" i="224"/>
  <c r="S693" i="224"/>
  <c r="Q693" i="224"/>
  <c r="R693" i="224" s="1"/>
  <c r="L693" i="224"/>
  <c r="S692" i="224"/>
  <c r="Q692" i="224"/>
  <c r="R692" i="224" s="1"/>
  <c r="L692" i="224"/>
  <c r="S691" i="224"/>
  <c r="Q691" i="224"/>
  <c r="R691" i="224" s="1"/>
  <c r="L691" i="224"/>
  <c r="S690" i="224"/>
  <c r="Q690" i="224"/>
  <c r="R690" i="224" s="1"/>
  <c r="L690" i="224"/>
  <c r="S689" i="224"/>
  <c r="Q689" i="224"/>
  <c r="R689" i="224" s="1"/>
  <c r="L689" i="224"/>
  <c r="S688" i="224"/>
  <c r="Q688" i="224"/>
  <c r="R688" i="224" s="1"/>
  <c r="L688" i="224"/>
  <c r="S687" i="224"/>
  <c r="Q687" i="224"/>
  <c r="R687" i="224" s="1"/>
  <c r="L687" i="224"/>
  <c r="S686" i="224"/>
  <c r="Q686" i="224"/>
  <c r="R686" i="224" s="1"/>
  <c r="L686" i="224"/>
  <c r="S685" i="224"/>
  <c r="Q685" i="224"/>
  <c r="R685" i="224" s="1"/>
  <c r="L685" i="224"/>
  <c r="S684" i="224"/>
  <c r="Q684" i="224"/>
  <c r="R684" i="224" s="1"/>
  <c r="L684" i="224"/>
  <c r="S683" i="224"/>
  <c r="Q683" i="224"/>
  <c r="R683" i="224" s="1"/>
  <c r="L683" i="224"/>
  <c r="S682" i="224"/>
  <c r="Q682" i="224"/>
  <c r="R682" i="224" s="1"/>
  <c r="L682" i="224"/>
  <c r="S681" i="224"/>
  <c r="Q681" i="224"/>
  <c r="R681" i="224" s="1"/>
  <c r="L681" i="224"/>
  <c r="S680" i="224"/>
  <c r="Q680" i="224"/>
  <c r="R680" i="224" s="1"/>
  <c r="L680" i="224"/>
  <c r="S679" i="224"/>
  <c r="Q679" i="224"/>
  <c r="R679" i="224" s="1"/>
  <c r="L679" i="224"/>
  <c r="S678" i="224"/>
  <c r="Q678" i="224"/>
  <c r="R678" i="224" s="1"/>
  <c r="L678" i="224"/>
  <c r="S677" i="224"/>
  <c r="Q677" i="224"/>
  <c r="R677" i="224" s="1"/>
  <c r="L677" i="224"/>
  <c r="S676" i="224"/>
  <c r="Q676" i="224"/>
  <c r="R676" i="224" s="1"/>
  <c r="L676" i="224"/>
  <c r="S675" i="224"/>
  <c r="Q675" i="224"/>
  <c r="R675" i="224" s="1"/>
  <c r="L675" i="224"/>
  <c r="S674" i="224"/>
  <c r="Q674" i="224"/>
  <c r="R674" i="224" s="1"/>
  <c r="L674" i="224"/>
  <c r="S673" i="224"/>
  <c r="Q673" i="224"/>
  <c r="R673" i="224" s="1"/>
  <c r="L673" i="224"/>
  <c r="S672" i="224"/>
  <c r="Q672" i="224"/>
  <c r="R672" i="224" s="1"/>
  <c r="L672" i="224"/>
  <c r="S671" i="224"/>
  <c r="Q671" i="224"/>
  <c r="R671" i="224" s="1"/>
  <c r="L671" i="224"/>
  <c r="S670" i="224"/>
  <c r="Q670" i="224"/>
  <c r="R670" i="224" s="1"/>
  <c r="L670" i="224"/>
  <c r="S669" i="224"/>
  <c r="Q669" i="224"/>
  <c r="R669" i="224" s="1"/>
  <c r="L669" i="224"/>
  <c r="S668" i="224"/>
  <c r="Q668" i="224"/>
  <c r="R668" i="224" s="1"/>
  <c r="L668" i="224"/>
  <c r="S667" i="224"/>
  <c r="Q667" i="224"/>
  <c r="R667" i="224" s="1"/>
  <c r="L667" i="224"/>
  <c r="S666" i="224"/>
  <c r="Q666" i="224"/>
  <c r="R666" i="224" s="1"/>
  <c r="L666" i="224"/>
  <c r="S665" i="224"/>
  <c r="Q665" i="224"/>
  <c r="R665" i="224" s="1"/>
  <c r="L665" i="224"/>
  <c r="S664" i="224"/>
  <c r="Q664" i="224"/>
  <c r="R664" i="224" s="1"/>
  <c r="L664" i="224"/>
  <c r="S663" i="224"/>
  <c r="Q663" i="224"/>
  <c r="R663" i="224" s="1"/>
  <c r="L663" i="224"/>
  <c r="S662" i="224"/>
  <c r="Q662" i="224"/>
  <c r="R662" i="224" s="1"/>
  <c r="L662" i="224"/>
  <c r="S661" i="224"/>
  <c r="Q661" i="224"/>
  <c r="R661" i="224" s="1"/>
  <c r="L661" i="224"/>
  <c r="S660" i="224"/>
  <c r="Q660" i="224"/>
  <c r="R660" i="224" s="1"/>
  <c r="L660" i="224"/>
  <c r="S659" i="224"/>
  <c r="Q659" i="224"/>
  <c r="R659" i="224" s="1"/>
  <c r="L659" i="224"/>
  <c r="S658" i="224"/>
  <c r="Q658" i="224"/>
  <c r="R658" i="224" s="1"/>
  <c r="L658" i="224"/>
  <c r="S657" i="224"/>
  <c r="Q657" i="224"/>
  <c r="R657" i="224" s="1"/>
  <c r="L657" i="224"/>
  <c r="S656" i="224"/>
  <c r="Q656" i="224"/>
  <c r="R656" i="224" s="1"/>
  <c r="L656" i="224"/>
  <c r="S655" i="224"/>
  <c r="Q655" i="224"/>
  <c r="R655" i="224" s="1"/>
  <c r="L655" i="224"/>
  <c r="S654" i="224"/>
  <c r="Q654" i="224"/>
  <c r="R654" i="224" s="1"/>
  <c r="L654" i="224"/>
  <c r="S653" i="224"/>
  <c r="Q653" i="224"/>
  <c r="R653" i="224" s="1"/>
  <c r="L653" i="224"/>
  <c r="S652" i="224"/>
  <c r="Q652" i="224"/>
  <c r="R652" i="224" s="1"/>
  <c r="L652" i="224"/>
  <c r="S651" i="224"/>
  <c r="Q651" i="224"/>
  <c r="R651" i="224" s="1"/>
  <c r="L651" i="224"/>
  <c r="S650" i="224"/>
  <c r="Q650" i="224"/>
  <c r="R650" i="224" s="1"/>
  <c r="L650" i="224"/>
  <c r="S649" i="224"/>
  <c r="Q649" i="224"/>
  <c r="R649" i="224" s="1"/>
  <c r="L649" i="224"/>
  <c r="S648" i="224"/>
  <c r="Q648" i="224"/>
  <c r="R648" i="224" s="1"/>
  <c r="L648" i="224"/>
  <c r="S647" i="224"/>
  <c r="Q647" i="224"/>
  <c r="R647" i="224" s="1"/>
  <c r="L647" i="224"/>
  <c r="S646" i="224"/>
  <c r="Q646" i="224"/>
  <c r="R646" i="224" s="1"/>
  <c r="L646" i="224"/>
  <c r="S645" i="224"/>
  <c r="Q645" i="224"/>
  <c r="R645" i="224" s="1"/>
  <c r="L645" i="224"/>
  <c r="S644" i="224"/>
  <c r="Q644" i="224"/>
  <c r="R644" i="224" s="1"/>
  <c r="L644" i="224"/>
  <c r="S643" i="224"/>
  <c r="Q643" i="224"/>
  <c r="R643" i="224" s="1"/>
  <c r="L643" i="224"/>
  <c r="S642" i="224"/>
  <c r="Q642" i="224"/>
  <c r="R642" i="224" s="1"/>
  <c r="L642" i="224"/>
  <c r="S641" i="224"/>
  <c r="Q641" i="224"/>
  <c r="R641" i="224" s="1"/>
  <c r="L641" i="224"/>
  <c r="S640" i="224"/>
  <c r="Q640" i="224"/>
  <c r="R640" i="224" s="1"/>
  <c r="L640" i="224"/>
  <c r="S639" i="224"/>
  <c r="Q639" i="224"/>
  <c r="R639" i="224" s="1"/>
  <c r="L639" i="224"/>
  <c r="S638" i="224"/>
  <c r="Q638" i="224"/>
  <c r="R638" i="224" s="1"/>
  <c r="L638" i="224"/>
  <c r="S637" i="224"/>
  <c r="Q637" i="224"/>
  <c r="R637" i="224" s="1"/>
  <c r="L637" i="224"/>
  <c r="S636" i="224"/>
  <c r="Q636" i="224"/>
  <c r="R636" i="224" s="1"/>
  <c r="L636" i="224"/>
  <c r="S635" i="224"/>
  <c r="Q635" i="224"/>
  <c r="R635" i="224" s="1"/>
  <c r="L635" i="224"/>
  <c r="S634" i="224"/>
  <c r="Q634" i="224"/>
  <c r="R634" i="224" s="1"/>
  <c r="L634" i="224"/>
  <c r="S633" i="224"/>
  <c r="Q633" i="224"/>
  <c r="R633" i="224" s="1"/>
  <c r="L633" i="224"/>
  <c r="S632" i="224"/>
  <c r="Q632" i="224"/>
  <c r="R632" i="224" s="1"/>
  <c r="L632" i="224"/>
  <c r="S631" i="224"/>
  <c r="Q631" i="224"/>
  <c r="R631" i="224" s="1"/>
  <c r="L631" i="224"/>
  <c r="S630" i="224"/>
  <c r="Q630" i="224"/>
  <c r="R630" i="224" s="1"/>
  <c r="L630" i="224"/>
  <c r="S629" i="224"/>
  <c r="Q629" i="224"/>
  <c r="R629" i="224" s="1"/>
  <c r="L629" i="224"/>
  <c r="S628" i="224"/>
  <c r="Q628" i="224"/>
  <c r="R628" i="224" s="1"/>
  <c r="L628" i="224"/>
  <c r="S627" i="224"/>
  <c r="Q627" i="224"/>
  <c r="R627" i="224" s="1"/>
  <c r="L627" i="224"/>
  <c r="S626" i="224"/>
  <c r="Q626" i="224"/>
  <c r="R626" i="224" s="1"/>
  <c r="L626" i="224"/>
  <c r="S625" i="224"/>
  <c r="Q625" i="224"/>
  <c r="R625" i="224" s="1"/>
  <c r="L625" i="224"/>
  <c r="S624" i="224"/>
  <c r="Q624" i="224"/>
  <c r="R624" i="224" s="1"/>
  <c r="L624" i="224"/>
  <c r="S623" i="224"/>
  <c r="Q623" i="224"/>
  <c r="R623" i="224" s="1"/>
  <c r="L623" i="224"/>
  <c r="S622" i="224"/>
  <c r="Q622" i="224"/>
  <c r="R622" i="224" s="1"/>
  <c r="L622" i="224"/>
  <c r="S621" i="224"/>
  <c r="Q621" i="224"/>
  <c r="R621" i="224" s="1"/>
  <c r="L621" i="224"/>
  <c r="S620" i="224"/>
  <c r="Q620" i="224"/>
  <c r="R620" i="224" s="1"/>
  <c r="L620" i="224"/>
  <c r="K819" i="224"/>
  <c r="J819" i="224"/>
  <c r="Q614" i="224"/>
  <c r="Q612" i="224"/>
  <c r="Q611" i="224"/>
  <c r="Q610" i="224"/>
  <c r="Q606" i="224"/>
  <c r="Q602" i="224"/>
  <c r="Q599" i="224"/>
  <c r="Q598" i="224"/>
  <c r="Q594" i="224"/>
  <c r="Q592" i="224"/>
  <c r="Q591" i="224"/>
  <c r="Q590" i="224"/>
  <c r="Q586" i="224"/>
  <c r="Q582" i="224"/>
  <c r="Q579" i="224"/>
  <c r="Q578" i="224"/>
  <c r="Q574" i="224"/>
  <c r="Q572" i="224"/>
  <c r="Q571" i="224"/>
  <c r="Q570" i="224"/>
  <c r="Q568" i="224"/>
  <c r="Q566" i="224"/>
  <c r="Q562" i="224"/>
  <c r="Q558" i="224"/>
  <c r="Q554" i="224"/>
  <c r="Q552" i="224"/>
  <c r="Q551" i="224"/>
  <c r="Q550" i="224"/>
  <c r="Q547" i="224"/>
  <c r="Q546" i="224"/>
  <c r="Q542" i="224"/>
  <c r="Q538" i="224"/>
  <c r="Q534" i="224"/>
  <c r="Q530" i="224"/>
  <c r="Q528" i="224"/>
  <c r="Q526" i="224"/>
  <c r="Q522" i="224"/>
  <c r="Q518" i="224"/>
  <c r="Q514" i="224"/>
  <c r="Q510" i="224"/>
  <c r="Q508" i="224"/>
  <c r="Q506" i="224"/>
  <c r="Q504" i="224"/>
  <c r="Q503" i="224"/>
  <c r="Q502" i="224"/>
  <c r="Q501" i="224"/>
  <c r="Q500" i="224"/>
  <c r="Q499" i="224"/>
  <c r="Q498" i="224"/>
  <c r="Q494" i="224"/>
  <c r="Q490" i="224"/>
  <c r="Q486" i="224"/>
  <c r="Q482" i="224"/>
  <c r="Q478" i="224"/>
  <c r="N209" i="224"/>
  <c r="N208" i="224"/>
  <c r="M206" i="224"/>
  <c r="N204" i="224"/>
  <c r="N203" i="224"/>
  <c r="N202" i="224"/>
  <c r="N201" i="224"/>
  <c r="N199" i="224"/>
  <c r="M195" i="224"/>
  <c r="M194" i="224"/>
  <c r="M193" i="224"/>
  <c r="M192" i="224"/>
  <c r="M188" i="224"/>
  <c r="M187" i="224"/>
  <c r="M186" i="224"/>
  <c r="M184" i="224"/>
  <c r="N180" i="224"/>
  <c r="M178" i="224"/>
  <c r="M176" i="224"/>
  <c r="M168" i="224"/>
  <c r="N164" i="224"/>
  <c r="M163" i="224"/>
  <c r="M162" i="224"/>
  <c r="N161" i="224"/>
  <c r="M158" i="224"/>
  <c r="M154" i="224"/>
  <c r="N153" i="224"/>
  <c r="N150" i="224"/>
  <c r="N148" i="224"/>
  <c r="M146" i="224"/>
  <c r="M145" i="224"/>
  <c r="M144" i="224"/>
  <c r="M140" i="224"/>
  <c r="M139" i="224"/>
  <c r="M138" i="224"/>
  <c r="M136" i="224"/>
  <c r="M131" i="224"/>
  <c r="N129" i="224"/>
  <c r="M128" i="224"/>
  <c r="N79" i="224"/>
  <c r="S45" i="221"/>
  <c r="S44" i="221"/>
  <c r="S38" i="221"/>
  <c r="S37" i="221"/>
  <c r="S36" i="221"/>
  <c r="S35" i="221"/>
  <c r="S34" i="221"/>
  <c r="S33" i="221"/>
  <c r="S32" i="221"/>
  <c r="S31" i="221"/>
  <c r="S30" i="221"/>
  <c r="AA28" i="221"/>
  <c r="Z28" i="221"/>
  <c r="X28" i="221"/>
  <c r="W28" i="221"/>
  <c r="V28" i="221"/>
  <c r="U28" i="221"/>
  <c r="AA27" i="221"/>
  <c r="Y27" i="221"/>
  <c r="W27" i="221"/>
  <c r="U27" i="221"/>
  <c r="AA19" i="221"/>
  <c r="Z19" i="221"/>
  <c r="Y19" i="221"/>
  <c r="W19" i="221"/>
  <c r="U19" i="221"/>
  <c r="AA18" i="221"/>
  <c r="Z18" i="221"/>
  <c r="Y18" i="221"/>
  <c r="X18" i="221"/>
  <c r="W18" i="221"/>
  <c r="V18" i="221"/>
  <c r="U18" i="221"/>
  <c r="AA17" i="221"/>
  <c r="Z17" i="221"/>
  <c r="Y17" i="221"/>
  <c r="X17" i="221"/>
  <c r="W17" i="221"/>
  <c r="V17" i="221"/>
  <c r="U17" i="221"/>
  <c r="Y16" i="221"/>
  <c r="X16" i="221"/>
  <c r="V16" i="221"/>
  <c r="U16" i="221"/>
  <c r="AA12" i="221"/>
  <c r="Z12" i="221"/>
  <c r="Y12" i="221"/>
  <c r="X12" i="221"/>
  <c r="W12" i="221"/>
  <c r="V12" i="221"/>
  <c r="AA11" i="221"/>
  <c r="Z11" i="221"/>
  <c r="Y11" i="221"/>
  <c r="X11" i="221"/>
  <c r="W11" i="221"/>
  <c r="V11" i="221"/>
  <c r="AA10" i="221"/>
  <c r="Z10" i="221"/>
  <c r="Y10" i="221"/>
  <c r="X10" i="221"/>
  <c r="W10" i="221"/>
  <c r="V10" i="221"/>
  <c r="AA9" i="221"/>
  <c r="Z9" i="221"/>
  <c r="Y9" i="221"/>
  <c r="X9" i="221"/>
  <c r="W9" i="221"/>
  <c r="V9" i="221"/>
  <c r="W8" i="221"/>
  <c r="Q42" i="220"/>
  <c r="M42" i="220" s="1"/>
  <c r="Q41" i="220"/>
  <c r="M41" i="220" s="1"/>
  <c r="O34" i="220"/>
  <c r="M34" i="220" s="1"/>
  <c r="O27" i="220"/>
  <c r="M27" i="220" s="1"/>
  <c r="O26" i="220"/>
  <c r="M26" i="220" s="1"/>
  <c r="O25" i="220"/>
  <c r="M25" i="220" s="1"/>
  <c r="P17" i="220"/>
  <c r="M17" i="220" s="1"/>
  <c r="P16" i="220"/>
  <c r="M16" i="220" s="1"/>
  <c r="P15" i="220"/>
  <c r="M15" i="220" s="1"/>
  <c r="P12" i="220"/>
  <c r="M12" i="220" s="1"/>
  <c r="P10" i="220"/>
  <c r="M10" i="220" s="1"/>
  <c r="Q34" i="219"/>
  <c r="Q33" i="219"/>
  <c r="Q32" i="219"/>
  <c r="W22" i="219"/>
  <c r="V22" i="219"/>
  <c r="U22" i="219"/>
  <c r="T22" i="219"/>
  <c r="S22" i="219"/>
  <c r="Q21" i="219"/>
  <c r="W16" i="219"/>
  <c r="V16" i="219"/>
  <c r="U16" i="219"/>
  <c r="T16" i="219"/>
  <c r="S16" i="219"/>
  <c r="W15" i="219"/>
  <c r="V15" i="219"/>
  <c r="U15" i="219"/>
  <c r="T15" i="219"/>
  <c r="W14" i="219"/>
  <c r="V14" i="219"/>
  <c r="U14" i="219"/>
  <c r="T14" i="219"/>
  <c r="U13" i="219"/>
  <c r="T13" i="219"/>
  <c r="O25" i="218"/>
  <c r="O24" i="218"/>
  <c r="O23" i="218"/>
  <c r="S7" i="218"/>
  <c r="R7" i="218"/>
  <c r="Q7" i="218"/>
  <c r="N34" i="217"/>
  <c r="N33" i="217"/>
  <c r="N32" i="217"/>
  <c r="Q13" i="217"/>
  <c r="P13" i="217"/>
  <c r="P9" i="217"/>
  <c r="M34" i="216"/>
  <c r="M33" i="216"/>
  <c r="M32" i="216"/>
  <c r="P17" i="216"/>
  <c r="O17" i="216"/>
  <c r="P16" i="216"/>
  <c r="O16" i="216"/>
  <c r="P15" i="216"/>
  <c r="O15" i="216"/>
  <c r="O14" i="216"/>
  <c r="P10" i="216"/>
  <c r="O10" i="216"/>
  <c r="P9" i="216"/>
  <c r="O9" i="216"/>
  <c r="O8" i="216"/>
  <c r="U44" i="215"/>
  <c r="Q44" i="215" s="1"/>
  <c r="U41" i="215"/>
  <c r="Q41" i="215" s="1"/>
  <c r="U40" i="215"/>
  <c r="Q40" i="215" s="1"/>
  <c r="U39" i="215"/>
  <c r="Q39" i="215" s="1"/>
  <c r="S35" i="215"/>
  <c r="T34" i="215"/>
  <c r="T33" i="215"/>
  <c r="S33" i="215"/>
  <c r="Q32" i="215"/>
  <c r="Q31" i="215"/>
  <c r="Q30" i="215"/>
  <c r="Q29" i="215"/>
  <c r="Q28" i="215"/>
  <c r="T27" i="215"/>
  <c r="T26" i="215"/>
  <c r="S26" i="215"/>
  <c r="Q25" i="215"/>
  <c r="Q24" i="215"/>
  <c r="Q23" i="215"/>
  <c r="W22" i="215"/>
  <c r="T22" i="215"/>
  <c r="W21" i="215"/>
  <c r="T21" i="215"/>
  <c r="S21" i="215"/>
  <c r="W20" i="215"/>
  <c r="V20" i="215"/>
  <c r="T20" i="215"/>
  <c r="S20" i="215"/>
  <c r="W19" i="215"/>
  <c r="V19" i="215"/>
  <c r="T19" i="215"/>
  <c r="S19" i="215"/>
  <c r="V18" i="215"/>
  <c r="T18" i="215"/>
  <c r="S18" i="215"/>
  <c r="W17" i="215"/>
  <c r="V17" i="215"/>
  <c r="T17" i="215"/>
  <c r="W16" i="215"/>
  <c r="T16" i="215"/>
  <c r="S16" i="215"/>
  <c r="Q12" i="215"/>
  <c r="W10" i="215"/>
  <c r="V10" i="215"/>
  <c r="T10" i="215"/>
  <c r="S10" i="215"/>
  <c r="V9" i="215"/>
  <c r="T9" i="215"/>
  <c r="W8" i="215"/>
  <c r="T8" i="215"/>
  <c r="S8" i="215"/>
  <c r="L35" i="214"/>
  <c r="L34" i="214"/>
  <c r="L33" i="214"/>
  <c r="N24" i="214"/>
  <c r="L24" i="214" s="1"/>
  <c r="O21" i="214"/>
  <c r="L21" i="214" s="1"/>
  <c r="O20" i="214"/>
  <c r="L20" i="214" s="1"/>
  <c r="N16" i="214"/>
  <c r="L16" i="214" s="1"/>
  <c r="S54" i="213"/>
  <c r="R54" i="213"/>
  <c r="Q54" i="213"/>
  <c r="R52" i="213"/>
  <c r="Q52" i="213"/>
  <c r="R47" i="213"/>
  <c r="S44" i="213"/>
  <c r="R44" i="213"/>
  <c r="Q44" i="213"/>
  <c r="S43" i="213"/>
  <c r="R43" i="213"/>
  <c r="Q43" i="213"/>
  <c r="S42" i="213"/>
  <c r="R42" i="213"/>
  <c r="Q42" i="213"/>
  <c r="S40" i="213"/>
  <c r="R40" i="213"/>
  <c r="S38" i="213"/>
  <c r="R38" i="213"/>
  <c r="Q38" i="213"/>
  <c r="S37" i="213"/>
  <c r="R37" i="213"/>
  <c r="Q37" i="213"/>
  <c r="S36" i="213"/>
  <c r="R36" i="213"/>
  <c r="Q36"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O17" i="213"/>
  <c r="R16" i="213"/>
  <c r="O14" i="213"/>
  <c r="S13" i="213"/>
  <c r="R13" i="213"/>
  <c r="Q13" i="213"/>
  <c r="S12" i="213"/>
  <c r="R12" i="213"/>
  <c r="Q12" i="213"/>
  <c r="S11" i="213"/>
  <c r="R11" i="213"/>
  <c r="Q11" i="213"/>
  <c r="S9" i="213"/>
  <c r="R9" i="213"/>
  <c r="S45" i="212"/>
  <c r="S44" i="212"/>
  <c r="S38" i="212"/>
  <c r="S37" i="212"/>
  <c r="S36" i="212"/>
  <c r="S35" i="212"/>
  <c r="S34" i="212"/>
  <c r="S33" i="212"/>
  <c r="S32" i="212"/>
  <c r="S31" i="212"/>
  <c r="S30" i="212"/>
  <c r="AA28" i="212"/>
  <c r="Z28" i="212"/>
  <c r="Y28" i="212"/>
  <c r="X28" i="212"/>
  <c r="W28" i="212"/>
  <c r="V28" i="212"/>
  <c r="U28" i="212"/>
  <c r="Y27" i="212"/>
  <c r="X27" i="212"/>
  <c r="W27" i="212"/>
  <c r="V27" i="212"/>
  <c r="K14" i="209"/>
  <c r="Z19" i="212"/>
  <c r="Y19" i="212"/>
  <c r="W19" i="212"/>
  <c r="F14" i="209"/>
  <c r="U19" i="212"/>
  <c r="AA18" i="212"/>
  <c r="Z18" i="212"/>
  <c r="Y18" i="212"/>
  <c r="X18" i="212"/>
  <c r="W18" i="212"/>
  <c r="V18" i="212"/>
  <c r="U18" i="212"/>
  <c r="AA17" i="212"/>
  <c r="Z17" i="212"/>
  <c r="Y17" i="212"/>
  <c r="X17" i="212"/>
  <c r="W17" i="212"/>
  <c r="V17" i="212"/>
  <c r="U17" i="212"/>
  <c r="AA16" i="212"/>
  <c r="Z16" i="212"/>
  <c r="Y16" i="212"/>
  <c r="X16" i="212"/>
  <c r="W16" i="212"/>
  <c r="U16" i="212"/>
  <c r="AA12" i="212"/>
  <c r="Z12" i="212"/>
  <c r="Y12" i="212"/>
  <c r="X12" i="212"/>
  <c r="W12" i="212"/>
  <c r="V12" i="212"/>
  <c r="U12" i="212"/>
  <c r="AA11" i="212"/>
  <c r="Z11" i="212"/>
  <c r="Y11" i="212"/>
  <c r="X11" i="212"/>
  <c r="W11" i="212"/>
  <c r="V11" i="212"/>
  <c r="U11" i="212"/>
  <c r="AA10" i="212"/>
  <c r="Z10" i="212"/>
  <c r="Y10" i="212"/>
  <c r="X10" i="212"/>
  <c r="W10" i="212"/>
  <c r="V10" i="212"/>
  <c r="U10" i="212"/>
  <c r="AA9" i="212"/>
  <c r="Z9" i="212"/>
  <c r="Y9" i="212"/>
  <c r="X9" i="212"/>
  <c r="W9" i="212"/>
  <c r="V9" i="212"/>
  <c r="U9" i="212"/>
  <c r="Z8" i="212"/>
  <c r="Y8" i="212"/>
  <c r="X8" i="212"/>
  <c r="W8" i="212"/>
  <c r="N28" i="211"/>
  <c r="P14" i="211"/>
  <c r="P13" i="211"/>
  <c r="E26" i="210"/>
  <c r="S45" i="209"/>
  <c r="S44" i="209"/>
  <c r="S38" i="209"/>
  <c r="S37" i="209"/>
  <c r="S36" i="209"/>
  <c r="S35" i="209"/>
  <c r="S34" i="209"/>
  <c r="S33" i="209"/>
  <c r="S32" i="209"/>
  <c r="S31" i="209"/>
  <c r="S30" i="209"/>
  <c r="S28" i="209"/>
  <c r="AB24" i="209"/>
  <c r="S24" i="209" s="1"/>
  <c r="AA19" i="209"/>
  <c r="Z19" i="209"/>
  <c r="Y19" i="209"/>
  <c r="X19" i="209"/>
  <c r="W19" i="209"/>
  <c r="V19" i="209"/>
  <c r="U19" i="209"/>
  <c r="AA16" i="209"/>
  <c r="Z16" i="209"/>
  <c r="Y16" i="209"/>
  <c r="X16" i="209"/>
  <c r="W16" i="209"/>
  <c r="V16" i="209"/>
  <c r="U16" i="209"/>
  <c r="AA8" i="209"/>
  <c r="Z8" i="209"/>
  <c r="Y8" i="209"/>
  <c r="X8" i="209"/>
  <c r="W8" i="209"/>
  <c r="V8" i="209"/>
  <c r="AW59" i="207"/>
  <c r="AV59" i="207"/>
  <c r="AU59" i="207"/>
  <c r="AR59" i="207"/>
  <c r="AQ59" i="207"/>
  <c r="AP59" i="207"/>
  <c r="AO59" i="207"/>
  <c r="AN59" i="207"/>
  <c r="AM59" i="207"/>
  <c r="AL59" i="207"/>
  <c r="AH46" i="207"/>
  <c r="AC46" i="207"/>
  <c r="AB46" i="207"/>
  <c r="M45" i="207"/>
  <c r="AC45" i="207"/>
  <c r="AB45" i="207"/>
  <c r="W45" i="207"/>
  <c r="M40" i="207"/>
  <c r="G40" i="207"/>
  <c r="AC38" i="207"/>
  <c r="AH34" i="207"/>
  <c r="AG34" i="207"/>
  <c r="AF34" i="207"/>
  <c r="AE34" i="207"/>
  <c r="AD34" i="207"/>
  <c r="AC34" i="207"/>
  <c r="AB34" i="207"/>
  <c r="AA34" i="207"/>
  <c r="Z34" i="207"/>
  <c r="Y34" i="207"/>
  <c r="X34" i="207"/>
  <c r="W34" i="207"/>
  <c r="AH29" i="207"/>
  <c r="G28" i="207"/>
  <c r="G27" i="207"/>
  <c r="AH26" i="207"/>
  <c r="G26" i="207"/>
  <c r="G25" i="207"/>
  <c r="AH24" i="207"/>
  <c r="G24" i="207"/>
  <c r="AG20" i="207"/>
  <c r="AA20" i="207"/>
  <c r="AG19" i="207"/>
  <c r="AA19" i="207"/>
  <c r="AH18" i="207"/>
  <c r="M17" i="207"/>
  <c r="G17" i="207"/>
  <c r="M16" i="207"/>
  <c r="AB16" i="207"/>
  <c r="AH15" i="207"/>
  <c r="G15" i="207"/>
  <c r="J12" i="207"/>
  <c r="D12" i="207"/>
  <c r="AC11" i="207"/>
  <c r="C21" i="207"/>
  <c r="C32" i="207" s="1"/>
  <c r="P51" i="206"/>
  <c r="P50" i="206"/>
  <c r="U29" i="206"/>
  <c r="T29" i="206"/>
  <c r="S29" i="206"/>
  <c r="R29" i="206"/>
  <c r="U26" i="206"/>
  <c r="T26" i="206"/>
  <c r="S26" i="206"/>
  <c r="R26" i="206"/>
  <c r="U25" i="206"/>
  <c r="T25" i="206"/>
  <c r="S25" i="206"/>
  <c r="R25" i="206"/>
  <c r="U22" i="206"/>
  <c r="T22" i="206"/>
  <c r="S22" i="206"/>
  <c r="U21" i="206"/>
  <c r="T21" i="206"/>
  <c r="S21" i="206"/>
  <c r="R21" i="206"/>
  <c r="V18" i="206"/>
  <c r="P18" i="206" s="1"/>
  <c r="V13" i="206"/>
  <c r="P13" i="206" s="1"/>
  <c r="V12" i="206"/>
  <c r="P12" i="206" s="1"/>
  <c r="U9" i="206"/>
  <c r="R9" i="206"/>
  <c r="U34" i="205"/>
  <c r="T34" i="205"/>
  <c r="S34" i="205"/>
  <c r="T33" i="205"/>
  <c r="S33" i="205"/>
  <c r="U32" i="205"/>
  <c r="U26" i="205"/>
  <c r="T26" i="205"/>
  <c r="S26" i="205"/>
  <c r="U25" i="205"/>
  <c r="T25" i="205"/>
  <c r="S25" i="205"/>
  <c r="U24" i="205"/>
  <c r="T24" i="205"/>
  <c r="S24" i="205"/>
  <c r="U23" i="205"/>
  <c r="T23" i="205"/>
  <c r="S23" i="205"/>
  <c r="U19" i="205"/>
  <c r="S19" i="205"/>
  <c r="U18" i="205"/>
  <c r="S18" i="205"/>
  <c r="U16" i="205"/>
  <c r="T16" i="205"/>
  <c r="S16" i="205"/>
  <c r="U15" i="205"/>
  <c r="S15" i="205"/>
  <c r="U14" i="205"/>
  <c r="S14" i="205"/>
  <c r="U13" i="205"/>
  <c r="T12" i="205"/>
  <c r="S12" i="205"/>
  <c r="U11" i="205"/>
  <c r="T11" i="205"/>
  <c r="S11" i="205"/>
  <c r="U51" i="204"/>
  <c r="T51" i="204"/>
  <c r="S51" i="204"/>
  <c r="U50" i="204"/>
  <c r="T50" i="204"/>
  <c r="U44" i="204"/>
  <c r="S44" i="204"/>
  <c r="U43" i="204"/>
  <c r="S43" i="204"/>
  <c r="T42" i="204"/>
  <c r="U41" i="204"/>
  <c r="S41" i="204"/>
  <c r="U40" i="204"/>
  <c r="T40" i="204"/>
  <c r="S40" i="204"/>
  <c r="U39" i="204"/>
  <c r="T39" i="204"/>
  <c r="S39" i="204"/>
  <c r="U38" i="204"/>
  <c r="T38" i="204"/>
  <c r="S38" i="204"/>
  <c r="U37" i="204"/>
  <c r="T37" i="204"/>
  <c r="S37" i="204"/>
  <c r="U36" i="204"/>
  <c r="U30" i="204"/>
  <c r="T30" i="204"/>
  <c r="S30" i="204"/>
  <c r="U29" i="204"/>
  <c r="T29" i="204"/>
  <c r="S29" i="204"/>
  <c r="U28" i="204"/>
  <c r="T28" i="204"/>
  <c r="S28" i="204"/>
  <c r="U27" i="204"/>
  <c r="T27" i="204"/>
  <c r="S27" i="204"/>
  <c r="U26" i="204"/>
  <c r="T26" i="204"/>
  <c r="S26" i="204"/>
  <c r="U25" i="204"/>
  <c r="U21" i="204"/>
  <c r="T21" i="204"/>
  <c r="S21" i="204"/>
  <c r="U20" i="204"/>
  <c r="T20" i="204"/>
  <c r="S20" i="204"/>
  <c r="U19" i="204"/>
  <c r="S19" i="204"/>
  <c r="U18" i="204"/>
  <c r="S18" i="204"/>
  <c r="U14" i="204"/>
  <c r="T14" i="204"/>
  <c r="S14" i="204"/>
  <c r="U13" i="204"/>
  <c r="S13" i="204"/>
  <c r="U12" i="204"/>
  <c r="S12" i="204"/>
  <c r="T11" i="204"/>
  <c r="U10" i="204"/>
  <c r="T10" i="204"/>
  <c r="S10" i="204"/>
  <c r="Q34" i="203"/>
  <c r="Q33" i="203"/>
  <c r="Q32" i="203"/>
  <c r="U10" i="203"/>
  <c r="T10" i="203"/>
  <c r="S10" i="203"/>
  <c r="U9" i="203"/>
  <c r="S9" i="203"/>
  <c r="S32" i="202"/>
  <c r="Q32" i="202" s="1"/>
  <c r="S31" i="202"/>
  <c r="Q31" i="202" s="1"/>
  <c r="S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H10" i="205"/>
  <c r="F10" i="205"/>
  <c r="U10" i="202"/>
  <c r="T10" i="202"/>
  <c r="S10" i="202"/>
  <c r="U9" i="202"/>
  <c r="T9" i="202"/>
  <c r="S9" i="202"/>
  <c r="U8" i="202"/>
  <c r="T8" i="202"/>
  <c r="S8" i="202"/>
  <c r="M43" i="240" l="1"/>
  <c r="T23" i="240"/>
  <c r="T8" i="240"/>
  <c r="T10" i="240"/>
  <c r="G28" i="240"/>
  <c r="T26" i="240"/>
  <c r="T36" i="240"/>
  <c r="C51" i="79"/>
  <c r="T25" i="240"/>
  <c r="M35" i="240"/>
  <c r="L25" i="251"/>
  <c r="L27" i="251" s="1"/>
  <c r="T25" i="251"/>
  <c r="T27" i="251" s="1"/>
  <c r="AB25" i="251"/>
  <c r="AB27" i="251" s="1"/>
  <c r="AJ25" i="251"/>
  <c r="AJ27" i="251" s="1"/>
  <c r="E22" i="210"/>
  <c r="M25" i="251"/>
  <c r="M27" i="251" s="1"/>
  <c r="U25" i="251"/>
  <c r="U27" i="251" s="1"/>
  <c r="AC25" i="251"/>
  <c r="AC27" i="251" s="1"/>
  <c r="AK25" i="251"/>
  <c r="AK27" i="251" s="1"/>
  <c r="AS25" i="251"/>
  <c r="AS27" i="251" s="1"/>
  <c r="I41" i="204"/>
  <c r="BA25" i="251"/>
  <c r="BA27" i="251" s="1"/>
  <c r="G27" i="234"/>
  <c r="J39" i="234"/>
  <c r="AR25" i="251"/>
  <c r="AR27" i="251" s="1"/>
  <c r="M22" i="224"/>
  <c r="M30" i="224"/>
  <c r="M34" i="224"/>
  <c r="M54" i="224"/>
  <c r="M62" i="224"/>
  <c r="M70" i="224"/>
  <c r="M82" i="224"/>
  <c r="M86" i="224"/>
  <c r="M102" i="224"/>
  <c r="M106" i="224"/>
  <c r="M118" i="224"/>
  <c r="M126" i="224"/>
  <c r="Q307" i="224"/>
  <c r="Q323" i="224"/>
  <c r="M323" i="224" s="1"/>
  <c r="L150" i="224"/>
  <c r="L206" i="224"/>
  <c r="H15" i="234"/>
  <c r="Q416" i="224"/>
  <c r="Q420" i="224"/>
  <c r="Q432" i="224"/>
  <c r="Q460" i="224"/>
  <c r="S576" i="224"/>
  <c r="F52" i="204"/>
  <c r="Q331" i="224"/>
  <c r="M331" i="224" s="1"/>
  <c r="L336" i="224"/>
  <c r="L609" i="224"/>
  <c r="S610" i="224"/>
  <c r="E13" i="210"/>
  <c r="E43" i="210"/>
  <c r="M11" i="224"/>
  <c r="M23" i="224"/>
  <c r="M31" i="224"/>
  <c r="M35" i="224"/>
  <c r="M39" i="224"/>
  <c r="M43" i="224"/>
  <c r="M51" i="224"/>
  <c r="M59" i="224"/>
  <c r="M63" i="224"/>
  <c r="M71" i="224"/>
  <c r="M75" i="224"/>
  <c r="M83" i="224"/>
  <c r="M87" i="224"/>
  <c r="M91" i="224"/>
  <c r="M103" i="224"/>
  <c r="M107" i="224"/>
  <c r="M115" i="224"/>
  <c r="M119" i="224"/>
  <c r="M123" i="224"/>
  <c r="R159" i="224"/>
  <c r="S159" i="224" s="1"/>
  <c r="R175" i="224"/>
  <c r="S175" i="224" s="1"/>
  <c r="Q425" i="224"/>
  <c r="R425" i="224" s="1"/>
  <c r="Q473" i="224"/>
  <c r="L495" i="224"/>
  <c r="L499" i="224"/>
  <c r="S500" i="224"/>
  <c r="L523" i="224"/>
  <c r="L547" i="224"/>
  <c r="F22" i="210"/>
  <c r="H9" i="210"/>
  <c r="M57" i="224"/>
  <c r="M73" i="224"/>
  <c r="M97" i="224"/>
  <c r="M105" i="224"/>
  <c r="M113" i="224"/>
  <c r="Q423" i="224"/>
  <c r="R423" i="224" s="1"/>
  <c r="Q431" i="224"/>
  <c r="R431" i="224" s="1"/>
  <c r="Q435" i="224"/>
  <c r="R435" i="224" s="1"/>
  <c r="Q439" i="224"/>
  <c r="R439" i="224" s="1"/>
  <c r="Q339" i="224"/>
  <c r="M339" i="224" s="1"/>
  <c r="L352" i="224"/>
  <c r="F8" i="210"/>
  <c r="F15" i="209"/>
  <c r="F17" i="209" s="1"/>
  <c r="M40" i="224"/>
  <c r="M48" i="224"/>
  <c r="M52" i="224"/>
  <c r="L59" i="224"/>
  <c r="M60" i="224"/>
  <c r="M64" i="224"/>
  <c r="M68" i="224"/>
  <c r="M88" i="224"/>
  <c r="M112" i="224"/>
  <c r="M124" i="224"/>
  <c r="L214" i="224"/>
  <c r="Q233" i="224"/>
  <c r="M233" i="224" s="1"/>
  <c r="L254" i="224"/>
  <c r="L262" i="224"/>
  <c r="L270" i="224"/>
  <c r="L278" i="224"/>
  <c r="L286" i="224"/>
  <c r="L294" i="224"/>
  <c r="L302" i="224"/>
  <c r="Q305" i="224"/>
  <c r="M305" i="224" s="1"/>
  <c r="L318" i="224"/>
  <c r="L326" i="224"/>
  <c r="L342" i="224"/>
  <c r="Q345" i="224"/>
  <c r="R345" i="224" s="1"/>
  <c r="S345" i="224" s="1"/>
  <c r="L350" i="224"/>
  <c r="L358" i="224"/>
  <c r="Q369" i="224"/>
  <c r="M369" i="224" s="1"/>
  <c r="L374" i="224"/>
  <c r="Q377" i="224"/>
  <c r="M377" i="224" s="1"/>
  <c r="Q430" i="224"/>
  <c r="R430" i="224" s="1"/>
  <c r="Q434" i="224"/>
  <c r="Q438" i="224"/>
  <c r="R438" i="224" s="1"/>
  <c r="Q442" i="224"/>
  <c r="R442" i="224" s="1"/>
  <c r="Q446" i="224"/>
  <c r="R446" i="224" s="1"/>
  <c r="Q450" i="224"/>
  <c r="R450" i="224" s="1"/>
  <c r="Q454" i="224"/>
  <c r="R454" i="224" s="1"/>
  <c r="Q458" i="224"/>
  <c r="Q462" i="224"/>
  <c r="Q466" i="224"/>
  <c r="Q470" i="224"/>
  <c r="R470" i="224" s="1"/>
  <c r="Q474" i="224"/>
  <c r="R474" i="224" s="1"/>
  <c r="E12" i="210"/>
  <c r="H8" i="210"/>
  <c r="H12" i="210"/>
  <c r="F29" i="221"/>
  <c r="R17" i="224"/>
  <c r="S17" i="224" s="1"/>
  <c r="R25" i="224"/>
  <c r="S25" i="224" s="1"/>
  <c r="L28" i="224"/>
  <c r="Q576" i="224"/>
  <c r="R576" i="224" s="1"/>
  <c r="H13" i="210"/>
  <c r="H37" i="210"/>
  <c r="L368" i="224"/>
  <c r="L392" i="224"/>
  <c r="R502" i="224"/>
  <c r="R135" i="224"/>
  <c r="S135" i="224" s="1"/>
  <c r="Q408" i="224"/>
  <c r="R408" i="224" s="1"/>
  <c r="S408" i="224" s="1"/>
  <c r="G21" i="234"/>
  <c r="H11" i="210"/>
  <c r="R30" i="224"/>
  <c r="S30" i="224" s="1"/>
  <c r="R506" i="224"/>
  <c r="N154" i="224"/>
  <c r="L177" i="224"/>
  <c r="R178" i="224"/>
  <c r="S178" i="224" s="1"/>
  <c r="Q278" i="224"/>
  <c r="M278" i="224" s="1"/>
  <c r="L315" i="224"/>
  <c r="Q406" i="224"/>
  <c r="Q321" i="224"/>
  <c r="M321" i="224" s="1"/>
  <c r="O32" i="213"/>
  <c r="Q216" i="224"/>
  <c r="Q256" i="224"/>
  <c r="Q272" i="224"/>
  <c r="M272" i="224" s="1"/>
  <c r="Q312" i="224"/>
  <c r="R312" i="224" s="1"/>
  <c r="S312" i="224" s="1"/>
  <c r="Q368" i="224"/>
  <c r="N368" i="224" s="1"/>
  <c r="Q375" i="224"/>
  <c r="N375" i="224" s="1"/>
  <c r="Q376" i="224"/>
  <c r="N376" i="224" s="1"/>
  <c r="Q384" i="224"/>
  <c r="N384" i="224" s="1"/>
  <c r="L388" i="224"/>
  <c r="L396" i="224"/>
  <c r="Q407" i="224"/>
  <c r="N407" i="224" s="1"/>
  <c r="L464" i="224"/>
  <c r="L500" i="224"/>
  <c r="R501" i="224"/>
  <c r="L508" i="224"/>
  <c r="L524" i="224"/>
  <c r="R578" i="224"/>
  <c r="L589" i="224"/>
  <c r="R590" i="224"/>
  <c r="R606" i="224"/>
  <c r="L334" i="224"/>
  <c r="F42" i="210"/>
  <c r="F13" i="210"/>
  <c r="N24" i="248"/>
  <c r="H42" i="210"/>
  <c r="L139" i="224"/>
  <c r="L204" i="224"/>
  <c r="L208" i="224"/>
  <c r="L298" i="224"/>
  <c r="Q405" i="224"/>
  <c r="N405" i="224" s="1"/>
  <c r="L411" i="224"/>
  <c r="L580" i="224"/>
  <c r="L584" i="224"/>
  <c r="N21" i="248"/>
  <c r="F24" i="221"/>
  <c r="G10" i="213"/>
  <c r="G14" i="213" s="1"/>
  <c r="L62" i="224"/>
  <c r="L86" i="224"/>
  <c r="N192" i="224"/>
  <c r="Q228" i="224"/>
  <c r="M228" i="224" s="1"/>
  <c r="Q380" i="224"/>
  <c r="N380" i="224" s="1"/>
  <c r="Q404" i="224"/>
  <c r="N404" i="224" s="1"/>
  <c r="N13" i="225"/>
  <c r="N14" i="225" s="1"/>
  <c r="E15" i="209"/>
  <c r="H33" i="210"/>
  <c r="H43" i="210"/>
  <c r="H9" i="213"/>
  <c r="F37" i="220"/>
  <c r="L215" i="224"/>
  <c r="L303" i="224"/>
  <c r="L311" i="224"/>
  <c r="L351" i="224"/>
  <c r="S474" i="224"/>
  <c r="L477" i="224"/>
  <c r="S478" i="224"/>
  <c r="L485" i="224"/>
  <c r="S486" i="224"/>
  <c r="L489" i="224"/>
  <c r="S490" i="224"/>
  <c r="L493" i="224"/>
  <c r="S494" i="224"/>
  <c r="S498" i="224"/>
  <c r="S502" i="224"/>
  <c r="L509" i="224"/>
  <c r="S510" i="224"/>
  <c r="S514" i="224"/>
  <c r="L517" i="224"/>
  <c r="S518" i="224"/>
  <c r="L533" i="224"/>
  <c r="S534" i="224"/>
  <c r="L537" i="224"/>
  <c r="S538" i="224"/>
  <c r="L541" i="224"/>
  <c r="S542" i="224"/>
  <c r="L569" i="224"/>
  <c r="S570" i="224"/>
  <c r="J19" i="207"/>
  <c r="G35" i="205"/>
  <c r="I15" i="209"/>
  <c r="L116" i="224"/>
  <c r="AD56" i="234"/>
  <c r="Q295" i="224"/>
  <c r="N295" i="224" s="1"/>
  <c r="E10" i="210"/>
  <c r="L15" i="224"/>
  <c r="L27" i="224"/>
  <c r="R40" i="224"/>
  <c r="S40" i="224" s="1"/>
  <c r="R48" i="224"/>
  <c r="S48" i="224" s="1"/>
  <c r="L119" i="224"/>
  <c r="L152" i="224"/>
  <c r="L201" i="224"/>
  <c r="L285" i="224"/>
  <c r="L317" i="224"/>
  <c r="Q336" i="224"/>
  <c r="M336" i="224" s="1"/>
  <c r="Q344" i="224"/>
  <c r="N344" i="224" s="1"/>
  <c r="L365" i="224"/>
  <c r="S548" i="224"/>
  <c r="I33" i="205"/>
  <c r="E25" i="207"/>
  <c r="AB25" i="207"/>
  <c r="L22" i="224"/>
  <c r="L34" i="224"/>
  <c r="L175" i="224"/>
  <c r="L187" i="224"/>
  <c r="R197" i="224"/>
  <c r="S197" i="224" s="1"/>
  <c r="M201" i="224"/>
  <c r="S426" i="224"/>
  <c r="L513" i="224"/>
  <c r="J25" i="251"/>
  <c r="J27" i="251" s="1"/>
  <c r="R25" i="251"/>
  <c r="R27" i="251" s="1"/>
  <c r="Z25" i="251"/>
  <c r="Z27" i="251" s="1"/>
  <c r="AH25" i="251"/>
  <c r="AH27" i="251" s="1"/>
  <c r="AP25" i="251"/>
  <c r="AP27" i="251" s="1"/>
  <c r="AX25" i="251"/>
  <c r="AX27" i="251" s="1"/>
  <c r="BF25" i="251"/>
  <c r="BF27" i="251" s="1"/>
  <c r="H23" i="261"/>
  <c r="W23" i="261" s="1"/>
  <c r="L164" i="224"/>
  <c r="Q287" i="224"/>
  <c r="N287" i="224" s="1"/>
  <c r="L510" i="224"/>
  <c r="S555" i="224"/>
  <c r="R592" i="224"/>
  <c r="G36" i="234"/>
  <c r="J69" i="234"/>
  <c r="R503" i="224"/>
  <c r="S507" i="224"/>
  <c r="S523" i="224"/>
  <c r="S559" i="224"/>
  <c r="L566" i="224"/>
  <c r="L574" i="224"/>
  <c r="S608" i="224"/>
  <c r="E15" i="210"/>
  <c r="F26" i="210"/>
  <c r="R139" i="224"/>
  <c r="S139" i="224" s="1"/>
  <c r="L217" i="224"/>
  <c r="Q284" i="224"/>
  <c r="N284" i="224" s="1"/>
  <c r="Q292" i="224"/>
  <c r="N292" i="224" s="1"/>
  <c r="L401" i="224"/>
  <c r="J33" i="234"/>
  <c r="L192" i="224"/>
  <c r="Q271" i="224"/>
  <c r="M271" i="224" s="1"/>
  <c r="S511" i="224"/>
  <c r="L522" i="224"/>
  <c r="L526" i="224"/>
  <c r="R547" i="224"/>
  <c r="R551" i="224"/>
  <c r="L554" i="224"/>
  <c r="L562" i="224"/>
  <c r="R571" i="224"/>
  <c r="W12" i="207"/>
  <c r="G15" i="210"/>
  <c r="R97" i="224"/>
  <c r="S97" i="224" s="1"/>
  <c r="L100" i="224"/>
  <c r="L216" i="224"/>
  <c r="E25" i="251"/>
  <c r="J10" i="204"/>
  <c r="I44" i="204"/>
  <c r="J44" i="204" s="1"/>
  <c r="D40" i="207"/>
  <c r="K15" i="209"/>
  <c r="K17" i="209" s="1"/>
  <c r="F9" i="210"/>
  <c r="E33" i="210"/>
  <c r="F10" i="213"/>
  <c r="F14" i="213" s="1"/>
  <c r="E53" i="213" s="1"/>
  <c r="E55" i="213" s="1"/>
  <c r="K13" i="221"/>
  <c r="M202" i="224"/>
  <c r="L220" i="224"/>
  <c r="Q231" i="224"/>
  <c r="R231" i="224" s="1"/>
  <c r="S231" i="224" s="1"/>
  <c r="L236" i="224"/>
  <c r="Q239" i="224"/>
  <c r="N239" i="224" s="1"/>
  <c r="Q247" i="224"/>
  <c r="M247" i="224" s="1"/>
  <c r="L252" i="224"/>
  <c r="L260" i="224"/>
  <c r="Q263" i="224"/>
  <c r="L268" i="224"/>
  <c r="L276" i="224"/>
  <c r="L308" i="224"/>
  <c r="Q311" i="224"/>
  <c r="L316" i="224"/>
  <c r="Q335" i="224"/>
  <c r="N335" i="224" s="1"/>
  <c r="L340" i="224"/>
  <c r="Q343" i="224"/>
  <c r="M343" i="224" s="1"/>
  <c r="L397" i="224"/>
  <c r="L406" i="224"/>
  <c r="L422" i="224"/>
  <c r="L549" i="224"/>
  <c r="S550" i="224"/>
  <c r="L595" i="224"/>
  <c r="L599" i="224"/>
  <c r="L607" i="224"/>
  <c r="N106" i="224"/>
  <c r="F20" i="231"/>
  <c r="H25" i="261"/>
  <c r="W25" i="261" s="1"/>
  <c r="L94" i="224"/>
  <c r="Q238" i="224"/>
  <c r="M238" i="224" s="1"/>
  <c r="L339" i="224"/>
  <c r="L426" i="224"/>
  <c r="S444" i="224"/>
  <c r="L544" i="224"/>
  <c r="K46" i="207"/>
  <c r="G14" i="209"/>
  <c r="G17" i="209" s="1"/>
  <c r="G26" i="210"/>
  <c r="E37" i="210"/>
  <c r="F20" i="212"/>
  <c r="H19" i="213"/>
  <c r="O43" i="213"/>
  <c r="H29" i="221"/>
  <c r="R16" i="224"/>
  <c r="S16" i="224" s="1"/>
  <c r="R20" i="224"/>
  <c r="S20" i="224" s="1"/>
  <c r="R36" i="224"/>
  <c r="S36" i="224" s="1"/>
  <c r="R44" i="224"/>
  <c r="S44" i="224" s="1"/>
  <c r="L81" i="224"/>
  <c r="R86" i="224"/>
  <c r="S86" i="224" s="1"/>
  <c r="L110" i="224"/>
  <c r="R111" i="224"/>
  <c r="S111" i="224" s="1"/>
  <c r="R124" i="224"/>
  <c r="S124" i="224" s="1"/>
  <c r="R138" i="224"/>
  <c r="S138" i="224" s="1"/>
  <c r="R151" i="224"/>
  <c r="S151" i="224" s="1"/>
  <c r="L162" i="224"/>
  <c r="L178" i="224"/>
  <c r="L182" i="224"/>
  <c r="L186" i="224"/>
  <c r="L190" i="224"/>
  <c r="R196" i="224"/>
  <c r="S196" i="224" s="1"/>
  <c r="L233" i="224"/>
  <c r="L241" i="224"/>
  <c r="Q245" i="224"/>
  <c r="N245" i="224" s="1"/>
  <c r="L249" i="224"/>
  <c r="Q277" i="224"/>
  <c r="Q293" i="224"/>
  <c r="N293" i="224" s="1"/>
  <c r="L305" i="224"/>
  <c r="Q309" i="224"/>
  <c r="N309" i="224" s="1"/>
  <c r="L314" i="224"/>
  <c r="Q317" i="224"/>
  <c r="N317" i="224" s="1"/>
  <c r="L321" i="224"/>
  <c r="L322" i="224"/>
  <c r="Q325" i="224"/>
  <c r="L337" i="224"/>
  <c r="L361" i="224"/>
  <c r="Q365" i="224"/>
  <c r="N365" i="224" s="1"/>
  <c r="Q398" i="224"/>
  <c r="R398" i="224" s="1"/>
  <c r="S398" i="224" s="1"/>
  <c r="L403" i="224"/>
  <c r="S464" i="224"/>
  <c r="S472" i="224"/>
  <c r="S488" i="224"/>
  <c r="S492" i="224"/>
  <c r="S496" i="224"/>
  <c r="R508" i="224"/>
  <c r="S512" i="224"/>
  <c r="R528" i="224"/>
  <c r="L548" i="224"/>
  <c r="R574" i="224"/>
  <c r="L578" i="224"/>
  <c r="R579" i="224"/>
  <c r="L582" i="224"/>
  <c r="L586" i="224"/>
  <c r="R591" i="224"/>
  <c r="L594" i="224"/>
  <c r="L602" i="224"/>
  <c r="L606" i="224"/>
  <c r="J30" i="228"/>
  <c r="M21" i="235"/>
  <c r="R134" i="224"/>
  <c r="S134" i="224" s="1"/>
  <c r="S452" i="224"/>
  <c r="I9" i="203"/>
  <c r="J9" i="203" s="1"/>
  <c r="E8" i="210"/>
  <c r="F10" i="210"/>
  <c r="O36" i="213"/>
  <c r="J14" i="219"/>
  <c r="R15" i="224"/>
  <c r="S15" i="224" s="1"/>
  <c r="R31" i="224"/>
  <c r="S31" i="224" s="1"/>
  <c r="L38" i="224"/>
  <c r="R39" i="224"/>
  <c r="S39" i="224" s="1"/>
  <c r="L118" i="224"/>
  <c r="M150" i="224"/>
  <c r="L153" i="224"/>
  <c r="L198" i="224"/>
  <c r="L240" i="224"/>
  <c r="Q251" i="224"/>
  <c r="M251" i="224" s="1"/>
  <c r="Q259" i="224"/>
  <c r="N259" i="224" s="1"/>
  <c r="L280" i="224"/>
  <c r="L320" i="224"/>
  <c r="S443" i="224"/>
  <c r="L446" i="224"/>
  <c r="S447" i="224"/>
  <c r="S451" i="224"/>
  <c r="S455" i="224"/>
  <c r="S459" i="224"/>
  <c r="L470" i="224"/>
  <c r="L486" i="224"/>
  <c r="L490" i="224"/>
  <c r="L494" i="224"/>
  <c r="L498" i="224"/>
  <c r="S528" i="224"/>
  <c r="S536" i="224"/>
  <c r="S540" i="224"/>
  <c r="L560" i="224"/>
  <c r="L564" i="224"/>
  <c r="S590" i="224"/>
  <c r="S594" i="224"/>
  <c r="G8" i="210"/>
  <c r="F21" i="234"/>
  <c r="J45" i="234"/>
  <c r="H66" i="234"/>
  <c r="Q350" i="224"/>
  <c r="R350" i="224" s="1"/>
  <c r="S350" i="224" s="1"/>
  <c r="S427" i="224"/>
  <c r="S440" i="224"/>
  <c r="R147" i="224"/>
  <c r="S147" i="224" s="1"/>
  <c r="H15" i="204"/>
  <c r="C36" i="207"/>
  <c r="C42" i="207" s="1"/>
  <c r="C48" i="207" s="1"/>
  <c r="W48" i="207" s="1"/>
  <c r="G15" i="209"/>
  <c r="E29" i="212"/>
  <c r="U29" i="212" s="1"/>
  <c r="Q19" i="213"/>
  <c r="O19" i="213" s="1"/>
  <c r="M10" i="216"/>
  <c r="R63" i="224"/>
  <c r="S63" i="224" s="1"/>
  <c r="R128" i="224"/>
  <c r="S128" i="224" s="1"/>
  <c r="R174" i="224"/>
  <c r="S174" i="224" s="1"/>
  <c r="Q282" i="224"/>
  <c r="N282" i="224" s="1"/>
  <c r="Q298" i="224"/>
  <c r="N298" i="224" s="1"/>
  <c r="Q314" i="224"/>
  <c r="R314" i="224" s="1"/>
  <c r="S314" i="224" s="1"/>
  <c r="Q346" i="224"/>
  <c r="M346" i="224" s="1"/>
  <c r="Q371" i="224"/>
  <c r="M371" i="224" s="1"/>
  <c r="L432" i="224"/>
  <c r="S433" i="224"/>
  <c r="L497" i="224"/>
  <c r="L530" i="224"/>
  <c r="S531" i="224"/>
  <c r="L534" i="224"/>
  <c r="S535" i="224"/>
  <c r="L538" i="224"/>
  <c r="S539" i="224"/>
  <c r="R552" i="224"/>
  <c r="S556" i="224"/>
  <c r="S560" i="224"/>
  <c r="R568" i="224"/>
  <c r="AA25" i="234"/>
  <c r="F33" i="234"/>
  <c r="AZ25" i="251"/>
  <c r="AZ27" i="251" s="1"/>
  <c r="J20" i="221"/>
  <c r="S436" i="224"/>
  <c r="S448" i="224"/>
  <c r="S456" i="224"/>
  <c r="L532" i="224"/>
  <c r="L540" i="224"/>
  <c r="Q608" i="224"/>
  <c r="R608" i="224" s="1"/>
  <c r="S12" i="202"/>
  <c r="I12" i="204"/>
  <c r="I14" i="204"/>
  <c r="J14" i="204" s="1"/>
  <c r="E24" i="212"/>
  <c r="E10" i="213"/>
  <c r="E14" i="213" s="1"/>
  <c r="O37" i="213"/>
  <c r="Q20" i="215"/>
  <c r="J13" i="221"/>
  <c r="G20" i="221"/>
  <c r="L49" i="224"/>
  <c r="R71" i="224"/>
  <c r="S71" i="224" s="1"/>
  <c r="L95" i="224"/>
  <c r="L108" i="224"/>
  <c r="L138" i="224"/>
  <c r="R148" i="224"/>
  <c r="S148" i="224" s="1"/>
  <c r="L184" i="224"/>
  <c r="L245" i="224"/>
  <c r="L253" i="224"/>
  <c r="L293" i="224"/>
  <c r="Q304" i="224"/>
  <c r="N304" i="224" s="1"/>
  <c r="S432" i="224"/>
  <c r="Q433" i="224"/>
  <c r="R433" i="224" s="1"/>
  <c r="L545" i="224"/>
  <c r="J13" i="225"/>
  <c r="J14" i="225" s="1"/>
  <c r="I32" i="225"/>
  <c r="R32" i="224"/>
  <c r="S32" i="224" s="1"/>
  <c r="M32" i="224"/>
  <c r="G72" i="234"/>
  <c r="AA70" i="234"/>
  <c r="N31" i="224"/>
  <c r="N108" i="224"/>
  <c r="M156" i="224"/>
  <c r="N156" i="224"/>
  <c r="AC16" i="233"/>
  <c r="T16" i="233" s="1"/>
  <c r="H15" i="210"/>
  <c r="Q607" i="224"/>
  <c r="R607" i="224" s="1"/>
  <c r="S607" i="224"/>
  <c r="S33" i="226"/>
  <c r="Q33" i="226" s="1"/>
  <c r="E42" i="210"/>
  <c r="V34" i="226"/>
  <c r="Q34" i="226" s="1"/>
  <c r="F43" i="210"/>
  <c r="Y24" i="227"/>
  <c r="T24" i="227" s="1"/>
  <c r="G33" i="210"/>
  <c r="X28" i="227"/>
  <c r="G37" i="210"/>
  <c r="W33" i="227"/>
  <c r="T33" i="227" s="1"/>
  <c r="G42" i="210"/>
  <c r="W34" i="227"/>
  <c r="T34" i="227" s="1"/>
  <c r="G43" i="210"/>
  <c r="AL22" i="235"/>
  <c r="L24" i="235"/>
  <c r="N169" i="224"/>
  <c r="M169" i="224"/>
  <c r="N10" i="224"/>
  <c r="N14" i="224"/>
  <c r="S544" i="224"/>
  <c r="Q544" i="224"/>
  <c r="R544" i="224" s="1"/>
  <c r="L605" i="224"/>
  <c r="Y11" i="233"/>
  <c r="T11" i="233" s="1"/>
  <c r="G9" i="210"/>
  <c r="Y12" i="233"/>
  <c r="G11" i="210"/>
  <c r="X13" i="233"/>
  <c r="G12" i="210"/>
  <c r="I12" i="202"/>
  <c r="J12" i="202" s="1"/>
  <c r="G10" i="205"/>
  <c r="I10" i="205" s="1"/>
  <c r="J10" i="205" s="1"/>
  <c r="Q16" i="213"/>
  <c r="O16" i="213" s="1"/>
  <c r="H16" i="213"/>
  <c r="N89" i="224"/>
  <c r="V24" i="226"/>
  <c r="Q24" i="226" s="1"/>
  <c r="F33" i="210"/>
  <c r="V28" i="226"/>
  <c r="F37" i="210"/>
  <c r="N122" i="224"/>
  <c r="R122" i="224"/>
  <c r="S122" i="224" s="1"/>
  <c r="N76" i="224"/>
  <c r="M182" i="224"/>
  <c r="N182" i="224"/>
  <c r="T14" i="232"/>
  <c r="Q14" i="232" s="1"/>
  <c r="F14" i="210"/>
  <c r="W15" i="232"/>
  <c r="F15" i="210"/>
  <c r="N118" i="224"/>
  <c r="N124" i="224"/>
  <c r="N71" i="224"/>
  <c r="N86" i="224"/>
  <c r="N114" i="224"/>
  <c r="N63" i="224"/>
  <c r="T12" i="202"/>
  <c r="X19" i="212"/>
  <c r="H14" i="209"/>
  <c r="H17" i="209" s="1"/>
  <c r="S10" i="232"/>
  <c r="Q10" i="232" s="1"/>
  <c r="E9" i="210"/>
  <c r="U11" i="232"/>
  <c r="F11" i="210"/>
  <c r="J11" i="210" s="1"/>
  <c r="W12" i="232"/>
  <c r="F12" i="210"/>
  <c r="I15" i="205"/>
  <c r="J15" i="205" s="1"/>
  <c r="J29" i="212"/>
  <c r="Z29" i="212" s="1"/>
  <c r="G16" i="215"/>
  <c r="N18" i="224"/>
  <c r="N22" i="224"/>
  <c r="L29" i="224"/>
  <c r="N41" i="224"/>
  <c r="N50" i="224"/>
  <c r="R73" i="224"/>
  <c r="S73" i="224" s="1"/>
  <c r="N97" i="224"/>
  <c r="N111" i="224"/>
  <c r="R121" i="224"/>
  <c r="S121" i="224" s="1"/>
  <c r="R140" i="224"/>
  <c r="S140" i="224" s="1"/>
  <c r="L144" i="224"/>
  <c r="R155" i="224"/>
  <c r="S155" i="224" s="1"/>
  <c r="L158" i="224"/>
  <c r="R190" i="224"/>
  <c r="S190" i="224" s="1"/>
  <c r="L203" i="224"/>
  <c r="L209" i="224"/>
  <c r="Q224" i="224"/>
  <c r="L230" i="224"/>
  <c r="Q232" i="224"/>
  <c r="N232" i="224" s="1"/>
  <c r="Q308" i="224"/>
  <c r="N308" i="224" s="1"/>
  <c r="Q316" i="224"/>
  <c r="N316" i="224" s="1"/>
  <c r="Q333" i="224"/>
  <c r="N333" i="224" s="1"/>
  <c r="Q341" i="224"/>
  <c r="N341" i="224" s="1"/>
  <c r="Q349" i="224"/>
  <c r="M349" i="224" s="1"/>
  <c r="L354" i="224"/>
  <c r="L408" i="224"/>
  <c r="L409" i="224"/>
  <c r="S437" i="224"/>
  <c r="L440" i="224"/>
  <c r="S441" i="224"/>
  <c r="L444" i="224"/>
  <c r="L456" i="224"/>
  <c r="R462" i="224"/>
  <c r="L521" i="224"/>
  <c r="S522" i="224"/>
  <c r="L525" i="224"/>
  <c r="S526" i="224"/>
  <c r="E14" i="210"/>
  <c r="V39" i="235"/>
  <c r="N16" i="248"/>
  <c r="N27" i="248"/>
  <c r="X25" i="251"/>
  <c r="X27" i="251" s="1"/>
  <c r="Q24" i="205"/>
  <c r="K20" i="207"/>
  <c r="H29" i="213"/>
  <c r="E28" i="215"/>
  <c r="N26" i="224"/>
  <c r="N40" i="224"/>
  <c r="N64" i="224"/>
  <c r="L67" i="224"/>
  <c r="N78" i="224"/>
  <c r="R87" i="224"/>
  <c r="S87" i="224" s="1"/>
  <c r="L99" i="224"/>
  <c r="N105" i="224"/>
  <c r="L113" i="224"/>
  <c r="N121" i="224"/>
  <c r="N140" i="224"/>
  <c r="L188" i="224"/>
  <c r="R204" i="224"/>
  <c r="S204" i="224" s="1"/>
  <c r="Q240" i="224"/>
  <c r="M240" i="224" s="1"/>
  <c r="Q382" i="224"/>
  <c r="N382" i="224" s="1"/>
  <c r="L604" i="224"/>
  <c r="R612" i="224"/>
  <c r="Q619" i="224"/>
  <c r="R619" i="224" s="1"/>
  <c r="K63" i="235"/>
  <c r="AI73" i="235"/>
  <c r="L10" i="258"/>
  <c r="M44" i="224"/>
  <c r="L47" i="224"/>
  <c r="N49" i="224"/>
  <c r="N73" i="224"/>
  <c r="R81" i="224"/>
  <c r="S81" i="224" s="1"/>
  <c r="L85" i="224"/>
  <c r="N87" i="224"/>
  <c r="N100" i="224"/>
  <c r="N110" i="224"/>
  <c r="L124" i="224"/>
  <c r="L133" i="224"/>
  <c r="M153" i="224"/>
  <c r="L161" i="224"/>
  <c r="L169" i="224"/>
  <c r="M203" i="224"/>
  <c r="M204" i="224"/>
  <c r="L207" i="224"/>
  <c r="Q230" i="224"/>
  <c r="N230" i="224" s="1"/>
  <c r="Q306" i="224"/>
  <c r="R306" i="224" s="1"/>
  <c r="S306" i="224" s="1"/>
  <c r="S547" i="224"/>
  <c r="Q548" i="224"/>
  <c r="R548" i="224" s="1"/>
  <c r="L555" i="224"/>
  <c r="L585" i="224"/>
  <c r="S592" i="224"/>
  <c r="P11" i="228"/>
  <c r="J17" i="228"/>
  <c r="I24" i="234"/>
  <c r="F42" i="234"/>
  <c r="F69" i="234"/>
  <c r="I37" i="204"/>
  <c r="J37" i="204" s="1"/>
  <c r="Q9" i="213"/>
  <c r="O9" i="213" s="1"/>
  <c r="L19" i="224"/>
  <c r="L51" i="224"/>
  <c r="N57" i="224"/>
  <c r="L60" i="224"/>
  <c r="N62" i="224"/>
  <c r="N81" i="224"/>
  <c r="N95" i="224"/>
  <c r="L107" i="224"/>
  <c r="L112" i="224"/>
  <c r="R113" i="224"/>
  <c r="S113" i="224" s="1"/>
  <c r="L117" i="224"/>
  <c r="L142" i="224"/>
  <c r="R144" i="224"/>
  <c r="S144" i="224" s="1"/>
  <c r="N188" i="224"/>
  <c r="N193" i="224"/>
  <c r="N228" i="224"/>
  <c r="L251" i="224"/>
  <c r="L259" i="224"/>
  <c r="L267" i="224"/>
  <c r="Q279" i="224"/>
  <c r="Q280" i="224"/>
  <c r="N280" i="224" s="1"/>
  <c r="Q288" i="224"/>
  <c r="N288" i="224" s="1"/>
  <c r="Q296" i="224"/>
  <c r="N296" i="224" s="1"/>
  <c r="Q329" i="224"/>
  <c r="M329" i="224" s="1"/>
  <c r="Q330" i="224"/>
  <c r="R330" i="224" s="1"/>
  <c r="S330" i="224" s="1"/>
  <c r="Q338" i="224"/>
  <c r="Q353" i="224"/>
  <c r="M353" i="224" s="1"/>
  <c r="L376" i="224"/>
  <c r="L385" i="224"/>
  <c r="L420" i="224"/>
  <c r="J24" i="234"/>
  <c r="H33" i="234"/>
  <c r="X93" i="234"/>
  <c r="X19" i="221"/>
  <c r="J15" i="209"/>
  <c r="N34" i="224"/>
  <c r="L37" i="224"/>
  <c r="L84" i="224"/>
  <c r="L160" i="224"/>
  <c r="L168" i="224"/>
  <c r="L173" i="224"/>
  <c r="R203" i="224"/>
  <c r="S203" i="224" s="1"/>
  <c r="Q237" i="224"/>
  <c r="N237" i="224" s="1"/>
  <c r="Q320" i="224"/>
  <c r="N320" i="224" s="1"/>
  <c r="S476" i="224"/>
  <c r="L528" i="224"/>
  <c r="R546" i="224"/>
  <c r="L550" i="224"/>
  <c r="Y17" i="228"/>
  <c r="F45" i="234"/>
  <c r="M57" i="235"/>
  <c r="H44" i="213"/>
  <c r="C28" i="79"/>
  <c r="N15" i="224"/>
  <c r="N24" i="224"/>
  <c r="N33" i="224"/>
  <c r="R34" i="224"/>
  <c r="S34" i="224" s="1"/>
  <c r="N38" i="224"/>
  <c r="L54" i="224"/>
  <c r="R55" i="224"/>
  <c r="S55" i="224" s="1"/>
  <c r="N80" i="224"/>
  <c r="N90" i="224"/>
  <c r="N94" i="224"/>
  <c r="R98" i="224"/>
  <c r="S98" i="224" s="1"/>
  <c r="L105" i="224"/>
  <c r="R112" i="224"/>
  <c r="S112" i="224" s="1"/>
  <c r="R137" i="224"/>
  <c r="S137" i="224" s="1"/>
  <c r="R156" i="224"/>
  <c r="S156" i="224" s="1"/>
  <c r="Q219" i="224"/>
  <c r="N219" i="224" s="1"/>
  <c r="Q252" i="224"/>
  <c r="N252" i="224" s="1"/>
  <c r="Q268" i="224"/>
  <c r="R268" i="224" s="1"/>
  <c r="S268" i="224" s="1"/>
  <c r="Q285" i="224"/>
  <c r="R285" i="224" s="1"/>
  <c r="S285" i="224" s="1"/>
  <c r="Q302" i="224"/>
  <c r="R302" i="224" s="1"/>
  <c r="S302" i="224" s="1"/>
  <c r="Q319" i="224"/>
  <c r="M319" i="224" s="1"/>
  <c r="Q328" i="224"/>
  <c r="N328" i="224" s="1"/>
  <c r="Q352" i="224"/>
  <c r="N352" i="224" s="1"/>
  <c r="Q370" i="224"/>
  <c r="R370" i="224" s="1"/>
  <c r="S370" i="224" s="1"/>
  <c r="Q378" i="224"/>
  <c r="N378" i="224" s="1"/>
  <c r="Q395" i="224"/>
  <c r="M395" i="224" s="1"/>
  <c r="L399" i="224"/>
  <c r="Q403" i="224"/>
  <c r="M403" i="224" s="1"/>
  <c r="L419" i="224"/>
  <c r="S420" i="224"/>
  <c r="L424" i="224"/>
  <c r="L441" i="224"/>
  <c r="S442" i="224"/>
  <c r="L445" i="224"/>
  <c r="S446" i="224"/>
  <c r="L449" i="224"/>
  <c r="S450" i="224"/>
  <c r="L453" i="224"/>
  <c r="S454" i="224"/>
  <c r="L457" i="224"/>
  <c r="S458" i="224"/>
  <c r="Q459" i="224"/>
  <c r="R459" i="224" s="1"/>
  <c r="L462" i="224"/>
  <c r="S516" i="224"/>
  <c r="AD31" i="234"/>
  <c r="I33" i="235"/>
  <c r="J75" i="235"/>
  <c r="Q78" i="235"/>
  <c r="N16" i="237"/>
  <c r="I43" i="204"/>
  <c r="J43" i="204" s="1"/>
  <c r="I10" i="206" s="1"/>
  <c r="I18" i="205"/>
  <c r="J18" i="205" s="1"/>
  <c r="M9" i="216"/>
  <c r="M16" i="216"/>
  <c r="L13" i="224"/>
  <c r="R23" i="224"/>
  <c r="S23" i="224" s="1"/>
  <c r="L30" i="224"/>
  <c r="L36" i="224"/>
  <c r="N42" i="224"/>
  <c r="N55" i="224"/>
  <c r="L64" i="224"/>
  <c r="N66" i="224"/>
  <c r="L78" i="224"/>
  <c r="N98" i="224"/>
  <c r="L115" i="224"/>
  <c r="L126" i="224"/>
  <c r="L135" i="224"/>
  <c r="L145" i="224"/>
  <c r="L163" i="224"/>
  <c r="L167" i="224"/>
  <c r="L247" i="224"/>
  <c r="L263" i="224"/>
  <c r="L273" i="224"/>
  <c r="L281" i="224"/>
  <c r="L289" i="224"/>
  <c r="L297" i="224"/>
  <c r="Q327" i="224"/>
  <c r="N327" i="224" s="1"/>
  <c r="Q334" i="224"/>
  <c r="R334" i="224" s="1"/>
  <c r="S334" i="224" s="1"/>
  <c r="L348" i="224"/>
  <c r="Q359" i="224"/>
  <c r="N359" i="224" s="1"/>
  <c r="Q360" i="224"/>
  <c r="N360" i="224" s="1"/>
  <c r="L382" i="224"/>
  <c r="L390" i="224"/>
  <c r="L474" i="224"/>
  <c r="L502" i="224"/>
  <c r="L553" i="224"/>
  <c r="S554" i="224"/>
  <c r="L557" i="224"/>
  <c r="S558" i="224"/>
  <c r="S562" i="224"/>
  <c r="L601" i="224"/>
  <c r="P31" i="228"/>
  <c r="F37" i="231"/>
  <c r="K19" i="234"/>
  <c r="R78" i="235"/>
  <c r="AD80" i="235"/>
  <c r="Q527" i="224"/>
  <c r="R527" i="224" s="1"/>
  <c r="S527" i="224"/>
  <c r="AM22" i="235"/>
  <c r="M24" i="235"/>
  <c r="J29" i="221"/>
  <c r="R12" i="224"/>
  <c r="S12" i="224" s="1"/>
  <c r="R22" i="224"/>
  <c r="S22" i="224" s="1"/>
  <c r="N23" i="224"/>
  <c r="L31" i="224"/>
  <c r="R33" i="224"/>
  <c r="S33" i="224" s="1"/>
  <c r="R42" i="224"/>
  <c r="S42" i="224" s="1"/>
  <c r="L45" i="224"/>
  <c r="L102" i="224"/>
  <c r="N176" i="224"/>
  <c r="N186" i="224"/>
  <c r="L191" i="224"/>
  <c r="R195" i="224"/>
  <c r="S195" i="224" s="1"/>
  <c r="L199" i="224"/>
  <c r="L222" i="224"/>
  <c r="L237" i="224"/>
  <c r="L238" i="224"/>
  <c r="L239" i="224"/>
  <c r="Q244" i="224"/>
  <c r="R244" i="224" s="1"/>
  <c r="S244" i="224" s="1"/>
  <c r="Q261" i="224"/>
  <c r="R261" i="224" s="1"/>
  <c r="S261" i="224" s="1"/>
  <c r="L265" i="224"/>
  <c r="Q269" i="224"/>
  <c r="R269" i="224" s="1"/>
  <c r="S269" i="224" s="1"/>
  <c r="L279" i="224"/>
  <c r="Q286" i="224"/>
  <c r="N286" i="224" s="1"/>
  <c r="Q301" i="224"/>
  <c r="N301" i="224" s="1"/>
  <c r="R304" i="224"/>
  <c r="S304" i="224" s="1"/>
  <c r="L309" i="224"/>
  <c r="L310" i="224"/>
  <c r="Q315" i="224"/>
  <c r="M315" i="224" s="1"/>
  <c r="L319" i="224"/>
  <c r="Q324" i="224"/>
  <c r="N324" i="224" s="1"/>
  <c r="Q326" i="224"/>
  <c r="R326" i="224" s="1"/>
  <c r="S326" i="224" s="1"/>
  <c r="L330" i="224"/>
  <c r="L331" i="224"/>
  <c r="L344" i="224"/>
  <c r="L353" i="224"/>
  <c r="L355" i="224"/>
  <c r="Q357" i="224"/>
  <c r="N357" i="224" s="1"/>
  <c r="L373" i="224"/>
  <c r="L375" i="224"/>
  <c r="L377" i="224"/>
  <c r="Q381" i="224"/>
  <c r="N381" i="224" s="1"/>
  <c r="Q393" i="224"/>
  <c r="M393" i="224" s="1"/>
  <c r="L398" i="224"/>
  <c r="Q401" i="224"/>
  <c r="M401" i="224" s="1"/>
  <c r="Q402" i="224"/>
  <c r="N402" i="224" s="1"/>
  <c r="S417" i="224"/>
  <c r="S430" i="224"/>
  <c r="S435" i="224"/>
  <c r="Q436" i="224"/>
  <c r="R436" i="224" s="1"/>
  <c r="S587" i="224"/>
  <c r="Q587" i="224"/>
  <c r="R587" i="224" s="1"/>
  <c r="I11" i="204"/>
  <c r="J11" i="204" s="1"/>
  <c r="K29" i="212"/>
  <c r="AA29" i="212" s="1"/>
  <c r="J10" i="215"/>
  <c r="I8" i="202"/>
  <c r="J8" i="202" s="1"/>
  <c r="U12" i="202"/>
  <c r="I23" i="205"/>
  <c r="J23" i="205" s="1"/>
  <c r="E19" i="207"/>
  <c r="AH20" i="207"/>
  <c r="E40" i="207"/>
  <c r="J14" i="209"/>
  <c r="Q8" i="213"/>
  <c r="H23" i="213"/>
  <c r="H54" i="213"/>
  <c r="L14" i="224"/>
  <c r="N39" i="224"/>
  <c r="M81" i="224"/>
  <c r="N103" i="224"/>
  <c r="R106" i="224"/>
  <c r="S106" i="224" s="1"/>
  <c r="R118" i="224"/>
  <c r="S118" i="224" s="1"/>
  <c r="L121" i="224"/>
  <c r="R187" i="224"/>
  <c r="S187" i="224" s="1"/>
  <c r="H12" i="213"/>
  <c r="H42" i="213"/>
  <c r="F11" i="202"/>
  <c r="F9" i="205" s="1"/>
  <c r="F17" i="205" s="1"/>
  <c r="Q13" i="202"/>
  <c r="H33" i="202"/>
  <c r="I21" i="204"/>
  <c r="J21" i="204" s="1"/>
  <c r="I30" i="204"/>
  <c r="J30" i="204" s="1"/>
  <c r="S50" i="204"/>
  <c r="Q50" i="204" s="1"/>
  <c r="Q16" i="205"/>
  <c r="J33" i="205"/>
  <c r="K24" i="212"/>
  <c r="R8" i="213"/>
  <c r="H32" i="213"/>
  <c r="F28" i="215"/>
  <c r="F11" i="216"/>
  <c r="F18" i="216"/>
  <c r="L16" i="224"/>
  <c r="L20" i="224"/>
  <c r="L44" i="224"/>
  <c r="L56" i="224"/>
  <c r="L123" i="224"/>
  <c r="L129" i="224"/>
  <c r="L140" i="224"/>
  <c r="R142" i="224"/>
  <c r="S142" i="224" s="1"/>
  <c r="R176" i="224"/>
  <c r="S176" i="224" s="1"/>
  <c r="L179" i="224"/>
  <c r="R185" i="224"/>
  <c r="S185" i="224" s="1"/>
  <c r="R186" i="224"/>
  <c r="S186" i="224" s="1"/>
  <c r="Q213" i="224"/>
  <c r="R213" i="224" s="1"/>
  <c r="Q214" i="224"/>
  <c r="N214" i="224" s="1"/>
  <c r="Q225" i="224"/>
  <c r="R225" i="224" s="1"/>
  <c r="S225" i="224" s="1"/>
  <c r="L264" i="224"/>
  <c r="L271" i="224"/>
  <c r="L275" i="224"/>
  <c r="Q283" i="224"/>
  <c r="M283" i="224" s="1"/>
  <c r="L291" i="224"/>
  <c r="Q332" i="224"/>
  <c r="N332" i="224" s="1"/>
  <c r="Q356" i="224"/>
  <c r="M356" i="224" s="1"/>
  <c r="Q366" i="224"/>
  <c r="R366" i="224" s="1"/>
  <c r="S366" i="224" s="1"/>
  <c r="L386" i="224"/>
  <c r="Q389" i="224"/>
  <c r="N389" i="224" s="1"/>
  <c r="Q391" i="224"/>
  <c r="N391" i="224" s="1"/>
  <c r="Q392" i="224"/>
  <c r="M392" i="224" s="1"/>
  <c r="Q400" i="224"/>
  <c r="N400" i="224" s="1"/>
  <c r="L404" i="224"/>
  <c r="R420" i="224"/>
  <c r="L428" i="224"/>
  <c r="R434" i="224"/>
  <c r="S439" i="224"/>
  <c r="R586" i="224"/>
  <c r="S600" i="224"/>
  <c r="Q600" i="224"/>
  <c r="R600" i="224" s="1"/>
  <c r="AA14" i="234"/>
  <c r="X14" i="234" s="1"/>
  <c r="K14" i="234"/>
  <c r="R54" i="235"/>
  <c r="AR52" i="235"/>
  <c r="R9" i="238"/>
  <c r="C49" i="79" s="1"/>
  <c r="E10" i="238"/>
  <c r="H26" i="210"/>
  <c r="H8" i="213"/>
  <c r="G11" i="202"/>
  <c r="G16" i="202" s="1"/>
  <c r="I13" i="202"/>
  <c r="J13" i="202" s="1"/>
  <c r="T41" i="204"/>
  <c r="Q41" i="204" s="1"/>
  <c r="I19" i="205"/>
  <c r="J19" i="205" s="1"/>
  <c r="J16" i="207"/>
  <c r="S8" i="213"/>
  <c r="I11" i="215"/>
  <c r="H7" i="209" s="1"/>
  <c r="J17" i="215"/>
  <c r="G19" i="215"/>
  <c r="J22" i="215"/>
  <c r="F36" i="220"/>
  <c r="R14" i="224"/>
  <c r="S14" i="224" s="1"/>
  <c r="L25" i="224"/>
  <c r="M79" i="224"/>
  <c r="M111" i="224"/>
  <c r="L149" i="224"/>
  <c r="L156" i="224"/>
  <c r="M164" i="224"/>
  <c r="R192" i="224"/>
  <c r="S192" i="224" s="1"/>
  <c r="L197" i="224"/>
  <c r="L246" i="224"/>
  <c r="L274" i="224"/>
  <c r="L287" i="224"/>
  <c r="Q294" i="224"/>
  <c r="N294" i="224" s="1"/>
  <c r="L328" i="224"/>
  <c r="L362" i="224"/>
  <c r="L384" i="224"/>
  <c r="Q390" i="224"/>
  <c r="M390" i="224" s="1"/>
  <c r="Q399" i="224"/>
  <c r="M399" i="224" s="1"/>
  <c r="L418" i="224"/>
  <c r="L437" i="224"/>
  <c r="S438" i="224"/>
  <c r="H27" i="234"/>
  <c r="AB25" i="234"/>
  <c r="AM16" i="235"/>
  <c r="M18" i="235"/>
  <c r="P27" i="235"/>
  <c r="AP25" i="235"/>
  <c r="AB19" i="207"/>
  <c r="K27" i="207"/>
  <c r="G45" i="207"/>
  <c r="D45" i="207" s="1"/>
  <c r="G13" i="210"/>
  <c r="F39" i="213"/>
  <c r="F41" i="213" s="1"/>
  <c r="F45" i="213" s="1"/>
  <c r="G53" i="213" s="1"/>
  <c r="G55" i="213" s="1"/>
  <c r="G17" i="219"/>
  <c r="G20" i="219" s="1"/>
  <c r="J16" i="219"/>
  <c r="M14" i="224"/>
  <c r="M15" i="224"/>
  <c r="N30" i="224"/>
  <c r="L43" i="224"/>
  <c r="M50" i="224"/>
  <c r="N112" i="224"/>
  <c r="N113" i="224"/>
  <c r="M121" i="224"/>
  <c r="M122" i="224"/>
  <c r="N162" i="224"/>
  <c r="L232" i="224"/>
  <c r="L234" i="224"/>
  <c r="L335" i="224"/>
  <c r="Q342" i="224"/>
  <c r="M342" i="224" s="1"/>
  <c r="L360" i="224"/>
  <c r="Q373" i="224"/>
  <c r="N373" i="224" s="1"/>
  <c r="H32" i="232"/>
  <c r="H20" i="226" s="1"/>
  <c r="V30" i="232"/>
  <c r="O27" i="213"/>
  <c r="H37" i="213"/>
  <c r="O42" i="213"/>
  <c r="V22" i="215"/>
  <c r="G9" i="217"/>
  <c r="H17" i="219"/>
  <c r="H20" i="219" s="1"/>
  <c r="L12" i="224"/>
  <c r="L23" i="224"/>
  <c r="L35" i="224"/>
  <c r="L40" i="224"/>
  <c r="N48" i="224"/>
  <c r="M49" i="224"/>
  <c r="M55" i="224"/>
  <c r="L76" i="224"/>
  <c r="R89" i="224"/>
  <c r="S89" i="224" s="1"/>
  <c r="R105" i="224"/>
  <c r="S105" i="224" s="1"/>
  <c r="L127" i="224"/>
  <c r="M129" i="224"/>
  <c r="N138" i="224"/>
  <c r="L143" i="224"/>
  <c r="N145" i="224"/>
  <c r="R179" i="224"/>
  <c r="S179" i="224" s="1"/>
  <c r="R201" i="224"/>
  <c r="S201" i="224" s="1"/>
  <c r="Q221" i="224"/>
  <c r="M221" i="224" s="1"/>
  <c r="L227" i="224"/>
  <c r="Q236" i="224"/>
  <c r="R236" i="224" s="1"/>
  <c r="S236" i="224" s="1"/>
  <c r="Q264" i="224"/>
  <c r="R264" i="224" s="1"/>
  <c r="S264" i="224" s="1"/>
  <c r="Q275" i="224"/>
  <c r="N275" i="224" s="1"/>
  <c r="Q276" i="224"/>
  <c r="R276" i="224" s="1"/>
  <c r="S276" i="224" s="1"/>
  <c r="Q318" i="224"/>
  <c r="M318" i="224" s="1"/>
  <c r="Q340" i="224"/>
  <c r="N340" i="224" s="1"/>
  <c r="L347" i="224"/>
  <c r="Q363" i="224"/>
  <c r="M363" i="224" s="1"/>
  <c r="L367" i="224"/>
  <c r="L369" i="224"/>
  <c r="Q374" i="224"/>
  <c r="M374" i="224" s="1"/>
  <c r="L380" i="224"/>
  <c r="Q385" i="224"/>
  <c r="M385" i="224" s="1"/>
  <c r="Q386" i="224"/>
  <c r="R386" i="224" s="1"/>
  <c r="S386" i="224" s="1"/>
  <c r="L393" i="224"/>
  <c r="L394" i="224"/>
  <c r="Q397" i="224"/>
  <c r="N397" i="224" s="1"/>
  <c r="Q409" i="224"/>
  <c r="R409" i="224" s="1"/>
  <c r="S409" i="224" s="1"/>
  <c r="Q410" i="224"/>
  <c r="M410" i="224" s="1"/>
  <c r="L417" i="224"/>
  <c r="S423" i="224"/>
  <c r="R432" i="224"/>
  <c r="Q38" i="204"/>
  <c r="I25" i="205"/>
  <c r="J25" i="205" s="1"/>
  <c r="P26" i="206"/>
  <c r="I9" i="202"/>
  <c r="J9" i="202" s="1"/>
  <c r="Q17" i="202"/>
  <c r="I16" i="205"/>
  <c r="J16" i="205" s="1"/>
  <c r="T9" i="203"/>
  <c r="Q9" i="203" s="1"/>
  <c r="I13" i="204"/>
  <c r="I25" i="204"/>
  <c r="I27" i="204"/>
  <c r="J27" i="204" s="1"/>
  <c r="I36" i="204"/>
  <c r="J36" i="204" s="1"/>
  <c r="G21" i="215"/>
  <c r="I17" i="219"/>
  <c r="I20" i="219" s="1"/>
  <c r="L11" i="224"/>
  <c r="L33" i="224"/>
  <c r="L39" i="224"/>
  <c r="M42" i="224"/>
  <c r="L46" i="224"/>
  <c r="R50" i="224"/>
  <c r="S50" i="224" s="1"/>
  <c r="R54" i="224"/>
  <c r="S54" i="224" s="1"/>
  <c r="L65" i="224"/>
  <c r="R66" i="224"/>
  <c r="S66" i="224" s="1"/>
  <c r="L70" i="224"/>
  <c r="R84" i="224"/>
  <c r="S84" i="224" s="1"/>
  <c r="M89" i="224"/>
  <c r="M94" i="224"/>
  <c r="L97" i="224"/>
  <c r="L103" i="224"/>
  <c r="L104" i="224"/>
  <c r="M155" i="224"/>
  <c r="L159" i="224"/>
  <c r="R162" i="224"/>
  <c r="S162" i="224" s="1"/>
  <c r="L166" i="224"/>
  <c r="R168" i="224"/>
  <c r="S168" i="224" s="1"/>
  <c r="L181" i="224"/>
  <c r="L193" i="224"/>
  <c r="N195" i="224"/>
  <c r="M196" i="224"/>
  <c r="L224" i="224"/>
  <c r="L225" i="224"/>
  <c r="Q235" i="224"/>
  <c r="N235" i="224" s="1"/>
  <c r="Q254" i="224"/>
  <c r="N254" i="224" s="1"/>
  <c r="Q255" i="224"/>
  <c r="R255" i="224" s="1"/>
  <c r="S255" i="224" s="1"/>
  <c r="Q273" i="224"/>
  <c r="M273" i="224" s="1"/>
  <c r="L295" i="224"/>
  <c r="L312" i="224"/>
  <c r="L313" i="224"/>
  <c r="L345" i="224"/>
  <c r="L356" i="224"/>
  <c r="L366" i="224"/>
  <c r="Q383" i="224"/>
  <c r="M383" i="224" s="1"/>
  <c r="L430" i="224"/>
  <c r="S431" i="224"/>
  <c r="S532" i="224"/>
  <c r="Q532" i="224"/>
  <c r="R532" i="224" s="1"/>
  <c r="S588" i="224"/>
  <c r="Q588" i="224"/>
  <c r="R588" i="224" s="1"/>
  <c r="AD55" i="234"/>
  <c r="X55" i="234" s="1"/>
  <c r="K55" i="234"/>
  <c r="AG67" i="235"/>
  <c r="G69" i="235"/>
  <c r="L450" i="224"/>
  <c r="S460" i="224"/>
  <c r="L480" i="224"/>
  <c r="S481" i="224"/>
  <c r="L484" i="224"/>
  <c r="L501" i="224"/>
  <c r="R504" i="224"/>
  <c r="L507" i="224"/>
  <c r="L520" i="224"/>
  <c r="L535" i="224"/>
  <c r="L543" i="224"/>
  <c r="R554" i="224"/>
  <c r="R558" i="224"/>
  <c r="L570" i="224"/>
  <c r="R572" i="224"/>
  <c r="L575" i="224"/>
  <c r="S595" i="224"/>
  <c r="S599" i="224"/>
  <c r="L612" i="224"/>
  <c r="F43" i="227"/>
  <c r="F15" i="234"/>
  <c r="F24" i="234"/>
  <c r="J36" i="234"/>
  <c r="F72" i="234"/>
  <c r="L18" i="235"/>
  <c r="K36" i="235"/>
  <c r="S54" i="235"/>
  <c r="G54" i="235"/>
  <c r="M63" i="235"/>
  <c r="L475" i="224"/>
  <c r="S504" i="224"/>
  <c r="L511" i="224"/>
  <c r="L515" i="224"/>
  <c r="R526" i="224"/>
  <c r="L551" i="224"/>
  <c r="S572" i="224"/>
  <c r="L593" i="224"/>
  <c r="L597" i="224"/>
  <c r="R599" i="224"/>
  <c r="J24" i="225"/>
  <c r="T21" i="229"/>
  <c r="H41" i="231"/>
  <c r="J12" i="234"/>
  <c r="G42" i="234"/>
  <c r="F66" i="234"/>
  <c r="F84" i="234"/>
  <c r="AP22" i="235"/>
  <c r="AQ40" i="235"/>
  <c r="T42" i="235"/>
  <c r="I45" i="235"/>
  <c r="K48" i="235"/>
  <c r="O54" i="235"/>
  <c r="AM58" i="235"/>
  <c r="H17" i="237"/>
  <c r="G22" i="227" s="1"/>
  <c r="F18" i="237"/>
  <c r="E11" i="227" s="1"/>
  <c r="S503" i="224"/>
  <c r="S508" i="224"/>
  <c r="L529" i="224"/>
  <c r="L568" i="224"/>
  <c r="S571" i="224"/>
  <c r="L592" i="224"/>
  <c r="I24" i="225"/>
  <c r="I26" i="225" s="1"/>
  <c r="K16" i="234"/>
  <c r="AD34" i="234"/>
  <c r="H42" i="234"/>
  <c r="I48" i="234"/>
  <c r="J81" i="234"/>
  <c r="AQ22" i="235"/>
  <c r="L27" i="235"/>
  <c r="U30" i="235"/>
  <c r="K45" i="235"/>
  <c r="T45" i="235"/>
  <c r="J45" i="235"/>
  <c r="G60" i="235"/>
  <c r="J19" i="236"/>
  <c r="I22" i="226" s="1"/>
  <c r="S463" i="224"/>
  <c r="L466" i="224"/>
  <c r="L542" i="224"/>
  <c r="L559" i="224"/>
  <c r="S575" i="224"/>
  <c r="S602" i="224"/>
  <c r="R611" i="224"/>
  <c r="S612" i="224"/>
  <c r="AF10" i="225"/>
  <c r="F24" i="225"/>
  <c r="F26" i="225" s="1"/>
  <c r="F27" i="225" s="1"/>
  <c r="M13" i="229"/>
  <c r="Q36" i="231"/>
  <c r="M30" i="235"/>
  <c r="V30" i="235"/>
  <c r="H60" i="235"/>
  <c r="H75" i="235"/>
  <c r="BB25" i="251"/>
  <c r="BB27" i="251" s="1"/>
  <c r="H31" i="261"/>
  <c r="W31" i="261" s="1"/>
  <c r="S462" i="224"/>
  <c r="L465" i="224"/>
  <c r="S466" i="224"/>
  <c r="L469" i="224"/>
  <c r="S470" i="224"/>
  <c r="S475" i="224"/>
  <c r="L482" i="224"/>
  <c r="R500" i="224"/>
  <c r="L505" i="224"/>
  <c r="S506" i="224"/>
  <c r="S515" i="224"/>
  <c r="S552" i="224"/>
  <c r="S568" i="224"/>
  <c r="L573" i="224"/>
  <c r="S574" i="224"/>
  <c r="S579" i="224"/>
  <c r="L587" i="224"/>
  <c r="S611" i="224"/>
  <c r="Q40" i="231"/>
  <c r="Q12" i="232"/>
  <c r="F33" i="233"/>
  <c r="F20" i="227" s="1"/>
  <c r="H21" i="234"/>
  <c r="J72" i="234"/>
  <c r="J78" i="234"/>
  <c r="AR19" i="235"/>
  <c r="AQ52" i="235"/>
  <c r="F66" i="235"/>
  <c r="U75" i="235"/>
  <c r="R499" i="224"/>
  <c r="Q523" i="224"/>
  <c r="R523" i="224" s="1"/>
  <c r="L546" i="224"/>
  <c r="S551" i="224"/>
  <c r="L600" i="224"/>
  <c r="R610" i="224"/>
  <c r="L614" i="224"/>
  <c r="S615" i="224"/>
  <c r="S619" i="224"/>
  <c r="S819" i="224" s="1"/>
  <c r="X22" i="225"/>
  <c r="U38" i="225"/>
  <c r="I27" i="232"/>
  <c r="I9" i="226" s="1"/>
  <c r="AB13" i="234"/>
  <c r="F18" i="234"/>
  <c r="Z22" i="234"/>
  <c r="G33" i="234"/>
  <c r="Z70" i="234"/>
  <c r="I78" i="234"/>
  <c r="H21" i="235"/>
  <c r="Q21" i="235"/>
  <c r="F21" i="235"/>
  <c r="I39" i="235"/>
  <c r="R39" i="235"/>
  <c r="AR55" i="235"/>
  <c r="H66" i="235"/>
  <c r="L451" i="224"/>
  <c r="L460" i="224"/>
  <c r="L481" i="224"/>
  <c r="R482" i="224"/>
  <c r="S499" i="224"/>
  <c r="L504" i="224"/>
  <c r="R510" i="224"/>
  <c r="L531" i="224"/>
  <c r="S567" i="224"/>
  <c r="L571" i="224"/>
  <c r="L577" i="224"/>
  <c r="S578" i="224"/>
  <c r="S582" i="224"/>
  <c r="S591" i="224"/>
  <c r="S596" i="224"/>
  <c r="L613" i="224"/>
  <c r="Q615" i="224"/>
  <c r="R615" i="224" s="1"/>
  <c r="K32" i="225"/>
  <c r="G43" i="226"/>
  <c r="E31" i="231"/>
  <c r="F39" i="234"/>
  <c r="H12" i="235"/>
  <c r="AM28" i="235"/>
  <c r="N56" i="235"/>
  <c r="H78" i="235"/>
  <c r="K18" i="237"/>
  <c r="J11" i="227" s="1"/>
  <c r="I8" i="238"/>
  <c r="H25" i="251"/>
  <c r="H27" i="251" s="1"/>
  <c r="I25" i="251"/>
  <c r="I27" i="251" s="1"/>
  <c r="Q25" i="251"/>
  <c r="Q27" i="251" s="1"/>
  <c r="Y25" i="251"/>
  <c r="Y27" i="251" s="1"/>
  <c r="AG25" i="251"/>
  <c r="AG27" i="251" s="1"/>
  <c r="AO25" i="251"/>
  <c r="AO27" i="251" s="1"/>
  <c r="AW25" i="251"/>
  <c r="AW27" i="251" s="1"/>
  <c r="BE25" i="251"/>
  <c r="BE27" i="251" s="1"/>
  <c r="H14" i="258"/>
  <c r="M15" i="216"/>
  <c r="R278" i="224"/>
  <c r="S278" i="224" s="1"/>
  <c r="N278" i="224"/>
  <c r="Q8" i="202"/>
  <c r="O54" i="213"/>
  <c r="U34" i="207"/>
  <c r="Q20" i="202"/>
  <c r="F15" i="204"/>
  <c r="Q26" i="204"/>
  <c r="S14" i="219"/>
  <c r="Q14" i="219" s="1"/>
  <c r="F28" i="220"/>
  <c r="V19" i="221"/>
  <c r="M16" i="224"/>
  <c r="N47" i="224"/>
  <c r="M47" i="224"/>
  <c r="R56" i="224"/>
  <c r="S56" i="224" s="1"/>
  <c r="N56" i="224"/>
  <c r="M56" i="224"/>
  <c r="R95" i="224"/>
  <c r="S95" i="224" s="1"/>
  <c r="M96" i="224"/>
  <c r="R96" i="224"/>
  <c r="S96" i="224" s="1"/>
  <c r="N96" i="224"/>
  <c r="M104" i="224"/>
  <c r="R104" i="224"/>
  <c r="S104" i="224" s="1"/>
  <c r="M170" i="224"/>
  <c r="N170" i="224"/>
  <c r="R170" i="224"/>
  <c r="S170" i="224" s="1"/>
  <c r="N132" i="224"/>
  <c r="M132" i="224"/>
  <c r="H35" i="205"/>
  <c r="I26" i="202"/>
  <c r="J26" i="202" s="1"/>
  <c r="G15" i="204"/>
  <c r="I15" i="204" s="1"/>
  <c r="I20" i="204"/>
  <c r="J20" i="204" s="1"/>
  <c r="Q21" i="204"/>
  <c r="Q29" i="204"/>
  <c r="I38" i="204"/>
  <c r="J38" i="204" s="1"/>
  <c r="Q11" i="205"/>
  <c r="I12" i="205"/>
  <c r="J12" i="205" s="1"/>
  <c r="I14" i="205"/>
  <c r="J14" i="205" s="1"/>
  <c r="T15" i="205"/>
  <c r="Q15" i="205" s="1"/>
  <c r="T32" i="205"/>
  <c r="K40" i="207"/>
  <c r="E16" i="207"/>
  <c r="K18" i="207"/>
  <c r="AH27" i="207"/>
  <c r="L8" i="209"/>
  <c r="E20" i="212"/>
  <c r="E39" i="213"/>
  <c r="E41" i="213" s="1"/>
  <c r="E45" i="213" s="1"/>
  <c r="H36" i="213"/>
  <c r="F8" i="217" s="1"/>
  <c r="O38" i="213"/>
  <c r="G27" i="215"/>
  <c r="P8" i="216"/>
  <c r="M8" i="216" s="1"/>
  <c r="W13" i="219"/>
  <c r="P11" i="220"/>
  <c r="M11" i="220" s="1"/>
  <c r="F29" i="220"/>
  <c r="I13" i="221"/>
  <c r="N16" i="224"/>
  <c r="M17" i="224"/>
  <c r="R18" i="224"/>
  <c r="S18" i="224" s="1"/>
  <c r="R24" i="224"/>
  <c r="S24" i="224" s="1"/>
  <c r="L52" i="224"/>
  <c r="R70" i="224"/>
  <c r="S70" i="224" s="1"/>
  <c r="N70" i="224"/>
  <c r="L73" i="224"/>
  <c r="M95" i="224"/>
  <c r="N102" i="224"/>
  <c r="R116" i="224"/>
  <c r="S116" i="224" s="1"/>
  <c r="R119" i="224"/>
  <c r="S119" i="224" s="1"/>
  <c r="N119" i="224"/>
  <c r="R127" i="224"/>
  <c r="S127" i="224" s="1"/>
  <c r="M161" i="224"/>
  <c r="L176" i="224"/>
  <c r="L292" i="224"/>
  <c r="S524" i="224"/>
  <c r="Q524" i="224"/>
  <c r="R524" i="224" s="1"/>
  <c r="S543" i="224"/>
  <c r="Q543" i="224"/>
  <c r="R543" i="224" s="1"/>
  <c r="I20" i="202"/>
  <c r="J20" i="202" s="1"/>
  <c r="U9" i="204"/>
  <c r="I19" i="204"/>
  <c r="J19" i="204" s="1"/>
  <c r="H22" i="204"/>
  <c r="I26" i="204"/>
  <c r="J26" i="204" s="1"/>
  <c r="F45" i="204"/>
  <c r="Q23" i="205"/>
  <c r="I24" i="205"/>
  <c r="J24" i="205" s="1"/>
  <c r="I34" i="205"/>
  <c r="J34" i="205" s="1"/>
  <c r="Y12" i="207"/>
  <c r="J20" i="207"/>
  <c r="K26" i="207"/>
  <c r="AB40" i="207"/>
  <c r="L45" i="207"/>
  <c r="L46" i="207"/>
  <c r="I14" i="209"/>
  <c r="U8" i="212"/>
  <c r="E24" i="213"/>
  <c r="E26" i="213" s="1"/>
  <c r="H22" i="213"/>
  <c r="H28" i="213"/>
  <c r="G39" i="213"/>
  <c r="G41" i="213" s="1"/>
  <c r="G45" i="213" s="1"/>
  <c r="H38" i="213"/>
  <c r="H43" i="213"/>
  <c r="G8" i="215"/>
  <c r="J9" i="215"/>
  <c r="J19" i="215"/>
  <c r="J20" i="215"/>
  <c r="S27" i="215"/>
  <c r="Q27" i="215" s="1"/>
  <c r="G13" i="217"/>
  <c r="O33" i="220"/>
  <c r="M33" i="220" s="1"/>
  <c r="I20" i="221"/>
  <c r="R10" i="224"/>
  <c r="L21" i="224"/>
  <c r="L24" i="224"/>
  <c r="N32" i="224"/>
  <c r="M33" i="224"/>
  <c r="L41" i="224"/>
  <c r="L42" i="224"/>
  <c r="N74" i="224"/>
  <c r="R74" i="224"/>
  <c r="S74" i="224" s="1"/>
  <c r="M74" i="224"/>
  <c r="R126" i="224"/>
  <c r="S126" i="224" s="1"/>
  <c r="N126" i="224"/>
  <c r="L134" i="224"/>
  <c r="L185" i="224"/>
  <c r="Q248" i="224"/>
  <c r="R248" i="224" s="1"/>
  <c r="S248" i="224" s="1"/>
  <c r="S421" i="224"/>
  <c r="Q421" i="224"/>
  <c r="R421" i="224" s="1"/>
  <c r="N46" i="224"/>
  <c r="M46" i="224"/>
  <c r="M160" i="224"/>
  <c r="N160" i="224"/>
  <c r="R160" i="224"/>
  <c r="S160" i="224" s="1"/>
  <c r="H27" i="202"/>
  <c r="H19" i="202" s="1"/>
  <c r="Q10" i="204"/>
  <c r="F31" i="204"/>
  <c r="I42" i="204"/>
  <c r="J42" i="204" s="1"/>
  <c r="I11" i="205"/>
  <c r="J11" i="205" s="1"/>
  <c r="L11" i="207"/>
  <c r="L21" i="207" s="1"/>
  <c r="L32" i="207" s="1"/>
  <c r="L36" i="207" s="1"/>
  <c r="AC12" i="207"/>
  <c r="K16" i="207"/>
  <c r="N30" i="207"/>
  <c r="M26" i="207"/>
  <c r="J26" i="207" s="1"/>
  <c r="J38" i="207"/>
  <c r="AH40" i="207"/>
  <c r="M46" i="207"/>
  <c r="J46" i="207" s="1"/>
  <c r="AA8" i="212"/>
  <c r="AA19" i="212"/>
  <c r="U27" i="212"/>
  <c r="F24" i="213"/>
  <c r="F26" i="213" s="1"/>
  <c r="F30" i="213" s="1"/>
  <c r="F53" i="213" s="1"/>
  <c r="H21" i="213"/>
  <c r="H27" i="213"/>
  <c r="H35" i="213"/>
  <c r="F11" i="215"/>
  <c r="G17" i="215"/>
  <c r="G18" i="215"/>
  <c r="L10" i="221"/>
  <c r="G24" i="221"/>
  <c r="M152" i="224"/>
  <c r="R152" i="224"/>
  <c r="S152" i="224" s="1"/>
  <c r="N152" i="224"/>
  <c r="N172" i="224"/>
  <c r="M172" i="224"/>
  <c r="R177" i="224"/>
  <c r="S177" i="224" s="1"/>
  <c r="N177" i="224"/>
  <c r="M177" i="224"/>
  <c r="Q14" i="202"/>
  <c r="Q22" i="219"/>
  <c r="N116" i="224"/>
  <c r="M116" i="224"/>
  <c r="I17" i="202"/>
  <c r="J17" i="202" s="1"/>
  <c r="S11" i="204"/>
  <c r="Q30" i="204"/>
  <c r="H45" i="204"/>
  <c r="S42" i="204"/>
  <c r="I13" i="205"/>
  <c r="J13" i="205" s="1"/>
  <c r="Q25" i="205"/>
  <c r="F27" i="205"/>
  <c r="AH16" i="207"/>
  <c r="U16" i="207" s="1"/>
  <c r="K29" i="207"/>
  <c r="F13" i="212"/>
  <c r="Z27" i="212"/>
  <c r="O12" i="213"/>
  <c r="G24" i="213"/>
  <c r="G26" i="213" s="1"/>
  <c r="G30" i="213" s="1"/>
  <c r="H20" i="213"/>
  <c r="E8" i="217" s="1"/>
  <c r="Q35" i="213"/>
  <c r="H7" i="218"/>
  <c r="I24" i="221"/>
  <c r="V27" i="221"/>
  <c r="R28" i="224"/>
  <c r="S28" i="224" s="1"/>
  <c r="R41" i="224"/>
  <c r="S41" i="224" s="1"/>
  <c r="L55" i="224"/>
  <c r="N58" i="224"/>
  <c r="R58" i="224"/>
  <c r="S58" i="224" s="1"/>
  <c r="M58" i="224"/>
  <c r="L61" i="224"/>
  <c r="N82" i="224"/>
  <c r="R82" i="224"/>
  <c r="S82" i="224" s="1"/>
  <c r="M110" i="224"/>
  <c r="R110" i="224"/>
  <c r="S110" i="224" s="1"/>
  <c r="R114" i="224"/>
  <c r="S114" i="224" s="1"/>
  <c r="L137" i="224"/>
  <c r="R166" i="224"/>
  <c r="S166" i="224" s="1"/>
  <c r="N166" i="224"/>
  <c r="M166" i="224"/>
  <c r="L174" i="224"/>
  <c r="Q10" i="203"/>
  <c r="Q26" i="202"/>
  <c r="F22" i="204"/>
  <c r="Q20" i="204"/>
  <c r="K15" i="207"/>
  <c r="L38" i="207"/>
  <c r="E45" i="207"/>
  <c r="AA27" i="212"/>
  <c r="O44" i="213"/>
  <c r="G26" i="215"/>
  <c r="G33" i="215"/>
  <c r="G35" i="215"/>
  <c r="E11" i="216"/>
  <c r="E15" i="217" s="1"/>
  <c r="Q9" i="217"/>
  <c r="N9" i="217" s="1"/>
  <c r="O7" i="218"/>
  <c r="X27" i="221"/>
  <c r="L17" i="224"/>
  <c r="M24" i="224"/>
  <c r="M41" i="224"/>
  <c r="M72" i="224"/>
  <c r="R72" i="224"/>
  <c r="S72" i="224" s="1"/>
  <c r="N72" i="224"/>
  <c r="M80" i="224"/>
  <c r="R80" i="224"/>
  <c r="S80" i="224" s="1"/>
  <c r="M130" i="224"/>
  <c r="N130" i="224"/>
  <c r="R130" i="224"/>
  <c r="S130" i="224" s="1"/>
  <c r="R158" i="224"/>
  <c r="S158" i="224" s="1"/>
  <c r="N158" i="224"/>
  <c r="R171" i="224"/>
  <c r="S171" i="224" s="1"/>
  <c r="M171" i="224"/>
  <c r="Q25" i="202"/>
  <c r="Q34" i="205"/>
  <c r="R207" i="224"/>
  <c r="S207" i="224" s="1"/>
  <c r="M207" i="224"/>
  <c r="Q14" i="204"/>
  <c r="I18" i="204"/>
  <c r="J18" i="204" s="1"/>
  <c r="Q37" i="204"/>
  <c r="S13" i="205"/>
  <c r="P25" i="206"/>
  <c r="E26" i="207"/>
  <c r="M15" i="207"/>
  <c r="J17" i="207"/>
  <c r="K19" i="207"/>
  <c r="M27" i="207"/>
  <c r="J27" i="207" s="1"/>
  <c r="F45" i="207"/>
  <c r="E46" i="207"/>
  <c r="K20" i="212"/>
  <c r="G10" i="215"/>
  <c r="G20" i="215"/>
  <c r="J22" i="219"/>
  <c r="F20" i="221"/>
  <c r="S18" i="221"/>
  <c r="Z27" i="221"/>
  <c r="L10" i="224"/>
  <c r="N20" i="224"/>
  <c r="M25" i="224"/>
  <c r="R26" i="224"/>
  <c r="S26" i="224" s="1"/>
  <c r="L32" i="224"/>
  <c r="R38" i="224"/>
  <c r="S38" i="224" s="1"/>
  <c r="R47" i="224"/>
  <c r="S47" i="224" s="1"/>
  <c r="N65" i="224"/>
  <c r="M65" i="224"/>
  <c r="L68" i="224"/>
  <c r="M78" i="224"/>
  <c r="R78" i="224"/>
  <c r="S78" i="224" s="1"/>
  <c r="L89" i="224"/>
  <c r="N104" i="224"/>
  <c r="M120" i="224"/>
  <c r="R120" i="224"/>
  <c r="S120" i="224" s="1"/>
  <c r="N120" i="224"/>
  <c r="R202" i="224"/>
  <c r="S202" i="224" s="1"/>
  <c r="L257" i="224"/>
  <c r="R46" i="224"/>
  <c r="S46" i="224" s="1"/>
  <c r="L48" i="224"/>
  <c r="L53" i="224"/>
  <c r="L57" i="224"/>
  <c r="L58" i="224"/>
  <c r="R65" i="224"/>
  <c r="S65" i="224" s="1"/>
  <c r="R76" i="224"/>
  <c r="S76" i="224" s="1"/>
  <c r="L87" i="224"/>
  <c r="L88" i="224"/>
  <c r="L90" i="224"/>
  <c r="L91" i="224"/>
  <c r="L92" i="224"/>
  <c r="R100" i="224"/>
  <c r="S100" i="224" s="1"/>
  <c r="R108" i="224"/>
  <c r="S108" i="224" s="1"/>
  <c r="M114" i="224"/>
  <c r="R129" i="224"/>
  <c r="S129" i="224" s="1"/>
  <c r="L136" i="224"/>
  <c r="L141" i="224"/>
  <c r="L146" i="224"/>
  <c r="L147" i="224"/>
  <c r="L148" i="224"/>
  <c r="R163" i="224"/>
  <c r="S163" i="224" s="1"/>
  <c r="L183" i="224"/>
  <c r="L189" i="224"/>
  <c r="L194" i="224"/>
  <c r="L195" i="224"/>
  <c r="Q217" i="224"/>
  <c r="M217" i="224" s="1"/>
  <c r="L221" i="224"/>
  <c r="L223" i="224"/>
  <c r="L226" i="224"/>
  <c r="L235" i="224"/>
  <c r="L244" i="224"/>
  <c r="L255" i="224"/>
  <c r="L256" i="224"/>
  <c r="L261" i="224"/>
  <c r="L282" i="224"/>
  <c r="L283" i="224"/>
  <c r="L284" i="224"/>
  <c r="L288" i="224"/>
  <c r="L300" i="224"/>
  <c r="L301" i="224"/>
  <c r="L433" i="224"/>
  <c r="R478" i="224"/>
  <c r="S483" i="224"/>
  <c r="Q483" i="224"/>
  <c r="R483" i="224" s="1"/>
  <c r="S487" i="224"/>
  <c r="S491" i="224"/>
  <c r="S495" i="224"/>
  <c r="L50" i="224"/>
  <c r="N54" i="224"/>
  <c r="R57" i="224"/>
  <c r="S57" i="224" s="1"/>
  <c r="R62" i="224"/>
  <c r="S62" i="224" s="1"/>
  <c r="M66" i="224"/>
  <c r="R68" i="224"/>
  <c r="S68" i="224" s="1"/>
  <c r="R92" i="224"/>
  <c r="S92" i="224" s="1"/>
  <c r="L128" i="224"/>
  <c r="M142" i="224"/>
  <c r="R143" i="224"/>
  <c r="S143" i="224" s="1"/>
  <c r="N144" i="224"/>
  <c r="M148" i="224"/>
  <c r="L180" i="224"/>
  <c r="R188" i="224"/>
  <c r="S188" i="224" s="1"/>
  <c r="M190" i="224"/>
  <c r="R191" i="224"/>
  <c r="S191" i="224" s="1"/>
  <c r="Q227" i="224"/>
  <c r="N227" i="224" s="1"/>
  <c r="Q229" i="224"/>
  <c r="N229" i="224" s="1"/>
  <c r="L243" i="224"/>
  <c r="L258" i="224"/>
  <c r="L266" i="224"/>
  <c r="L269" i="224"/>
  <c r="L272" i="224"/>
  <c r="L277" i="224"/>
  <c r="L290" i="224"/>
  <c r="L296" i="224"/>
  <c r="L299" i="224"/>
  <c r="L304" i="224"/>
  <c r="L454" i="224"/>
  <c r="L458" i="224"/>
  <c r="R486" i="224"/>
  <c r="R494" i="224"/>
  <c r="AC10" i="225"/>
  <c r="K13" i="225"/>
  <c r="K14" i="225" s="1"/>
  <c r="K16" i="225" s="1"/>
  <c r="R49" i="224"/>
  <c r="S49" i="224" s="1"/>
  <c r="R60" i="224"/>
  <c r="S60" i="224" s="1"/>
  <c r="R64" i="224"/>
  <c r="S64" i="224" s="1"/>
  <c r="L77" i="224"/>
  <c r="L79" i="224"/>
  <c r="L80" i="224"/>
  <c r="L83" i="224"/>
  <c r="N88" i="224"/>
  <c r="M90" i="224"/>
  <c r="L101" i="224"/>
  <c r="R102" i="224"/>
  <c r="S102" i="224" s="1"/>
  <c r="L109" i="224"/>
  <c r="L111" i="224"/>
  <c r="L130" i="224"/>
  <c r="L131" i="224"/>
  <c r="L132" i="224"/>
  <c r="N136" i="224"/>
  <c r="N142" i="224"/>
  <c r="N146" i="224"/>
  <c r="M147" i="224"/>
  <c r="R150" i="224"/>
  <c r="S150" i="224" s="1"/>
  <c r="R154" i="224"/>
  <c r="S154" i="224" s="1"/>
  <c r="L165" i="224"/>
  <c r="L170" i="224"/>
  <c r="L171" i="224"/>
  <c r="L172" i="224"/>
  <c r="R180" i="224"/>
  <c r="S180" i="224" s="1"/>
  <c r="R183" i="224"/>
  <c r="S183" i="224" s="1"/>
  <c r="N184" i="224"/>
  <c r="N190" i="224"/>
  <c r="N194" i="224"/>
  <c r="R199" i="224"/>
  <c r="S199" i="224" s="1"/>
  <c r="L213" i="224"/>
  <c r="L219" i="224"/>
  <c r="Q223" i="224"/>
  <c r="N223" i="224" s="1"/>
  <c r="R228" i="224"/>
  <c r="S228" i="224" s="1"/>
  <c r="L242" i="224"/>
  <c r="Q246" i="224"/>
  <c r="N246" i="224" s="1"/>
  <c r="Q249" i="224"/>
  <c r="M249" i="224" s="1"/>
  <c r="Q267" i="224"/>
  <c r="M267" i="224" s="1"/>
  <c r="Q281" i="224"/>
  <c r="M281" i="224" s="1"/>
  <c r="N312" i="224"/>
  <c r="R328" i="224"/>
  <c r="S328" i="224" s="1"/>
  <c r="Q358" i="224"/>
  <c r="M358" i="224" s="1"/>
  <c r="S468" i="224"/>
  <c r="R103" i="224"/>
  <c r="S103" i="224" s="1"/>
  <c r="R132" i="224"/>
  <c r="S132" i="224" s="1"/>
  <c r="M134" i="224"/>
  <c r="M137" i="224"/>
  <c r="R172" i="224"/>
  <c r="S172" i="224" s="1"/>
  <c r="M174" i="224"/>
  <c r="M180" i="224"/>
  <c r="M185" i="224"/>
  <c r="R320" i="224"/>
  <c r="S320" i="224" s="1"/>
  <c r="S424" i="224"/>
  <c r="Q424" i="224"/>
  <c r="R424" i="224" s="1"/>
  <c r="S480" i="224"/>
  <c r="Q480" i="224"/>
  <c r="R480" i="224" s="1"/>
  <c r="R52" i="224"/>
  <c r="S52" i="224" s="1"/>
  <c r="L63" i="224"/>
  <c r="L69" i="224"/>
  <c r="L71" i="224"/>
  <c r="L72" i="224"/>
  <c r="L74" i="224"/>
  <c r="L75" i="224"/>
  <c r="R79" i="224"/>
  <c r="S79" i="224" s="1"/>
  <c r="R88" i="224"/>
  <c r="S88" i="224" s="1"/>
  <c r="R90" i="224"/>
  <c r="S90" i="224" s="1"/>
  <c r="L93" i="224"/>
  <c r="R94" i="224"/>
  <c r="S94" i="224" s="1"/>
  <c r="L96" i="224"/>
  <c r="L120" i="224"/>
  <c r="L125" i="224"/>
  <c r="N128" i="224"/>
  <c r="N134" i="224"/>
  <c r="R136" i="224"/>
  <c r="S136" i="224" s="1"/>
  <c r="N137" i="224"/>
  <c r="R146" i="224"/>
  <c r="S146" i="224" s="1"/>
  <c r="L157" i="224"/>
  <c r="R164" i="224"/>
  <c r="S164" i="224" s="1"/>
  <c r="R167" i="224"/>
  <c r="S167" i="224" s="1"/>
  <c r="N168" i="224"/>
  <c r="N174" i="224"/>
  <c r="N178" i="224"/>
  <c r="M179" i="224"/>
  <c r="R182" i="224"/>
  <c r="S182" i="224" s="1"/>
  <c r="R184" i="224"/>
  <c r="S184" i="224" s="1"/>
  <c r="N185" i="224"/>
  <c r="R193" i="224"/>
  <c r="S193" i="224" s="1"/>
  <c r="R194" i="224"/>
  <c r="S194" i="224" s="1"/>
  <c r="L202" i="224"/>
  <c r="K413" i="224"/>
  <c r="Q220" i="224"/>
  <c r="R220" i="224" s="1"/>
  <c r="S220" i="224" s="1"/>
  <c r="Q222" i="224"/>
  <c r="N222" i="224" s="1"/>
  <c r="L228" i="224"/>
  <c r="Q243" i="224"/>
  <c r="N243" i="224" s="1"/>
  <c r="Q253" i="224"/>
  <c r="N253" i="224" s="1"/>
  <c r="Q257" i="224"/>
  <c r="M257" i="224" s="1"/>
  <c r="Q260" i="224"/>
  <c r="R260" i="224" s="1"/>
  <c r="S260" i="224" s="1"/>
  <c r="Q262" i="224"/>
  <c r="N262" i="224" s="1"/>
  <c r="Q265" i="224"/>
  <c r="M265" i="224" s="1"/>
  <c r="Q266" i="224"/>
  <c r="R266" i="224" s="1"/>
  <c r="S266" i="224" s="1"/>
  <c r="Q270" i="224"/>
  <c r="N270" i="224" s="1"/>
  <c r="Q289" i="224"/>
  <c r="M289" i="224" s="1"/>
  <c r="Q290" i="224"/>
  <c r="N290" i="224" s="1"/>
  <c r="Q291" i="224"/>
  <c r="M291" i="224" s="1"/>
  <c r="Q299" i="224"/>
  <c r="M299" i="224" s="1"/>
  <c r="Q300" i="224"/>
  <c r="N300" i="224" s="1"/>
  <c r="Q303" i="224"/>
  <c r="N303" i="224" s="1"/>
  <c r="R406" i="224"/>
  <c r="S406" i="224" s="1"/>
  <c r="N406" i="224"/>
  <c r="N408" i="224"/>
  <c r="S428" i="224"/>
  <c r="L435" i="224"/>
  <c r="S467" i="224"/>
  <c r="S471" i="224"/>
  <c r="S604" i="224"/>
  <c r="Q604" i="224"/>
  <c r="R604" i="224" s="1"/>
  <c r="L151" i="224"/>
  <c r="L154" i="224"/>
  <c r="L155" i="224"/>
  <c r="L200" i="224"/>
  <c r="Q215" i="224"/>
  <c r="N215" i="224" s="1"/>
  <c r="L229" i="224"/>
  <c r="L231" i="224"/>
  <c r="Q241" i="224"/>
  <c r="M241" i="224" s="1"/>
  <c r="L248" i="224"/>
  <c r="L250" i="224"/>
  <c r="L329" i="224"/>
  <c r="L461" i="224"/>
  <c r="L473" i="224"/>
  <c r="S479" i="224"/>
  <c r="Q479" i="224"/>
  <c r="R479" i="224" s="1"/>
  <c r="S484" i="224"/>
  <c r="Q484" i="224"/>
  <c r="R484" i="224" s="1"/>
  <c r="Q313" i="224"/>
  <c r="M313" i="224" s="1"/>
  <c r="Q322" i="224"/>
  <c r="R322" i="224" s="1"/>
  <c r="S322" i="224" s="1"/>
  <c r="L332" i="224"/>
  <c r="L333" i="224"/>
  <c r="Q347" i="224"/>
  <c r="R347" i="224" s="1"/>
  <c r="S347" i="224" s="1"/>
  <c r="Q348" i="224"/>
  <c r="N348" i="224" s="1"/>
  <c r="Q351" i="224"/>
  <c r="N351" i="224" s="1"/>
  <c r="Q364" i="224"/>
  <c r="M364" i="224" s="1"/>
  <c r="Q367" i="224"/>
  <c r="N367" i="224" s="1"/>
  <c r="L370" i="224"/>
  <c r="L371" i="224"/>
  <c r="L378" i="224"/>
  <c r="L379" i="224"/>
  <c r="L383" i="224"/>
  <c r="Q387" i="224"/>
  <c r="M387" i="224" s="1"/>
  <c r="Q388" i="224"/>
  <c r="N388" i="224" s="1"/>
  <c r="L395" i="224"/>
  <c r="Q411" i="224"/>
  <c r="M411" i="224" s="1"/>
  <c r="Q412" i="224"/>
  <c r="N412" i="224" s="1"/>
  <c r="L425" i="224"/>
  <c r="L427" i="224"/>
  <c r="L431" i="224"/>
  <c r="L439" i="224"/>
  <c r="L443" i="224"/>
  <c r="L448" i="224"/>
  <c r="L452" i="224"/>
  <c r="L463" i="224"/>
  <c r="L468" i="224"/>
  <c r="L472" i="224"/>
  <c r="L476" i="224"/>
  <c r="L478" i="224"/>
  <c r="S482" i="224"/>
  <c r="L488" i="224"/>
  <c r="L492" i="224"/>
  <c r="L496" i="224"/>
  <c r="L518" i="224"/>
  <c r="S519" i="224"/>
  <c r="F43" i="226"/>
  <c r="T38" i="226"/>
  <c r="L341" i="224"/>
  <c r="Q354" i="224"/>
  <c r="R354" i="224" s="1"/>
  <c r="S354" i="224" s="1"/>
  <c r="Q355" i="224"/>
  <c r="N355" i="224" s="1"/>
  <c r="Q362" i="224"/>
  <c r="N362" i="224" s="1"/>
  <c r="Q372" i="224"/>
  <c r="N372" i="224" s="1"/>
  <c r="L400" i="224"/>
  <c r="L405" i="224"/>
  <c r="V616" i="224"/>
  <c r="L429" i="224"/>
  <c r="L434" i="224"/>
  <c r="L436" i="224"/>
  <c r="L438" i="224"/>
  <c r="L442" i="224"/>
  <c r="R522" i="224"/>
  <c r="L349" i="224"/>
  <c r="L389" i="224"/>
  <c r="L412" i="224"/>
  <c r="L416" i="224"/>
  <c r="S425" i="224"/>
  <c r="Q426" i="224"/>
  <c r="R426" i="224" s="1"/>
  <c r="Q427" i="224"/>
  <c r="R427" i="224" s="1"/>
  <c r="S434" i="224"/>
  <c r="Q447" i="224"/>
  <c r="R447" i="224" s="1"/>
  <c r="Q448" i="224"/>
  <c r="R448" i="224" s="1"/>
  <c r="S449" i="224"/>
  <c r="Q451" i="224"/>
  <c r="R451" i="224" s="1"/>
  <c r="Q452" i="224"/>
  <c r="R452" i="224" s="1"/>
  <c r="Q467" i="224"/>
  <c r="R467" i="224" s="1"/>
  <c r="Q468" i="224"/>
  <c r="R468" i="224" s="1"/>
  <c r="S469" i="224"/>
  <c r="Q471" i="224"/>
  <c r="R471" i="224" s="1"/>
  <c r="Q472" i="224"/>
  <c r="R472" i="224" s="1"/>
  <c r="Q475" i="224"/>
  <c r="R475" i="224" s="1"/>
  <c r="Q476" i="224"/>
  <c r="R476" i="224" s="1"/>
  <c r="Q481" i="224"/>
  <c r="R481" i="224" s="1"/>
  <c r="S485" i="224"/>
  <c r="Q487" i="224"/>
  <c r="R487" i="224" s="1"/>
  <c r="Q488" i="224"/>
  <c r="R488" i="224" s="1"/>
  <c r="Q491" i="224"/>
  <c r="R491" i="224" s="1"/>
  <c r="Q492" i="224"/>
  <c r="R492" i="224" s="1"/>
  <c r="S493" i="224"/>
  <c r="Q495" i="224"/>
  <c r="R495" i="224" s="1"/>
  <c r="Q496" i="224"/>
  <c r="R496" i="224" s="1"/>
  <c r="R542" i="224"/>
  <c r="S564" i="224"/>
  <c r="Q564" i="224"/>
  <c r="R564" i="224" s="1"/>
  <c r="S580" i="224"/>
  <c r="S584" i="224"/>
  <c r="Q584" i="224"/>
  <c r="R584" i="224" s="1"/>
  <c r="S603" i="224"/>
  <c r="Q603" i="224"/>
  <c r="R603" i="224" s="1"/>
  <c r="Q21" i="231"/>
  <c r="Y10" i="233"/>
  <c r="L306" i="224"/>
  <c r="L307" i="224"/>
  <c r="L323" i="224"/>
  <c r="L324" i="224"/>
  <c r="L325" i="224"/>
  <c r="L343" i="224"/>
  <c r="L357" i="224"/>
  <c r="L364" i="224"/>
  <c r="Q379" i="224"/>
  <c r="M379" i="224" s="1"/>
  <c r="L387" i="224"/>
  <c r="Q394" i="224"/>
  <c r="N394" i="224" s="1"/>
  <c r="Q396" i="224"/>
  <c r="N396" i="224" s="1"/>
  <c r="L402" i="224"/>
  <c r="L407" i="224"/>
  <c r="Q428" i="224"/>
  <c r="R428" i="224" s="1"/>
  <c r="Q440" i="224"/>
  <c r="R440" i="224" s="1"/>
  <c r="Q443" i="224"/>
  <c r="R443" i="224" s="1"/>
  <c r="Q444" i="224"/>
  <c r="R444" i="224" s="1"/>
  <c r="Q449" i="224"/>
  <c r="R449" i="224" s="1"/>
  <c r="S453" i="224"/>
  <c r="Q455" i="224"/>
  <c r="R455" i="224" s="1"/>
  <c r="Q456" i="224"/>
  <c r="R456" i="224" s="1"/>
  <c r="R460" i="224"/>
  <c r="S461" i="224"/>
  <c r="Q463" i="224"/>
  <c r="R463" i="224" s="1"/>
  <c r="Q464" i="224"/>
  <c r="R464" i="224" s="1"/>
  <c r="Q469" i="224"/>
  <c r="R469" i="224" s="1"/>
  <c r="S473" i="224"/>
  <c r="S477" i="224"/>
  <c r="Q485" i="224"/>
  <c r="R485" i="224" s="1"/>
  <c r="Q493" i="224"/>
  <c r="R493" i="224" s="1"/>
  <c r="L516" i="224"/>
  <c r="W31" i="225"/>
  <c r="E32" i="225"/>
  <c r="K72" i="235"/>
  <c r="AK70" i="235"/>
  <c r="L391" i="224"/>
  <c r="L423" i="224"/>
  <c r="S445" i="224"/>
  <c r="Q453" i="224"/>
  <c r="R453" i="224" s="1"/>
  <c r="Q461" i="224"/>
  <c r="R461" i="224" s="1"/>
  <c r="R473" i="224"/>
  <c r="S563" i="224"/>
  <c r="Q563" i="224"/>
  <c r="R563" i="224" s="1"/>
  <c r="S583" i="224"/>
  <c r="Q583" i="224"/>
  <c r="R583" i="224" s="1"/>
  <c r="F16" i="231"/>
  <c r="S16" i="231"/>
  <c r="Q16" i="231" s="1"/>
  <c r="Q310" i="224"/>
  <c r="N310" i="224" s="1"/>
  <c r="L327" i="224"/>
  <c r="L346" i="224"/>
  <c r="L359" i="224"/>
  <c r="L363" i="224"/>
  <c r="L372" i="224"/>
  <c r="L381" i="224"/>
  <c r="L410" i="224"/>
  <c r="Q417" i="224"/>
  <c r="R417" i="224" s="1"/>
  <c r="L421" i="224"/>
  <c r="Q437" i="224"/>
  <c r="R437" i="224" s="1"/>
  <c r="Q441" i="224"/>
  <c r="R441" i="224" s="1"/>
  <c r="L483" i="224"/>
  <c r="S520" i="224"/>
  <c r="L561" i="224"/>
  <c r="L565" i="224"/>
  <c r="S566" i="224"/>
  <c r="Q567" i="224"/>
  <c r="R567" i="224" s="1"/>
  <c r="L581" i="224"/>
  <c r="AU19" i="235"/>
  <c r="U21" i="235"/>
  <c r="AK32" i="235"/>
  <c r="K33" i="235"/>
  <c r="T54" i="235"/>
  <c r="AT52" i="235"/>
  <c r="L512" i="224"/>
  <c r="L514" i="224"/>
  <c r="L536" i="224"/>
  <c r="L556" i="224"/>
  <c r="L558" i="224"/>
  <c r="L576" i="224"/>
  <c r="L596" i="224"/>
  <c r="L598" i="224"/>
  <c r="L615" i="224"/>
  <c r="I43" i="227"/>
  <c r="Z38" i="227"/>
  <c r="P15" i="228"/>
  <c r="U21" i="229"/>
  <c r="AU12" i="229"/>
  <c r="AC12" i="229" s="1"/>
  <c r="M17" i="229"/>
  <c r="AE17" i="229"/>
  <c r="AC17" i="229" s="1"/>
  <c r="M25" i="229"/>
  <c r="E34" i="229"/>
  <c r="V25" i="229"/>
  <c r="AN25" i="229"/>
  <c r="AE25" i="229"/>
  <c r="E17" i="231"/>
  <c r="U11" i="231"/>
  <c r="S39" i="231"/>
  <c r="Q39" i="231" s="1"/>
  <c r="F39" i="231"/>
  <c r="S11" i="232"/>
  <c r="J11" i="232"/>
  <c r="Q18" i="232"/>
  <c r="F32" i="232"/>
  <c r="F20" i="226" s="1"/>
  <c r="T30" i="232"/>
  <c r="Q519" i="224"/>
  <c r="R519" i="224" s="1"/>
  <c r="Q520" i="224"/>
  <c r="R520" i="224" s="1"/>
  <c r="L527" i="224"/>
  <c r="Q539" i="224"/>
  <c r="R539" i="224" s="1"/>
  <c r="Q540" i="224"/>
  <c r="R540" i="224" s="1"/>
  <c r="Q580" i="224"/>
  <c r="R580" i="224" s="1"/>
  <c r="L591" i="224"/>
  <c r="S598" i="224"/>
  <c r="L611" i="224"/>
  <c r="E13" i="225"/>
  <c r="E14" i="225" s="1"/>
  <c r="E16" i="225" s="1"/>
  <c r="AC31" i="225"/>
  <c r="H43" i="226"/>
  <c r="V38" i="226"/>
  <c r="P19" i="228"/>
  <c r="M27" i="229"/>
  <c r="V27" i="229"/>
  <c r="AN27" i="229"/>
  <c r="AE27" i="229"/>
  <c r="M33" i="229"/>
  <c r="V33" i="229"/>
  <c r="AE33" i="229"/>
  <c r="G17" i="231"/>
  <c r="Q24" i="232"/>
  <c r="Z85" i="234"/>
  <c r="X85" i="234" s="1"/>
  <c r="K85" i="234"/>
  <c r="Z89" i="234"/>
  <c r="X89" i="234" s="1"/>
  <c r="K89" i="234"/>
  <c r="L506" i="224"/>
  <c r="Q515" i="224"/>
  <c r="R515" i="224" s="1"/>
  <c r="Q516" i="224"/>
  <c r="R516" i="224" s="1"/>
  <c r="L552" i="224"/>
  <c r="Q559" i="224"/>
  <c r="R559" i="224" s="1"/>
  <c r="Q560" i="224"/>
  <c r="R560" i="224" s="1"/>
  <c r="L572" i="224"/>
  <c r="F13" i="225"/>
  <c r="F14" i="225" s="1"/>
  <c r="F18" i="225" s="1"/>
  <c r="F19" i="225" s="1"/>
  <c r="F33" i="228"/>
  <c r="P27" i="228"/>
  <c r="AE27" i="228"/>
  <c r="G24" i="231"/>
  <c r="W20" i="231"/>
  <c r="C41" i="231"/>
  <c r="S34" i="231"/>
  <c r="S23" i="232"/>
  <c r="Q23" i="232" s="1"/>
  <c r="J23" i="232"/>
  <c r="AA67" i="234"/>
  <c r="K67" i="234"/>
  <c r="AB80" i="234"/>
  <c r="H81" i="234"/>
  <c r="M45" i="235"/>
  <c r="AM43" i="235"/>
  <c r="Q511" i="224"/>
  <c r="R511" i="224" s="1"/>
  <c r="Q512" i="224"/>
  <c r="R512" i="224" s="1"/>
  <c r="S530" i="224"/>
  <c r="Q535" i="224"/>
  <c r="R535" i="224" s="1"/>
  <c r="Q536" i="224"/>
  <c r="R536" i="224" s="1"/>
  <c r="Q555" i="224"/>
  <c r="R555" i="224" s="1"/>
  <c r="Q556" i="224"/>
  <c r="R556" i="224" s="1"/>
  <c r="L567" i="224"/>
  <c r="Q575" i="224"/>
  <c r="R575" i="224" s="1"/>
  <c r="L588" i="224"/>
  <c r="L590" i="224"/>
  <c r="Q595" i="224"/>
  <c r="R595" i="224" s="1"/>
  <c r="Q596" i="224"/>
  <c r="R596" i="224" s="1"/>
  <c r="L608" i="224"/>
  <c r="L610" i="224"/>
  <c r="S614" i="224"/>
  <c r="AB10" i="225"/>
  <c r="L43" i="227"/>
  <c r="AC38" i="227"/>
  <c r="J24" i="228"/>
  <c r="E21" i="229"/>
  <c r="AE11" i="229"/>
  <c r="J21" i="229"/>
  <c r="F38" i="231"/>
  <c r="S38" i="231"/>
  <c r="Q38" i="231" s="1"/>
  <c r="H33" i="233"/>
  <c r="H20" i="227" s="1"/>
  <c r="Y31" i="233"/>
  <c r="U12" i="236"/>
  <c r="R12" i="236" s="1"/>
  <c r="G20" i="236"/>
  <c r="F11" i="226" s="1"/>
  <c r="G18" i="237"/>
  <c r="F11" i="227" s="1"/>
  <c r="X10" i="237"/>
  <c r="Q507" i="224"/>
  <c r="R507" i="224" s="1"/>
  <c r="Q531" i="224"/>
  <c r="R531" i="224" s="1"/>
  <c r="L563" i="224"/>
  <c r="L583" i="224"/>
  <c r="L603" i="224"/>
  <c r="H24" i="225"/>
  <c r="H26" i="225" s="1"/>
  <c r="H27" i="225" s="1"/>
  <c r="AA23" i="225"/>
  <c r="M11" i="230"/>
  <c r="F29" i="231"/>
  <c r="S29" i="231"/>
  <c r="Q29" i="231" s="1"/>
  <c r="Q20" i="232"/>
  <c r="H75" i="234"/>
  <c r="AB73" i="234"/>
  <c r="Z77" i="234"/>
  <c r="X77" i="234" s="1"/>
  <c r="K77" i="234"/>
  <c r="S501" i="224"/>
  <c r="L519" i="224"/>
  <c r="L539" i="224"/>
  <c r="S546" i="224"/>
  <c r="L579" i="224"/>
  <c r="S586" i="224"/>
  <c r="S606" i="224"/>
  <c r="U17" i="225"/>
  <c r="N24" i="225"/>
  <c r="N26" i="225" s="1"/>
  <c r="N27" i="225" s="1"/>
  <c r="AF22" i="225"/>
  <c r="I20" i="228"/>
  <c r="V13" i="229"/>
  <c r="AN13" i="229"/>
  <c r="AE13" i="229"/>
  <c r="M19" i="229"/>
  <c r="AE19" i="229"/>
  <c r="AC19" i="229" s="1"/>
  <c r="F14" i="231"/>
  <c r="S14" i="231"/>
  <c r="Q14" i="231" s="1"/>
  <c r="F44" i="231"/>
  <c r="F27" i="232"/>
  <c r="F9" i="226" s="1"/>
  <c r="T9" i="232"/>
  <c r="J15" i="232"/>
  <c r="V15" i="232"/>
  <c r="AI46" i="235"/>
  <c r="I48" i="235"/>
  <c r="AF56" i="235"/>
  <c r="AD56" i="235" s="1"/>
  <c r="AS58" i="235"/>
  <c r="S60" i="235"/>
  <c r="F20" i="236"/>
  <c r="E11" i="226" s="1"/>
  <c r="E20" i="210" s="1"/>
  <c r="T10" i="236"/>
  <c r="K10" i="236"/>
  <c r="Z23" i="225"/>
  <c r="J34" i="226"/>
  <c r="W14" i="228"/>
  <c r="W29" i="228"/>
  <c r="Y30" i="228"/>
  <c r="V24" i="229"/>
  <c r="V26" i="229"/>
  <c r="F11" i="231"/>
  <c r="H24" i="231"/>
  <c r="H31" i="231"/>
  <c r="X20" i="234"/>
  <c r="I45" i="234"/>
  <c r="AA73" i="234"/>
  <c r="G75" i="234"/>
  <c r="F81" i="234"/>
  <c r="AV19" i="235"/>
  <c r="V21" i="235"/>
  <c r="H45" i="235"/>
  <c r="L63" i="235"/>
  <c r="J72" i="235"/>
  <c r="AJ70" i="235"/>
  <c r="S72" i="235"/>
  <c r="AS70" i="235"/>
  <c r="F32" i="225"/>
  <c r="N32" i="225"/>
  <c r="U41" i="225"/>
  <c r="G33" i="228"/>
  <c r="P26" i="228"/>
  <c r="O21" i="229"/>
  <c r="H17" i="231"/>
  <c r="F27" i="231"/>
  <c r="M13" i="233"/>
  <c r="V13" i="233"/>
  <c r="I12" i="234"/>
  <c r="G48" i="234"/>
  <c r="AA46" i="234"/>
  <c r="AC73" i="234"/>
  <c r="I75" i="234"/>
  <c r="J33" i="235"/>
  <c r="AH37" i="235"/>
  <c r="O45" i="235"/>
  <c r="AL55" i="235"/>
  <c r="L57" i="235"/>
  <c r="U57" i="235"/>
  <c r="AT58" i="235"/>
  <c r="T60" i="235"/>
  <c r="AH67" i="235"/>
  <c r="H69" i="235"/>
  <c r="K24" i="225"/>
  <c r="K26" i="225" s="1"/>
  <c r="M17" i="227"/>
  <c r="V17" i="227"/>
  <c r="T17" i="227" s="1"/>
  <c r="AB38" i="227"/>
  <c r="Q34" i="229"/>
  <c r="AN24" i="229"/>
  <c r="AN26" i="229"/>
  <c r="AC30" i="229"/>
  <c r="O36" i="230"/>
  <c r="C41" i="79" s="1"/>
  <c r="C24" i="231"/>
  <c r="X20" i="231"/>
  <c r="J9" i="232"/>
  <c r="J19" i="232"/>
  <c r="J18" i="234"/>
  <c r="AD16" i="234"/>
  <c r="AG37" i="234"/>
  <c r="M39" i="234"/>
  <c r="X91" i="234"/>
  <c r="K15" i="235"/>
  <c r="W20" i="235"/>
  <c r="AO20" i="235"/>
  <c r="AF20" i="235"/>
  <c r="AR28" i="235"/>
  <c r="R30" i="235"/>
  <c r="AL34" i="235"/>
  <c r="L36" i="235"/>
  <c r="AI37" i="235"/>
  <c r="V57" i="235"/>
  <c r="AL58" i="235"/>
  <c r="L60" i="235"/>
  <c r="AU58" i="235"/>
  <c r="U60" i="235"/>
  <c r="I69" i="235"/>
  <c r="AI67" i="235"/>
  <c r="J78" i="235"/>
  <c r="U40" i="225"/>
  <c r="AC28" i="229"/>
  <c r="Q31" i="232"/>
  <c r="G66" i="234"/>
  <c r="AA64" i="234"/>
  <c r="AS25" i="235"/>
  <c r="S27" i="235"/>
  <c r="AJ28" i="235"/>
  <c r="J30" i="235"/>
  <c r="AS28" i="235"/>
  <c r="S30" i="235"/>
  <c r="AM34" i="235"/>
  <c r="M36" i="235"/>
  <c r="Q39" i="235"/>
  <c r="AQ37" i="235"/>
  <c r="G66" i="235"/>
  <c r="W74" i="235"/>
  <c r="AO74" i="235"/>
  <c r="AS76" i="235"/>
  <c r="S78" i="235"/>
  <c r="V20" i="261"/>
  <c r="H20" i="261"/>
  <c r="W20" i="261" s="1"/>
  <c r="AA30" i="225"/>
  <c r="U30" i="225" s="1"/>
  <c r="E20" i="228"/>
  <c r="M20" i="229"/>
  <c r="V20" i="229"/>
  <c r="AE20" i="229"/>
  <c r="K35" i="234"/>
  <c r="Z35" i="234"/>
  <c r="X35" i="234" s="1"/>
  <c r="AC40" i="234"/>
  <c r="I42" i="234"/>
  <c r="G78" i="234"/>
  <c r="AA76" i="234"/>
  <c r="Z80" i="234"/>
  <c r="K80" i="234"/>
  <c r="X86" i="234"/>
  <c r="AF16" i="235"/>
  <c r="AT25" i="235"/>
  <c r="T27" i="235"/>
  <c r="K27" i="235"/>
  <c r="K30" i="235"/>
  <c r="N61" i="235"/>
  <c r="AF61" i="235"/>
  <c r="CG13" i="251"/>
  <c r="U13" i="258"/>
  <c r="S13" i="258" s="1"/>
  <c r="H13" i="258"/>
  <c r="J14" i="232"/>
  <c r="J18" i="232"/>
  <c r="J15" i="234"/>
  <c r="AD13" i="234"/>
  <c r="H78" i="234"/>
  <c r="AB76" i="234"/>
  <c r="T21" i="235"/>
  <c r="T24" i="235"/>
  <c r="N9" i="248"/>
  <c r="S9" i="258"/>
  <c r="H12" i="258"/>
  <c r="U12" i="258"/>
  <c r="S12" i="258" s="1"/>
  <c r="L33" i="233"/>
  <c r="L20" i="227" s="1"/>
  <c r="G33" i="233"/>
  <c r="G20" i="227" s="1"/>
  <c r="G18" i="234"/>
  <c r="K25" i="234"/>
  <c r="F36" i="234"/>
  <c r="I66" i="234"/>
  <c r="G84" i="234"/>
  <c r="AG16" i="235"/>
  <c r="U24" i="235"/>
  <c r="AU28" i="235"/>
  <c r="N34" i="235"/>
  <c r="AF34" i="235"/>
  <c r="AP37" i="235"/>
  <c r="AL43" i="235"/>
  <c r="N53" i="235"/>
  <c r="AF53" i="235"/>
  <c r="AD53" i="235" s="1"/>
  <c r="Q72" i="235"/>
  <c r="N80" i="235"/>
  <c r="H19" i="243"/>
  <c r="X8" i="243"/>
  <c r="S18" i="243"/>
  <c r="K10" i="234"/>
  <c r="K20" i="234"/>
  <c r="P39" i="234"/>
  <c r="Z40" i="234"/>
  <c r="K43" i="234"/>
  <c r="K44" i="234"/>
  <c r="K91" i="234"/>
  <c r="N17" i="235"/>
  <c r="AF17" i="235"/>
  <c r="AD17" i="235" s="1"/>
  <c r="G21" i="235"/>
  <c r="P21" i="235"/>
  <c r="AH19" i="235"/>
  <c r="AV28" i="235"/>
  <c r="AI32" i="235"/>
  <c r="F39" i="235"/>
  <c r="R45" i="235"/>
  <c r="AH52" i="235"/>
  <c r="N58" i="235"/>
  <c r="AF58" i="235"/>
  <c r="M66" i="235"/>
  <c r="I20" i="236"/>
  <c r="H11" i="226" s="1"/>
  <c r="J18" i="237"/>
  <c r="I11" i="227" s="1"/>
  <c r="T36" i="233"/>
  <c r="H36" i="234"/>
  <c r="I39" i="234"/>
  <c r="Z43" i="234"/>
  <c r="J48" i="234"/>
  <c r="J57" i="234"/>
  <c r="K57" i="234" s="1"/>
  <c r="J66" i="234"/>
  <c r="Z67" i="234"/>
  <c r="I15" i="235"/>
  <c r="AD14" i="235"/>
  <c r="N25" i="235"/>
  <c r="AF25" i="235"/>
  <c r="N38" i="235"/>
  <c r="W38" i="235"/>
  <c r="AF38" i="235"/>
  <c r="M39" i="235"/>
  <c r="AT41" i="235"/>
  <c r="AD41" i="235" s="1"/>
  <c r="AT43" i="235"/>
  <c r="S45" i="235"/>
  <c r="J48" i="235"/>
  <c r="AI52" i="235"/>
  <c r="AI55" i="235"/>
  <c r="AG58" i="235"/>
  <c r="J69" i="235"/>
  <c r="AJ68" i="235"/>
  <c r="AD68" i="235" s="1"/>
  <c r="N77" i="235"/>
  <c r="AF77" i="235"/>
  <c r="R13" i="236"/>
  <c r="U13" i="237"/>
  <c r="J19" i="243"/>
  <c r="H24" i="261"/>
  <c r="W24" i="261" s="1"/>
  <c r="R24" i="261" s="1"/>
  <c r="J42" i="234"/>
  <c r="K53" i="234"/>
  <c r="X56" i="234"/>
  <c r="K70" i="234"/>
  <c r="H84" i="234"/>
  <c r="AP19" i="235"/>
  <c r="AG25" i="235"/>
  <c r="F36" i="235"/>
  <c r="AF35" i="235"/>
  <c r="AD35" i="235" s="1"/>
  <c r="U39" i="235"/>
  <c r="AU43" i="235"/>
  <c r="F57" i="235"/>
  <c r="AH58" i="235"/>
  <c r="T16" i="236"/>
  <c r="R16" i="236" s="1"/>
  <c r="K16" i="236"/>
  <c r="K19" i="243"/>
  <c r="AA8" i="243"/>
  <c r="H28" i="261"/>
  <c r="W28" i="261" s="1"/>
  <c r="R28" i="261" s="1"/>
  <c r="V32" i="261"/>
  <c r="H32" i="261"/>
  <c r="W32" i="261" s="1"/>
  <c r="AD37" i="234"/>
  <c r="AC46" i="234"/>
  <c r="AC76" i="234"/>
  <c r="AD79" i="234"/>
  <c r="I84" i="234"/>
  <c r="K12" i="235"/>
  <c r="J15" i="235"/>
  <c r="K18" i="235"/>
  <c r="AH22" i="235"/>
  <c r="AG37" i="235"/>
  <c r="L42" i="235"/>
  <c r="L48" i="235"/>
  <c r="K12" i="236"/>
  <c r="X9" i="237"/>
  <c r="U9" i="237" s="1"/>
  <c r="G17" i="237"/>
  <c r="L14" i="243"/>
  <c r="V14" i="243"/>
  <c r="S14" i="243" s="1"/>
  <c r="N18" i="248"/>
  <c r="H21" i="261"/>
  <c r="W21" i="261" s="1"/>
  <c r="U21" i="261"/>
  <c r="V27" i="261"/>
  <c r="H27" i="261"/>
  <c r="W27" i="261" s="1"/>
  <c r="R72" i="235"/>
  <c r="AV76" i="235"/>
  <c r="H18" i="237"/>
  <c r="G11" i="227" s="1"/>
  <c r="Y10" i="237"/>
  <c r="N20" i="248"/>
  <c r="K25" i="251"/>
  <c r="K27" i="251" s="1"/>
  <c r="S25" i="251"/>
  <c r="S27" i="251" s="1"/>
  <c r="AA25" i="251"/>
  <c r="AA27" i="251" s="1"/>
  <c r="AI25" i="251"/>
  <c r="AI27" i="251" s="1"/>
  <c r="AQ25" i="251"/>
  <c r="AQ27" i="251" s="1"/>
  <c r="AY25" i="251"/>
  <c r="AY27" i="251" s="1"/>
  <c r="BG25" i="251"/>
  <c r="BG27" i="251" s="1"/>
  <c r="S10" i="258"/>
  <c r="H29" i="261"/>
  <c r="W29" i="261" s="1"/>
  <c r="AJ73" i="235"/>
  <c r="F19" i="236"/>
  <c r="E22" i="226" s="1"/>
  <c r="E31" i="210" s="1"/>
  <c r="K18" i="236"/>
  <c r="L10" i="243"/>
  <c r="N8" i="248"/>
  <c r="F25" i="251"/>
  <c r="F27" i="251" s="1"/>
  <c r="N25" i="251"/>
  <c r="N27" i="251" s="1"/>
  <c r="V25" i="251"/>
  <c r="V27" i="251" s="1"/>
  <c r="AD25" i="251"/>
  <c r="AD27" i="251" s="1"/>
  <c r="AL25" i="251"/>
  <c r="AL27" i="251" s="1"/>
  <c r="H10" i="258"/>
  <c r="C61" i="79"/>
  <c r="AV70" i="235"/>
  <c r="P75" i="235"/>
  <c r="U78" i="235"/>
  <c r="T78" i="235"/>
  <c r="H20" i="236"/>
  <c r="G11" i="226" s="1"/>
  <c r="E19" i="243"/>
  <c r="CG16" i="251"/>
  <c r="G25" i="251"/>
  <c r="G27" i="251" s="1"/>
  <c r="O25" i="251"/>
  <c r="O27" i="251" s="1"/>
  <c r="W25" i="251"/>
  <c r="W27" i="251" s="1"/>
  <c r="AE25" i="251"/>
  <c r="AE27" i="251" s="1"/>
  <c r="AM25" i="251"/>
  <c r="AM27" i="251" s="1"/>
  <c r="AU25" i="251"/>
  <c r="AU27" i="251" s="1"/>
  <c r="BC25" i="251"/>
  <c r="BC27" i="251" s="1"/>
  <c r="P25" i="251"/>
  <c r="P27" i="251" s="1"/>
  <c r="AF25" i="251"/>
  <c r="AF27" i="251" s="1"/>
  <c r="I34" i="261"/>
  <c r="I72" i="235"/>
  <c r="Q75" i="235"/>
  <c r="N81" i="235"/>
  <c r="AF81" i="235"/>
  <c r="AD81" i="235" s="1"/>
  <c r="N88" i="235"/>
  <c r="AF88" i="235"/>
  <c r="AD88" i="235" s="1"/>
  <c r="H19" i="236"/>
  <c r="K14" i="236"/>
  <c r="J17" i="237"/>
  <c r="L18" i="237"/>
  <c r="K11" i="227" s="1"/>
  <c r="F19" i="243"/>
  <c r="L11" i="258"/>
  <c r="AM76" i="235"/>
  <c r="N10" i="237"/>
  <c r="W10" i="237"/>
  <c r="N14" i="237"/>
  <c r="W14" i="237"/>
  <c r="U14" i="237" s="1"/>
  <c r="N12" i="248"/>
  <c r="K34" i="261"/>
  <c r="J35" i="265"/>
  <c r="D25" i="263"/>
  <c r="G18" i="263"/>
  <c r="G13" i="263"/>
  <c r="E12" i="262"/>
  <c r="E17" i="262" s="1"/>
  <c r="Q9" i="202"/>
  <c r="Q27" i="204"/>
  <c r="Q51" i="204"/>
  <c r="Q15" i="202"/>
  <c r="Q39" i="204"/>
  <c r="Q10" i="202"/>
  <c r="Q28" i="204"/>
  <c r="D28" i="207"/>
  <c r="D19" i="207"/>
  <c r="D17" i="207"/>
  <c r="D27" i="207"/>
  <c r="Q22" i="202"/>
  <c r="J12" i="204"/>
  <c r="D25" i="207"/>
  <c r="Q40" i="204"/>
  <c r="J13" i="204"/>
  <c r="G22" i="204"/>
  <c r="J25" i="204"/>
  <c r="H27" i="205"/>
  <c r="P29" i="206"/>
  <c r="K28" i="207"/>
  <c r="AH28" i="207"/>
  <c r="W46" i="207"/>
  <c r="U46" i="207" s="1"/>
  <c r="F46" i="207"/>
  <c r="I32" i="210"/>
  <c r="I34" i="210" s="1"/>
  <c r="L11" i="212"/>
  <c r="L17" i="212"/>
  <c r="O28" i="213"/>
  <c r="Q16" i="219"/>
  <c r="R67" i="224"/>
  <c r="S67" i="224" s="1"/>
  <c r="N67" i="224"/>
  <c r="M67" i="224"/>
  <c r="H24" i="221"/>
  <c r="H13" i="221"/>
  <c r="S10" i="224"/>
  <c r="R11" i="224"/>
  <c r="S11" i="224" s="1"/>
  <c r="N11" i="224"/>
  <c r="R99" i="224"/>
  <c r="S99" i="224" s="1"/>
  <c r="N99" i="224"/>
  <c r="M99" i="224"/>
  <c r="R107" i="224"/>
  <c r="S107" i="224" s="1"/>
  <c r="N107" i="224"/>
  <c r="N165" i="224"/>
  <c r="M165" i="224"/>
  <c r="R165" i="224"/>
  <c r="S165" i="224" s="1"/>
  <c r="S513" i="224"/>
  <c r="Q513" i="224"/>
  <c r="R513" i="224" s="1"/>
  <c r="D26" i="207"/>
  <c r="E36" i="215"/>
  <c r="S34" i="215"/>
  <c r="Q34" i="215" s="1"/>
  <c r="G34" i="215"/>
  <c r="E18" i="216"/>
  <c r="F15" i="217" s="1"/>
  <c r="J10" i="202"/>
  <c r="H11" i="202"/>
  <c r="I14" i="202"/>
  <c r="J14" i="202" s="1"/>
  <c r="I22" i="202"/>
  <c r="J22" i="202" s="1"/>
  <c r="F27" i="202"/>
  <c r="I10" i="203"/>
  <c r="J10" i="203" s="1"/>
  <c r="U11" i="204"/>
  <c r="T12" i="204"/>
  <c r="Q12" i="204" s="1"/>
  <c r="T18" i="204"/>
  <c r="Q18" i="204" s="1"/>
  <c r="S25" i="204"/>
  <c r="I28" i="204"/>
  <c r="J28" i="204" s="1"/>
  <c r="S36" i="204"/>
  <c r="I39" i="204"/>
  <c r="J39" i="204" s="1"/>
  <c r="U42" i="204"/>
  <c r="T43" i="204"/>
  <c r="Q43" i="204" s="1"/>
  <c r="I50" i="204"/>
  <c r="J50" i="204" s="1"/>
  <c r="G52" i="204"/>
  <c r="U12" i="205"/>
  <c r="Q12" i="205" s="1"/>
  <c r="T13" i="205"/>
  <c r="T18" i="205"/>
  <c r="Q18" i="205" s="1"/>
  <c r="T19" i="205"/>
  <c r="Q19" i="205" s="1"/>
  <c r="Q26" i="205"/>
  <c r="S9" i="206"/>
  <c r="I21" i="206"/>
  <c r="K11" i="207"/>
  <c r="G16" i="207"/>
  <c r="D16" i="207" s="1"/>
  <c r="G29" i="207"/>
  <c r="D29" i="207" s="1"/>
  <c r="AB29" i="207"/>
  <c r="U29" i="207" s="1"/>
  <c r="E29" i="207"/>
  <c r="U8" i="209"/>
  <c r="V8" i="212"/>
  <c r="L12" i="212"/>
  <c r="L18" i="212"/>
  <c r="F24" i="212"/>
  <c r="F29" i="212"/>
  <c r="V29" i="212" s="1"/>
  <c r="H11" i="213"/>
  <c r="H13" i="213"/>
  <c r="H25" i="213"/>
  <c r="S52" i="213"/>
  <c r="O52" i="213" s="1"/>
  <c r="S13" i="219"/>
  <c r="J13" i="219"/>
  <c r="S15" i="219"/>
  <c r="Q15" i="219" s="1"/>
  <c r="J15" i="219"/>
  <c r="E17" i="219"/>
  <c r="AA16" i="221"/>
  <c r="K20" i="221"/>
  <c r="Y28" i="221"/>
  <c r="S28" i="221" s="1"/>
  <c r="I29" i="221"/>
  <c r="N157" i="224"/>
  <c r="M157" i="224"/>
  <c r="R157" i="224"/>
  <c r="S157" i="224" s="1"/>
  <c r="S12" i="212"/>
  <c r="E11" i="215"/>
  <c r="G9" i="215"/>
  <c r="G11" i="215" s="1"/>
  <c r="I15" i="202"/>
  <c r="J15" i="202" s="1"/>
  <c r="I25" i="202"/>
  <c r="J25" i="202" s="1"/>
  <c r="G27" i="202"/>
  <c r="I9" i="204"/>
  <c r="J9" i="204" s="1"/>
  <c r="T13" i="204"/>
  <c r="Q13" i="204" s="1"/>
  <c r="T19" i="204"/>
  <c r="Q19" i="204" s="1"/>
  <c r="T25" i="204"/>
  <c r="I29" i="204"/>
  <c r="J29" i="204" s="1"/>
  <c r="G31" i="204"/>
  <c r="T36" i="204"/>
  <c r="I40" i="204"/>
  <c r="J40" i="204" s="1"/>
  <c r="T44" i="204"/>
  <c r="Q44" i="204" s="1"/>
  <c r="I51" i="204"/>
  <c r="J51" i="204" s="1"/>
  <c r="H52" i="204"/>
  <c r="T14" i="205"/>
  <c r="Q14" i="205" s="1"/>
  <c r="F35" i="205"/>
  <c r="T9" i="206"/>
  <c r="R22" i="206"/>
  <c r="P22" i="206" s="1"/>
  <c r="I22" i="206"/>
  <c r="K17" i="207"/>
  <c r="AH17" i="207"/>
  <c r="AB20" i="207"/>
  <c r="E20" i="207"/>
  <c r="I21" i="207"/>
  <c r="I32" i="207" s="1"/>
  <c r="I36" i="207" s="1"/>
  <c r="I42" i="207" s="1"/>
  <c r="AB27" i="207"/>
  <c r="I16" i="210"/>
  <c r="I21" i="210" s="1"/>
  <c r="I23" i="210" s="1"/>
  <c r="S9" i="212"/>
  <c r="G24" i="212"/>
  <c r="G29" i="212"/>
  <c r="W29" i="212" s="1"/>
  <c r="H52" i="213"/>
  <c r="I23" i="215"/>
  <c r="W18" i="215"/>
  <c r="Q18" i="215" s="1"/>
  <c r="F17" i="219"/>
  <c r="F20" i="219" s="1"/>
  <c r="R307" i="224"/>
  <c r="S307" i="224" s="1"/>
  <c r="N307" i="224"/>
  <c r="M307" i="224"/>
  <c r="S22" i="215"/>
  <c r="G22" i="215"/>
  <c r="H31" i="204"/>
  <c r="S19" i="209"/>
  <c r="L9" i="212"/>
  <c r="L19" i="212"/>
  <c r="V19" i="212"/>
  <c r="O23" i="213"/>
  <c r="J18" i="215"/>
  <c r="R27" i="224"/>
  <c r="S27" i="224" s="1"/>
  <c r="N27" i="224"/>
  <c r="M27" i="224"/>
  <c r="S10" i="212"/>
  <c r="G13" i="212"/>
  <c r="O22" i="213"/>
  <c r="V16" i="215"/>
  <c r="Q16" i="215" s="1"/>
  <c r="H23" i="215"/>
  <c r="J16" i="215"/>
  <c r="S17" i="215"/>
  <c r="Q17" i="215" s="1"/>
  <c r="F36" i="215"/>
  <c r="F7" i="209" s="1"/>
  <c r="T35" i="215"/>
  <c r="Q35" i="215" s="1"/>
  <c r="M17" i="216"/>
  <c r="X8" i="221"/>
  <c r="R91" i="224"/>
  <c r="S91" i="224" s="1"/>
  <c r="N91" i="224"/>
  <c r="J41" i="204"/>
  <c r="I26" i="205"/>
  <c r="J26" i="205" s="1"/>
  <c r="W38" i="207"/>
  <c r="U38" i="207" s="1"/>
  <c r="F38" i="207"/>
  <c r="S9" i="204"/>
  <c r="G45" i="204"/>
  <c r="S32" i="205"/>
  <c r="P21" i="206"/>
  <c r="D24" i="207"/>
  <c r="M25" i="207"/>
  <c r="J25" i="207" s="1"/>
  <c r="K25" i="207"/>
  <c r="AH25" i="207"/>
  <c r="E27" i="207"/>
  <c r="D38" i="207"/>
  <c r="J45" i="207"/>
  <c r="L10" i="212"/>
  <c r="V16" i="212"/>
  <c r="S16" i="212" s="1"/>
  <c r="S28" i="212"/>
  <c r="O21" i="213"/>
  <c r="Q40" i="213"/>
  <c r="O40" i="213" s="1"/>
  <c r="H40" i="213"/>
  <c r="Q47" i="213"/>
  <c r="O47" i="213" s="1"/>
  <c r="H47" i="213"/>
  <c r="C17" i="214"/>
  <c r="N15" i="214"/>
  <c r="V8" i="215"/>
  <c r="Q8" i="215" s="1"/>
  <c r="J8" i="215"/>
  <c r="H11" i="215"/>
  <c r="S9" i="215"/>
  <c r="Q10" i="215"/>
  <c r="Q19" i="215"/>
  <c r="N13" i="217"/>
  <c r="E13" i="221"/>
  <c r="Y8" i="221"/>
  <c r="R19" i="224"/>
  <c r="S19" i="224" s="1"/>
  <c r="N19" i="224"/>
  <c r="M19" i="224"/>
  <c r="S18" i="212"/>
  <c r="G18" i="207"/>
  <c r="D18" i="207" s="1"/>
  <c r="AB18" i="207"/>
  <c r="U18" i="207" s="1"/>
  <c r="E18" i="207"/>
  <c r="T9" i="204"/>
  <c r="G27" i="205"/>
  <c r="W11" i="207"/>
  <c r="F11" i="207"/>
  <c r="F21" i="207" s="1"/>
  <c r="F32" i="207" s="1"/>
  <c r="F36" i="207" s="1"/>
  <c r="E11" i="207"/>
  <c r="AB24" i="207"/>
  <c r="U24" i="207" s="1"/>
  <c r="E24" i="207"/>
  <c r="H30" i="207"/>
  <c r="M28" i="207"/>
  <c r="J28" i="207" s="1"/>
  <c r="J40" i="207"/>
  <c r="AH45" i="207"/>
  <c r="U45" i="207" s="1"/>
  <c r="K45" i="207"/>
  <c r="S16" i="209"/>
  <c r="S11" i="212"/>
  <c r="S17" i="212"/>
  <c r="G20" i="212"/>
  <c r="L28" i="212"/>
  <c r="O11" i="213"/>
  <c r="O13" i="213"/>
  <c r="O20" i="213"/>
  <c r="O25" i="213"/>
  <c r="O29" i="213"/>
  <c r="V21" i="215"/>
  <c r="Q21" i="215" s="1"/>
  <c r="J21" i="215"/>
  <c r="Q26" i="215"/>
  <c r="Q33" i="215"/>
  <c r="F22" i="220"/>
  <c r="F38" i="220"/>
  <c r="O35" i="220"/>
  <c r="M35" i="220" s="1"/>
  <c r="U10" i="221"/>
  <c r="S10" i="221" s="1"/>
  <c r="R75" i="224"/>
  <c r="S75" i="224" s="1"/>
  <c r="N75" i="224"/>
  <c r="N221" i="224"/>
  <c r="U33" i="205"/>
  <c r="Q33" i="205" s="1"/>
  <c r="I9" i="206"/>
  <c r="AE12" i="207"/>
  <c r="E17" i="207"/>
  <c r="AB17" i="207"/>
  <c r="M18" i="207"/>
  <c r="J18" i="207" s="1"/>
  <c r="K24" i="207"/>
  <c r="E28" i="207"/>
  <c r="AB28" i="207"/>
  <c r="M29" i="207"/>
  <c r="J29" i="207" s="1"/>
  <c r="H13" i="212"/>
  <c r="H20" i="212"/>
  <c r="H24" i="212"/>
  <c r="H29" i="212"/>
  <c r="X29" i="212" s="1"/>
  <c r="R35" i="213"/>
  <c r="P14" i="216"/>
  <c r="M14" i="216" s="1"/>
  <c r="V13" i="219"/>
  <c r="F30" i="220"/>
  <c r="J24" i="221"/>
  <c r="Z8" i="221"/>
  <c r="W16" i="221"/>
  <c r="T210" i="224"/>
  <c r="R83" i="224"/>
  <c r="S83" i="224" s="1"/>
  <c r="N83" i="224"/>
  <c r="N117" i="224"/>
  <c r="M117" i="224"/>
  <c r="R117" i="224"/>
  <c r="S117" i="224" s="1"/>
  <c r="L122" i="224"/>
  <c r="N149" i="224"/>
  <c r="M149" i="224"/>
  <c r="R149" i="224"/>
  <c r="S149" i="224" s="1"/>
  <c r="R169" i="224"/>
  <c r="S169" i="224" s="1"/>
  <c r="N213" i="224"/>
  <c r="M213" i="224"/>
  <c r="R215" i="224"/>
  <c r="S215" i="224" s="1"/>
  <c r="AH19" i="207"/>
  <c r="M24" i="207"/>
  <c r="G46" i="207"/>
  <c r="D46" i="207" s="1"/>
  <c r="I13" i="212"/>
  <c r="I20" i="212"/>
  <c r="I24" i="212"/>
  <c r="I29" i="212"/>
  <c r="Y29" i="212" s="1"/>
  <c r="S35" i="213"/>
  <c r="W9" i="215"/>
  <c r="E23" i="215"/>
  <c r="AA8" i="221"/>
  <c r="K24" i="221"/>
  <c r="L9" i="221"/>
  <c r="U9" i="221"/>
  <c r="S9" i="221" s="1"/>
  <c r="U210" i="224"/>
  <c r="N37" i="224"/>
  <c r="M37" i="224"/>
  <c r="R37" i="224"/>
  <c r="S37" i="224" s="1"/>
  <c r="N45" i="224"/>
  <c r="M45" i="224"/>
  <c r="R45" i="224"/>
  <c r="S45" i="224" s="1"/>
  <c r="N141" i="224"/>
  <c r="M141" i="224"/>
  <c r="R141" i="224"/>
  <c r="S141" i="224" s="1"/>
  <c r="R161" i="224"/>
  <c r="S161" i="224" s="1"/>
  <c r="M200" i="224"/>
  <c r="R200" i="224"/>
  <c r="S200" i="224" s="1"/>
  <c r="N200" i="224"/>
  <c r="M239" i="224"/>
  <c r="R239" i="224"/>
  <c r="S239" i="224" s="1"/>
  <c r="I32" i="205"/>
  <c r="J32" i="205" s="1"/>
  <c r="E15" i="207"/>
  <c r="AB15" i="207"/>
  <c r="U15" i="207" s="1"/>
  <c r="D20" i="207"/>
  <c r="AB26" i="207"/>
  <c r="U26" i="207" s="1"/>
  <c r="L16" i="209"/>
  <c r="L19" i="209"/>
  <c r="J13" i="212"/>
  <c r="J20" i="212"/>
  <c r="J24" i="212"/>
  <c r="F23" i="215"/>
  <c r="F13" i="221"/>
  <c r="V210" i="224"/>
  <c r="L18" i="224"/>
  <c r="L26" i="224"/>
  <c r="L66" i="224"/>
  <c r="L98" i="224"/>
  <c r="L106" i="224"/>
  <c r="R115" i="224"/>
  <c r="S115" i="224" s="1"/>
  <c r="N115" i="224"/>
  <c r="R153" i="224"/>
  <c r="S153" i="224" s="1"/>
  <c r="E14" i="209"/>
  <c r="K13" i="212"/>
  <c r="F21" i="220"/>
  <c r="E24" i="221"/>
  <c r="L8" i="221"/>
  <c r="U8" i="221"/>
  <c r="L12" i="221"/>
  <c r="U12" i="221"/>
  <c r="S12" i="221" s="1"/>
  <c r="G13" i="221"/>
  <c r="H20" i="221"/>
  <c r="Z16" i="221"/>
  <c r="N29" i="224"/>
  <c r="M29" i="224"/>
  <c r="R29" i="224"/>
  <c r="S29" i="224" s="1"/>
  <c r="R43" i="224"/>
  <c r="S43" i="224" s="1"/>
  <c r="N43" i="224"/>
  <c r="N53" i="224"/>
  <c r="M53" i="224"/>
  <c r="R53" i="224"/>
  <c r="S53" i="224" s="1"/>
  <c r="N61" i="224"/>
  <c r="M61" i="224"/>
  <c r="R61" i="224"/>
  <c r="S61" i="224" s="1"/>
  <c r="N133" i="224"/>
  <c r="M133" i="224"/>
  <c r="R133" i="224"/>
  <c r="S133" i="224" s="1"/>
  <c r="R145" i="224"/>
  <c r="S145" i="224" s="1"/>
  <c r="N189" i="224"/>
  <c r="M189" i="224"/>
  <c r="R189" i="224"/>
  <c r="S189" i="224" s="1"/>
  <c r="R198" i="224"/>
  <c r="S198" i="224" s="1"/>
  <c r="N198" i="224"/>
  <c r="M198" i="224"/>
  <c r="N345" i="224"/>
  <c r="M345" i="224"/>
  <c r="R359" i="224"/>
  <c r="S359" i="224" s="1"/>
  <c r="L8" i="212"/>
  <c r="L16" i="212"/>
  <c r="L27" i="212"/>
  <c r="V8" i="221"/>
  <c r="S17" i="221"/>
  <c r="G29" i="221"/>
  <c r="J210" i="224"/>
  <c r="N13" i="224"/>
  <c r="M13" i="224"/>
  <c r="R13" i="224"/>
  <c r="S13" i="224" s="1"/>
  <c r="N21" i="224"/>
  <c r="M21" i="224"/>
  <c r="R21" i="224"/>
  <c r="S21" i="224" s="1"/>
  <c r="R35" i="224"/>
  <c r="S35" i="224" s="1"/>
  <c r="N35" i="224"/>
  <c r="N69" i="224"/>
  <c r="M69" i="224"/>
  <c r="R69" i="224"/>
  <c r="S69" i="224" s="1"/>
  <c r="L82" i="224"/>
  <c r="N93" i="224"/>
  <c r="M93" i="224"/>
  <c r="R93" i="224"/>
  <c r="S93" i="224" s="1"/>
  <c r="N101" i="224"/>
  <c r="M101" i="224"/>
  <c r="R101" i="224"/>
  <c r="S101" i="224" s="1"/>
  <c r="N125" i="224"/>
  <c r="M125" i="224"/>
  <c r="R125" i="224"/>
  <c r="S125" i="224" s="1"/>
  <c r="N181" i="224"/>
  <c r="M181" i="224"/>
  <c r="R181" i="224"/>
  <c r="S181" i="224" s="1"/>
  <c r="K210" i="224"/>
  <c r="V413" i="224"/>
  <c r="M263" i="224"/>
  <c r="R263" i="224"/>
  <c r="S263" i="224" s="1"/>
  <c r="N263" i="224"/>
  <c r="E13" i="212"/>
  <c r="L11" i="221"/>
  <c r="U11" i="221"/>
  <c r="S11" i="221" s="1"/>
  <c r="R51" i="224"/>
  <c r="S51" i="224" s="1"/>
  <c r="N51" i="224"/>
  <c r="R59" i="224"/>
  <c r="S59" i="224" s="1"/>
  <c r="N59" i="224"/>
  <c r="N77" i="224"/>
  <c r="M77" i="224"/>
  <c r="R77" i="224"/>
  <c r="S77" i="224" s="1"/>
  <c r="N85" i="224"/>
  <c r="M85" i="224"/>
  <c r="R85" i="224"/>
  <c r="S85" i="224" s="1"/>
  <c r="N109" i="224"/>
  <c r="M109" i="224"/>
  <c r="R109" i="224"/>
  <c r="S109" i="224" s="1"/>
  <c r="L114" i="224"/>
  <c r="R123" i="224"/>
  <c r="S123" i="224" s="1"/>
  <c r="N123" i="224"/>
  <c r="R131" i="224"/>
  <c r="S131" i="224" s="1"/>
  <c r="N131" i="224"/>
  <c r="N173" i="224"/>
  <c r="M173" i="224"/>
  <c r="R173" i="224"/>
  <c r="S173" i="224" s="1"/>
  <c r="M261" i="224"/>
  <c r="R303" i="224"/>
  <c r="S303" i="224" s="1"/>
  <c r="N311" i="224"/>
  <c r="M311" i="224"/>
  <c r="R311" i="224"/>
  <c r="S311" i="224" s="1"/>
  <c r="M38" i="224"/>
  <c r="N139" i="224"/>
  <c r="N147" i="224"/>
  <c r="N155" i="224"/>
  <c r="N163" i="224"/>
  <c r="N171" i="224"/>
  <c r="N179" i="224"/>
  <c r="N187" i="224"/>
  <c r="T413" i="224"/>
  <c r="L218" i="224"/>
  <c r="R233" i="224"/>
  <c r="S233" i="224" s="1"/>
  <c r="N233" i="224"/>
  <c r="Q234" i="224"/>
  <c r="Q274" i="224"/>
  <c r="N279" i="224"/>
  <c r="M279" i="224"/>
  <c r="R279" i="224"/>
  <c r="S279" i="224" s="1"/>
  <c r="Q297" i="224"/>
  <c r="N319" i="224"/>
  <c r="N338" i="224"/>
  <c r="M338" i="224"/>
  <c r="K616" i="224"/>
  <c r="S416" i="224"/>
  <c r="S419" i="224"/>
  <c r="Q419" i="224"/>
  <c r="R419" i="224" s="1"/>
  <c r="S509" i="224"/>
  <c r="Q509" i="224"/>
  <c r="R509" i="224" s="1"/>
  <c r="N205" i="224"/>
  <c r="M205" i="224"/>
  <c r="U413" i="224"/>
  <c r="N256" i="224"/>
  <c r="M256" i="224"/>
  <c r="Q337" i="224"/>
  <c r="R338" i="224"/>
  <c r="S338" i="224" s="1"/>
  <c r="R339" i="224"/>
  <c r="S339" i="224" s="1"/>
  <c r="N339" i="224"/>
  <c r="S418" i="224"/>
  <c r="Q418" i="224"/>
  <c r="R418" i="224" s="1"/>
  <c r="S429" i="224"/>
  <c r="Q429" i="224"/>
  <c r="R429" i="224" s="1"/>
  <c r="S489" i="224"/>
  <c r="Q489" i="224"/>
  <c r="R489" i="224" s="1"/>
  <c r="S497" i="224"/>
  <c r="Q497" i="224"/>
  <c r="R497" i="224" s="1"/>
  <c r="S505" i="224"/>
  <c r="Q505" i="224"/>
  <c r="R505" i="224" s="1"/>
  <c r="M12" i="224"/>
  <c r="N17" i="224"/>
  <c r="M20" i="224"/>
  <c r="N25" i="224"/>
  <c r="M28" i="224"/>
  <c r="M36" i="224"/>
  <c r="M76" i="224"/>
  <c r="M84" i="224"/>
  <c r="M92" i="224"/>
  <c r="M100" i="224"/>
  <c r="M108" i="224"/>
  <c r="R205" i="224"/>
  <c r="S205" i="224" s="1"/>
  <c r="R206" i="224"/>
  <c r="S206" i="224" s="1"/>
  <c r="N206" i="224"/>
  <c r="M208" i="224"/>
  <c r="R208" i="224"/>
  <c r="S208" i="224" s="1"/>
  <c r="J413" i="224"/>
  <c r="R235" i="224"/>
  <c r="S235" i="224" s="1"/>
  <c r="M236" i="224"/>
  <c r="R256" i="224"/>
  <c r="S256" i="224" s="1"/>
  <c r="Q258" i="224"/>
  <c r="M276" i="224"/>
  <c r="R340" i="224"/>
  <c r="S340" i="224" s="1"/>
  <c r="M404" i="224"/>
  <c r="R404" i="224"/>
  <c r="S404" i="224" s="1"/>
  <c r="R416" i="224"/>
  <c r="S457" i="224"/>
  <c r="Q457" i="224"/>
  <c r="R457" i="224" s="1"/>
  <c r="S465" i="224"/>
  <c r="Q465" i="224"/>
  <c r="R465" i="224" s="1"/>
  <c r="K29" i="221"/>
  <c r="N12" i="224"/>
  <c r="N28" i="224"/>
  <c r="N36" i="224"/>
  <c r="N44" i="224"/>
  <c r="N52" i="224"/>
  <c r="N60" i="224"/>
  <c r="N68" i="224"/>
  <c r="N84" i="224"/>
  <c r="N92" i="224"/>
  <c r="M127" i="224"/>
  <c r="M135" i="224"/>
  <c r="M143" i="224"/>
  <c r="M151" i="224"/>
  <c r="M159" i="224"/>
  <c r="M167" i="224"/>
  <c r="M175" i="224"/>
  <c r="M183" i="224"/>
  <c r="M191" i="224"/>
  <c r="R209" i="224"/>
  <c r="S209" i="224" s="1"/>
  <c r="N216" i="224"/>
  <c r="M216" i="224"/>
  <c r="R292" i="224"/>
  <c r="S292" i="224" s="1"/>
  <c r="N321" i="224"/>
  <c r="R323" i="224"/>
  <c r="S323" i="224" s="1"/>
  <c r="N323" i="224"/>
  <c r="R377" i="224"/>
  <c r="S377" i="224" s="1"/>
  <c r="N377" i="224"/>
  <c r="M397" i="224"/>
  <c r="R397" i="224"/>
  <c r="S397" i="224" s="1"/>
  <c r="T616" i="224"/>
  <c r="L16" i="221"/>
  <c r="L17" i="221"/>
  <c r="L18" i="221"/>
  <c r="L19" i="221"/>
  <c r="L27" i="221"/>
  <c r="L28" i="221"/>
  <c r="M10" i="224"/>
  <c r="M18" i="224"/>
  <c r="M26" i="224"/>
  <c r="M98" i="224"/>
  <c r="N127" i="224"/>
  <c r="N135" i="224"/>
  <c r="N143" i="224"/>
  <c r="N151" i="224"/>
  <c r="N159" i="224"/>
  <c r="N167" i="224"/>
  <c r="N175" i="224"/>
  <c r="N183" i="224"/>
  <c r="N191" i="224"/>
  <c r="L196" i="224"/>
  <c r="R216" i="224"/>
  <c r="S216" i="224" s="1"/>
  <c r="Q218" i="224"/>
  <c r="Q242" i="224"/>
  <c r="M284" i="224"/>
  <c r="R284" i="224"/>
  <c r="S284" i="224" s="1"/>
  <c r="M324" i="224"/>
  <c r="N325" i="224"/>
  <c r="M325" i="224"/>
  <c r="R325" i="224"/>
  <c r="S325" i="224" s="1"/>
  <c r="L338" i="224"/>
  <c r="R379" i="224"/>
  <c r="S379" i="224" s="1"/>
  <c r="E20" i="221"/>
  <c r="E29" i="221"/>
  <c r="M220" i="224"/>
  <c r="N224" i="224"/>
  <c r="M224" i="224"/>
  <c r="R265" i="224"/>
  <c r="S265" i="224" s="1"/>
  <c r="N265" i="224"/>
  <c r="N277" i="224"/>
  <c r="M277" i="224"/>
  <c r="R277" i="224"/>
  <c r="S277" i="224" s="1"/>
  <c r="N343" i="224"/>
  <c r="M380" i="224"/>
  <c r="R380" i="224"/>
  <c r="S380" i="224" s="1"/>
  <c r="S581" i="224"/>
  <c r="Q581" i="224"/>
  <c r="R581" i="224" s="1"/>
  <c r="N197" i="224"/>
  <c r="M197" i="224"/>
  <c r="L205" i="224"/>
  <c r="N220" i="224"/>
  <c r="R224" i="224"/>
  <c r="S224" i="224" s="1"/>
  <c r="Q226" i="224"/>
  <c r="Q250" i="224"/>
  <c r="R305" i="224"/>
  <c r="S305" i="224" s="1"/>
  <c r="N305" i="224"/>
  <c r="M347" i="224"/>
  <c r="Q361" i="224"/>
  <c r="R363" i="224"/>
  <c r="S363" i="224" s="1"/>
  <c r="S422" i="224"/>
  <c r="Q422" i="224"/>
  <c r="R422" i="224" s="1"/>
  <c r="M209" i="224"/>
  <c r="M406" i="224"/>
  <c r="J616" i="224"/>
  <c r="U616" i="224"/>
  <c r="L447" i="224"/>
  <c r="R458" i="224"/>
  <c r="L479" i="224"/>
  <c r="R490" i="224"/>
  <c r="R514" i="224"/>
  <c r="S517" i="224"/>
  <c r="Q517" i="224"/>
  <c r="R517" i="224" s="1"/>
  <c r="K46" i="234"/>
  <c r="Z46" i="234"/>
  <c r="F48" i="234"/>
  <c r="N196" i="224"/>
  <c r="M199" i="224"/>
  <c r="M304" i="224"/>
  <c r="M312" i="224"/>
  <c r="M320" i="224"/>
  <c r="M328" i="224"/>
  <c r="M384" i="224"/>
  <c r="L455" i="224"/>
  <c r="R466" i="224"/>
  <c r="L487" i="224"/>
  <c r="S557" i="224"/>
  <c r="Q557" i="224"/>
  <c r="R557" i="224" s="1"/>
  <c r="S577" i="224"/>
  <c r="Q577" i="224"/>
  <c r="R577" i="224" s="1"/>
  <c r="AB15" i="228"/>
  <c r="W15" i="228" s="1"/>
  <c r="J15" i="228"/>
  <c r="N207" i="224"/>
  <c r="L459" i="224"/>
  <c r="L491" i="224"/>
  <c r="R819" i="224"/>
  <c r="T15" i="231"/>
  <c r="Q15" i="231" s="1"/>
  <c r="F15" i="231"/>
  <c r="D17" i="231"/>
  <c r="Q445" i="224"/>
  <c r="R445" i="224" s="1"/>
  <c r="L467" i="224"/>
  <c r="Q477" i="224"/>
  <c r="R477" i="224" s="1"/>
  <c r="S525" i="224"/>
  <c r="Q525" i="224"/>
  <c r="R525" i="224" s="1"/>
  <c r="S549" i="224"/>
  <c r="Q549" i="224"/>
  <c r="R549" i="224" s="1"/>
  <c r="S613" i="224"/>
  <c r="Q613" i="224"/>
  <c r="R613" i="224" s="1"/>
  <c r="V13" i="226"/>
  <c r="Q13" i="226" s="1"/>
  <c r="J13" i="226"/>
  <c r="F21" i="229"/>
  <c r="AF11" i="229"/>
  <c r="L471" i="224"/>
  <c r="S545" i="224"/>
  <c r="Q545" i="224"/>
  <c r="R545" i="224" s="1"/>
  <c r="S589" i="224"/>
  <c r="Q589" i="224"/>
  <c r="R589" i="224" s="1"/>
  <c r="S609" i="224"/>
  <c r="Q609" i="224"/>
  <c r="R609" i="224" s="1"/>
  <c r="R498" i="224"/>
  <c r="R518" i="224"/>
  <c r="S521" i="224"/>
  <c r="Q521" i="224"/>
  <c r="R521" i="224" s="1"/>
  <c r="R550" i="224"/>
  <c r="S553" i="224"/>
  <c r="Q553" i="224"/>
  <c r="R553" i="224" s="1"/>
  <c r="R582" i="224"/>
  <c r="S585" i="224"/>
  <c r="Q585" i="224"/>
  <c r="R585" i="224" s="1"/>
  <c r="R614" i="224"/>
  <c r="Q23" i="231"/>
  <c r="N76" i="235"/>
  <c r="AF76" i="235"/>
  <c r="F78" i="235"/>
  <c r="O78" i="235"/>
  <c r="AO76" i="235"/>
  <c r="W76" i="235"/>
  <c r="AH13" i="228"/>
  <c r="W13" i="228" s="1"/>
  <c r="P13" i="228"/>
  <c r="R538" i="224"/>
  <c r="S541" i="224"/>
  <c r="Q541" i="224"/>
  <c r="R541" i="224" s="1"/>
  <c r="R570" i="224"/>
  <c r="S573" i="224"/>
  <c r="Q573" i="224"/>
  <c r="R573" i="224" s="1"/>
  <c r="R602" i="224"/>
  <c r="S605" i="224"/>
  <c r="Q605" i="224"/>
  <c r="R605" i="224" s="1"/>
  <c r="K20" i="228"/>
  <c r="P10" i="228"/>
  <c r="AE10" i="228"/>
  <c r="L20" i="228"/>
  <c r="AF11" i="228"/>
  <c r="L503" i="224"/>
  <c r="R534" i="224"/>
  <c r="S537" i="224"/>
  <c r="Q537" i="224"/>
  <c r="R537" i="224" s="1"/>
  <c r="R566" i="224"/>
  <c r="S569" i="224"/>
  <c r="Q569" i="224"/>
  <c r="R569" i="224" s="1"/>
  <c r="R598" i="224"/>
  <c r="S601" i="224"/>
  <c r="Q601" i="224"/>
  <c r="R601" i="224" s="1"/>
  <c r="G24" i="225"/>
  <c r="Y23" i="225"/>
  <c r="AC15" i="229"/>
  <c r="AK24" i="229"/>
  <c r="K34" i="229"/>
  <c r="AD82" i="234"/>
  <c r="J84" i="234"/>
  <c r="R530" i="224"/>
  <c r="S533" i="224"/>
  <c r="Q533" i="224"/>
  <c r="R533" i="224" s="1"/>
  <c r="R562" i="224"/>
  <c r="S565" i="224"/>
  <c r="Q565" i="224"/>
  <c r="R565" i="224" s="1"/>
  <c r="R594" i="224"/>
  <c r="S597" i="224"/>
  <c r="Q597" i="224"/>
  <c r="R597" i="224" s="1"/>
  <c r="AA11" i="225"/>
  <c r="U11" i="225" s="1"/>
  <c r="I13" i="225"/>
  <c r="I14" i="225" s="1"/>
  <c r="S38" i="226"/>
  <c r="J38" i="226"/>
  <c r="E43" i="226"/>
  <c r="S529" i="224"/>
  <c r="Q529" i="224"/>
  <c r="R529" i="224" s="1"/>
  <c r="S561" i="224"/>
  <c r="Q561" i="224"/>
  <c r="R561" i="224" s="1"/>
  <c r="S593" i="224"/>
  <c r="Q593" i="224"/>
  <c r="R593" i="224" s="1"/>
  <c r="J28" i="226"/>
  <c r="T28" i="226"/>
  <c r="H43" i="227"/>
  <c r="Y38" i="227"/>
  <c r="V17" i="229"/>
  <c r="AC31" i="234"/>
  <c r="I33" i="234"/>
  <c r="K31" i="234"/>
  <c r="AD52" i="234"/>
  <c r="X52" i="234" s="1"/>
  <c r="J54" i="234"/>
  <c r="K52" i="234"/>
  <c r="J17" i="226"/>
  <c r="S17" i="226"/>
  <c r="Q17" i="226" s="1"/>
  <c r="M33" i="227"/>
  <c r="Y12" i="228"/>
  <c r="W12" i="228" s="1"/>
  <c r="J12" i="228"/>
  <c r="P18" i="228"/>
  <c r="AE18" i="228"/>
  <c r="W28" i="228"/>
  <c r="T819" i="224"/>
  <c r="U9" i="225"/>
  <c r="M28" i="227"/>
  <c r="P16" i="228"/>
  <c r="AE16" i="228"/>
  <c r="W16" i="228" s="1"/>
  <c r="I33" i="228"/>
  <c r="AC23" i="228"/>
  <c r="P25" i="228"/>
  <c r="AE25" i="228"/>
  <c r="AC16" i="229"/>
  <c r="M24" i="229"/>
  <c r="AA17" i="234"/>
  <c r="X17" i="234" s="1"/>
  <c r="K17" i="234"/>
  <c r="J93" i="235"/>
  <c r="I10" i="227" s="1"/>
  <c r="J12" i="235"/>
  <c r="Q60" i="235"/>
  <c r="AQ58" i="235"/>
  <c r="F75" i="235"/>
  <c r="AF73" i="235"/>
  <c r="N73" i="235"/>
  <c r="V75" i="235"/>
  <c r="AV73" i="235"/>
  <c r="U819" i="224"/>
  <c r="U25" i="225"/>
  <c r="J32" i="225"/>
  <c r="AB31" i="225"/>
  <c r="Y10" i="228"/>
  <c r="J10" i="228"/>
  <c r="N20" i="228"/>
  <c r="Z11" i="228"/>
  <c r="J11" i="228"/>
  <c r="P14" i="228"/>
  <c r="AF17" i="228"/>
  <c r="P17" i="228"/>
  <c r="G20" i="228"/>
  <c r="K33" i="228"/>
  <c r="P23" i="228"/>
  <c r="AE23" i="228"/>
  <c r="Y27" i="228"/>
  <c r="J27" i="228"/>
  <c r="P28" i="228"/>
  <c r="J31" i="228"/>
  <c r="D31" i="231"/>
  <c r="F30" i="231"/>
  <c r="G15" i="234"/>
  <c r="AA13" i="234"/>
  <c r="K37" i="234"/>
  <c r="AA37" i="234"/>
  <c r="G39" i="234"/>
  <c r="F33" i="235"/>
  <c r="AF31" i="235"/>
  <c r="N31" i="235"/>
  <c r="V819" i="224"/>
  <c r="Q41" i="226"/>
  <c r="M38" i="227"/>
  <c r="F20" i="228"/>
  <c r="Y18" i="228"/>
  <c r="J18" i="228"/>
  <c r="Z19" i="228"/>
  <c r="J19" i="228"/>
  <c r="M20" i="228"/>
  <c r="AF24" i="228"/>
  <c r="W24" i="228" s="1"/>
  <c r="P24" i="228"/>
  <c r="L33" i="228"/>
  <c r="P30" i="228"/>
  <c r="AE30" i="228"/>
  <c r="M15" i="229"/>
  <c r="C17" i="231"/>
  <c r="F12" i="231"/>
  <c r="S12" i="231"/>
  <c r="Q12" i="231" s="1"/>
  <c r="Q13" i="231"/>
  <c r="J30" i="232"/>
  <c r="S30" i="232"/>
  <c r="E32" i="232"/>
  <c r="G99" i="234"/>
  <c r="F10" i="226" s="1"/>
  <c r="AA11" i="234"/>
  <c r="K11" i="234"/>
  <c r="G12" i="234"/>
  <c r="L619" i="224"/>
  <c r="L819" i="224" s="1"/>
  <c r="L24" i="225"/>
  <c r="T41" i="227"/>
  <c r="O20" i="228"/>
  <c r="M33" i="228"/>
  <c r="Y25" i="228"/>
  <c r="J25" i="228"/>
  <c r="Z26" i="228"/>
  <c r="J26" i="228"/>
  <c r="O33" i="228"/>
  <c r="M12" i="229"/>
  <c r="V12" i="229"/>
  <c r="AL13" i="229"/>
  <c r="L21" i="229"/>
  <c r="AC14" i="229"/>
  <c r="W27" i="231"/>
  <c r="G31" i="231"/>
  <c r="M16" i="233"/>
  <c r="Z65" i="234"/>
  <c r="X65" i="234" s="1"/>
  <c r="K65" i="234"/>
  <c r="K68" i="234"/>
  <c r="AL32" i="235"/>
  <c r="L33" i="235"/>
  <c r="E24" i="225"/>
  <c r="W23" i="225"/>
  <c r="M24" i="225"/>
  <c r="AE23" i="225"/>
  <c r="T40" i="227"/>
  <c r="H20" i="228"/>
  <c r="P12" i="228"/>
  <c r="E33" i="228"/>
  <c r="N33" i="228"/>
  <c r="W31" i="228"/>
  <c r="Y32" i="228"/>
  <c r="J32" i="228"/>
  <c r="V19" i="229"/>
  <c r="V13" i="232"/>
  <c r="Q13" i="232" s="1"/>
  <c r="J13" i="232"/>
  <c r="V25" i="232"/>
  <c r="Q25" i="232" s="1"/>
  <c r="J25" i="232"/>
  <c r="V31" i="233"/>
  <c r="E33" i="233"/>
  <c r="E20" i="227" s="1"/>
  <c r="M31" i="233"/>
  <c r="AC23" i="225"/>
  <c r="X31" i="225"/>
  <c r="AF31" i="225"/>
  <c r="J24" i="226"/>
  <c r="V28" i="227"/>
  <c r="T28" i="227" s="1"/>
  <c r="V38" i="227"/>
  <c r="E43" i="227"/>
  <c r="J16" i="228"/>
  <c r="J23" i="228"/>
  <c r="Y23" i="228"/>
  <c r="AH23" i="228"/>
  <c r="P29" i="228"/>
  <c r="M11" i="229"/>
  <c r="N21" i="229"/>
  <c r="V11" i="229"/>
  <c r="V15" i="229"/>
  <c r="H21" i="229"/>
  <c r="AQ24" i="229"/>
  <c r="M28" i="229"/>
  <c r="J34" i="229"/>
  <c r="F28" i="231"/>
  <c r="M12" i="233"/>
  <c r="H18" i="234"/>
  <c r="AI37" i="234"/>
  <c r="O39" i="234"/>
  <c r="X47" i="234"/>
  <c r="Z76" i="234"/>
  <c r="K76" i="234"/>
  <c r="F78" i="234"/>
  <c r="X83" i="234"/>
  <c r="W38" i="226"/>
  <c r="X38" i="227"/>
  <c r="AC10" i="228"/>
  <c r="AE11" i="228"/>
  <c r="J14" i="228"/>
  <c r="AE19" i="228"/>
  <c r="AA23" i="228"/>
  <c r="AE26" i="228"/>
  <c r="J29" i="228"/>
  <c r="G21" i="229"/>
  <c r="P21" i="229"/>
  <c r="AN20" i="229"/>
  <c r="K21" i="229"/>
  <c r="F34" i="229"/>
  <c r="O34" i="229"/>
  <c r="AC29" i="229"/>
  <c r="M30" i="229"/>
  <c r="V30" i="229"/>
  <c r="D24" i="231"/>
  <c r="F21" i="231"/>
  <c r="Q22" i="231"/>
  <c r="Q35" i="231"/>
  <c r="Q19" i="232"/>
  <c r="AA10" i="233"/>
  <c r="X12" i="233"/>
  <c r="T12" i="233" s="1"/>
  <c r="M15" i="233"/>
  <c r="H99" i="234"/>
  <c r="G10" i="226" s="1"/>
  <c r="AB11" i="234"/>
  <c r="X23" i="234"/>
  <c r="M92" i="235"/>
  <c r="M12" i="235"/>
  <c r="AM10" i="235"/>
  <c r="J39" i="235"/>
  <c r="AJ37" i="235"/>
  <c r="S39" i="235"/>
  <c r="AS37" i="235"/>
  <c r="AO38" i="235"/>
  <c r="AD38" i="235" s="1"/>
  <c r="G48" i="235"/>
  <c r="AG46" i="235"/>
  <c r="J33" i="226"/>
  <c r="M24" i="227"/>
  <c r="M34" i="227"/>
  <c r="J13" i="228"/>
  <c r="J28" i="228"/>
  <c r="Q21" i="229"/>
  <c r="M14" i="229"/>
  <c r="AC18" i="229"/>
  <c r="M18" i="229"/>
  <c r="G34" i="229"/>
  <c r="P34" i="229"/>
  <c r="AN33" i="229"/>
  <c r="R34" i="229"/>
  <c r="M36" i="230"/>
  <c r="M41" i="230"/>
  <c r="F23" i="231"/>
  <c r="E24" i="231"/>
  <c r="D41" i="231"/>
  <c r="T34" i="231"/>
  <c r="F36" i="231"/>
  <c r="Q37" i="231"/>
  <c r="J10" i="232"/>
  <c r="J20" i="232"/>
  <c r="M11" i="233"/>
  <c r="T15" i="233"/>
  <c r="Z64" i="234"/>
  <c r="K64" i="234"/>
  <c r="K24" i="235"/>
  <c r="N28" i="235"/>
  <c r="O30" i="235"/>
  <c r="AO28" i="235"/>
  <c r="W28" i="235"/>
  <c r="K39" i="235"/>
  <c r="AK37" i="235"/>
  <c r="AT37" i="235"/>
  <c r="T39" i="235"/>
  <c r="W10" i="225"/>
  <c r="Y12" i="225"/>
  <c r="U12" i="225" s="1"/>
  <c r="P32" i="228"/>
  <c r="AE32" i="228"/>
  <c r="I21" i="229"/>
  <c r="AI11" i="229"/>
  <c r="V14" i="229"/>
  <c r="V18" i="229"/>
  <c r="H34" i="229"/>
  <c r="AH24" i="229"/>
  <c r="AC31" i="229"/>
  <c r="V31" i="229"/>
  <c r="S34" i="229"/>
  <c r="U9" i="232"/>
  <c r="G27" i="232"/>
  <c r="G9" i="226" s="1"/>
  <c r="G32" i="232"/>
  <c r="G20" i="226" s="1"/>
  <c r="T14" i="233"/>
  <c r="M14" i="233"/>
  <c r="J99" i="234"/>
  <c r="I10" i="226" s="1"/>
  <c r="I98" i="234"/>
  <c r="AC16" i="234"/>
  <c r="I18" i="234"/>
  <c r="AA22" i="234"/>
  <c r="K22" i="234"/>
  <c r="G24" i="234"/>
  <c r="K34" i="234"/>
  <c r="AA79" i="234"/>
  <c r="K79" i="234"/>
  <c r="G81" i="234"/>
  <c r="J24" i="235"/>
  <c r="AJ22" i="235"/>
  <c r="AS22" i="235"/>
  <c r="S24" i="235"/>
  <c r="X10" i="225"/>
  <c r="AA38" i="227"/>
  <c r="R21" i="229"/>
  <c r="I34" i="229"/>
  <c r="AI24" i="229"/>
  <c r="AL26" i="229"/>
  <c r="AC26" i="229" s="1"/>
  <c r="L34" i="229"/>
  <c r="M32" i="229"/>
  <c r="V32" i="229"/>
  <c r="AC32" i="229"/>
  <c r="U34" i="229"/>
  <c r="F13" i="231"/>
  <c r="F22" i="231"/>
  <c r="Q28" i="231"/>
  <c r="F35" i="231"/>
  <c r="F40" i="231"/>
  <c r="E41" i="231"/>
  <c r="Q44" i="231"/>
  <c r="H27" i="232"/>
  <c r="H9" i="226" s="1"/>
  <c r="J12" i="232"/>
  <c r="J24" i="232"/>
  <c r="I32" i="232"/>
  <c r="I20" i="226" s="1"/>
  <c r="M10" i="233"/>
  <c r="I33" i="233"/>
  <c r="I20" i="227" s="1"/>
  <c r="AH38" i="234"/>
  <c r="N39" i="234"/>
  <c r="H30" i="235"/>
  <c r="AH28" i="235"/>
  <c r="AQ28" i="235"/>
  <c r="Q30" i="235"/>
  <c r="N35" i="235"/>
  <c r="H33" i="228"/>
  <c r="S21" i="229"/>
  <c r="M26" i="229"/>
  <c r="Q30" i="231"/>
  <c r="T35" i="232"/>
  <c r="Q35" i="232" s="1"/>
  <c r="J35" i="232"/>
  <c r="J98" i="234"/>
  <c r="J21" i="234"/>
  <c r="J27" i="234"/>
  <c r="AC26" i="234"/>
  <c r="X26" i="234" s="1"/>
  <c r="K26" i="234"/>
  <c r="AA32" i="234"/>
  <c r="X32" i="234" s="1"/>
  <c r="K32" i="234"/>
  <c r="Z38" i="234"/>
  <c r="K38" i="234"/>
  <c r="I69" i="234"/>
  <c r="AC79" i="234"/>
  <c r="I81" i="234"/>
  <c r="AC87" i="234"/>
  <c r="X87" i="234" s="1"/>
  <c r="K87" i="234"/>
  <c r="N14" i="235"/>
  <c r="AH16" i="235"/>
  <c r="AH70" i="235"/>
  <c r="H72" i="235"/>
  <c r="V28" i="229"/>
  <c r="M31" i="229"/>
  <c r="T34" i="229"/>
  <c r="G41" i="231"/>
  <c r="E27" i="232"/>
  <c r="E9" i="226" s="1"/>
  <c r="J31" i="232"/>
  <c r="I99" i="234"/>
  <c r="H10" i="226" s="1"/>
  <c r="K13" i="234"/>
  <c r="H24" i="234"/>
  <c r="H39" i="234"/>
  <c r="H48" i="234"/>
  <c r="J75" i="234"/>
  <c r="X88" i="234"/>
  <c r="Z92" i="234"/>
  <c r="X92" i="234" s="1"/>
  <c r="K92" i="234"/>
  <c r="Z94" i="234"/>
  <c r="X94" i="234" s="1"/>
  <c r="K94" i="234"/>
  <c r="L92" i="235"/>
  <c r="L12" i="235"/>
  <c r="AL10" i="235"/>
  <c r="AD23" i="235"/>
  <c r="W23" i="235"/>
  <c r="AD29" i="235"/>
  <c r="N29" i="235"/>
  <c r="J36" i="235"/>
  <c r="AJ34" i="235"/>
  <c r="AL37" i="235"/>
  <c r="L39" i="235"/>
  <c r="F48" i="235"/>
  <c r="AF46" i="235"/>
  <c r="N46" i="235"/>
  <c r="AF52" i="235"/>
  <c r="F54" i="235"/>
  <c r="N52" i="235"/>
  <c r="AV52" i="235"/>
  <c r="V54" i="235"/>
  <c r="W53" i="235"/>
  <c r="W56" i="235"/>
  <c r="M16" i="229"/>
  <c r="M29" i="229"/>
  <c r="N34" i="229"/>
  <c r="W11" i="231"/>
  <c r="C31" i="231"/>
  <c r="AC10" i="233"/>
  <c r="K40" i="234"/>
  <c r="X41" i="234"/>
  <c r="X44" i="234"/>
  <c r="H72" i="234"/>
  <c r="K74" i="234"/>
  <c r="K86" i="234"/>
  <c r="F92" i="235"/>
  <c r="F12" i="235"/>
  <c r="AF10" i="235"/>
  <c r="N10" i="235"/>
  <c r="M15" i="235"/>
  <c r="I21" i="235"/>
  <c r="AD26" i="235"/>
  <c r="N26" i="235"/>
  <c r="N37" i="235"/>
  <c r="W37" i="235"/>
  <c r="N41" i="235"/>
  <c r="W41" i="235"/>
  <c r="V16" i="229"/>
  <c r="V29" i="229"/>
  <c r="X11" i="231"/>
  <c r="S20" i="231"/>
  <c r="U27" i="231"/>
  <c r="F34" i="231"/>
  <c r="J33" i="233"/>
  <c r="J20" i="227" s="1"/>
  <c r="AA31" i="233"/>
  <c r="M32" i="233"/>
  <c r="T32" i="233"/>
  <c r="I15" i="234"/>
  <c r="I21" i="234"/>
  <c r="F27" i="234"/>
  <c r="I36" i="234"/>
  <c r="H45" i="234"/>
  <c r="G45" i="234"/>
  <c r="I72" i="234"/>
  <c r="AB71" i="234"/>
  <c r="X71" i="234" s="1"/>
  <c r="K71" i="234"/>
  <c r="X74" i="234"/>
  <c r="K88" i="234"/>
  <c r="L93" i="235"/>
  <c r="K10" i="227" s="1"/>
  <c r="AL11" i="235"/>
  <c r="L15" i="235"/>
  <c r="M27" i="235"/>
  <c r="V27" i="235"/>
  <c r="N32" i="235"/>
  <c r="AH65" i="235"/>
  <c r="AD65" i="235" s="1"/>
  <c r="K33" i="233"/>
  <c r="K20" i="227" s="1"/>
  <c r="AC11" i="234"/>
  <c r="K23" i="234"/>
  <c r="L39" i="234"/>
  <c r="Q37" i="234"/>
  <c r="AF37" i="234"/>
  <c r="Q38" i="234"/>
  <c r="AF38" i="234"/>
  <c r="X68" i="234"/>
  <c r="K73" i="234"/>
  <c r="K21" i="235"/>
  <c r="AK19" i="235"/>
  <c r="I42" i="235"/>
  <c r="AI40" i="235"/>
  <c r="AR40" i="235"/>
  <c r="R42" i="235"/>
  <c r="L66" i="235"/>
  <c r="AL64" i="235"/>
  <c r="M36" i="233"/>
  <c r="G98" i="234"/>
  <c r="AA10" i="234"/>
  <c r="Z13" i="234"/>
  <c r="I27" i="234"/>
  <c r="K41" i="234"/>
  <c r="H69" i="234"/>
  <c r="G69" i="234"/>
  <c r="F75" i="234"/>
  <c r="K83" i="234"/>
  <c r="K93" i="234"/>
  <c r="N16" i="235"/>
  <c r="I24" i="235"/>
  <c r="AI22" i="235"/>
  <c r="R24" i="235"/>
  <c r="AR22" i="235"/>
  <c r="L30" i="235"/>
  <c r="J42" i="235"/>
  <c r="AJ40" i="235"/>
  <c r="AS40" i="235"/>
  <c r="S42" i="235"/>
  <c r="P60" i="235"/>
  <c r="N62" i="235"/>
  <c r="AD62" i="235"/>
  <c r="AO73" i="235"/>
  <c r="O75" i="235"/>
  <c r="W73" i="235"/>
  <c r="G78" i="235"/>
  <c r="AG76" i="235"/>
  <c r="P78" i="235"/>
  <c r="AP76" i="235"/>
  <c r="F98" i="234"/>
  <c r="F12" i="234"/>
  <c r="K47" i="234"/>
  <c r="K82" i="234"/>
  <c r="K93" i="235"/>
  <c r="J10" i="227" s="1"/>
  <c r="AK11" i="235"/>
  <c r="J21" i="235"/>
  <c r="AJ19" i="235"/>
  <c r="S21" i="235"/>
  <c r="AS19" i="235"/>
  <c r="N23" i="235"/>
  <c r="W25" i="235"/>
  <c r="W26" i="235"/>
  <c r="J27" i="235"/>
  <c r="G30" i="235"/>
  <c r="AG28" i="235"/>
  <c r="P30" i="235"/>
  <c r="AP28" i="235"/>
  <c r="M33" i="235"/>
  <c r="AR37" i="235"/>
  <c r="K42" i="235"/>
  <c r="AK40" i="235"/>
  <c r="AP70" i="235"/>
  <c r="P72" i="235"/>
  <c r="N74" i="235"/>
  <c r="G75" i="235"/>
  <c r="AC31" i="233"/>
  <c r="H98" i="234"/>
  <c r="AC10" i="234"/>
  <c r="H12" i="234"/>
  <c r="AA19" i="234"/>
  <c r="AC22" i="234"/>
  <c r="AA34" i="234"/>
  <c r="AA40" i="234"/>
  <c r="AC43" i="234"/>
  <c r="AD46" i="234"/>
  <c r="AD58" i="234"/>
  <c r="X58" i="234" s="1"/>
  <c r="AD59" i="234"/>
  <c r="X59" i="234" s="1"/>
  <c r="AB64" i="234"/>
  <c r="AC67" i="234"/>
  <c r="AD70" i="234"/>
  <c r="Z82" i="234"/>
  <c r="Z90" i="234"/>
  <c r="X90" i="234" s="1"/>
  <c r="K90" i="234"/>
  <c r="F15" i="235"/>
  <c r="N13" i="235"/>
  <c r="I18" i="235"/>
  <c r="AI16" i="235"/>
  <c r="N20" i="235"/>
  <c r="N22" i="235"/>
  <c r="W22" i="235"/>
  <c r="H27" i="235"/>
  <c r="AH25" i="235"/>
  <c r="Q27" i="235"/>
  <c r="AQ25" i="235"/>
  <c r="I30" i="235"/>
  <c r="G33" i="235"/>
  <c r="AG31" i="235"/>
  <c r="G36" i="235"/>
  <c r="AD86" i="235"/>
  <c r="N86" i="235"/>
  <c r="AD10" i="234"/>
  <c r="Z16" i="234"/>
  <c r="AB19" i="234"/>
  <c r="AD22" i="234"/>
  <c r="Z31" i="234"/>
  <c r="AB34" i="234"/>
  <c r="AB40" i="234"/>
  <c r="AD43" i="234"/>
  <c r="J60" i="234"/>
  <c r="K60" i="234" s="1"/>
  <c r="AC64" i="234"/>
  <c r="AD67" i="234"/>
  <c r="Z79" i="234"/>
  <c r="AA82" i="234"/>
  <c r="G15" i="235"/>
  <c r="AG13" i="235"/>
  <c r="J18" i="235"/>
  <c r="AJ16" i="235"/>
  <c r="L21" i="235"/>
  <c r="G24" i="235"/>
  <c r="I27" i="235"/>
  <c r="AI25" i="235"/>
  <c r="R27" i="235"/>
  <c r="H33" i="235"/>
  <c r="AH31" i="235"/>
  <c r="H36" i="235"/>
  <c r="AH34" i="235"/>
  <c r="N59" i="235"/>
  <c r="F69" i="235"/>
  <c r="AF67" i="235"/>
  <c r="N67" i="235"/>
  <c r="W77" i="235"/>
  <c r="F99" i="234"/>
  <c r="H15" i="235"/>
  <c r="AH13" i="235"/>
  <c r="T30" i="235"/>
  <c r="I36" i="235"/>
  <c r="AI34" i="235"/>
  <c r="M48" i="235"/>
  <c r="AM46" i="235"/>
  <c r="W58" i="235"/>
  <c r="O60" i="235"/>
  <c r="AO59" i="235"/>
  <c r="AD59" i="235" s="1"/>
  <c r="W59" i="235"/>
  <c r="G92" i="235"/>
  <c r="M93" i="235"/>
  <c r="L10" i="227" s="1"/>
  <c r="O21" i="235"/>
  <c r="F24" i="235"/>
  <c r="V24" i="235"/>
  <c r="U27" i="235"/>
  <c r="W29" i="235"/>
  <c r="O39" i="235"/>
  <c r="AO43" i="235"/>
  <c r="H48" i="235"/>
  <c r="AH46" i="235"/>
  <c r="M54" i="235"/>
  <c r="G57" i="235"/>
  <c r="P57" i="235"/>
  <c r="I60" i="235"/>
  <c r="AI58" i="235"/>
  <c r="R60" i="235"/>
  <c r="AR58" i="235"/>
  <c r="K60" i="235"/>
  <c r="G63" i="235"/>
  <c r="N84" i="235"/>
  <c r="AD84" i="235"/>
  <c r="H92" i="235"/>
  <c r="F93" i="235"/>
  <c r="N11" i="235"/>
  <c r="N19" i="235"/>
  <c r="O24" i="235"/>
  <c r="F27" i="235"/>
  <c r="M42" i="235"/>
  <c r="U42" i="235"/>
  <c r="F45" i="235"/>
  <c r="N43" i="235"/>
  <c r="V45" i="235"/>
  <c r="P45" i="235"/>
  <c r="J54" i="235"/>
  <c r="AK52" i="235"/>
  <c r="H57" i="235"/>
  <c r="Q57" i="235"/>
  <c r="T57" i="235"/>
  <c r="J60" i="235"/>
  <c r="AJ58" i="235"/>
  <c r="H63" i="235"/>
  <c r="AH61" i="235"/>
  <c r="F63" i="235"/>
  <c r="AL67" i="235"/>
  <c r="R75" i="235"/>
  <c r="I92" i="235"/>
  <c r="AG10" i="235"/>
  <c r="G93" i="235"/>
  <c r="F10" i="227" s="1"/>
  <c r="AM11" i="235"/>
  <c r="AI13" i="235"/>
  <c r="AK16" i="235"/>
  <c r="W19" i="235"/>
  <c r="O27" i="235"/>
  <c r="F30" i="235"/>
  <c r="F42" i="235"/>
  <c r="N40" i="235"/>
  <c r="V42" i="235"/>
  <c r="G45" i="235"/>
  <c r="AG43" i="235"/>
  <c r="W43" i="235"/>
  <c r="Q45" i="235"/>
  <c r="I63" i="235"/>
  <c r="AI61" i="235"/>
  <c r="I66" i="235"/>
  <c r="K69" i="235"/>
  <c r="M72" i="235"/>
  <c r="U72" i="235"/>
  <c r="S10" i="243"/>
  <c r="J92" i="235"/>
  <c r="AH10" i="235"/>
  <c r="H93" i="235"/>
  <c r="G10" i="227" s="1"/>
  <c r="AF11" i="235"/>
  <c r="G42" i="235"/>
  <c r="O42" i="235"/>
  <c r="W40" i="235"/>
  <c r="AL40" i="235"/>
  <c r="AU40" i="235"/>
  <c r="L54" i="235"/>
  <c r="AL52" i="235"/>
  <c r="U54" i="235"/>
  <c r="J57" i="235"/>
  <c r="AJ55" i="235"/>
  <c r="S57" i="235"/>
  <c r="AS55" i="235"/>
  <c r="J63" i="235"/>
  <c r="AJ61" i="235"/>
  <c r="J66" i="235"/>
  <c r="N65" i="235"/>
  <c r="F72" i="235"/>
  <c r="AF70" i="235"/>
  <c r="N70" i="235"/>
  <c r="T72" i="235"/>
  <c r="AT71" i="235"/>
  <c r="L75" i="235"/>
  <c r="T75" i="235"/>
  <c r="S75" i="235"/>
  <c r="AS74" i="235"/>
  <c r="K92" i="235"/>
  <c r="AI10" i="235"/>
  <c r="I93" i="235"/>
  <c r="H10" i="227" s="1"/>
  <c r="AG11" i="235"/>
  <c r="G12" i="235"/>
  <c r="H42" i="235"/>
  <c r="P42" i="235"/>
  <c r="AD44" i="235"/>
  <c r="N44" i="235"/>
  <c r="AD47" i="235"/>
  <c r="N47" i="235"/>
  <c r="K57" i="235"/>
  <c r="AK55" i="235"/>
  <c r="V60" i="235"/>
  <c r="K66" i="235"/>
  <c r="AK64" i="235"/>
  <c r="M69" i="235"/>
  <c r="AM67" i="235"/>
  <c r="G72" i="235"/>
  <c r="AG70" i="235"/>
  <c r="O72" i="235"/>
  <c r="AO70" i="235"/>
  <c r="W70" i="235"/>
  <c r="L72" i="235"/>
  <c r="AL71" i="235"/>
  <c r="M75" i="235"/>
  <c r="AM73" i="235"/>
  <c r="K75" i="235"/>
  <c r="AK74" i="235"/>
  <c r="AD79" i="235"/>
  <c r="AD85" i="235"/>
  <c r="R11" i="236"/>
  <c r="K17" i="237"/>
  <c r="AD10" i="237"/>
  <c r="M18" i="237"/>
  <c r="L11" i="227" s="1"/>
  <c r="M17" i="237"/>
  <c r="I9" i="238"/>
  <c r="T13" i="240"/>
  <c r="J28" i="240"/>
  <c r="T37" i="240"/>
  <c r="S15" i="243"/>
  <c r="L17" i="243"/>
  <c r="P54" i="235"/>
  <c r="O57" i="235"/>
  <c r="F60" i="235"/>
  <c r="N71" i="235"/>
  <c r="AR76" i="235"/>
  <c r="I78" i="235"/>
  <c r="R18" i="236"/>
  <c r="M40" i="240"/>
  <c r="S11" i="243"/>
  <c r="L15" i="243"/>
  <c r="N10" i="248"/>
  <c r="W44" i="235"/>
  <c r="W52" i="235"/>
  <c r="N55" i="235"/>
  <c r="N64" i="235"/>
  <c r="N68" i="235"/>
  <c r="W71" i="235"/>
  <c r="N79" i="235"/>
  <c r="N83" i="235"/>
  <c r="N85" i="235"/>
  <c r="N12" i="237"/>
  <c r="P8" i="238"/>
  <c r="G10" i="238"/>
  <c r="S16" i="243"/>
  <c r="L18" i="243"/>
  <c r="W55" i="235"/>
  <c r="AH76" i="235"/>
  <c r="AO77" i="235"/>
  <c r="K78" i="235"/>
  <c r="AD83" i="235"/>
  <c r="R14" i="236"/>
  <c r="G19" i="236"/>
  <c r="I18" i="237"/>
  <c r="H11" i="227" s="1"/>
  <c r="N15" i="237"/>
  <c r="U15" i="237"/>
  <c r="T40" i="240"/>
  <c r="S9" i="243"/>
  <c r="L11" i="243"/>
  <c r="L78" i="235"/>
  <c r="AD82" i="235"/>
  <c r="N82" i="235"/>
  <c r="N87" i="235"/>
  <c r="R17" i="236"/>
  <c r="I19" i="236"/>
  <c r="AB10" i="237"/>
  <c r="T35" i="240"/>
  <c r="M42" i="240"/>
  <c r="L16" i="243"/>
  <c r="G19" i="243"/>
  <c r="AD87" i="235"/>
  <c r="R15" i="236"/>
  <c r="I17" i="237"/>
  <c r="N11" i="237"/>
  <c r="U11" i="237"/>
  <c r="G21" i="239"/>
  <c r="E16" i="240"/>
  <c r="G16" i="240" s="1"/>
  <c r="Y8" i="243"/>
  <c r="I19" i="243"/>
  <c r="L9" i="243"/>
  <c r="S17" i="243"/>
  <c r="V19" i="261"/>
  <c r="G34" i="261"/>
  <c r="H19" i="261"/>
  <c r="W19" i="261" s="1"/>
  <c r="J20" i="236"/>
  <c r="J21" i="236" s="1"/>
  <c r="N9" i="237"/>
  <c r="AC9" i="237"/>
  <c r="AA10" i="237"/>
  <c r="W12" i="237"/>
  <c r="U12" i="237" s="1"/>
  <c r="N13" i="237"/>
  <c r="W16" i="237"/>
  <c r="U16" i="237" s="1"/>
  <c r="F17" i="237"/>
  <c r="F10" i="238"/>
  <c r="N17" i="248"/>
  <c r="N19" i="248"/>
  <c r="CG12" i="251"/>
  <c r="CG18" i="251" s="1"/>
  <c r="AN25" i="251"/>
  <c r="AN27" i="251" s="1"/>
  <c r="AV25" i="251"/>
  <c r="AV27" i="251" s="1"/>
  <c r="BD25" i="251"/>
  <c r="BD27" i="251" s="1"/>
  <c r="H11" i="258"/>
  <c r="U11" i="258"/>
  <c r="S11" i="258" s="1"/>
  <c r="H26" i="261"/>
  <c r="W26" i="261" s="1"/>
  <c r="V26" i="261"/>
  <c r="H10" i="238"/>
  <c r="AA14" i="258"/>
  <c r="S14" i="258" s="1"/>
  <c r="L14" i="258"/>
  <c r="H22" i="261"/>
  <c r="W22" i="261" s="1"/>
  <c r="V22" i="261"/>
  <c r="K9" i="236"/>
  <c r="V10" i="236"/>
  <c r="K11" i="236"/>
  <c r="K13" i="236"/>
  <c r="K15" i="236"/>
  <c r="K17" i="236"/>
  <c r="Z8" i="243"/>
  <c r="N15" i="248"/>
  <c r="CG15" i="251"/>
  <c r="CG24" i="251"/>
  <c r="E19" i="250" s="1"/>
  <c r="AK12" i="253"/>
  <c r="L8" i="243"/>
  <c r="M26" i="245"/>
  <c r="CG14" i="251"/>
  <c r="CG23" i="251"/>
  <c r="E18" i="250" s="1"/>
  <c r="J34" i="261"/>
  <c r="Y21" i="261"/>
  <c r="V23" i="261"/>
  <c r="T9" i="236"/>
  <c r="M28" i="245"/>
  <c r="N11" i="248"/>
  <c r="E14" i="250"/>
  <c r="E27" i="251"/>
  <c r="CG19" i="251"/>
  <c r="AT25" i="251"/>
  <c r="AT27" i="251" s="1"/>
  <c r="G27" i="248"/>
  <c r="AK24" i="253"/>
  <c r="AD26" i="253"/>
  <c r="M11" i="259"/>
  <c r="M19" i="259"/>
  <c r="AK20" i="253"/>
  <c r="AK11" i="253"/>
  <c r="H30" i="261"/>
  <c r="W30" i="261" s="1"/>
  <c r="R30" i="261" s="1"/>
  <c r="V31" i="261"/>
  <c r="H33" i="261"/>
  <c r="W33" i="261" s="1"/>
  <c r="F34" i="261"/>
  <c r="N8" i="250"/>
  <c r="CG22" i="251"/>
  <c r="E17" i="250" s="1"/>
  <c r="AK13" i="253"/>
  <c r="L16" i="253"/>
  <c r="AK22" i="253"/>
  <c r="E22" i="258"/>
  <c r="E34" i="261"/>
  <c r="CG26" i="251"/>
  <c r="E21" i="250" s="1"/>
  <c r="M10" i="259"/>
  <c r="L12" i="258"/>
  <c r="X19" i="261"/>
  <c r="V25" i="261"/>
  <c r="V33" i="261"/>
  <c r="T19" i="261"/>
  <c r="V29" i="261"/>
  <c r="R308" i="224" l="1"/>
  <c r="S308" i="224" s="1"/>
  <c r="Q28" i="226"/>
  <c r="M296" i="224"/>
  <c r="M308" i="224"/>
  <c r="R368" i="224"/>
  <c r="S368" i="224" s="1"/>
  <c r="M408" i="224"/>
  <c r="R298" i="224"/>
  <c r="S298" i="224" s="1"/>
  <c r="R23" i="261"/>
  <c r="M298" i="224"/>
  <c r="G15" i="217"/>
  <c r="M368" i="224"/>
  <c r="M231" i="224"/>
  <c r="N276" i="224"/>
  <c r="N331" i="224"/>
  <c r="R251" i="224"/>
  <c r="S251" i="224" s="1"/>
  <c r="R407" i="224"/>
  <c r="S407" i="224" s="1"/>
  <c r="N240" i="224"/>
  <c r="R331" i="224"/>
  <c r="S331" i="224" s="1"/>
  <c r="N272" i="224"/>
  <c r="M300" i="224"/>
  <c r="R332" i="224"/>
  <c r="S332" i="224" s="1"/>
  <c r="N236" i="224"/>
  <c r="M332" i="224"/>
  <c r="G9" i="205"/>
  <c r="N249" i="224"/>
  <c r="R20" i="261"/>
  <c r="M252" i="224"/>
  <c r="R348" i="224"/>
  <c r="S348" i="224" s="1"/>
  <c r="M400" i="224"/>
  <c r="R343" i="224"/>
  <c r="S343" i="224" s="1"/>
  <c r="Q34" i="231"/>
  <c r="E18" i="225"/>
  <c r="E19" i="225" s="1"/>
  <c r="M360" i="224"/>
  <c r="M294" i="224"/>
  <c r="M270" i="224"/>
  <c r="R223" i="224"/>
  <c r="S223" i="224" s="1"/>
  <c r="Q42" i="204"/>
  <c r="N363" i="224"/>
  <c r="R270" i="224"/>
  <c r="S270" i="224" s="1"/>
  <c r="R300" i="224"/>
  <c r="S300" i="224" s="1"/>
  <c r="I27" i="205"/>
  <c r="J27" i="205" s="1"/>
  <c r="Q11" i="232"/>
  <c r="R280" i="224"/>
  <c r="S280" i="224" s="1"/>
  <c r="R384" i="224"/>
  <c r="S384" i="224" s="1"/>
  <c r="N398" i="224"/>
  <c r="X25" i="234"/>
  <c r="M285" i="224"/>
  <c r="Q11" i="204"/>
  <c r="M398" i="224"/>
  <c r="M326" i="224"/>
  <c r="R333" i="224"/>
  <c r="S333" i="224" s="1"/>
  <c r="M293" i="224"/>
  <c r="M266" i="224"/>
  <c r="M333" i="224"/>
  <c r="R252" i="224"/>
  <c r="S252" i="224" s="1"/>
  <c r="R296" i="224"/>
  <c r="S296" i="224" s="1"/>
  <c r="N342" i="224"/>
  <c r="M372" i="224"/>
  <c r="M286" i="224"/>
  <c r="J15" i="210"/>
  <c r="L15" i="209"/>
  <c r="R286" i="224"/>
  <c r="S286" i="224" s="1"/>
  <c r="N273" i="224"/>
  <c r="N366" i="224"/>
  <c r="M302" i="224"/>
  <c r="N326" i="224"/>
  <c r="N350" i="224"/>
  <c r="J13" i="210"/>
  <c r="N238" i="224"/>
  <c r="J12" i="210"/>
  <c r="R403" i="224"/>
  <c r="S403" i="224" s="1"/>
  <c r="M327" i="224"/>
  <c r="R336" i="224"/>
  <c r="S336" i="224" s="1"/>
  <c r="X31" i="234"/>
  <c r="F16" i="225"/>
  <c r="R321" i="224"/>
  <c r="S321" i="224" s="1"/>
  <c r="R301" i="224"/>
  <c r="S301" i="224" s="1"/>
  <c r="R383" i="224"/>
  <c r="S383" i="224" s="1"/>
  <c r="R309" i="224"/>
  <c r="S309" i="224" s="1"/>
  <c r="I17" i="209"/>
  <c r="R376" i="224"/>
  <c r="S376" i="224" s="1"/>
  <c r="M334" i="224"/>
  <c r="M301" i="224"/>
  <c r="N347" i="224"/>
  <c r="M309" i="224"/>
  <c r="M409" i="224"/>
  <c r="K22" i="212"/>
  <c r="M376" i="224"/>
  <c r="R259" i="224"/>
  <c r="S259" i="224" s="1"/>
  <c r="M259" i="224"/>
  <c r="R257" i="224"/>
  <c r="S257" i="224" s="1"/>
  <c r="M255" i="224"/>
  <c r="N334" i="224"/>
  <c r="M235" i="224"/>
  <c r="R25" i="261"/>
  <c r="N356" i="224"/>
  <c r="R237" i="224"/>
  <c r="S237" i="224" s="1"/>
  <c r="M314" i="224"/>
  <c r="R365" i="224"/>
  <c r="S365" i="224" s="1"/>
  <c r="G36" i="215"/>
  <c r="R400" i="224"/>
  <c r="S400" i="224" s="1"/>
  <c r="N353" i="224"/>
  <c r="M237" i="224"/>
  <c r="N369" i="224"/>
  <c r="N314" i="224"/>
  <c r="R319" i="224"/>
  <c r="S319" i="224" s="1"/>
  <c r="M365" i="224"/>
  <c r="H34" i="261"/>
  <c r="R353" i="224"/>
  <c r="S353" i="224" s="1"/>
  <c r="R369" i="224"/>
  <c r="S369" i="224" s="1"/>
  <c r="M243" i="224"/>
  <c r="R378" i="224"/>
  <c r="S378" i="224" s="1"/>
  <c r="R240" i="224"/>
  <c r="S240" i="224" s="1"/>
  <c r="R293" i="224"/>
  <c r="S293" i="224" s="1"/>
  <c r="N410" i="224"/>
  <c r="N261" i="224"/>
  <c r="M223" i="224"/>
  <c r="N336" i="224"/>
  <c r="C59" i="207"/>
  <c r="N271" i="224"/>
  <c r="W21" i="235"/>
  <c r="U27" i="207"/>
  <c r="M280" i="224"/>
  <c r="M407" i="224"/>
  <c r="R389" i="224"/>
  <c r="S389" i="224" s="1"/>
  <c r="M348" i="224"/>
  <c r="M359" i="224"/>
  <c r="M225" i="224"/>
  <c r="R31" i="261"/>
  <c r="P9" i="238"/>
  <c r="M352" i="224"/>
  <c r="M366" i="224"/>
  <c r="N399" i="224"/>
  <c r="R271" i="224"/>
  <c r="S271" i="224" s="1"/>
  <c r="R219" i="224"/>
  <c r="S219" i="224" s="1"/>
  <c r="M389" i="224"/>
  <c r="M378" i="224"/>
  <c r="M219" i="224"/>
  <c r="R232" i="224"/>
  <c r="S232" i="224" s="1"/>
  <c r="N225" i="224"/>
  <c r="U25" i="207"/>
  <c r="T13" i="233"/>
  <c r="J8" i="210"/>
  <c r="M373" i="224"/>
  <c r="R381" i="224"/>
  <c r="S381" i="224" s="1"/>
  <c r="N281" i="224"/>
  <c r="R222" i="224"/>
  <c r="S222" i="224" s="1"/>
  <c r="M232" i="224"/>
  <c r="U20" i="207"/>
  <c r="R316" i="224"/>
  <c r="S316" i="224" s="1"/>
  <c r="M381" i="224"/>
  <c r="M388" i="224"/>
  <c r="R281" i="224"/>
  <c r="S281" i="224" s="1"/>
  <c r="R272" i="224"/>
  <c r="S272" i="224" s="1"/>
  <c r="Q15" i="232"/>
  <c r="R352" i="224"/>
  <c r="S352" i="224" s="1"/>
  <c r="R243" i="224"/>
  <c r="S243" i="224" s="1"/>
  <c r="N379" i="224"/>
  <c r="F33" i="204"/>
  <c r="J43" i="210"/>
  <c r="AC11" i="229"/>
  <c r="M288" i="224"/>
  <c r="M316" i="224"/>
  <c r="M362" i="224"/>
  <c r="R273" i="224"/>
  <c r="S273" i="224" s="1"/>
  <c r="R375" i="224"/>
  <c r="S375" i="224" s="1"/>
  <c r="N251" i="224"/>
  <c r="N231" i="224"/>
  <c r="H20" i="210"/>
  <c r="M344" i="224"/>
  <c r="R362" i="224"/>
  <c r="S362" i="224" s="1"/>
  <c r="M375" i="224"/>
  <c r="AD32" i="235"/>
  <c r="R412" i="224"/>
  <c r="S412" i="224" s="1"/>
  <c r="I35" i="205"/>
  <c r="J35" i="205" s="1"/>
  <c r="N36" i="235"/>
  <c r="Q39" i="234"/>
  <c r="M412" i="224"/>
  <c r="R288" i="224"/>
  <c r="S288" i="224" s="1"/>
  <c r="R344" i="224"/>
  <c r="S344" i="224" s="1"/>
  <c r="Q12" i="202"/>
  <c r="F16" i="210"/>
  <c r="R287" i="224"/>
  <c r="S287" i="224" s="1"/>
  <c r="N244" i="224"/>
  <c r="M244" i="224"/>
  <c r="M370" i="224"/>
  <c r="R405" i="224"/>
  <c r="S405" i="224" s="1"/>
  <c r="M282" i="224"/>
  <c r="I27" i="225"/>
  <c r="R360" i="224"/>
  <c r="S360" i="224" s="1"/>
  <c r="J17" i="209"/>
  <c r="R282" i="224"/>
  <c r="S282" i="224" s="1"/>
  <c r="J33" i="210"/>
  <c r="M287" i="224"/>
  <c r="N370" i="224"/>
  <c r="M405" i="224"/>
  <c r="N393" i="224"/>
  <c r="R393" i="224"/>
  <c r="S393" i="224" s="1"/>
  <c r="U12" i="207"/>
  <c r="S27" i="212"/>
  <c r="G8" i="217"/>
  <c r="R295" i="224"/>
  <c r="S295" i="224" s="1"/>
  <c r="W17" i="228"/>
  <c r="M350" i="224"/>
  <c r="R317" i="224"/>
  <c r="S317" i="224" s="1"/>
  <c r="R341" i="224"/>
  <c r="S341" i="224" s="1"/>
  <c r="R349" i="224"/>
  <c r="S349" i="224" s="1"/>
  <c r="R318" i="224"/>
  <c r="S318" i="224" s="1"/>
  <c r="R346" i="224"/>
  <c r="S346" i="224" s="1"/>
  <c r="J49" i="234"/>
  <c r="X80" i="234"/>
  <c r="F8" i="219"/>
  <c r="Q9" i="232"/>
  <c r="R373" i="224"/>
  <c r="S373" i="224" s="1"/>
  <c r="M317" i="224"/>
  <c r="M341" i="224"/>
  <c r="N346" i="224"/>
  <c r="Q32" i="205"/>
  <c r="J42" i="210"/>
  <c r="J37" i="210"/>
  <c r="AD77" i="235"/>
  <c r="R335" i="224"/>
  <c r="S335" i="224" s="1"/>
  <c r="N371" i="224"/>
  <c r="M295" i="224"/>
  <c r="M292" i="224"/>
  <c r="R290" i="224"/>
  <c r="S290" i="224" s="1"/>
  <c r="M355" i="224"/>
  <c r="G22" i="221"/>
  <c r="R245" i="224"/>
  <c r="S245" i="224" s="1"/>
  <c r="U19" i="207"/>
  <c r="M269" i="224"/>
  <c r="H10" i="213"/>
  <c r="E9" i="219" s="1"/>
  <c r="AC13" i="229"/>
  <c r="R249" i="224"/>
  <c r="S249" i="224" s="1"/>
  <c r="X73" i="234"/>
  <c r="W30" i="228"/>
  <c r="M335" i="224"/>
  <c r="R371" i="224"/>
  <c r="S371" i="224" s="1"/>
  <c r="M248" i="224"/>
  <c r="N283" i="224"/>
  <c r="M230" i="224"/>
  <c r="M245" i="224"/>
  <c r="N247" i="224"/>
  <c r="R229" i="224"/>
  <c r="S229" i="224" s="1"/>
  <c r="H14" i="213"/>
  <c r="J15" i="204"/>
  <c r="R10" i="236"/>
  <c r="N248" i="224"/>
  <c r="R247" i="224"/>
  <c r="S247" i="224" s="1"/>
  <c r="M229" i="224"/>
  <c r="S19" i="212"/>
  <c r="F47" i="204"/>
  <c r="F58" i="204" s="1"/>
  <c r="C9" i="79"/>
  <c r="Q20" i="231"/>
  <c r="N318" i="224"/>
  <c r="N385" i="224"/>
  <c r="E16" i="210"/>
  <c r="J18" i="225"/>
  <c r="J19" i="225" s="1"/>
  <c r="J16" i="225"/>
  <c r="J95" i="234"/>
  <c r="F49" i="234"/>
  <c r="R324" i="224"/>
  <c r="S324" i="224" s="1"/>
  <c r="N322" i="224"/>
  <c r="R327" i="224"/>
  <c r="S327" i="224" s="1"/>
  <c r="R27" i="261"/>
  <c r="G28" i="215"/>
  <c r="K7" i="209" s="1"/>
  <c r="F22" i="212"/>
  <c r="H45" i="213"/>
  <c r="J26" i="210"/>
  <c r="O8" i="213"/>
  <c r="J22" i="221"/>
  <c r="R21" i="261"/>
  <c r="F12" i="226"/>
  <c r="F14" i="226" s="1"/>
  <c r="N266" i="224"/>
  <c r="R385" i="224"/>
  <c r="S385" i="224" s="1"/>
  <c r="N403" i="224"/>
  <c r="M303" i="224"/>
  <c r="M215" i="224"/>
  <c r="R221" i="224"/>
  <c r="S221" i="224" s="1"/>
  <c r="M222" i="224"/>
  <c r="Q13" i="205"/>
  <c r="H53" i="213"/>
  <c r="S19" i="221"/>
  <c r="C55" i="79"/>
  <c r="R238" i="224"/>
  <c r="S238" i="224" s="1"/>
  <c r="U22" i="225"/>
  <c r="K66" i="234"/>
  <c r="F21" i="236"/>
  <c r="H46" i="231"/>
  <c r="N302" i="224"/>
  <c r="X70" i="234"/>
  <c r="R294" i="224"/>
  <c r="S294" i="224" s="1"/>
  <c r="M310" i="224"/>
  <c r="F30" i="215"/>
  <c r="R372" i="224"/>
  <c r="S372" i="224" s="1"/>
  <c r="N217" i="224"/>
  <c r="R310" i="224"/>
  <c r="S310" i="224" s="1"/>
  <c r="J11" i="215"/>
  <c r="K22" i="221"/>
  <c r="W27" i="228"/>
  <c r="K18" i="225"/>
  <c r="K19" i="225" s="1"/>
  <c r="M306" i="224"/>
  <c r="R230" i="224"/>
  <c r="S230" i="224" s="1"/>
  <c r="N349" i="224"/>
  <c r="N330" i="224"/>
  <c r="N411" i="224"/>
  <c r="N383" i="224"/>
  <c r="N409" i="224"/>
  <c r="R355" i="224"/>
  <c r="S355" i="224" s="1"/>
  <c r="R342" i="224"/>
  <c r="S342" i="224" s="1"/>
  <c r="S27" i="221"/>
  <c r="C21" i="79"/>
  <c r="R392" i="224"/>
  <c r="S392" i="224" s="1"/>
  <c r="M268" i="224"/>
  <c r="I95" i="234"/>
  <c r="N285" i="224"/>
  <c r="N45" i="235"/>
  <c r="AD28" i="235"/>
  <c r="H95" i="234"/>
  <c r="M354" i="224"/>
  <c r="N306" i="224"/>
  <c r="L20" i="221"/>
  <c r="N329" i="224"/>
  <c r="R411" i="224"/>
  <c r="S411" i="224" s="1"/>
  <c r="R357" i="224"/>
  <c r="S357" i="224" s="1"/>
  <c r="R367" i="224"/>
  <c r="S367" i="224" s="1"/>
  <c r="F22" i="221"/>
  <c r="F55" i="213"/>
  <c r="H55" i="213" s="1"/>
  <c r="H24" i="213"/>
  <c r="H33" i="204"/>
  <c r="H47" i="204" s="1"/>
  <c r="R391" i="224"/>
  <c r="S391" i="224" s="1"/>
  <c r="N392" i="224"/>
  <c r="F16" i="202"/>
  <c r="F18" i="202" s="1"/>
  <c r="N268" i="224"/>
  <c r="M330" i="224"/>
  <c r="G20" i="210"/>
  <c r="U10" i="237"/>
  <c r="K19" i="236"/>
  <c r="K81" i="234"/>
  <c r="N354" i="224"/>
  <c r="N315" i="224"/>
  <c r="N255" i="224"/>
  <c r="R396" i="224"/>
  <c r="S396" i="224" s="1"/>
  <c r="N395" i="224"/>
  <c r="R329" i="224"/>
  <c r="S329" i="224" s="1"/>
  <c r="N291" i="224"/>
  <c r="M402" i="224"/>
  <c r="M357" i="224"/>
  <c r="N299" i="224"/>
  <c r="M367" i="224"/>
  <c r="M391" i="224"/>
  <c r="K49" i="235"/>
  <c r="R32" i="261"/>
  <c r="R382" i="224"/>
  <c r="S382" i="224" s="1"/>
  <c r="R217" i="224"/>
  <c r="S217" i="224" s="1"/>
  <c r="R283" i="224"/>
  <c r="S283" i="224" s="1"/>
  <c r="R26" i="261"/>
  <c r="H19" i="237"/>
  <c r="AC33" i="229"/>
  <c r="AC20" i="229"/>
  <c r="R315" i="224"/>
  <c r="S315" i="224" s="1"/>
  <c r="M254" i="224"/>
  <c r="M264" i="224"/>
  <c r="M396" i="224"/>
  <c r="R395" i="224"/>
  <c r="S395" i="224" s="1"/>
  <c r="R402" i="224"/>
  <c r="S402" i="224" s="1"/>
  <c r="R291" i="224"/>
  <c r="S291" i="224" s="1"/>
  <c r="R299" i="224"/>
  <c r="S299" i="224" s="1"/>
  <c r="M262" i="224"/>
  <c r="M260" i="224"/>
  <c r="F42" i="207"/>
  <c r="F48" i="207" s="1"/>
  <c r="Q22" i="215"/>
  <c r="K27" i="225"/>
  <c r="T10" i="233"/>
  <c r="R399" i="224"/>
  <c r="S399" i="224" s="1"/>
  <c r="N313" i="224"/>
  <c r="R254" i="224"/>
  <c r="S254" i="224" s="1"/>
  <c r="N264" i="224"/>
  <c r="R275" i="224"/>
  <c r="S275" i="224" s="1"/>
  <c r="N401" i="224"/>
  <c r="R262" i="224"/>
  <c r="S262" i="224" s="1"/>
  <c r="R410" i="224"/>
  <c r="S410" i="224" s="1"/>
  <c r="N260" i="224"/>
  <c r="I11" i="206"/>
  <c r="E36" i="230" s="1"/>
  <c r="M275" i="224"/>
  <c r="N269" i="224"/>
  <c r="L19" i="243"/>
  <c r="M382" i="224"/>
  <c r="R313" i="224"/>
  <c r="S313" i="224" s="1"/>
  <c r="M322" i="224"/>
  <c r="R401" i="224"/>
  <c r="S401" i="224" s="1"/>
  <c r="I45" i="204"/>
  <c r="J45" i="204" s="1"/>
  <c r="J9" i="210"/>
  <c r="J28" i="234"/>
  <c r="X19" i="234"/>
  <c r="R394" i="224"/>
  <c r="S394" i="224" s="1"/>
  <c r="AD20" i="235"/>
  <c r="K27" i="234"/>
  <c r="Q27" i="231"/>
  <c r="N241" i="224"/>
  <c r="M386" i="224"/>
  <c r="M340" i="224"/>
  <c r="R356" i="224"/>
  <c r="S356" i="224" s="1"/>
  <c r="K42" i="234"/>
  <c r="S8" i="212"/>
  <c r="R22" i="261"/>
  <c r="G89" i="235"/>
  <c r="AD25" i="235"/>
  <c r="X13" i="234"/>
  <c r="K21" i="234"/>
  <c r="K78" i="234"/>
  <c r="C37" i="79"/>
  <c r="R241" i="224"/>
  <c r="S241" i="224" s="1"/>
  <c r="N386" i="224"/>
  <c r="M246" i="224"/>
  <c r="N364" i="224"/>
  <c r="L24" i="221"/>
  <c r="R227" i="224"/>
  <c r="S227" i="224" s="1"/>
  <c r="L19" i="237"/>
  <c r="AC27" i="229"/>
  <c r="C42" i="79"/>
  <c r="R374" i="224"/>
  <c r="S374" i="224" s="1"/>
  <c r="N374" i="224"/>
  <c r="K36" i="234"/>
  <c r="AD61" i="235"/>
  <c r="AD13" i="235"/>
  <c r="C45" i="79"/>
  <c r="I28" i="234"/>
  <c r="J26" i="225"/>
  <c r="J27" i="225" s="1"/>
  <c r="R246" i="224"/>
  <c r="S246" i="224" s="1"/>
  <c r="R364" i="224"/>
  <c r="S364" i="224" s="1"/>
  <c r="M227" i="224"/>
  <c r="H39" i="213"/>
  <c r="X37" i="234"/>
  <c r="M290" i="224"/>
  <c r="M214" i="224"/>
  <c r="C13" i="79"/>
  <c r="H41" i="213"/>
  <c r="G9" i="219" s="1"/>
  <c r="AC25" i="229"/>
  <c r="R390" i="224"/>
  <c r="S390" i="224" s="1"/>
  <c r="N390" i="224"/>
  <c r="X11" i="234"/>
  <c r="M394" i="224"/>
  <c r="R214" i="224"/>
  <c r="S214" i="224" s="1"/>
  <c r="I11" i="202"/>
  <c r="J11" i="202" s="1"/>
  <c r="K84" i="234"/>
  <c r="C10" i="79"/>
  <c r="AD19" i="235"/>
  <c r="C77" i="79"/>
  <c r="W57" i="235"/>
  <c r="E46" i="231"/>
  <c r="K69" i="234"/>
  <c r="Q30" i="232"/>
  <c r="W18" i="228"/>
  <c r="J43" i="226"/>
  <c r="R388" i="224"/>
  <c r="S388" i="224" s="1"/>
  <c r="N257" i="224"/>
  <c r="K89" i="235"/>
  <c r="X43" i="234"/>
  <c r="N21" i="235"/>
  <c r="Q11" i="231"/>
  <c r="AC24" i="229"/>
  <c r="M34" i="229"/>
  <c r="M43" i="227"/>
  <c r="J20" i="228"/>
  <c r="W11" i="228"/>
  <c r="I49" i="234"/>
  <c r="L413" i="224"/>
  <c r="L15" i="214"/>
  <c r="C22" i="79"/>
  <c r="U40" i="207"/>
  <c r="R29" i="261"/>
  <c r="S8" i="243"/>
  <c r="W45" i="235"/>
  <c r="W27" i="235"/>
  <c r="AD58" i="235"/>
  <c r="X40" i="234"/>
  <c r="K45" i="234"/>
  <c r="G12" i="226"/>
  <c r="G14" i="226" s="1"/>
  <c r="W30" i="235"/>
  <c r="X76" i="234"/>
  <c r="N387" i="224"/>
  <c r="I22" i="212"/>
  <c r="H22" i="212"/>
  <c r="G23" i="215"/>
  <c r="I52" i="204"/>
  <c r="J52" i="204" s="1"/>
  <c r="J19" i="237"/>
  <c r="I22" i="227"/>
  <c r="L42" i="207"/>
  <c r="I22" i="221"/>
  <c r="F14" i="217"/>
  <c r="F16" i="217" s="1"/>
  <c r="F10" i="217"/>
  <c r="I10" i="238"/>
  <c r="C25" i="79"/>
  <c r="AD71" i="235"/>
  <c r="AD70" i="235"/>
  <c r="H89" i="235"/>
  <c r="I89" i="235"/>
  <c r="X34" i="234"/>
  <c r="AD52" i="235"/>
  <c r="G95" i="234"/>
  <c r="K24" i="234"/>
  <c r="W32" i="228"/>
  <c r="R387" i="224"/>
  <c r="S387" i="224" s="1"/>
  <c r="N289" i="224"/>
  <c r="R253" i="224"/>
  <c r="S253" i="224" s="1"/>
  <c r="C11" i="79"/>
  <c r="L29" i="212"/>
  <c r="S8" i="209"/>
  <c r="C17" i="79"/>
  <c r="C73" i="79"/>
  <c r="N267" i="224"/>
  <c r="R267" i="224"/>
  <c r="S267" i="224" s="1"/>
  <c r="C27" i="79"/>
  <c r="W54" i="235"/>
  <c r="CG27" i="251"/>
  <c r="E22" i="250" s="1"/>
  <c r="E25" i="250" s="1"/>
  <c r="AD64" i="235"/>
  <c r="AD74" i="235"/>
  <c r="AD55" i="235"/>
  <c r="W42" i="235"/>
  <c r="AD43" i="235"/>
  <c r="AD16" i="235"/>
  <c r="X67" i="234"/>
  <c r="AD40" i="235"/>
  <c r="AD10" i="235"/>
  <c r="C46" i="79"/>
  <c r="H49" i="234"/>
  <c r="F24" i="231"/>
  <c r="G46" i="231"/>
  <c r="C39" i="79"/>
  <c r="F34" i="225"/>
  <c r="F37" i="225" s="1"/>
  <c r="F39" i="225" s="1"/>
  <c r="R289" i="224"/>
  <c r="S289" i="224" s="1"/>
  <c r="M253" i="224"/>
  <c r="R351" i="224"/>
  <c r="S351" i="224" s="1"/>
  <c r="L20" i="212"/>
  <c r="P9" i="206"/>
  <c r="H21" i="236"/>
  <c r="G22" i="226"/>
  <c r="C48" i="79"/>
  <c r="C40" i="79"/>
  <c r="C20" i="79"/>
  <c r="R9" i="236"/>
  <c r="C47" i="79"/>
  <c r="AD37" i="235"/>
  <c r="L616" i="224"/>
  <c r="L210" i="224"/>
  <c r="L8" i="250"/>
  <c r="C64" i="79"/>
  <c r="N66" i="235"/>
  <c r="N57" i="235"/>
  <c r="AD34" i="235"/>
  <c r="X16" i="234"/>
  <c r="N18" i="235"/>
  <c r="AD22" i="235"/>
  <c r="H49" i="235"/>
  <c r="M21" i="229"/>
  <c r="J27" i="232"/>
  <c r="M351" i="224"/>
  <c r="Q13" i="219"/>
  <c r="C29" i="79"/>
  <c r="R358" i="224"/>
  <c r="S358" i="224" s="1"/>
  <c r="N358" i="224"/>
  <c r="M38" i="207"/>
  <c r="K38" i="207"/>
  <c r="N38" i="207" s="1"/>
  <c r="R33" i="261"/>
  <c r="N60" i="235"/>
  <c r="K18" i="234"/>
  <c r="W23" i="228"/>
  <c r="K39" i="234"/>
  <c r="AD73" i="235"/>
  <c r="C31" i="79"/>
  <c r="K30" i="207"/>
  <c r="L24" i="212"/>
  <c r="G30" i="207"/>
  <c r="C30" i="79"/>
  <c r="E10" i="217"/>
  <c r="E14" i="217"/>
  <c r="K15" i="234"/>
  <c r="W26" i="228"/>
  <c r="N75" i="235"/>
  <c r="V821" i="224"/>
  <c r="S16" i="221"/>
  <c r="U11" i="207"/>
  <c r="D30" i="207"/>
  <c r="Q36" i="204"/>
  <c r="G19" i="237"/>
  <c r="F22" i="227"/>
  <c r="C43" i="79"/>
  <c r="C12" i="79"/>
  <c r="C26" i="79"/>
  <c r="E22" i="262"/>
  <c r="G17" i="262"/>
  <c r="J821" i="224"/>
  <c r="C835" i="224" s="1"/>
  <c r="W39" i="235"/>
  <c r="N242" i="224"/>
  <c r="M242" i="224"/>
  <c r="R242" i="224"/>
  <c r="S242" i="224" s="1"/>
  <c r="E22" i="212"/>
  <c r="L13" i="212"/>
  <c r="J22" i="212"/>
  <c r="O35" i="213"/>
  <c r="I27" i="202"/>
  <c r="J27" i="202" s="1"/>
  <c r="G19" i="202"/>
  <c r="I19" i="202" s="1"/>
  <c r="M19" i="237"/>
  <c r="L22" i="227"/>
  <c r="AD11" i="235"/>
  <c r="N63" i="235"/>
  <c r="N27" i="235"/>
  <c r="H28" i="234"/>
  <c r="F28" i="234"/>
  <c r="K12" i="234"/>
  <c r="K75" i="234"/>
  <c r="G100" i="234"/>
  <c r="F21" i="226"/>
  <c r="N48" i="235"/>
  <c r="N39" i="235"/>
  <c r="W25" i="228"/>
  <c r="F19" i="210"/>
  <c r="F17" i="231"/>
  <c r="C46" i="231"/>
  <c r="K33" i="234"/>
  <c r="P33" i="228"/>
  <c r="G26" i="225"/>
  <c r="G27" i="225" s="1"/>
  <c r="W78" i="235"/>
  <c r="L29" i="221"/>
  <c r="H11" i="207"/>
  <c r="E21" i="207"/>
  <c r="I48" i="207"/>
  <c r="AC48" i="207" s="1"/>
  <c r="I59" i="207"/>
  <c r="H22" i="221"/>
  <c r="I22" i="204"/>
  <c r="J22" i="204" s="1"/>
  <c r="G33" i="204"/>
  <c r="N72" i="235"/>
  <c r="K99" i="234"/>
  <c r="E10" i="226"/>
  <c r="F49" i="235"/>
  <c r="N12" i="235"/>
  <c r="S616" i="224"/>
  <c r="E30" i="207"/>
  <c r="E28" i="214"/>
  <c r="C25" i="214"/>
  <c r="AD46" i="235"/>
  <c r="K20" i="236"/>
  <c r="I11" i="226"/>
  <c r="I12" i="226" s="1"/>
  <c r="I14" i="226" s="1"/>
  <c r="K19" i="237"/>
  <c r="J22" i="227"/>
  <c r="W72" i="235"/>
  <c r="G49" i="235"/>
  <c r="J89" i="235"/>
  <c r="W24" i="235"/>
  <c r="N15" i="235"/>
  <c r="F100" i="234"/>
  <c r="K98" i="234"/>
  <c r="E21" i="226"/>
  <c r="H29" i="210"/>
  <c r="J9" i="226"/>
  <c r="X22" i="234"/>
  <c r="M26" i="225"/>
  <c r="M27" i="225" s="1"/>
  <c r="W19" i="228"/>
  <c r="G49" i="234"/>
  <c r="W10" i="228"/>
  <c r="Q38" i="226"/>
  <c r="P20" i="228"/>
  <c r="N78" i="235"/>
  <c r="N226" i="224"/>
  <c r="M226" i="224"/>
  <c r="R226" i="224"/>
  <c r="S226" i="224" s="1"/>
  <c r="R616" i="224"/>
  <c r="U17" i="207"/>
  <c r="Q9" i="215"/>
  <c r="G38" i="207"/>
  <c r="E38" i="207"/>
  <c r="H38" i="207" s="1"/>
  <c r="I31" i="204"/>
  <c r="J31" i="204" s="1"/>
  <c r="S210" i="224"/>
  <c r="R297" i="224"/>
  <c r="S297" i="224" s="1"/>
  <c r="N297" i="224"/>
  <c r="M297" i="224"/>
  <c r="H9" i="205"/>
  <c r="H17" i="205" s="1"/>
  <c r="H20" i="205" s="1"/>
  <c r="H29" i="205" s="1"/>
  <c r="H37" i="205" s="1"/>
  <c r="H16" i="202"/>
  <c r="H18" i="202" s="1"/>
  <c r="H21" i="202" s="1"/>
  <c r="H8" i="203" s="1"/>
  <c r="H11" i="203" s="1"/>
  <c r="F94" i="235"/>
  <c r="N92" i="235"/>
  <c r="E21" i="227"/>
  <c r="N16" i="225"/>
  <c r="N18" i="225"/>
  <c r="N19" i="225" s="1"/>
  <c r="N34" i="225" s="1"/>
  <c r="N37" i="225" s="1"/>
  <c r="N39" i="225" s="1"/>
  <c r="N42" i="225" s="1"/>
  <c r="I21" i="236"/>
  <c r="H22" i="226"/>
  <c r="R19" i="261"/>
  <c r="F19" i="237"/>
  <c r="N17" i="237"/>
  <c r="E22" i="227"/>
  <c r="G21" i="236"/>
  <c r="F22" i="226"/>
  <c r="L89" i="235"/>
  <c r="M89" i="235"/>
  <c r="W60" i="235"/>
  <c r="AD67" i="235"/>
  <c r="H100" i="234"/>
  <c r="G21" i="226"/>
  <c r="F41" i="231"/>
  <c r="F31" i="231"/>
  <c r="M49" i="235"/>
  <c r="V21" i="229"/>
  <c r="T38" i="227"/>
  <c r="M33" i="233"/>
  <c r="J33" i="228"/>
  <c r="U23" i="225"/>
  <c r="J32" i="232"/>
  <c r="E20" i="226"/>
  <c r="AD31" i="235"/>
  <c r="M11" i="227"/>
  <c r="I18" i="225"/>
  <c r="I19" i="225" s="1"/>
  <c r="I16" i="225"/>
  <c r="AD76" i="235"/>
  <c r="K48" i="234"/>
  <c r="E17" i="209"/>
  <c r="L14" i="209"/>
  <c r="E8" i="219"/>
  <c r="G7" i="209"/>
  <c r="G22" i="212"/>
  <c r="E20" i="219"/>
  <c r="J20" i="219" s="1"/>
  <c r="J17" i="219"/>
  <c r="F19" i="202"/>
  <c r="R210" i="224"/>
  <c r="G94" i="235"/>
  <c r="F21" i="227"/>
  <c r="L26" i="225"/>
  <c r="L27" i="225" s="1"/>
  <c r="D46" i="231"/>
  <c r="U821" i="224"/>
  <c r="J94" i="235"/>
  <c r="I21" i="227"/>
  <c r="N24" i="235"/>
  <c r="N69" i="235"/>
  <c r="W75" i="235"/>
  <c r="X38" i="234"/>
  <c r="J100" i="234"/>
  <c r="I21" i="226"/>
  <c r="I23" i="226" s="1"/>
  <c r="I25" i="226" s="1"/>
  <c r="H12" i="226"/>
  <c r="H14" i="226" s="1"/>
  <c r="F29" i="210"/>
  <c r="X64" i="234"/>
  <c r="M94" i="235"/>
  <c r="L21" i="227"/>
  <c r="M20" i="227"/>
  <c r="G29" i="210"/>
  <c r="E26" i="225"/>
  <c r="E27" i="225" s="1"/>
  <c r="E34" i="225" s="1"/>
  <c r="E37" i="225" s="1"/>
  <c r="E39" i="225" s="1"/>
  <c r="N33" i="235"/>
  <c r="I49" i="235"/>
  <c r="X46" i="234"/>
  <c r="N250" i="224"/>
  <c r="M250" i="224"/>
  <c r="R250" i="224"/>
  <c r="S250" i="224" s="1"/>
  <c r="N218" i="224"/>
  <c r="M218" i="224"/>
  <c r="R218" i="224"/>
  <c r="S218" i="224" s="1"/>
  <c r="R337" i="224"/>
  <c r="S337" i="224" s="1"/>
  <c r="N337" i="224"/>
  <c r="M337" i="224"/>
  <c r="T821" i="224"/>
  <c r="E22" i="221"/>
  <c r="L13" i="221"/>
  <c r="Q9" i="204"/>
  <c r="E30" i="213"/>
  <c r="H30" i="213" s="1"/>
  <c r="H26" i="213"/>
  <c r="F9" i="219" s="1"/>
  <c r="F10" i="219" s="1"/>
  <c r="F21" i="219" s="1"/>
  <c r="J7" i="209"/>
  <c r="H8" i="219"/>
  <c r="H10" i="219" s="1"/>
  <c r="H21" i="219" s="1"/>
  <c r="E30" i="215"/>
  <c r="C10" i="214" s="1"/>
  <c r="C11" i="214"/>
  <c r="E7" i="209"/>
  <c r="F20" i="205"/>
  <c r="L94" i="235"/>
  <c r="K21" i="227"/>
  <c r="K23" i="227" s="1"/>
  <c r="K25" i="227" s="1"/>
  <c r="N258" i="224"/>
  <c r="M258" i="224"/>
  <c r="R258" i="224"/>
  <c r="S258" i="224" s="1"/>
  <c r="N274" i="224"/>
  <c r="M274" i="224"/>
  <c r="R274" i="224"/>
  <c r="S274" i="224" s="1"/>
  <c r="S213" i="224"/>
  <c r="CG25" i="251"/>
  <c r="E20" i="250" s="1"/>
  <c r="X10" i="234"/>
  <c r="K72" i="234"/>
  <c r="N18" i="237"/>
  <c r="N42" i="235"/>
  <c r="N93" i="235"/>
  <c r="E10" i="227"/>
  <c r="X79" i="234"/>
  <c r="X82" i="234"/>
  <c r="V34" i="229"/>
  <c r="F89" i="235"/>
  <c r="N54" i="235"/>
  <c r="I100" i="234"/>
  <c r="H21" i="226"/>
  <c r="T31" i="233"/>
  <c r="F95" i="234"/>
  <c r="J49" i="235"/>
  <c r="K54" i="234"/>
  <c r="J61" i="234"/>
  <c r="K61" i="234" s="1"/>
  <c r="M30" i="207"/>
  <c r="J24" i="207"/>
  <c r="J30" i="207" s="1"/>
  <c r="J23" i="215"/>
  <c r="G18" i="202"/>
  <c r="G17" i="205"/>
  <c r="I19" i="237"/>
  <c r="H22" i="227"/>
  <c r="K94" i="235"/>
  <c r="J21" i="227"/>
  <c r="N30" i="235"/>
  <c r="I94" i="235"/>
  <c r="H21" i="227"/>
  <c r="H94" i="235"/>
  <c r="G21" i="227"/>
  <c r="G23" i="227" s="1"/>
  <c r="G25" i="227" s="1"/>
  <c r="H19" i="210"/>
  <c r="L49" i="235"/>
  <c r="G28" i="234"/>
  <c r="R361" i="224"/>
  <c r="S361" i="224" s="1"/>
  <c r="N361" i="224"/>
  <c r="M361" i="224"/>
  <c r="N234" i="224"/>
  <c r="M234" i="224"/>
  <c r="R234" i="224"/>
  <c r="S234" i="224" s="1"/>
  <c r="K821" i="224"/>
  <c r="S8" i="221"/>
  <c r="U28" i="207"/>
  <c r="I7" i="209"/>
  <c r="G8" i="219"/>
  <c r="S29" i="212"/>
  <c r="I39" i="210"/>
  <c r="I44" i="210" s="1"/>
  <c r="K12" i="209"/>
  <c r="N11" i="207"/>
  <c r="K21" i="207"/>
  <c r="Q25" i="204"/>
  <c r="K34" i="225" l="1"/>
  <c r="K37" i="225" s="1"/>
  <c r="K39" i="225" s="1"/>
  <c r="K42" i="225" s="1"/>
  <c r="I8" i="219"/>
  <c r="I10" i="219" s="1"/>
  <c r="I21" i="219" s="1"/>
  <c r="G30" i="215"/>
  <c r="G46" i="215" s="1"/>
  <c r="G23" i="226"/>
  <c r="G25" i="226" s="1"/>
  <c r="G30" i="226" s="1"/>
  <c r="G35" i="226" s="1"/>
  <c r="J34" i="225"/>
  <c r="J37" i="225" s="1"/>
  <c r="J39" i="225" s="1"/>
  <c r="J42" i="225" s="1"/>
  <c r="L17" i="209"/>
  <c r="G10" i="219"/>
  <c r="G21" i="219" s="1"/>
  <c r="F23" i="227"/>
  <c r="F25" i="227" s="1"/>
  <c r="C832" i="224"/>
  <c r="E35" i="230"/>
  <c r="L23" i="227"/>
  <c r="L25" i="227" s="1"/>
  <c r="I34" i="225"/>
  <c r="I37" i="225" s="1"/>
  <c r="I39" i="225" s="1"/>
  <c r="F59" i="207"/>
  <c r="I9" i="205"/>
  <c r="J9" i="205" s="1"/>
  <c r="K49" i="234"/>
  <c r="I23" i="227"/>
  <c r="I25" i="227" s="1"/>
  <c r="C12" i="214"/>
  <c r="G10" i="217"/>
  <c r="I14" i="206"/>
  <c r="E34" i="230"/>
  <c r="K32" i="207"/>
  <c r="K36" i="207" s="1"/>
  <c r="K42" i="207" s="1"/>
  <c r="K59" i="207" s="1"/>
  <c r="K95" i="234"/>
  <c r="I16" i="202"/>
  <c r="J16" i="202" s="1"/>
  <c r="E25" i="230" s="1"/>
  <c r="E23" i="227"/>
  <c r="E25" i="227" s="1"/>
  <c r="H31" i="210"/>
  <c r="C834" i="224"/>
  <c r="L821" i="224"/>
  <c r="C838" i="224" s="1"/>
  <c r="L59" i="207"/>
  <c r="L48" i="207"/>
  <c r="H30" i="210"/>
  <c r="J9" i="219"/>
  <c r="N89" i="235"/>
  <c r="N19" i="237"/>
  <c r="G14" i="217"/>
  <c r="E16" i="217"/>
  <c r="G16" i="217" s="1"/>
  <c r="H23" i="226"/>
  <c r="H25" i="226" s="1"/>
  <c r="H30" i="226" s="1"/>
  <c r="H35" i="226" s="1"/>
  <c r="K21" i="236"/>
  <c r="D29" i="262"/>
  <c r="G22" i="262"/>
  <c r="F29" i="205"/>
  <c r="J8" i="219"/>
  <c r="E10" i="219"/>
  <c r="N94" i="235"/>
  <c r="J23" i="227"/>
  <c r="J25" i="227" s="1"/>
  <c r="N49" i="235"/>
  <c r="F23" i="226"/>
  <c r="F25" i="226" s="1"/>
  <c r="F30" i="226" s="1"/>
  <c r="F35" i="226" s="1"/>
  <c r="F30" i="210"/>
  <c r="C833" i="224"/>
  <c r="N21" i="207"/>
  <c r="N32" i="207" s="1"/>
  <c r="N36" i="207" s="1"/>
  <c r="N42" i="207" s="1"/>
  <c r="M11" i="207"/>
  <c r="G20" i="205"/>
  <c r="I17" i="205"/>
  <c r="J17" i="205" s="1"/>
  <c r="J19" i="202"/>
  <c r="F21" i="202"/>
  <c r="J21" i="226"/>
  <c r="E30" i="210"/>
  <c r="L22" i="212"/>
  <c r="L7" i="209"/>
  <c r="J10" i="226"/>
  <c r="E19" i="210"/>
  <c r="G21" i="202"/>
  <c r="I18" i="202"/>
  <c r="J18" i="202" s="1"/>
  <c r="M10" i="227"/>
  <c r="G19" i="210"/>
  <c r="R413" i="224"/>
  <c r="R821" i="224" s="1"/>
  <c r="C828" i="224" s="1"/>
  <c r="F31" i="210"/>
  <c r="J22" i="226"/>
  <c r="K100" i="234"/>
  <c r="F20" i="210"/>
  <c r="J20" i="210" s="1"/>
  <c r="J11" i="226"/>
  <c r="C836" i="224"/>
  <c r="H23" i="227"/>
  <c r="H25" i="227" s="1"/>
  <c r="S413" i="224"/>
  <c r="S821" i="224" s="1"/>
  <c r="C829" i="224" s="1"/>
  <c r="I30" i="226"/>
  <c r="I35" i="226" s="1"/>
  <c r="L22" i="221"/>
  <c r="K21" i="209"/>
  <c r="K28" i="234"/>
  <c r="M21" i="227"/>
  <c r="G30" i="210"/>
  <c r="E23" i="226"/>
  <c r="J20" i="226"/>
  <c r="E29" i="210"/>
  <c r="M22" i="227"/>
  <c r="G31" i="210"/>
  <c r="E12" i="226"/>
  <c r="I33" i="204"/>
  <c r="J33" i="204" s="1"/>
  <c r="G47" i="204"/>
  <c r="I47" i="204" s="1"/>
  <c r="J47" i="204" s="1"/>
  <c r="E32" i="207"/>
  <c r="E36" i="207" s="1"/>
  <c r="E42" i="207" s="1"/>
  <c r="H21" i="207"/>
  <c r="H32" i="207" s="1"/>
  <c r="H36" i="207" s="1"/>
  <c r="H42" i="207" s="1"/>
  <c r="G11" i="207"/>
  <c r="F46" i="231"/>
  <c r="C837" i="224" l="1"/>
  <c r="K48" i="207"/>
  <c r="G32" i="210"/>
  <c r="G34" i="210" s="1"/>
  <c r="E8" i="230"/>
  <c r="I17" i="206"/>
  <c r="H32" i="210"/>
  <c r="H34" i="210" s="1"/>
  <c r="N59" i="207"/>
  <c r="N48" i="207"/>
  <c r="AH48" i="207" s="1"/>
  <c r="J10" i="219"/>
  <c r="E21" i="219"/>
  <c r="J21" i="219" s="1"/>
  <c r="E59" i="207"/>
  <c r="E48" i="207"/>
  <c r="I21" i="202"/>
  <c r="J21" i="202" s="1"/>
  <c r="E20" i="230" s="1"/>
  <c r="G8" i="203"/>
  <c r="J30" i="210"/>
  <c r="F21" i="210"/>
  <c r="F23" i="210" s="1"/>
  <c r="G29" i="205"/>
  <c r="I20" i="205"/>
  <c r="J20" i="205" s="1"/>
  <c r="E21" i="230" s="1"/>
  <c r="M21" i="207"/>
  <c r="M32" i="207" s="1"/>
  <c r="M36" i="207" s="1"/>
  <c r="M42" i="207" s="1"/>
  <c r="J11" i="207"/>
  <c r="J29" i="210"/>
  <c r="E32" i="210"/>
  <c r="J19" i="210"/>
  <c r="E21" i="210"/>
  <c r="M23" i="227"/>
  <c r="J31" i="210"/>
  <c r="F8" i="203"/>
  <c r="M25" i="227"/>
  <c r="G21" i="207"/>
  <c r="G32" i="207" s="1"/>
  <c r="G36" i="207" s="1"/>
  <c r="G42" i="207" s="1"/>
  <c r="D11" i="207"/>
  <c r="J12" i="226"/>
  <c r="E14" i="226"/>
  <c r="E25" i="226"/>
  <c r="J25" i="226" s="1"/>
  <c r="J23" i="226"/>
  <c r="F32" i="210"/>
  <c r="F34" i="210" s="1"/>
  <c r="F37" i="205"/>
  <c r="H59" i="207"/>
  <c r="H48" i="207"/>
  <c r="AB48" i="207" s="1"/>
  <c r="E30" i="230"/>
  <c r="E10" i="230" l="1"/>
  <c r="E9" i="230"/>
  <c r="E13" i="230" s="1"/>
  <c r="U48" i="207"/>
  <c r="C14" i="79"/>
  <c r="G37" i="205"/>
  <c r="I37" i="205" s="1"/>
  <c r="J37" i="205" s="1"/>
  <c r="I29" i="205"/>
  <c r="J29" i="205" s="1"/>
  <c r="E23" i="210"/>
  <c r="F39" i="210"/>
  <c r="F44" i="210" s="1"/>
  <c r="H12" i="209"/>
  <c r="H21" i="209" s="1"/>
  <c r="G59" i="207"/>
  <c r="G48" i="207"/>
  <c r="J32" i="210"/>
  <c r="E34" i="210"/>
  <c r="J34" i="210" s="1"/>
  <c r="I8" i="203"/>
  <c r="J8" i="203" s="1"/>
  <c r="G11" i="203"/>
  <c r="I11" i="203" s="1"/>
  <c r="D15" i="207"/>
  <c r="D21" i="207" s="1"/>
  <c r="D32" i="207" s="1"/>
  <c r="F11" i="203"/>
  <c r="J15" i="207"/>
  <c r="J21" i="207" s="1"/>
  <c r="J32" i="207" s="1"/>
  <c r="J36" i="207" s="1"/>
  <c r="J42" i="207" s="1"/>
  <c r="E30" i="226"/>
  <c r="J14" i="226"/>
  <c r="M59" i="207"/>
  <c r="M48" i="207"/>
  <c r="E24" i="230"/>
  <c r="E26" i="230"/>
  <c r="E27" i="230" s="1"/>
  <c r="E12" i="230" l="1"/>
  <c r="D36" i="207"/>
  <c r="D42" i="207" s="1"/>
  <c r="E35" i="226"/>
  <c r="J35" i="226" s="1"/>
  <c r="J30" i="226"/>
  <c r="E39" i="210"/>
  <c r="G12" i="209"/>
  <c r="J48" i="207"/>
  <c r="J59" i="207"/>
  <c r="J11" i="203"/>
  <c r="G21" i="209" l="1"/>
  <c r="E44" i="210"/>
  <c r="D59" i="207"/>
  <c r="D48" i="207"/>
  <c r="I3" i="80" l="1"/>
  <c r="J3" i="80"/>
  <c r="K3" i="80"/>
  <c r="L3" i="80"/>
  <c r="M3" i="80"/>
  <c r="N3" i="80"/>
  <c r="O3" i="80"/>
  <c r="P3" i="80"/>
  <c r="Q3" i="80"/>
  <c r="H3" i="80"/>
  <c r="F4" i="79" l="1"/>
  <c r="G4" i="79" s="1"/>
  <c r="AD10" i="225" l="1"/>
  <c r="L13" i="225"/>
  <c r="L14" i="225" s="1"/>
  <c r="Y10" i="225"/>
  <c r="G13" i="225"/>
  <c r="G14" i="225" s="1"/>
  <c r="G18" i="225" l="1"/>
  <c r="G19" i="225" s="1"/>
  <c r="U10" i="225"/>
  <c r="L18" i="225"/>
  <c r="L19" i="225" s="1"/>
  <c r="Z31" i="225" l="1"/>
  <c r="H32" i="225"/>
  <c r="H34" i="225" s="1"/>
  <c r="H37" i="225" s="1"/>
  <c r="H39" i="225" s="1"/>
  <c r="M32" i="225"/>
  <c r="M34" i="225" s="1"/>
  <c r="M37" i="225" s="1"/>
  <c r="M39" i="225" s="1"/>
  <c r="M42" i="225" s="1"/>
  <c r="AE31" i="225"/>
  <c r="AD31" i="225"/>
  <c r="L32" i="225"/>
  <c r="L34" i="225" s="1"/>
  <c r="L37" i="225" s="1"/>
  <c r="L39" i="225" s="1"/>
  <c r="L42" i="225" s="1"/>
  <c r="Y31" i="225" l="1"/>
  <c r="U31" i="225" s="1"/>
  <c r="G32" i="225"/>
  <c r="G34" i="225" s="1"/>
  <c r="G37" i="225" s="1"/>
  <c r="G39" i="225" s="1"/>
  <c r="AD15" i="225" l="1"/>
  <c r="L16" i="225"/>
  <c r="Y15" i="225" l="1"/>
  <c r="G16" i="225"/>
  <c r="U15" i="225" l="1"/>
  <c r="C36" i="79"/>
  <c r="P8" i="211" l="1"/>
  <c r="P49" i="211" l="1"/>
  <c r="N49" i="211" s="1"/>
  <c r="P45" i="211"/>
  <c r="N45" i="211" s="1"/>
  <c r="Q41" i="211"/>
  <c r="Q38" i="211"/>
  <c r="Q33" i="211"/>
  <c r="Q32" i="211"/>
  <c r="Q19" i="211"/>
  <c r="Q20" i="211"/>
  <c r="Q21" i="211"/>
  <c r="Q18" i="211"/>
  <c r="Q9" i="211"/>
  <c r="Q10" i="211"/>
  <c r="Q11" i="211"/>
  <c r="Q8" i="211" l="1"/>
  <c r="F15" i="211"/>
  <c r="G8" i="211"/>
  <c r="G26" i="211"/>
  <c r="P26" i="211"/>
  <c r="N26" i="211" s="1"/>
  <c r="G11" i="211"/>
  <c r="P11" i="211"/>
  <c r="N11" i="211" s="1"/>
  <c r="P41" i="211"/>
  <c r="N41" i="211" s="1"/>
  <c r="G41" i="211"/>
  <c r="G10" i="211"/>
  <c r="P10" i="211"/>
  <c r="N10" i="211" s="1"/>
  <c r="F28" i="211"/>
  <c r="F11" i="209" s="1"/>
  <c r="P44" i="211"/>
  <c r="N44" i="211" s="1"/>
  <c r="E46" i="211"/>
  <c r="Q13" i="211"/>
  <c r="N13" i="211" s="1"/>
  <c r="G13" i="211"/>
  <c r="G12" i="211"/>
  <c r="Q12" i="211"/>
  <c r="N12" i="211" s="1"/>
  <c r="G20" i="211"/>
  <c r="P20" i="211"/>
  <c r="N20" i="211" s="1"/>
  <c r="G38" i="211"/>
  <c r="P38" i="211"/>
  <c r="N38" i="211" s="1"/>
  <c r="P19" i="211"/>
  <c r="N19" i="211" s="1"/>
  <c r="G19" i="211"/>
  <c r="P25" i="211"/>
  <c r="N25" i="211" s="1"/>
  <c r="G25" i="211"/>
  <c r="P18" i="211"/>
  <c r="N18" i="211" s="1"/>
  <c r="G18" i="211"/>
  <c r="G24" i="211"/>
  <c r="P24" i="211"/>
  <c r="N24" i="211" s="1"/>
  <c r="E28" i="211"/>
  <c r="E11" i="209" s="1"/>
  <c r="L11" i="209" s="1"/>
  <c r="P32" i="211"/>
  <c r="N32" i="211" s="1"/>
  <c r="G32" i="211"/>
  <c r="P9" i="211"/>
  <c r="N9" i="211" s="1"/>
  <c r="G9" i="211"/>
  <c r="E15" i="211"/>
  <c r="Q14" i="211"/>
  <c r="N14" i="211" s="1"/>
  <c r="G14" i="211"/>
  <c r="P21" i="211"/>
  <c r="N21" i="211" s="1"/>
  <c r="G21" i="211"/>
  <c r="G27" i="211"/>
  <c r="P27" i="211"/>
  <c r="N27" i="211" s="1"/>
  <c r="G33" i="211"/>
  <c r="P33" i="211"/>
  <c r="N33" i="211" s="1"/>
  <c r="E50" i="211"/>
  <c r="P48" i="211"/>
  <c r="N48" i="211" s="1"/>
  <c r="G28" i="211" l="1"/>
  <c r="G15" i="211"/>
  <c r="E30" i="211"/>
  <c r="E10" i="209"/>
  <c r="F10" i="209"/>
  <c r="F12" i="209" s="1"/>
  <c r="F21" i="209" s="1"/>
  <c r="E15" i="230" s="1"/>
  <c r="F30" i="211"/>
  <c r="F35" i="211" s="1"/>
  <c r="C19" i="79"/>
  <c r="N8" i="211"/>
  <c r="L10" i="209" l="1"/>
  <c r="E12" i="209"/>
  <c r="E35" i="211"/>
  <c r="G35" i="211" s="1"/>
  <c r="G30" i="211"/>
  <c r="E21" i="209" l="1"/>
  <c r="E14" i="230" s="1"/>
  <c r="N26" i="223" l="1"/>
  <c r="L26" i="223" s="1"/>
  <c r="O26" i="223"/>
  <c r="N27" i="223"/>
  <c r="O27" i="223"/>
  <c r="N28" i="223"/>
  <c r="L28" i="223" s="1"/>
  <c r="O28" i="223"/>
  <c r="N29" i="223"/>
  <c r="L29" i="223" s="1"/>
  <c r="O29" i="223"/>
  <c r="N30" i="223"/>
  <c r="L30" i="223" s="1"/>
  <c r="O30" i="223"/>
  <c r="N31" i="223"/>
  <c r="O31" i="223"/>
  <c r="N32" i="223"/>
  <c r="O32" i="223"/>
  <c r="N24" i="223"/>
  <c r="O24" i="223"/>
  <c r="N25" i="223"/>
  <c r="L25" i="223" s="1"/>
  <c r="O25" i="223"/>
  <c r="N11" i="223"/>
  <c r="L11" i="223" s="1"/>
  <c r="O11" i="223"/>
  <c r="P11" i="223"/>
  <c r="N12" i="223"/>
  <c r="O12" i="223"/>
  <c r="P12" i="223"/>
  <c r="N13" i="223"/>
  <c r="L13" i="223" s="1"/>
  <c r="O13" i="223"/>
  <c r="P13" i="223"/>
  <c r="N14" i="223"/>
  <c r="O14" i="223"/>
  <c r="P14" i="223"/>
  <c r="N15" i="223"/>
  <c r="L15" i="223" s="1"/>
  <c r="O15" i="223"/>
  <c r="P15" i="223"/>
  <c r="N16" i="223"/>
  <c r="O16" i="223"/>
  <c r="P16" i="223"/>
  <c r="N17" i="223"/>
  <c r="L17" i="223" s="1"/>
  <c r="O17" i="223"/>
  <c r="P17" i="223"/>
  <c r="N18" i="223"/>
  <c r="O18" i="223"/>
  <c r="P18" i="223"/>
  <c r="N19" i="223"/>
  <c r="L19" i="223" s="1"/>
  <c r="O19" i="223"/>
  <c r="P19" i="223"/>
  <c r="L24" i="223" l="1"/>
  <c r="P10" i="223"/>
  <c r="E20" i="223"/>
  <c r="D33" i="223"/>
  <c r="O23" i="223"/>
  <c r="L27" i="223"/>
  <c r="O10" i="223"/>
  <c r="D20" i="223"/>
  <c r="L18" i="223"/>
  <c r="L16" i="223"/>
  <c r="L14" i="223"/>
  <c r="L12" i="223"/>
  <c r="C33" i="223"/>
  <c r="N23" i="223"/>
  <c r="L23" i="223" s="1"/>
  <c r="L32" i="223"/>
  <c r="N10" i="223"/>
  <c r="C20" i="223"/>
  <c r="L31" i="223"/>
  <c r="L10" i="223" l="1"/>
  <c r="C34" i="79"/>
  <c r="W13" i="227" l="1"/>
  <c r="X13" i="227"/>
  <c r="Y13" i="227"/>
  <c r="Z13" i="227"/>
  <c r="AB13" i="227"/>
  <c r="AC13" i="227"/>
  <c r="W53" i="257"/>
  <c r="X53" i="257"/>
  <c r="Y53" i="257"/>
  <c r="Z53" i="257"/>
  <c r="W48" i="257"/>
  <c r="X48" i="257"/>
  <c r="Y48" i="257"/>
  <c r="Z48" i="257"/>
  <c r="W49" i="257"/>
  <c r="X49" i="257"/>
  <c r="Y49" i="257"/>
  <c r="Z49" i="257"/>
  <c r="W50" i="257"/>
  <c r="X50" i="257"/>
  <c r="Y50" i="257"/>
  <c r="Z50" i="257"/>
  <c r="W51" i="257"/>
  <c r="X51" i="257"/>
  <c r="Y51" i="257"/>
  <c r="Z51" i="257"/>
  <c r="W43" i="257"/>
  <c r="X43" i="257"/>
  <c r="Y43" i="257"/>
  <c r="Z43" i="257"/>
  <c r="W44" i="257"/>
  <c r="X44" i="257"/>
  <c r="Y44" i="257"/>
  <c r="Z44" i="257"/>
  <c r="W45" i="257"/>
  <c r="X45" i="257"/>
  <c r="Y45" i="257"/>
  <c r="Z45" i="257"/>
  <c r="W36" i="257"/>
  <c r="X36" i="257"/>
  <c r="Y36" i="257"/>
  <c r="Z36" i="257"/>
  <c r="AA36" i="257"/>
  <c r="AB36" i="257"/>
  <c r="AC36" i="257"/>
  <c r="W31" i="257"/>
  <c r="X31" i="257"/>
  <c r="Y31" i="257"/>
  <c r="Z31" i="257"/>
  <c r="AA31" i="257"/>
  <c r="AB31" i="257"/>
  <c r="AC31" i="257"/>
  <c r="W32" i="257"/>
  <c r="X32" i="257"/>
  <c r="Y32" i="257"/>
  <c r="Z32" i="257"/>
  <c r="AA32" i="257"/>
  <c r="AB32" i="257"/>
  <c r="AC32" i="257"/>
  <c r="W33" i="257"/>
  <c r="X33" i="257"/>
  <c r="Y33" i="257"/>
  <c r="Z33" i="257"/>
  <c r="AA33" i="257"/>
  <c r="AB33" i="257"/>
  <c r="AC33" i="257"/>
  <c r="W34" i="257"/>
  <c r="X34" i="257"/>
  <c r="Y34" i="257"/>
  <c r="Z34" i="257"/>
  <c r="AA34" i="257"/>
  <c r="AB34" i="257"/>
  <c r="AC34" i="257"/>
  <c r="W26" i="257"/>
  <c r="X26" i="257"/>
  <c r="Y26" i="257"/>
  <c r="Z26" i="257"/>
  <c r="AA26" i="257"/>
  <c r="AB26" i="257"/>
  <c r="AC26" i="257"/>
  <c r="W27" i="257"/>
  <c r="X27" i="257"/>
  <c r="Y27" i="257"/>
  <c r="Z27" i="257"/>
  <c r="AA27" i="257"/>
  <c r="AB27" i="257"/>
  <c r="AC27" i="257"/>
  <c r="W28" i="257"/>
  <c r="X28" i="257"/>
  <c r="Y28" i="257"/>
  <c r="Z28" i="257"/>
  <c r="AA28" i="257"/>
  <c r="AB28" i="257"/>
  <c r="AC28" i="257"/>
  <c r="W19" i="257"/>
  <c r="X19" i="257"/>
  <c r="W14" i="257"/>
  <c r="X14" i="257"/>
  <c r="W15" i="257"/>
  <c r="X15" i="257"/>
  <c r="W16" i="257"/>
  <c r="X16" i="257"/>
  <c r="W17" i="257"/>
  <c r="X17" i="257"/>
  <c r="W9" i="257"/>
  <c r="X9" i="257"/>
  <c r="W10" i="257"/>
  <c r="X10" i="257"/>
  <c r="W11" i="257"/>
  <c r="X11" i="257"/>
  <c r="W24" i="233"/>
  <c r="X24" i="233"/>
  <c r="Y24" i="233"/>
  <c r="Z24" i="233"/>
  <c r="AB24" i="233"/>
  <c r="AC24" i="233"/>
  <c r="W25" i="233"/>
  <c r="X25" i="233"/>
  <c r="Y25" i="233"/>
  <c r="Z25" i="233"/>
  <c r="AA25" i="233"/>
  <c r="AB25" i="233"/>
  <c r="AC25" i="233"/>
  <c r="W26" i="233"/>
  <c r="X26" i="233"/>
  <c r="Y26" i="233"/>
  <c r="Z26" i="233"/>
  <c r="AA26" i="233"/>
  <c r="AB26" i="233"/>
  <c r="AC26" i="233"/>
  <c r="W20" i="233"/>
  <c r="X20" i="233"/>
  <c r="Y20" i="233"/>
  <c r="Z20" i="233"/>
  <c r="AA20" i="233"/>
  <c r="AB20" i="233"/>
  <c r="AC20" i="233"/>
  <c r="W21" i="233"/>
  <c r="X21" i="233"/>
  <c r="Y21" i="233"/>
  <c r="Z21" i="233"/>
  <c r="AA21" i="233"/>
  <c r="AB21" i="233"/>
  <c r="AC21" i="233"/>
  <c r="M20" i="233" l="1"/>
  <c r="V20" i="233"/>
  <c r="T20" i="233" s="1"/>
  <c r="G18" i="257"/>
  <c r="G20" i="257" s="1"/>
  <c r="X8" i="257"/>
  <c r="V14" i="257"/>
  <c r="T14" i="257" s="1"/>
  <c r="H14" i="257"/>
  <c r="AB19" i="233"/>
  <c r="K28" i="233"/>
  <c r="K9" i="227" s="1"/>
  <c r="K12" i="227" s="1"/>
  <c r="K14" i="227" s="1"/>
  <c r="K30" i="227" s="1"/>
  <c r="K35" i="227" s="1"/>
  <c r="F18" i="257"/>
  <c r="F20" i="257" s="1"/>
  <c r="W8" i="257"/>
  <c r="X19" i="233"/>
  <c r="G28" i="233"/>
  <c r="G9" i="227" s="1"/>
  <c r="G12" i="227" s="1"/>
  <c r="G14" i="227" s="1"/>
  <c r="G30" i="227" s="1"/>
  <c r="G35" i="227" s="1"/>
  <c r="V15" i="257"/>
  <c r="T15" i="257" s="1"/>
  <c r="H15" i="257"/>
  <c r="K35" i="257"/>
  <c r="K37" i="257" s="1"/>
  <c r="AB25" i="257"/>
  <c r="J44" i="257"/>
  <c r="V44" i="257"/>
  <c r="T44" i="257" s="1"/>
  <c r="X42" i="257"/>
  <c r="G52" i="257"/>
  <c r="G54" i="257" s="1"/>
  <c r="F52" i="257"/>
  <c r="F54" i="257" s="1"/>
  <c r="W42" i="257"/>
  <c r="V49" i="257"/>
  <c r="T49" i="257" s="1"/>
  <c r="J49" i="257"/>
  <c r="J35" i="257"/>
  <c r="J37" i="257" s="1"/>
  <c r="AA25" i="257"/>
  <c r="M21" i="233"/>
  <c r="V21" i="233"/>
  <c r="T21" i="233" s="1"/>
  <c r="V17" i="257"/>
  <c r="T17" i="257" s="1"/>
  <c r="H17" i="257"/>
  <c r="Z25" i="257"/>
  <c r="I35" i="257"/>
  <c r="I37" i="257" s="1"/>
  <c r="V42" i="257"/>
  <c r="J42" i="257"/>
  <c r="E52" i="257"/>
  <c r="J45" i="257"/>
  <c r="V45" i="257"/>
  <c r="T45" i="257" s="1"/>
  <c r="J53" i="257"/>
  <c r="V53" i="257"/>
  <c r="T53" i="257" s="1"/>
  <c r="J50" i="257"/>
  <c r="V50" i="257"/>
  <c r="T50" i="257" s="1"/>
  <c r="M13" i="227"/>
  <c r="G22" i="210"/>
  <c r="V13" i="227"/>
  <c r="G14" i="210"/>
  <c r="V24" i="233"/>
  <c r="T24" i="233" s="1"/>
  <c r="M24" i="233"/>
  <c r="V8" i="257"/>
  <c r="E18" i="257"/>
  <c r="H8" i="257"/>
  <c r="J28" i="233"/>
  <c r="J9" i="227" s="1"/>
  <c r="J12" i="227" s="1"/>
  <c r="J14" i="227" s="1"/>
  <c r="J30" i="227" s="1"/>
  <c r="J35" i="227" s="1"/>
  <c r="AA19" i="233"/>
  <c r="H10" i="210"/>
  <c r="V11" i="257"/>
  <c r="T11" i="257" s="1"/>
  <c r="H11" i="257"/>
  <c r="V16" i="257"/>
  <c r="T16" i="257" s="1"/>
  <c r="H16" i="257"/>
  <c r="W25" i="257"/>
  <c r="F35" i="257"/>
  <c r="F37" i="257" s="1"/>
  <c r="V43" i="257"/>
  <c r="T43" i="257" s="1"/>
  <c r="J43" i="257"/>
  <c r="W19" i="233"/>
  <c r="F28" i="233"/>
  <c r="F9" i="227" s="1"/>
  <c r="F12" i="227" s="1"/>
  <c r="F14" i="227" s="1"/>
  <c r="F30" i="227" s="1"/>
  <c r="F35" i="227" s="1"/>
  <c r="L28" i="233"/>
  <c r="L9" i="227" s="1"/>
  <c r="L12" i="227" s="1"/>
  <c r="L14" i="227" s="1"/>
  <c r="L30" i="227" s="1"/>
  <c r="L35" i="227" s="1"/>
  <c r="AC19" i="233"/>
  <c r="M26" i="233"/>
  <c r="V26" i="233"/>
  <c r="T26" i="233" s="1"/>
  <c r="M19" i="233"/>
  <c r="V19" i="233"/>
  <c r="E28" i="233"/>
  <c r="E9" i="227" s="1"/>
  <c r="G10" i="210"/>
  <c r="Z19" i="233"/>
  <c r="I28" i="233"/>
  <c r="I9" i="227" s="1"/>
  <c r="I12" i="227" s="1"/>
  <c r="I14" i="227" s="1"/>
  <c r="I30" i="227" s="1"/>
  <c r="I35" i="227" s="1"/>
  <c r="AA24" i="233"/>
  <c r="H14" i="210"/>
  <c r="H10" i="257"/>
  <c r="V10" i="257"/>
  <c r="T10" i="257" s="1"/>
  <c r="H19" i="257"/>
  <c r="V19" i="257"/>
  <c r="T19" i="257" s="1"/>
  <c r="M28" i="257"/>
  <c r="V28" i="257"/>
  <c r="T28" i="257" s="1"/>
  <c r="V27" i="257"/>
  <c r="T27" i="257" s="1"/>
  <c r="M27" i="257"/>
  <c r="M26" i="257"/>
  <c r="V26" i="257"/>
  <c r="T26" i="257" s="1"/>
  <c r="V25" i="257"/>
  <c r="M25" i="257"/>
  <c r="E35" i="257"/>
  <c r="M34" i="257"/>
  <c r="V34" i="257"/>
  <c r="T34" i="257" s="1"/>
  <c r="V33" i="257"/>
  <c r="T33" i="257" s="1"/>
  <c r="M33" i="257"/>
  <c r="M32" i="257"/>
  <c r="V32" i="257"/>
  <c r="T32" i="257" s="1"/>
  <c r="M31" i="257"/>
  <c r="V31" i="257"/>
  <c r="T31" i="257" s="1"/>
  <c r="M36" i="257"/>
  <c r="V36" i="257"/>
  <c r="T36" i="257" s="1"/>
  <c r="Z42" i="257"/>
  <c r="I52" i="257"/>
  <c r="I54" i="257" s="1"/>
  <c r="J48" i="257"/>
  <c r="V48" i="257"/>
  <c r="T48" i="257" s="1"/>
  <c r="M25" i="233"/>
  <c r="V25" i="233"/>
  <c r="T25" i="233" s="1"/>
  <c r="Y25" i="257"/>
  <c r="H35" i="257"/>
  <c r="H37" i="257" s="1"/>
  <c r="X25" i="257"/>
  <c r="G35" i="257"/>
  <c r="G37" i="257" s="1"/>
  <c r="H28" i="233"/>
  <c r="H9" i="227" s="1"/>
  <c r="H12" i="227" s="1"/>
  <c r="H14" i="227" s="1"/>
  <c r="H30" i="227" s="1"/>
  <c r="H35" i="227" s="1"/>
  <c r="Y19" i="233"/>
  <c r="V9" i="257"/>
  <c r="T9" i="257" s="1"/>
  <c r="H9" i="257"/>
  <c r="L35" i="257"/>
  <c r="L37" i="257" s="1"/>
  <c r="AC25" i="257"/>
  <c r="H52" i="257"/>
  <c r="H54" i="257" s="1"/>
  <c r="Y42" i="257"/>
  <c r="V51" i="257"/>
  <c r="T51" i="257" s="1"/>
  <c r="J51" i="257"/>
  <c r="H22" i="210"/>
  <c r="AA13" i="227"/>
  <c r="M9" i="227" l="1"/>
  <c r="E12" i="227"/>
  <c r="T19" i="233"/>
  <c r="C44" i="79"/>
  <c r="H16" i="210"/>
  <c r="H21" i="210" s="1"/>
  <c r="H23" i="210" s="1"/>
  <c r="J14" i="210"/>
  <c r="M28" i="233"/>
  <c r="T13" i="227"/>
  <c r="C38" i="79"/>
  <c r="E37" i="257"/>
  <c r="M37" i="257" s="1"/>
  <c r="M35" i="257"/>
  <c r="J22" i="210"/>
  <c r="J52" i="257"/>
  <c r="E54" i="257"/>
  <c r="J54" i="257" s="1"/>
  <c r="C72" i="79"/>
  <c r="T8" i="257"/>
  <c r="J10" i="210"/>
  <c r="G16" i="210"/>
  <c r="T25" i="257"/>
  <c r="E20" i="257"/>
  <c r="H20" i="257" s="1"/>
  <c r="H18" i="257"/>
  <c r="T42" i="257"/>
  <c r="J12" i="209" l="1"/>
  <c r="J21" i="209" s="1"/>
  <c r="H39" i="210"/>
  <c r="H44" i="210" s="1"/>
  <c r="J16" i="210"/>
  <c r="G21" i="210"/>
  <c r="E14" i="227"/>
  <c r="M12" i="227"/>
  <c r="M14" i="227" l="1"/>
  <c r="E30" i="227"/>
  <c r="J21" i="210"/>
  <c r="G23" i="210"/>
  <c r="I12" i="209" l="1"/>
  <c r="J23" i="210"/>
  <c r="G39" i="210"/>
  <c r="E35" i="227"/>
  <c r="M35" i="227" s="1"/>
  <c r="M30" i="227"/>
  <c r="J39" i="210" l="1"/>
  <c r="G44" i="210"/>
  <c r="J44" i="210" s="1"/>
  <c r="I21" i="209"/>
  <c r="L21" i="209" s="1"/>
  <c r="L12" i="209"/>
  <c r="E31" i="230" s="1"/>
</calcChain>
</file>

<file path=xl/sharedStrings.xml><?xml version="1.0" encoding="utf-8"?>
<sst xmlns="http://schemas.openxmlformats.org/spreadsheetml/2006/main" count="33405" uniqueCount="27590">
  <si>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</si>
  <si>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</si>
  <si>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</si>
  <si>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</si>
  <si>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</si>
  <si>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</si>
  <si>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</si>
  <si>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</si>
  <si>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</si>
  <si>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</si>
  <si>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</si>
  <si>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</si>
  <si>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</si>
  <si>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</si>
  <si>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</si>
  <si>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</si>
  <si>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</si>
  <si>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</si>
  <si>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</si>
  <si>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</si>
  <si>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</si>
  <si>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</si>
  <si>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</si>
  <si>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</si>
  <si>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</si>
  <si>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</si>
  <si>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</si>
  <si>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</si>
  <si>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</si>
  <si>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</si>
  <si>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afw</t>
  </si>
  <si>
    <t>WoC</t>
  </si>
  <si>
    <t>Large STW2</t>
  </si>
  <si>
    <t>BASILDON STW</t>
  </si>
  <si>
    <t>BARKERSHAUGH</t>
  </si>
  <si>
    <t>ASHTON-U-LYNE WWTW</t>
  </si>
  <si>
    <t>AYLESFORD</t>
  </si>
  <si>
    <t>ALFRETON (STW)</t>
  </si>
  <si>
    <t>BIDEFORD (CORNBOROUGH)</t>
  </si>
  <si>
    <t>ALDERSHOT</t>
  </si>
  <si>
    <t>BATH</t>
  </si>
  <si>
    <t>AFAN</t>
  </si>
  <si>
    <t>BEVERLEY/STW</t>
  </si>
  <si>
    <t>Albion Eco</t>
  </si>
  <si>
    <t>ALE</t>
  </si>
  <si>
    <t>Large STW3</t>
  </si>
  <si>
    <t>BEDFORD STW</t>
  </si>
  <si>
    <t>BELMONT</t>
  </si>
  <si>
    <t>BARROW IN FURNESS WWTW</t>
  </si>
  <si>
    <t>BEXHILL AND HASTINGS</t>
  </si>
  <si>
    <t>BARNHURST (STW)</t>
  </si>
  <si>
    <t>CAMBORNE</t>
  </si>
  <si>
    <t>ALTON</t>
  </si>
  <si>
    <t>BATH (SALTFORD)</t>
  </si>
  <si>
    <t>BANGOR TREBORTH NORTH WEST</t>
  </si>
  <si>
    <t>BLACKBURN MEADOWS/STW</t>
  </si>
  <si>
    <t>Albion Water</t>
  </si>
  <si>
    <t>ALB</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</si>
  <si>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</si>
  <si>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</si>
  <si>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</si>
  <si>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</si>
  <si>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</si>
  <si>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</si>
  <si>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</si>
  <si>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</si>
  <si>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</si>
  <si>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</si>
  <si>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</si>
  <si>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</si>
  <si>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</si>
  <si>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</si>
  <si>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</si>
  <si>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</si>
  <si>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</si>
  <si>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BUDDS FARM</t>
  </si>
  <si>
    <t>Beeston - Lilac Grove STW</t>
  </si>
  <si>
    <t>CAMELS HEAD</t>
  </si>
  <si>
    <t>AYLESBURY</t>
  </si>
  <si>
    <t>BRIDPORT (WEST BAY)</t>
  </si>
  <si>
    <t>CARDIFF BAY</t>
  </si>
  <si>
    <t>BRADFORD ESHOLT/NO 1 STW</t>
  </si>
  <si>
    <t>Bournemouth Water</t>
  </si>
  <si>
    <t>South West Water – Bournemouth area</t>
  </si>
  <si>
    <t>sbw</t>
  </si>
  <si>
    <t>Large STW6</t>
  </si>
  <si>
    <t>BOURNE STW</t>
  </si>
  <si>
    <t>BIRTLEY</t>
  </si>
  <si>
    <t>BOLTON WWTW</t>
  </si>
  <si>
    <t>CANTERBURY</t>
  </si>
  <si>
    <t>BELPER (STW)</t>
  </si>
  <si>
    <t>ERNESETTLE</t>
  </si>
  <si>
    <t>BANBURY</t>
  </si>
  <si>
    <t>CHARD</t>
  </si>
  <si>
    <t>CARDIFF EAST</t>
  </si>
  <si>
    <t>BRADFORD ESHOLT/NO 2 STW</t>
  </si>
  <si>
    <t>Bristol Water plc</t>
  </si>
  <si>
    <t>Bristol Water</t>
  </si>
  <si>
    <t>brl</t>
  </si>
  <si>
    <t>Large STW7</t>
  </si>
  <si>
    <t>BRACKLEY STW (NEW)</t>
  </si>
  <si>
    <t>BISHOP AUCKLAND</t>
  </si>
  <si>
    <t>BROMBOROUGH WWTW</t>
  </si>
  <si>
    <t>CHICHESTER</t>
  </si>
  <si>
    <t>BRANCOTE (STW)</t>
  </si>
  <si>
    <t>EXETER (COUNTESS WEAR)</t>
  </si>
  <si>
    <t>BASINGSTOKE</t>
  </si>
  <si>
    <t>CHIPPENHAM</t>
  </si>
  <si>
    <t>CHESTER</t>
  </si>
  <si>
    <t>BRIDLINGTON STW</t>
  </si>
  <si>
    <t>County Water Limited</t>
  </si>
  <si>
    <t>CTY</t>
  </si>
  <si>
    <t>Large STW8</t>
  </si>
  <si>
    <t>BRAINTREE</t>
  </si>
  <si>
    <t>BLYTH</t>
  </si>
  <si>
    <t>BURNLEY WWTW</t>
  </si>
  <si>
    <t>CHICKENHALL EASTLIEGH</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</si>
  <si>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</si>
  <si>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</si>
  <si>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</si>
  <si>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</si>
  <si>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</si>
  <si>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</si>
  <si>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</si>
  <si>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</si>
  <si>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</si>
  <si>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</si>
  <si>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</si>
  <si>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</si>
  <si>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</si>
  <si>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</si>
  <si>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</si>
  <si>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</si>
  <si>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</si>
  <si>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</si>
  <si>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</si>
  <si>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</si>
  <si>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</si>
  <si>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</si>
  <si>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</si>
  <si>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</si>
  <si>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</si>
  <si>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</si>
  <si>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FAIRLEE</t>
  </si>
  <si>
    <t>CANNOCK (STW)</t>
  </si>
  <si>
    <t>HAYLE</t>
  </si>
  <si>
    <t>BERKHAMSTED</t>
  </si>
  <si>
    <t>FROME</t>
  </si>
  <si>
    <t>COSLECH</t>
  </si>
  <si>
    <t>CASTLEFORD/STW</t>
  </si>
  <si>
    <t>Icosa Water Services</t>
  </si>
  <si>
    <t>ICW</t>
  </si>
  <si>
    <t>Large STW11</t>
  </si>
  <si>
    <t>CAMBRIDGE STW</t>
  </si>
  <si>
    <t>CHESTER-LE-STREET</t>
  </si>
  <si>
    <t>CARLISLE WWTW</t>
  </si>
  <si>
    <t>FAVERSHAM</t>
  </si>
  <si>
    <t>CHECKLEY (STW)</t>
  </si>
  <si>
    <t>NEWQUAY</t>
  </si>
  <si>
    <t>BICESTER</t>
  </si>
  <si>
    <t>GLASTONBURY</t>
  </si>
  <si>
    <t>CYNON</t>
  </si>
  <si>
    <t>DEIGHTON/STW</t>
  </si>
  <si>
    <t>Independent Water Networks Ltd</t>
  </si>
  <si>
    <t>IWN</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</si>
  <si>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</si>
  <si>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</si>
  <si>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</si>
  <si>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</si>
  <si>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</si>
  <si>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</si>
  <si>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</si>
  <si>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</si>
  <si>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</si>
  <si>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</si>
  <si>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</si>
  <si>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</si>
  <si>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</si>
  <si>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</si>
  <si>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</si>
  <si>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</si>
  <si>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</si>
  <si>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</si>
  <si>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</si>
  <si>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</si>
  <si>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</si>
  <si>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</si>
  <si>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</si>
  <si>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</si>
  <si>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Peel Water Networks</t>
  </si>
  <si>
    <t>PWN</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</si>
  <si>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</si>
  <si>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</si>
  <si>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</si>
  <si>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</si>
  <si>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</si>
  <si>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</si>
  <si>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</si>
  <si>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</si>
  <si>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</si>
  <si>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</si>
  <si>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</si>
  <si>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</si>
  <si>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</si>
  <si>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prt</t>
  </si>
  <si>
    <t>Large STW15</t>
  </si>
  <si>
    <t>CLACTON-HOLLAND HAVEN STW</t>
  </si>
  <si>
    <t>HEXHAM</t>
  </si>
  <si>
    <t>CREWE WWTW</t>
  </si>
  <si>
    <t>GRAVESEND</t>
  </si>
  <si>
    <t>COVEN HEATH (STW)</t>
  </si>
  <si>
    <t>PLYMOUTH (CENTRAL)</t>
  </si>
  <si>
    <t>BRACKNELL</t>
  </si>
  <si>
    <t>PALMERSFORD</t>
  </si>
  <si>
    <t>GARNSWALLT</t>
  </si>
  <si>
    <t>GARFORTH/STW</t>
  </si>
  <si>
    <t>Scottish &amp; Southern Energy Water Limited</t>
  </si>
  <si>
    <t>SSE</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</si>
  <si>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</si>
  <si>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</si>
  <si>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</si>
  <si>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</si>
  <si>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</si>
  <si>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</si>
  <si>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</si>
  <si>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</si>
  <si>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</si>
  <si>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</si>
  <si>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</si>
  <si>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</si>
  <si>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</si>
  <si>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</si>
  <si>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</si>
  <si>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</si>
  <si>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</si>
  <si>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HAILSHAM SOUTH NEW WORKS</t>
  </si>
  <si>
    <t>CRANKLEY POINT (STW)</t>
  </si>
  <si>
    <t>PLYMPTON (MARSH MILLS)</t>
  </si>
  <si>
    <t>CAMBERLEY</t>
  </si>
  <si>
    <t>PORTBURY WHARF</t>
  </si>
  <si>
    <t>HEREFORD</t>
  </si>
  <si>
    <t>HARROGATE NORTH/STW</t>
  </si>
  <si>
    <t>Severn Trent Water Service</t>
  </si>
  <si>
    <t>STS</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</si>
  <si>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</si>
  <si>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</si>
  <si>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</si>
  <si>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</si>
  <si>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</si>
  <si>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</si>
  <si>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</si>
  <si>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</si>
  <si>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</si>
  <si>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</si>
  <si>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</si>
  <si>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</si>
  <si>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</si>
  <si>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sew</t>
  </si>
  <si>
    <t>Large STW19</t>
  </si>
  <si>
    <t>CROMER STW</t>
  </si>
  <si>
    <t>NEWBIGGIN</t>
  </si>
  <si>
    <t>ECCLES WWTW</t>
  </si>
  <si>
    <t>HERNE BAY</t>
  </si>
  <si>
    <t>DINNINGTON STW</t>
  </si>
  <si>
    <t>TRURO (NEWHAM)</t>
  </si>
  <si>
    <t>CHESHAM</t>
  </si>
  <si>
    <t>SALISBURY</t>
  </si>
  <si>
    <t>LLANASA</t>
  </si>
  <si>
    <t>HUDDERSFIELD STW GROUP</t>
  </si>
  <si>
    <t>South Staffordshire Cambridge</t>
  </si>
  <si>
    <t>South Staffordshire / Cambridge Water</t>
  </si>
  <si>
    <t>ssc</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</si>
  <si>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</si>
  <si>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</si>
  <si>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</si>
  <si>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</si>
  <si>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</si>
  <si>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</si>
  <si>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</si>
  <si>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</si>
  <si>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</si>
  <si>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</si>
  <si>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</si>
  <si>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</si>
  <si>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</si>
  <si>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</si>
  <si>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</si>
  <si>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</si>
  <si>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</si>
  <si>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</si>
  <si>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</si>
  <si>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</si>
  <si>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</si>
  <si>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</si>
  <si>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</si>
  <si>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South West Water Ltd</t>
  </si>
  <si>
    <t>South West Water – South West area</t>
  </si>
  <si>
    <t>SWT</t>
  </si>
  <si>
    <t>Large STW22</t>
  </si>
  <si>
    <t>FLITWICK STW</t>
  </si>
  <si>
    <t>SEDGELETCH</t>
  </si>
  <si>
    <t>FLEETWOOD MARSH WWTW</t>
  </si>
  <si>
    <t>MORESTEAD</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</si>
  <si>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</si>
  <si>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</si>
  <si>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</si>
  <si>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</si>
  <si>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</si>
  <si>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</si>
  <si>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</si>
  <si>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</si>
  <si>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</si>
  <si>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</si>
  <si>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</si>
  <si>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</si>
  <si>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</si>
  <si>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</si>
  <si>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</si>
  <si>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</si>
  <si>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</si>
  <si>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</si>
  <si>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</si>
  <si>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ses</t>
  </si>
  <si>
    <t>Large STW24</t>
  </si>
  <si>
    <t>GREAT BILLING STW</t>
  </si>
  <si>
    <t>WASHINGTON</t>
  </si>
  <si>
    <t>GLOSSOP WWTW (MELANDRA)</t>
  </si>
  <si>
    <t>NEWHAVEN EAST</t>
  </si>
  <si>
    <t>GOSCOTE (STW)</t>
  </si>
  <si>
    <t>DIDCOT</t>
  </si>
  <si>
    <t>WEST HUNTSPILL</t>
  </si>
  <si>
    <t>PENYBONT</t>
  </si>
  <si>
    <t>KNOSTROP/STW</t>
  </si>
  <si>
    <t>Thames Tideway Tunnel</t>
  </si>
  <si>
    <t>Bazalgette Tunnel Ltd (Tideway)</t>
  </si>
  <si>
    <t>TTT</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</si>
  <si>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</si>
  <si>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</si>
  <si>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</si>
  <si>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</si>
  <si>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</si>
  <si>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</si>
  <si>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</si>
  <si>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</si>
  <si>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</si>
  <si>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</si>
  <si>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</si>
  <si>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</si>
  <si>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</si>
  <si>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</si>
  <si>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</si>
  <si>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</si>
  <si>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</si>
  <si>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</si>
  <si>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</si>
  <si>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</si>
  <si>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</si>
  <si>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</si>
  <si>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NWT</t>
  </si>
  <si>
    <t>Large STW27</t>
  </si>
  <si>
    <t>HAVERHILL STW</t>
  </si>
  <si>
    <t>HORWICH WWTW</t>
  </si>
  <si>
    <t>PEEL COMMON</t>
  </si>
  <si>
    <t>HINCKLEY (STW)</t>
  </si>
  <si>
    <t>FARNHAM</t>
  </si>
  <si>
    <t>WEYMOUTH</t>
  </si>
  <si>
    <t>SWANSEA BAY</t>
  </si>
  <si>
    <t>MALTON/STW</t>
  </si>
  <si>
    <t>Veolia Water Projects Ltd</t>
  </si>
  <si>
    <t>VWP</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</si>
  <si>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</si>
  <si>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</si>
  <si>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</si>
  <si>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</si>
  <si>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</si>
  <si>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</si>
  <si>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</si>
  <si>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</si>
  <si>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</si>
  <si>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</si>
  <si>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</si>
  <si>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</si>
  <si>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</si>
  <si>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</si>
  <si>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PORTOBELLO BRIGHTON</t>
  </si>
  <si>
    <t>KIDDERMINSTER OLDINGTON (STW)</t>
  </si>
  <si>
    <t>GODALMING</t>
  </si>
  <si>
    <t>TOTAL</t>
  </si>
  <si>
    <t>NEILEY/NO 2 STW</t>
  </si>
  <si>
    <t>Yorkshire Water Services Ltd</t>
  </si>
  <si>
    <t>YKY</t>
  </si>
  <si>
    <t>Large STW30</t>
  </si>
  <si>
    <t>INGOLDMELLS STW</t>
  </si>
  <si>
    <t>HYNDBURN WWTW</t>
  </si>
  <si>
    <t>PORTSLADE SHOREHAM</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</si>
  <si>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</si>
  <si>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</si>
  <si>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</si>
  <si>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</si>
  <si>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</si>
  <si>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</si>
  <si>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</si>
  <si>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</si>
  <si>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</si>
  <si>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</si>
  <si>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</si>
  <si>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</si>
  <si>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</si>
  <si>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</si>
  <si>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</si>
  <si>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</si>
  <si>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</si>
  <si>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</si>
  <si>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</si>
  <si>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</si>
  <si>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</si>
  <si>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</si>
  <si>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</si>
  <si>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</si>
  <si>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</si>
  <si>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</si>
  <si>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</si>
  <si>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</si>
  <si>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</si>
  <si>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</si>
  <si>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</si>
  <si>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</si>
  <si>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</si>
  <si>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</si>
  <si>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</si>
  <si>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</si>
  <si>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</si>
  <si>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</si>
  <si>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</si>
  <si>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</si>
  <si>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</si>
  <si>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SLOWHILL COPSE</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</si>
  <si>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</si>
  <si>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</si>
  <si>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</si>
  <si>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</si>
  <si>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</si>
  <si>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</si>
  <si>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</si>
  <si>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</si>
  <si>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</si>
  <si>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</si>
  <si>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</si>
  <si>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</si>
  <si>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</si>
  <si>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</si>
  <si>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</si>
  <si>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</si>
  <si>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</si>
  <si>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</si>
  <si>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</si>
  <si>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</si>
  <si>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</si>
  <si>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</si>
  <si>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</si>
  <si>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</si>
  <si>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</si>
  <si>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</si>
  <si>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</si>
  <si>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</si>
  <si>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</si>
  <si>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</si>
  <si>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</si>
  <si>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</si>
  <si>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</si>
  <si>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</si>
  <si>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WEATHERLEES HILL</t>
  </si>
  <si>
    <t>MONKMOOR (STW)</t>
  </si>
  <si>
    <t>MAPLE LODGE</t>
  </si>
  <si>
    <t>STAVELEY/STW</t>
  </si>
  <si>
    <t>Large STW42</t>
  </si>
  <si>
    <t>RAYLEIGH-EAST STW</t>
  </si>
  <si>
    <t>OLDHAM WWTW</t>
  </si>
  <si>
    <t>WEATHERLEES HILL B</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</si>
  <si>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</si>
  <si>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</si>
  <si>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</si>
  <si>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</si>
  <si>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</si>
  <si>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</si>
  <si>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</si>
  <si>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</si>
  <si>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</si>
  <si>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</si>
  <si>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</si>
  <si>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</si>
  <si>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</si>
  <si>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</si>
  <si>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</si>
  <si>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</si>
  <si>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</si>
  <si>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</si>
  <si>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</si>
  <si>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</si>
  <si>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WORTHING EAST</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</si>
  <si>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</si>
  <si>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</si>
  <si>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</si>
  <si>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</si>
  <si>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</si>
  <si>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</si>
  <si>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</si>
  <si>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</si>
  <si>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</si>
  <si>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</si>
  <si>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</si>
  <si>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</si>
  <si>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</si>
  <si>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</si>
  <si>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</si>
  <si>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</si>
  <si>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</si>
  <si>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</si>
  <si>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</si>
  <si>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</si>
  <si>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</si>
  <si>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</si>
  <si>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</si>
  <si>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</si>
  <si>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</si>
  <si>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</si>
  <si>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</si>
  <si>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</si>
  <si>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</si>
  <si>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</si>
  <si>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</si>
  <si>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</si>
  <si>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</si>
  <si>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</si>
  <si>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</si>
  <si>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</si>
  <si>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</si>
  <si>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</si>
  <si>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</si>
  <si>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</si>
  <si>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</si>
  <si>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</si>
  <si>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</si>
  <si>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</si>
  <si>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</si>
  <si>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</si>
  <si>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</si>
  <si>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</si>
  <si>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</si>
  <si>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</si>
  <si>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</si>
  <si>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</si>
  <si>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</si>
  <si>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</si>
  <si>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</si>
  <si>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</si>
  <si>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</si>
  <si>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</si>
  <si>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</si>
  <si>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</si>
  <si>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</si>
  <si>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</si>
  <si>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</si>
  <si>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</si>
  <si>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</si>
  <si>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</si>
  <si>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</si>
  <si>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</si>
  <si>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</si>
  <si>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</si>
  <si>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</si>
  <si>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</si>
  <si>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</si>
  <si>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</si>
  <si>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</si>
  <si>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</si>
  <si>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</si>
  <si>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</si>
  <si>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</si>
  <si>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</si>
  <si>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</si>
  <si>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</si>
  <si>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</si>
  <si>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</si>
  <si>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</si>
  <si>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</si>
  <si>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</si>
  <si>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</si>
  <si>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</si>
  <si>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</si>
  <si>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</si>
  <si>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</si>
  <si>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</si>
  <si>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</si>
  <si>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</si>
  <si>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</si>
  <si>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</si>
  <si>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</si>
  <si>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</si>
  <si>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</si>
  <si>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</si>
  <si>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</si>
  <si>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</si>
  <si>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</si>
  <si>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</si>
  <si>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</si>
  <si>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</si>
  <si>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</si>
  <si>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</si>
  <si>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</si>
  <si>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</si>
  <si>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</si>
  <si>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</si>
  <si>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</si>
  <si>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</si>
  <si>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</si>
  <si>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</si>
  <si>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</si>
  <si>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</si>
  <si>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</si>
  <si>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</si>
  <si>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</si>
  <si>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</si>
  <si>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</si>
  <si>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</si>
  <si>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</si>
  <si>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</si>
  <si>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</si>
  <si>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</si>
  <si>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</si>
  <si>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</si>
  <si>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</si>
  <si>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</si>
  <si>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</si>
  <si>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</si>
  <si>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</si>
  <si>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</si>
  <si>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</si>
  <si>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</si>
  <si>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Ofwat to process the data provided by companies. Companies should complete these tables and return them to us at the same time as they submit their annual performance report. This should be as soon as reasonably practicable and no later than Thursday, 15 July 2021.</t>
  </si>
  <si>
    <t>Tables</t>
  </si>
  <si>
    <t xml:space="preserve">Select the company name from the drop down list on the 'validation' tab.
The validation sheet within the file will highlight where there are outstanding issues with the data you are submitting. Please review this prior to submission and address any outstanding issues prior to submission.
Companies should have particular regard to the regulatory accounting guidelines set out for each table when preparing their submission. Note that Ofwat will collect the input value as given, the number of decimal places stated is for Ofwat's database visual view. 
The calculations are locked in the table template to prevent editing and for the inputs that are not relevant to your company, please leave blank.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t>
  </si>
  <si>
    <t>Queries</t>
  </si>
  <si>
    <t xml:space="preserve">To raise queries about the 2020-21 Annual performance report tables template, a query form should be emailed to OfwatPandO@ofwat.gov.uk. The query form has been emailed to the Regulatory Accounts Working Group (RAWG) members and to your Regulatory Directors (RDs). </t>
  </si>
  <si>
    <t>Submissions</t>
  </si>
  <si>
    <t>Your completed spreadsheet should be uploaded to the ‘July APR 2021’ in your company’s area of our SharePoint DCS website. If you require any assistance with this, please contact OfwatPandO@ofwat.gov.uk. The comment column is not to be used for commentaries which are required by RAG3 – it is for your own internal use only and to flag any technical issues you have with this spreadsheet. You should not use it to comment in response to the general instructions set out in RAG4.</t>
  </si>
  <si>
    <t>Links to additional information / guidance</t>
  </si>
  <si>
    <t xml:space="preserve">Pro forma tables for the Regulatory Accounting Guidelines 2020-21
</t>
  </si>
  <si>
    <t xml:space="preserve">RAG 3.12 – Guideline for the format and disclosures for the annual performance report </t>
  </si>
  <si>
    <t xml:space="preserve">RAG 4.09 – Guideline for the table definitions in the annual performance report </t>
  </si>
  <si>
    <t>Pro forma tables - Annual performance report</t>
  </si>
  <si>
    <t>Section 1  Regulatory financial reporting</t>
  </si>
  <si>
    <t>Pro forma 1A</t>
  </si>
  <si>
    <t>Income statement for the 12 months ended 31 March 2021</t>
  </si>
  <si>
    <t>Pro forma 1B</t>
  </si>
  <si>
    <t>Statement of comprehensive income for the 12 months ended 31 March 2021</t>
  </si>
  <si>
    <t>Pro forma 1C</t>
  </si>
  <si>
    <t>Statement of financial position for the 12 months ended 31 March 2021</t>
  </si>
  <si>
    <t>Pro forma 1D</t>
  </si>
  <si>
    <t>Statement of cashflows for the 12 months ended 31 March 2021</t>
  </si>
  <si>
    <t>Pro forma 1E</t>
  </si>
  <si>
    <t>Net debt analysis (appointed activities) at 31 March 2021</t>
  </si>
  <si>
    <t>Pro forma 1F</t>
  </si>
  <si>
    <t>Financial flows for the 12 months ended 31 March 2021 and for the price review to date - (2017-18 financial year average CPIH)</t>
  </si>
  <si>
    <t>Section 2   Price review and other segmental reporting</t>
  </si>
  <si>
    <t>Pro forma 2A</t>
  </si>
  <si>
    <t>Segmental income statement for the 12 months ended 31 March 2021</t>
  </si>
  <si>
    <t>Pro forma 2B</t>
  </si>
  <si>
    <t>Totex analysis for the 12 months ended 31 March 2021 - wholesale</t>
  </si>
  <si>
    <t>Pro forma 2C</t>
  </si>
  <si>
    <t>Cost analysis for the 12 months ended 31 March 2021 - retail</t>
  </si>
  <si>
    <t>Pro forma 2D</t>
  </si>
  <si>
    <t>Historic cost analysis of tangible fixed assets at 31 March 2021</t>
  </si>
  <si>
    <t>Pro forma 2E</t>
  </si>
  <si>
    <t>Analysis of 'grants and contributions' for the 12 months ended 31 March 2021 - water resources, water network+ and wastewater network+</t>
  </si>
  <si>
    <t>Pro forma 2F</t>
  </si>
  <si>
    <t>Residential retail for the 12 months ended 31 March 2021</t>
  </si>
  <si>
    <t>Pro forma 2G</t>
  </si>
  <si>
    <t>Non-household water - revenues by tariff type</t>
  </si>
  <si>
    <t>Pro forma 2H</t>
  </si>
  <si>
    <t>Non-household wastewater - revenues by tariff type</t>
  </si>
  <si>
    <t>Pro forma 2I</t>
  </si>
  <si>
    <t>Revenue analysis for the 12 months ended 31 March 2021</t>
  </si>
  <si>
    <t>Pro forma 2J</t>
  </si>
  <si>
    <t>Infrastructure network reinforcement costs for the 12 months ended 31 March 2021</t>
  </si>
  <si>
    <t>Pro forma 2K</t>
  </si>
  <si>
    <t>Infrastructure charges reconciliation for the 12 months ended 31 March 2021</t>
  </si>
  <si>
    <t>Pro forma 2L</t>
  </si>
  <si>
    <t>Analysis of land sales for the 12 months ended 31 March 2021</t>
  </si>
  <si>
    <t>Pro forma 2M</t>
  </si>
  <si>
    <t>Revenue reconciliation for the 12 months ended 31 March 2021 - wholesale</t>
  </si>
  <si>
    <t>Pro forma 2N</t>
  </si>
  <si>
    <t xml:space="preserve">Residential retail  - social tariffs </t>
  </si>
  <si>
    <t>Pro forma 2O</t>
  </si>
  <si>
    <t>Historic cost analysis of intangible fixed assets</t>
  </si>
  <si>
    <t>Section 3  Performance summary</t>
  </si>
  <si>
    <t>Pro forma 3A</t>
  </si>
  <si>
    <t>Outcome perfomance - Water common performance commitments</t>
  </si>
  <si>
    <t>Pro forma 3B</t>
  </si>
  <si>
    <t>Outcome perfomance - Wastewater common performance commitments</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</si>
  <si>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</si>
  <si>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</si>
  <si>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</si>
  <si>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</si>
  <si>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</si>
  <si>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</si>
  <si>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</si>
  <si>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</si>
  <si>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3G</t>
  </si>
  <si>
    <t>Underlying calculations for common performance commitments - wastewater</t>
  </si>
  <si>
    <t>Pro forma 3H</t>
  </si>
  <si>
    <t>Summary information on outcome delivery incentive payments</t>
  </si>
  <si>
    <t>Pro forma 3I</t>
  </si>
  <si>
    <t>Supplementary outcomes information</t>
  </si>
  <si>
    <t>Section 4  Additional regulatory information - service level</t>
  </si>
  <si>
    <t>Pro forma 4A</t>
  </si>
  <si>
    <t>Water bulk supply information for the 12 months ended 31 March 2021</t>
  </si>
  <si>
    <t>Pro forma 4B</t>
  </si>
  <si>
    <t>Analysis of debt</t>
  </si>
  <si>
    <t>Pro forma 4C</t>
  </si>
  <si>
    <t>Impact of price control performance to date on RCV</t>
  </si>
  <si>
    <t>Pro forma 4D</t>
  </si>
  <si>
    <t>Totex analysis for the 12 months ended 31 March 2021 - water resources and water network+</t>
  </si>
  <si>
    <t>Pro forma 4E</t>
  </si>
  <si>
    <t>Totex analysis for the 12 months ended 31 March 2021 - wastewater network+ and bioresources</t>
  </si>
  <si>
    <t>Pro forma 4F</t>
  </si>
  <si>
    <t>Major project expenditure for wholesale water by purpose for the 12 months ended 31 March 2021</t>
  </si>
  <si>
    <t>Pro forma 4G</t>
  </si>
  <si>
    <t>Major project expenditure for wholesale wastewater by purpose for the 12 months ended 31 March 2021</t>
  </si>
  <si>
    <t>Pro forma 4H</t>
  </si>
  <si>
    <t>Financial metrics for the 12 months ended 31 March 2021</t>
  </si>
  <si>
    <t>Pro forma 4I</t>
  </si>
  <si>
    <t>Financial derivatives</t>
  </si>
  <si>
    <t xml:space="preserve">Pro forma 4J  </t>
  </si>
  <si>
    <t>Base expenditure analysis for the 12 months ended 31 March 2021 - water resources and water network+</t>
  </si>
  <si>
    <t xml:space="preserve">Pro forma 4K  </t>
  </si>
  <si>
    <t>Base expenditure analysis for the 12 months ended 31 March 2021 - wastewater network + and bioresources</t>
  </si>
  <si>
    <t xml:space="preserve">Pro forma 4L  </t>
  </si>
  <si>
    <t xml:space="preserve">Enhancement expenditure for the 12 months ended 31st March 2021 - water resources and water network+ </t>
  </si>
  <si>
    <t xml:space="preserve">Pro forma 4M  </t>
  </si>
  <si>
    <t>Enhancement expenditure for the 12 months ended 31st March 2021 - wastewater network+ and bioresources</t>
  </si>
  <si>
    <t xml:space="preserve">Pro forma 4N  </t>
  </si>
  <si>
    <t xml:space="preserve">Developer services expenditure for the 12 months ended 31st March 2021 - water resources and water network+ </t>
  </si>
  <si>
    <t xml:space="preserve">Pro forma 4O  </t>
  </si>
  <si>
    <t>Developer services expenditure for the 12 months ended 31st March 2021 - wastewater network+ and bioresources</t>
  </si>
  <si>
    <t xml:space="preserve">Pro forma 4P  </t>
  </si>
  <si>
    <t>Expenditure on non-price control diversions for the 12 months ended 31 March 2021</t>
  </si>
  <si>
    <t>Pro forma 4Q</t>
  </si>
  <si>
    <t>Developer services - New connections, properties and mains</t>
  </si>
  <si>
    <t>Pro forma 4R</t>
  </si>
  <si>
    <t>Connected properties, customers and population</t>
  </si>
  <si>
    <t>Section 5 Additional regulatory information - water resources</t>
  </si>
  <si>
    <t xml:space="preserve">Pro forma 5A </t>
  </si>
  <si>
    <t>Water resources asset and volumes data for the 12 months ended 31st March 2021</t>
  </si>
  <si>
    <t>Pro forma 5B</t>
  </si>
  <si>
    <t>Water resources operating cost analysis for the 12 months ended 31st March 2021</t>
  </si>
  <si>
    <t>Section 6 Additional regulatory information - water network plus</t>
  </si>
  <si>
    <t>Pro forma 6A</t>
  </si>
  <si>
    <t>Raw water transport, raw water storage and water treatment data for the 12 months ended 31st March 2021</t>
  </si>
  <si>
    <t>Pro forma 6B</t>
  </si>
  <si>
    <t>Treated water distribution - assets and operations for the 12 months ended 31st March 2021</t>
  </si>
  <si>
    <t>Pro forma 6C</t>
  </si>
  <si>
    <t>Water network+ - Mains, communication pipes and other data for the 12 months ended 31st March 2021</t>
  </si>
  <si>
    <t>Pro forma 6D</t>
  </si>
  <si>
    <t>Demand management - Metering and leakage activities for the 12 months ended 31 March 2021</t>
  </si>
  <si>
    <t>Section 7 Additional regulatory information - wastewater network plus</t>
  </si>
  <si>
    <t>Pro forma 7A</t>
  </si>
  <si>
    <t>Wastewater network+ - Functional expenditure for the 12 months ended 31st March 2021</t>
  </si>
  <si>
    <t>Pro forma 7B</t>
  </si>
  <si>
    <t>Wastewater network+ - Large sewage treatment works for the 12 months ended 31 March 2021</t>
  </si>
  <si>
    <t>Pro forma 7C</t>
  </si>
  <si>
    <t>Wastewater network+ - Sewer and volume data for the 12 months ended 31st March 2021</t>
  </si>
  <si>
    <t>Pro forma 7D</t>
  </si>
  <si>
    <t>Wastewater network+ - Sewage treatment works data for the 12 months ended 31st March 2021</t>
  </si>
  <si>
    <t>Pro forma 7E</t>
  </si>
  <si>
    <t>Wastewater network+ - Energy consumption and other data for the 12 months ended 31st March 2021</t>
  </si>
  <si>
    <t>Section 8 Additional regulatory information - bioresources</t>
  </si>
  <si>
    <t>Pro forma 8A</t>
  </si>
  <si>
    <t>Bioresources sludge data for the 12 months ended 31st March 2021</t>
  </si>
  <si>
    <t>Pro forma 8B</t>
  </si>
  <si>
    <t>Bioresources operating expenditure analysis for the 12 months ended 31st March 2021</t>
  </si>
  <si>
    <t>Pro forma 8C</t>
  </si>
  <si>
    <t>Bioresources energy and liquors analysis for the 12 months ended 31st March 2021</t>
  </si>
  <si>
    <t>Pro forma 8D</t>
  </si>
  <si>
    <t>Bioresources sludge treatment and disposal data for the 12 months ended 31st March 2021</t>
  </si>
  <si>
    <t>Section 9 Additional regulatory information - innovation competition</t>
  </si>
  <si>
    <t>Pro forma 9A</t>
  </si>
  <si>
    <t>Innovation competition</t>
  </si>
  <si>
    <t>Small company return</t>
  </si>
  <si>
    <t>Pro forma S1</t>
  </si>
  <si>
    <t>Small Company Return - Analysis of turnover and operating costs</t>
  </si>
  <si>
    <t>Pro forma S2</t>
  </si>
  <si>
    <t>Small Company Return - Non-financial information for the 12 months to 31 March 2021</t>
  </si>
  <si>
    <t>Data validation checks</t>
  </si>
  <si>
    <t>Select company from drop down list</t>
  </si>
  <si>
    <t>The data tables should only be submitted once all data checks pass the table below identifies where there are outstanding issues, these are shown as red cells below.</t>
  </si>
  <si>
    <t>All expected cells completed?</t>
  </si>
  <si>
    <t>Line definitions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</si>
  <si>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</si>
  <si>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</si>
  <si>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</si>
  <si>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</si>
  <si>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</si>
  <si>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</si>
  <si>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</si>
  <si>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</si>
  <si>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</si>
  <si>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</si>
  <si>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</si>
  <si>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</si>
  <si>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</si>
  <si>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</si>
  <si>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</si>
  <si>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</si>
  <si>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</si>
  <si>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</si>
  <si>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</si>
  <si>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</si>
  <si>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</si>
  <si>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</si>
  <si>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</si>
  <si>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</si>
  <si>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</si>
  <si>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</si>
  <si>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</si>
  <si>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</si>
  <si>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</si>
  <si>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</si>
  <si>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</si>
  <si>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</si>
  <si>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</si>
  <si>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</si>
  <si>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</si>
  <si>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</si>
  <si>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</si>
  <si>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</si>
  <si>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</si>
  <si>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</si>
  <si>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</si>
  <si>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</si>
  <si>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</si>
  <si>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</si>
  <si>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</si>
  <si>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</si>
  <si>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</si>
  <si>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</si>
  <si>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</si>
  <si>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</si>
  <si>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</si>
  <si>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</si>
  <si>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</si>
  <si>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</si>
  <si>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</si>
  <si>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</si>
  <si>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</si>
  <si>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</si>
  <si>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</si>
  <si>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</si>
  <si>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</si>
  <si>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</si>
  <si>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</si>
  <si>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</si>
  <si>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</si>
  <si>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</si>
  <si>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</si>
  <si>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</si>
  <si>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</si>
  <si>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</si>
  <si>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</si>
  <si>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</si>
  <si>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</si>
  <si>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</si>
  <si>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</si>
  <si>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</si>
  <si>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</si>
  <si>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</si>
  <si>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</si>
  <si>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</si>
  <si>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</si>
  <si>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</si>
  <si>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</si>
  <si>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</si>
  <si>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</si>
  <si>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</si>
  <si>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</si>
  <si>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</si>
  <si>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</si>
  <si>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</si>
  <si>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</si>
  <si>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</si>
  <si>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</si>
  <si>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</si>
  <si>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</si>
  <si>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</si>
  <si>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</si>
  <si>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</si>
  <si>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</si>
  <si>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</si>
  <si>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</si>
  <si>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</si>
  <si>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</si>
  <si>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</si>
  <si>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</si>
  <si>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</si>
  <si>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</si>
  <si>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</si>
  <si>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</si>
  <si>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</si>
  <si>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</si>
  <si>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</si>
  <si>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</si>
  <si>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</si>
  <si>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</si>
  <si>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</si>
  <si>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</si>
  <si>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</si>
  <si>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</si>
  <si>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</si>
  <si>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</si>
  <si>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</si>
  <si>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</si>
  <si>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</si>
  <si>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</si>
  <si>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</si>
  <si>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</si>
  <si>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</si>
  <si>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Adjustments in respect of prior years</t>
  </si>
  <si>
    <t>1A.17</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</si>
  <si>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</si>
  <si>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</si>
  <si>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</si>
  <si>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</si>
  <si>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</si>
  <si>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</si>
  <si>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</si>
  <si>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</si>
  <si>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</si>
  <si>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</si>
  <si>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</si>
  <si>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</si>
  <si>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</si>
  <si>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</si>
  <si>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</si>
  <si>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</si>
  <si>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</si>
  <si>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</si>
  <si>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</si>
  <si>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</si>
  <si>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</si>
  <si>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</si>
  <si>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</si>
  <si>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</si>
  <si>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</si>
  <si>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</si>
  <si>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</si>
  <si>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</si>
  <si>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</si>
  <si>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</si>
  <si>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</si>
  <si>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</si>
  <si>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</si>
  <si>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</si>
  <si>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</si>
  <si>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</si>
  <si>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</si>
  <si>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</si>
  <si>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</si>
  <si>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</si>
  <si>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</si>
  <si>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</si>
  <si>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</si>
  <si>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</si>
  <si>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</si>
  <si>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</si>
  <si>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</si>
  <si>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</si>
  <si>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</si>
  <si>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</si>
  <si>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</si>
  <si>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</si>
  <si>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</si>
  <si>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</si>
  <si>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</si>
  <si>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</si>
  <si>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</si>
  <si>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</si>
  <si>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</si>
  <si>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</si>
  <si>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</si>
  <si>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</si>
  <si>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</si>
  <si>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</si>
  <si>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</si>
  <si>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</si>
  <si>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</si>
  <si>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</si>
  <si>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</si>
  <si>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</si>
  <si>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</si>
  <si>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</si>
  <si>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</si>
  <si>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</si>
  <si>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</si>
  <si>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</si>
  <si>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</si>
  <si>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</si>
  <si>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</si>
  <si>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</si>
  <si>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</si>
  <si>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</si>
  <si>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</si>
  <si>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</si>
  <si>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</si>
  <si>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</si>
  <si>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</si>
  <si>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</si>
  <si>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t>
  </si>
  <si>
    <t>1C.7</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</si>
  <si>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</si>
  <si>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</si>
  <si>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</si>
  <si>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</si>
  <si>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</si>
  <si>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</si>
  <si>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</si>
  <si>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</si>
  <si>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</si>
  <si>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</si>
  <si>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</si>
  <si>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</si>
  <si>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</si>
  <si>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</si>
  <si>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</si>
  <si>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</si>
  <si>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</si>
  <si>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</si>
  <si>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</si>
  <si>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</si>
  <si>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</si>
  <si>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</si>
  <si>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</si>
  <si>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</si>
  <si>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</si>
  <si>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</si>
  <si>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</si>
  <si>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</si>
  <si>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</si>
  <si>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</si>
  <si>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</si>
  <si>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</si>
  <si>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</si>
  <si>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 xml:space="preserve">Total </t>
  </si>
  <si>
    <t>1C.12</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</si>
  <si>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</si>
  <si>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</si>
  <si>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</si>
  <si>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</si>
  <si>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</si>
  <si>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</si>
  <si>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</si>
  <si>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</si>
  <si>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</si>
  <si>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</si>
  <si>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</si>
  <si>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</si>
  <si>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</si>
  <si>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</si>
  <si>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</si>
  <si>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</si>
  <si>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</si>
  <si>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</si>
  <si>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</si>
  <si>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</si>
  <si>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</si>
  <si>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</si>
  <si>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</si>
  <si>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</si>
  <si>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</si>
  <si>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</si>
  <si>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</si>
  <si>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</si>
  <si>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</si>
  <si>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</si>
  <si>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</si>
  <si>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</si>
  <si>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</si>
  <si>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</si>
  <si>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</si>
  <si>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</si>
  <si>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</si>
  <si>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</si>
  <si>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</si>
  <si>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</si>
  <si>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</si>
  <si>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</si>
  <si>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</si>
  <si>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</si>
  <si>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</si>
  <si>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</si>
  <si>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</si>
  <si>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</si>
  <si>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</si>
  <si>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</si>
  <si>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</si>
  <si>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</si>
  <si>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</si>
  <si>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</si>
  <si>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</si>
  <si>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</si>
  <si>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</si>
  <si>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</si>
  <si>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</si>
  <si>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</si>
  <si>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</si>
  <si>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</si>
  <si>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</si>
  <si>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</si>
  <si>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</si>
  <si>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</si>
  <si>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</si>
  <si>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</si>
  <si>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</si>
  <si>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</si>
  <si>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</si>
  <si>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</si>
  <si>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</si>
  <si>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</si>
  <si>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</si>
  <si>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</si>
  <si>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</si>
  <si>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</si>
  <si>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</si>
  <si>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</si>
  <si>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</si>
  <si>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</si>
  <si>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</si>
  <si>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</si>
  <si>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</si>
  <si>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</si>
  <si>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</si>
  <si>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</si>
  <si>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</si>
  <si>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</si>
  <si>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</si>
  <si>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</si>
  <si>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G&amp;C's</t>
  </si>
  <si>
    <t>1C.26</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</si>
  <si>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</si>
  <si>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</si>
  <si>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</si>
  <si>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</si>
  <si>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</si>
  <si>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</si>
  <si>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</si>
  <si>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</si>
  <si>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</si>
  <si>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</si>
  <si>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</si>
  <si>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</si>
  <si>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</si>
  <si>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</si>
  <si>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</si>
  <si>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</si>
  <si>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</si>
  <si>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</si>
  <si>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</si>
  <si>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</si>
  <si>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</si>
  <si>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</si>
  <si>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</si>
  <si>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</si>
  <si>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</si>
  <si>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</si>
  <si>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</si>
  <si>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</si>
  <si>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</si>
  <si>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</si>
  <si>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</si>
  <si>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</si>
  <si>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</si>
  <si>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</si>
  <si>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</si>
  <si>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</si>
  <si>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</si>
  <si>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</si>
  <si>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</si>
  <si>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</si>
  <si>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</si>
  <si>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</si>
  <si>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</si>
  <si>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</si>
  <si>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</si>
  <si>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</si>
  <si>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</si>
  <si>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</si>
  <si>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</si>
  <si>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</si>
  <si>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</si>
  <si>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</si>
  <si>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</si>
  <si>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</si>
  <si>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</si>
  <si>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</si>
  <si>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</si>
  <si>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</si>
  <si>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</si>
  <si>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</si>
  <si>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</si>
  <si>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</si>
  <si>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</si>
  <si>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</si>
  <si>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</si>
  <si>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</si>
  <si>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</si>
  <si>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</si>
  <si>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</si>
  <si>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</si>
  <si>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</si>
  <si>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</si>
  <si>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</si>
  <si>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</si>
  <si>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</si>
  <si>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G&amp;C's</t>
  </si>
  <si>
    <t>1D.4</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</si>
  <si>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</si>
  <si>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</si>
  <si>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</si>
  <si>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</si>
  <si>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</si>
  <si>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</si>
  <si>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</si>
  <si>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</si>
  <si>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</si>
  <si>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</si>
  <si>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</si>
  <si>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</si>
  <si>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</si>
  <si>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</si>
  <si>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</si>
  <si>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</si>
  <si>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</si>
  <si>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</si>
  <si>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</si>
  <si>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</si>
  <si>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</si>
  <si>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</si>
  <si>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</si>
  <si>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</si>
  <si>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</si>
  <si>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</si>
  <si>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</si>
  <si>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</si>
  <si>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</si>
  <si>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</si>
  <si>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</si>
  <si>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</si>
  <si>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</si>
  <si>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</si>
  <si>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</si>
  <si>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</si>
  <si>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</si>
  <si>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</si>
  <si>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</si>
  <si>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</si>
  <si>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</si>
  <si>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</si>
  <si>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</si>
  <si>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</si>
  <si>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</si>
  <si>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</si>
  <si>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</si>
  <si>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</si>
  <si>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</si>
  <si>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</si>
  <si>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</si>
  <si>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</si>
  <si>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</si>
  <si>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</si>
  <si>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</si>
  <si>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</si>
  <si>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</si>
  <si>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</si>
  <si>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</si>
  <si>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</si>
  <si>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</si>
  <si>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</si>
  <si>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</si>
  <si>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</si>
  <si>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</si>
  <si>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</si>
  <si>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</si>
  <si>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</si>
  <si>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</si>
  <si>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</si>
  <si>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</si>
  <si>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</si>
  <si>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</si>
  <si>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</si>
  <si>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</si>
  <si>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</si>
  <si>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</si>
  <si>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</si>
  <si>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</si>
  <si>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</si>
  <si>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</si>
  <si>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</si>
  <si>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</si>
  <si>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</si>
  <si>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</si>
  <si>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</si>
  <si>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</si>
  <si>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</si>
  <si>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</si>
  <si>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</si>
  <si>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</si>
  <si>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</si>
  <si>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</si>
  <si>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</si>
  <si>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</si>
  <si>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</si>
  <si>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</si>
  <si>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</si>
  <si>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</si>
  <si>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</si>
  <si>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</si>
  <si>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</si>
  <si>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</si>
  <si>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</si>
  <si>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</si>
  <si>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</si>
  <si>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</si>
  <si>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</si>
  <si>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</si>
  <si>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</si>
  <si>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</si>
  <si>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</si>
  <si>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</si>
  <si>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</si>
  <si>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</si>
  <si>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</si>
  <si>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</si>
  <si>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</si>
  <si>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</si>
  <si>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</si>
  <si>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</si>
  <si>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</si>
  <si>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</si>
  <si>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</si>
  <si>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</si>
  <si>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</si>
  <si>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</si>
  <si>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</si>
  <si>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</si>
  <si>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</si>
  <si>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</si>
  <si>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</si>
  <si>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</si>
  <si>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</si>
  <si>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</si>
  <si>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</si>
  <si>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</si>
  <si>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</si>
  <si>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</si>
  <si>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</si>
  <si>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</si>
  <si>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</si>
  <si>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</si>
  <si>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</si>
  <si>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</si>
  <si>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</si>
  <si>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</si>
  <si>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</si>
  <si>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</si>
  <si>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</si>
  <si>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</si>
  <si>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</si>
  <si>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</si>
  <si>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</si>
  <si>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</si>
  <si>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Total borrowings</t>
  </si>
  <si>
    <t>1E.3</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</si>
  <si>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</si>
  <si>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</si>
  <si>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</si>
  <si>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</si>
  <si>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</si>
  <si>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</si>
  <si>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</si>
  <si>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</si>
  <si>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</si>
  <si>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</si>
  <si>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</si>
  <si>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</si>
  <si>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</si>
  <si>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</si>
  <si>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</si>
  <si>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</si>
  <si>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</si>
  <si>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</si>
  <si>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</si>
  <si>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</si>
  <si>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</si>
  <si>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</si>
  <si>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</si>
  <si>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</si>
  <si>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</si>
  <si>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</si>
  <si>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</si>
  <si>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</si>
  <si>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</si>
  <si>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</si>
  <si>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</si>
  <si>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</si>
  <si>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</si>
  <si>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</si>
  <si>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</si>
  <si>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</si>
  <si>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</si>
  <si>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</si>
  <si>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</si>
  <si>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</si>
  <si>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</si>
  <si>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</si>
  <si>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</si>
  <si>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</si>
  <si>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</si>
  <si>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</si>
  <si>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</si>
  <si>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</si>
  <si>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</si>
  <si>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</si>
  <si>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</si>
  <si>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</si>
  <si>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</si>
  <si>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</si>
  <si>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</si>
  <si>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</si>
  <si>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Financial flows for the 12 months ended 31 March 2021 and for the price review to date 
(2017-18 financial year average CPIH)</t>
  </si>
  <si>
    <t>12 months ended 31 March 2021</t>
  </si>
  <si>
    <t>Average 2020-25</t>
  </si>
  <si>
    <t>Average 2020-2x</t>
  </si>
  <si>
    <t>Notional returns and notional regulatory equity</t>
  </si>
  <si>
    <t>Actual returns and notional regulatory equity</t>
  </si>
  <si>
    <t>Actual returns and actual regulatory equity</t>
  </si>
  <si>
    <t>Return on regulatory equity</t>
  </si>
  <si>
    <t>1F.1</t>
  </si>
  <si>
    <t>CR12501NNP</t>
  </si>
  <si>
    <t>CR12501ANP</t>
  </si>
  <si>
    <t>CR12501AAP</t>
  </si>
  <si>
    <t>CR12501NNV</t>
  </si>
  <si>
    <t>CR12501ANV</t>
  </si>
  <si>
    <t>CR12501AAV</t>
  </si>
  <si>
    <t>CR12501NNPA</t>
  </si>
  <si>
    <t>CR12501ANPA</t>
  </si>
  <si>
    <t>CR12501AAPA</t>
  </si>
  <si>
    <t>CR12501NNVA</t>
  </si>
  <si>
    <t>CR12501ANVA</t>
  </si>
  <si>
    <t>CR12501AAVA</t>
  </si>
  <si>
    <t>Regulatory equity</t>
  </si>
  <si>
    <t>1F.2</t>
  </si>
  <si>
    <t>CR12504NNP</t>
  </si>
  <si>
    <t>CR12504ANP</t>
  </si>
  <si>
    <t>CR12504AAP</t>
  </si>
  <si>
    <t>CR12504NNPA</t>
  </si>
  <si>
    <t>CR12504ANPA</t>
  </si>
  <si>
    <t>CR12504AAPA</t>
  </si>
  <si>
    <t>Financing</t>
  </si>
  <si>
    <t>1F.3</t>
  </si>
  <si>
    <t>CR12505ANP</t>
  </si>
  <si>
    <t>CR12505AAP</t>
  </si>
  <si>
    <t>CR12505ANV</t>
  </si>
  <si>
    <t>CR12505AAV</t>
  </si>
  <si>
    <t>CR12505ANPA</t>
  </si>
  <si>
    <t>CR12505AAPA</t>
  </si>
  <si>
    <t>CR12505ANVA</t>
  </si>
  <si>
    <t>CR12505AAVA</t>
  </si>
  <si>
    <t>Gearing benfits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</si>
  <si>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</si>
  <si>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</si>
  <si>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</si>
  <si>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</si>
  <si>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</si>
  <si>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</si>
  <si>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</si>
  <si>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</si>
  <si>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</si>
  <si>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</si>
  <si>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</si>
  <si>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</si>
  <si>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</si>
  <si>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</si>
  <si>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</si>
  <si>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</si>
  <si>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</si>
  <si>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</si>
  <si>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</si>
  <si>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</si>
  <si>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</si>
  <si>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</si>
  <si>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</si>
  <si>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</si>
  <si>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</si>
  <si>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</si>
  <si>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</si>
  <si>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</si>
  <si>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</si>
  <si>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</si>
  <si>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</si>
  <si>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</si>
  <si>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</si>
  <si>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</si>
  <si>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</si>
  <si>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</si>
  <si>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</si>
  <si>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</si>
  <si>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</si>
  <si>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</si>
  <si>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</si>
  <si>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</si>
  <si>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</si>
  <si>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</si>
  <si>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</si>
  <si>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</si>
  <si>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</si>
  <si>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</si>
  <si>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</si>
  <si>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Return on regulatory equity including Financing adjustments</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</si>
  <si>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</si>
  <si>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</si>
  <si>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</si>
  <si>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</si>
  <si>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</si>
  <si>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</si>
  <si>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</si>
  <si>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</si>
  <si>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</si>
  <si>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</si>
  <si>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</si>
  <si>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</si>
  <si>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</si>
  <si>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</si>
  <si>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</si>
  <si>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</si>
  <si>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</si>
  <si>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</si>
  <si>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</si>
  <si>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</si>
  <si>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</si>
  <si>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</si>
  <si>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</si>
  <si>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</si>
  <si>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</si>
  <si>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</si>
  <si>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</si>
  <si>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</si>
  <si>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</si>
  <si>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</si>
  <si>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</si>
  <si>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</si>
  <si>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</si>
  <si>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</si>
  <si>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C-Mex out / (under) performance</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</si>
  <si>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</si>
  <si>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</si>
  <si>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</si>
  <si>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</si>
  <si>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</si>
  <si>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</si>
  <si>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</si>
  <si>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</si>
  <si>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</si>
  <si>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</si>
  <si>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</si>
  <si>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</si>
  <si>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</si>
  <si>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</si>
  <si>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</si>
  <si>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</si>
  <si>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</si>
  <si>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</si>
  <si>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</si>
  <si>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</si>
  <si>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</si>
  <si>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</si>
  <si>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</si>
  <si>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</si>
  <si>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</si>
  <si>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</si>
  <si>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</si>
  <si>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</si>
  <si>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</si>
  <si>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</si>
  <si>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</si>
  <si>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</si>
  <si>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</si>
  <si>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</si>
  <si>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</si>
  <si>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</si>
  <si>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</si>
  <si>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</si>
  <si>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</si>
  <si>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Operational performance total</t>
  </si>
  <si>
    <t>1F.16</t>
  </si>
  <si>
    <t>CR12514ANP</t>
  </si>
  <si>
    <t>CR12514AAP</t>
  </si>
  <si>
    <t>CR12514ANV</t>
  </si>
  <si>
    <t>CR12514AAV</t>
  </si>
  <si>
    <t>CR12514ANPA</t>
  </si>
  <si>
    <t>CR12514AAPA</t>
  </si>
  <si>
    <t>CR12514ANVA</t>
  </si>
  <si>
    <t>CR12514AAVA</t>
  </si>
  <si>
    <t>RoRE</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</si>
  <si>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</si>
  <si>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</si>
  <si>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</si>
  <si>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</si>
  <si>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</si>
  <si>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</si>
  <si>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</si>
  <si>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</si>
  <si>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</si>
  <si>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</si>
  <si>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</si>
  <si>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</si>
  <si>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</si>
  <si>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Actual performance adjustment 2015-20</t>
  </si>
  <si>
    <t>1F.18</t>
  </si>
  <si>
    <t>CR_APA_12516NNP</t>
  </si>
  <si>
    <t>CR_APA_12516ANP</t>
  </si>
  <si>
    <t>CR_APA_12516AAP</t>
  </si>
  <si>
    <t>CR_APA_12516NNV</t>
  </si>
  <si>
    <t>CR_APA_12516ANV</t>
  </si>
  <si>
    <t>CR_APA_12516AAV</t>
  </si>
  <si>
    <t>CR_APA_12516NNPA</t>
  </si>
  <si>
    <t>CR_APA_12516ANPA</t>
  </si>
  <si>
    <t>CR_APA_12516AAPA</t>
  </si>
  <si>
    <t>CR_APA_12516NNVA</t>
  </si>
  <si>
    <t>CR_APA_12516ANVA</t>
  </si>
  <si>
    <t>CR_APA_12516AAVA</t>
  </si>
  <si>
    <t>Total earnings</t>
  </si>
  <si>
    <t>1F.19</t>
  </si>
  <si>
    <t>CR12516NNP</t>
  </si>
  <si>
    <t>CR12516ANP</t>
  </si>
  <si>
    <t>CR12516AAP</t>
  </si>
  <si>
    <t>CR12516NNV</t>
  </si>
  <si>
    <t>CR12516ANV</t>
  </si>
  <si>
    <t>CR12516AAV</t>
  </si>
  <si>
    <t>CR12516NNPA</t>
  </si>
  <si>
    <t>CR12516ANPA</t>
  </si>
  <si>
    <t>CR12516AAPA</t>
  </si>
  <si>
    <t>CR12516NNVA</t>
  </si>
  <si>
    <t>CR12516ANVA</t>
  </si>
  <si>
    <t>CR12516AAVA</t>
  </si>
  <si>
    <t>RCV growth from inflation</t>
  </si>
  <si>
    <t>1F.20</t>
  </si>
  <si>
    <t>CR12517NNP</t>
  </si>
  <si>
    <t>CR12517ANP</t>
  </si>
  <si>
    <t>CR12517AAP</t>
  </si>
  <si>
    <t>CR12517NNV</t>
  </si>
  <si>
    <t>CR12517ANV</t>
  </si>
  <si>
    <t>CR12517AAV</t>
  </si>
  <si>
    <t>CR12517NNPA</t>
  </si>
  <si>
    <t>CR12517ANPA</t>
  </si>
  <si>
    <t>CR12517AAPA</t>
  </si>
  <si>
    <t>CR12517NNVA</t>
  </si>
  <si>
    <t>CR12517ANVA</t>
  </si>
  <si>
    <t>CR12517AAVA</t>
  </si>
  <si>
    <t>Voluntary sharing arrangements</t>
  </si>
  <si>
    <t>1F.21</t>
  </si>
  <si>
    <t>CR_VSA_12517ANP</t>
  </si>
  <si>
    <t>CR_VSA_12517AAP</t>
  </si>
  <si>
    <t>CR_VSA_12517ANV</t>
  </si>
  <si>
    <t>CR_VSA_12517AAV</t>
  </si>
  <si>
    <t>CR_VSA_12517ANPA</t>
  </si>
  <si>
    <t>CR_VSA_12517AAPA</t>
  </si>
  <si>
    <t>CR_VSA_12517ANVA</t>
  </si>
  <si>
    <t>CR_VSA_12517AAVA</t>
  </si>
  <si>
    <t>`</t>
  </si>
  <si>
    <t>Total shareholder return</t>
  </si>
  <si>
    <t>1F.22</t>
  </si>
  <si>
    <t>CR12518NNP</t>
  </si>
  <si>
    <t>CR12518ANP</t>
  </si>
  <si>
    <t>CR12518AAP</t>
  </si>
  <si>
    <t>CR12518NNV</t>
  </si>
  <si>
    <t>CR12518ANV</t>
  </si>
  <si>
    <t>CR12518AAV</t>
  </si>
  <si>
    <t>CR12518NNPA</t>
  </si>
  <si>
    <t>CR12518ANPA</t>
  </si>
  <si>
    <t>CR12518AAPA</t>
  </si>
  <si>
    <t>CR12518NNVA</t>
  </si>
  <si>
    <t>CR12518ANVA</t>
  </si>
  <si>
    <t>CR12518AAVA</t>
  </si>
  <si>
    <t>Gross Dividend</t>
  </si>
  <si>
    <t>1F.23</t>
  </si>
  <si>
    <t>CR12520NNP</t>
  </si>
  <si>
    <t>CR12520ANP</t>
  </si>
  <si>
    <t>CR12520AAP</t>
  </si>
  <si>
    <t>CR12520NNV</t>
  </si>
  <si>
    <t>CR12520ANV</t>
  </si>
  <si>
    <t>CR12520AAV</t>
  </si>
  <si>
    <t>CR12520NNPA</t>
  </si>
  <si>
    <t>CR12520ANPA</t>
  </si>
  <si>
    <t>CR12520AAPA</t>
  </si>
  <si>
    <t>CR12520NNVA</t>
  </si>
  <si>
    <t>CR12520ANVA</t>
  </si>
  <si>
    <t>CR12520AAVA</t>
  </si>
  <si>
    <t>Interest Received on Intercompany loans</t>
  </si>
  <si>
    <t>1F.24</t>
  </si>
  <si>
    <t>CR12521NNP</t>
  </si>
  <si>
    <t>CR12521ANP</t>
  </si>
  <si>
    <t>CR12521AAP</t>
  </si>
  <si>
    <t>CR12521NNV</t>
  </si>
  <si>
    <t>CR12521ANV</t>
  </si>
  <si>
    <t>CR12521AAV</t>
  </si>
  <si>
    <t>CR12521NNPA</t>
  </si>
  <si>
    <t>CR12521ANPA</t>
  </si>
  <si>
    <t>CR12521AAPA</t>
  </si>
  <si>
    <t>CR12521NNVA</t>
  </si>
  <si>
    <t>CR12521ANVA</t>
  </si>
  <si>
    <t>CR12521AAVA</t>
  </si>
  <si>
    <t>Retained Value</t>
  </si>
  <si>
    <t>1F.25</t>
  </si>
  <si>
    <t>CR12519NNP</t>
  </si>
  <si>
    <t>CR12519ANP</t>
  </si>
  <si>
    <t>CR12519AAP</t>
  </si>
  <si>
    <t>CR12519NNV</t>
  </si>
  <si>
    <t>CR12519ANV</t>
  </si>
  <si>
    <t>CR12519AAV</t>
  </si>
  <si>
    <t>CR12519NNPA</t>
  </si>
  <si>
    <t>CR12519ANPA</t>
  </si>
  <si>
    <t>CR12519AAPA</t>
  </si>
  <si>
    <t>CR12519NNVA</t>
  </si>
  <si>
    <t>CR12519ANVA</t>
  </si>
  <si>
    <t>CR12519AAVA</t>
  </si>
  <si>
    <t>Retail Household</t>
  </si>
  <si>
    <t>Retail non-household</t>
  </si>
  <si>
    <t>Water resources</t>
  </si>
  <si>
    <t>Water Network+</t>
  </si>
  <si>
    <t>Wastewater Network+</t>
  </si>
  <si>
    <t>Bioresources</t>
  </si>
  <si>
    <t>Additional Control</t>
  </si>
  <si>
    <t>Revenue - price control</t>
  </si>
  <si>
    <t>2A.1</t>
  </si>
  <si>
    <t>A19016RHPC</t>
  </si>
  <si>
    <t>A19016RNHPC</t>
  </si>
  <si>
    <t>A19016RWRPC</t>
  </si>
  <si>
    <t>A19030WNPC</t>
  </si>
  <si>
    <t>A19030WNKPC</t>
  </si>
  <si>
    <t>A19030APCPC</t>
  </si>
  <si>
    <t>A19030BIOPC</t>
  </si>
  <si>
    <t>A19030TOTRPC</t>
  </si>
  <si>
    <t>Revenue - non price control</t>
  </si>
  <si>
    <t>2A.2</t>
  </si>
  <si>
    <t>A19030APCNPC</t>
  </si>
  <si>
    <t>A19030BIONPC</t>
  </si>
  <si>
    <t>A19030TOTRNPC</t>
  </si>
  <si>
    <t>Operating expenditure - excluding PU recharge impact</t>
  </si>
  <si>
    <t>2A.3</t>
  </si>
  <si>
    <t>BM9023XPUH</t>
  </si>
  <si>
    <t>BM9223XPUNH</t>
  </si>
  <si>
    <t>BM9223TOTOXIPU</t>
  </si>
  <si>
    <t>PU opex recharge</t>
  </si>
  <si>
    <t>2A.4</t>
  </si>
  <si>
    <t>BM9023PUH</t>
  </si>
  <si>
    <t>BM9223PUNH</t>
  </si>
  <si>
    <t>BM9223TOTOXEPU</t>
  </si>
  <si>
    <t>Operating expenditure - including PU recharge impact</t>
  </si>
  <si>
    <t>2A.5</t>
  </si>
  <si>
    <t>BM9023IPUH</t>
  </si>
  <si>
    <t>BM9223IPUNH</t>
  </si>
  <si>
    <t>BM9223IPU_WR</t>
  </si>
  <si>
    <t>BM9223IPU_WN</t>
  </si>
  <si>
    <t>BM9223IPU_WWN</t>
  </si>
  <si>
    <t>BM9223IPU_AC</t>
  </si>
  <si>
    <t>BM9223IPU_B</t>
  </si>
  <si>
    <t>BM9223IPUNHT</t>
  </si>
  <si>
    <t>Depreciation - tangible fixed assets</t>
  </si>
  <si>
    <t>2A.6</t>
  </si>
  <si>
    <t>A19016RHDEPT</t>
  </si>
  <si>
    <t>A19016RNHDEPT</t>
  </si>
  <si>
    <t>A19016RWRDEPT</t>
  </si>
  <si>
    <t>A19030WNDEPT</t>
  </si>
  <si>
    <t>A19030WNKDEPT</t>
  </si>
  <si>
    <t>A19030ADEPTNDEPT</t>
  </si>
  <si>
    <t>A19030BIONDEPT</t>
  </si>
  <si>
    <t>A19030BIONDEPT_T</t>
  </si>
  <si>
    <t>Amortisation - intangible fixed assets</t>
  </si>
  <si>
    <t>2A.7</t>
  </si>
  <si>
    <t>A19016RHAMOIT</t>
  </si>
  <si>
    <t>A19016RNHAMOIT</t>
  </si>
  <si>
    <t>A19016RWRAMOIT</t>
  </si>
  <si>
    <t>A19030WNAMOIT</t>
  </si>
  <si>
    <t>A19030WNKAMOIT</t>
  </si>
  <si>
    <t>A19030AAMOITNAMOIT</t>
  </si>
  <si>
    <t>A19030BIONAMOIT</t>
  </si>
  <si>
    <t>A19030BIONAMOIT_T</t>
  </si>
  <si>
    <t>PU recharge impact</t>
  </si>
  <si>
    <t>2A.8</t>
  </si>
  <si>
    <t>A19016RHPURI</t>
  </si>
  <si>
    <t>A19016RNHPURI</t>
  </si>
  <si>
    <t>A19016RWRPURI</t>
  </si>
  <si>
    <t>A19030WNPURI</t>
  </si>
  <si>
    <t>A19030WNKPURI</t>
  </si>
  <si>
    <t>A19030APURINPURI</t>
  </si>
  <si>
    <t>A19030BIONPURI</t>
  </si>
  <si>
    <t>A19030BIONPURI_T</t>
  </si>
  <si>
    <t>Depreciation &amp;amortisation - including PU recharge impact</t>
  </si>
  <si>
    <t>2A.9</t>
  </si>
  <si>
    <t>A19016RHDAPURI</t>
  </si>
  <si>
    <t>A19016RNHDAPURI</t>
  </si>
  <si>
    <t>A19016RWRDAPURI</t>
  </si>
  <si>
    <t>A19030WNDAPURI</t>
  </si>
  <si>
    <t>A19030WNKDAPURI</t>
  </si>
  <si>
    <t>A19030ADAPURINDAPURI</t>
  </si>
  <si>
    <t>A19030BIONDAPURI</t>
  </si>
  <si>
    <t>A19030BIONDAPURI_T</t>
  </si>
  <si>
    <t>2A.10</t>
  </si>
  <si>
    <t>BM9027H</t>
  </si>
  <si>
    <t>BM9027NH</t>
  </si>
  <si>
    <t>BM320WR</t>
  </si>
  <si>
    <t>BM320WN</t>
  </si>
  <si>
    <t>BM820WNK</t>
  </si>
  <si>
    <t>BM820APC</t>
  </si>
  <si>
    <t>BM820BIO</t>
  </si>
  <si>
    <t>BM820TOT</t>
  </si>
  <si>
    <t>2A.11</t>
  </si>
  <si>
    <t>HP00030RH</t>
  </si>
  <si>
    <t>HP00030RNH</t>
  </si>
  <si>
    <t>HP00030WR</t>
  </si>
  <si>
    <t>HP00030WNP</t>
  </si>
  <si>
    <t>HP00030WWNP</t>
  </si>
  <si>
    <t>HP00030APC</t>
  </si>
  <si>
    <t>HP00030BIO</t>
  </si>
  <si>
    <t>HP00030CTOT</t>
  </si>
  <si>
    <t>Surface water drainage rebates</t>
  </si>
  <si>
    <t>2A.12</t>
  </si>
  <si>
    <t>Additional Price Control</t>
  </si>
  <si>
    <t>Base operating expenditure</t>
  </si>
  <si>
    <t>Power</t>
  </si>
  <si>
    <t>2B.1</t>
  </si>
  <si>
    <t>B0010WR</t>
  </si>
  <si>
    <t>B0010WN</t>
  </si>
  <si>
    <t>B0010WNK</t>
  </si>
  <si>
    <t>B0010BIO</t>
  </si>
  <si>
    <t>B0010APC</t>
  </si>
  <si>
    <t>B0010TOT</t>
  </si>
  <si>
    <t>Income treated as negative expenditure</t>
  </si>
  <si>
    <t>2B.2</t>
  </si>
  <si>
    <t>B0011WR</t>
  </si>
  <si>
    <t>B0011WN</t>
  </si>
  <si>
    <t>B0011WNK</t>
  </si>
  <si>
    <t>B0011BIO</t>
  </si>
  <si>
    <t>B0011APC</t>
  </si>
  <si>
    <t>B0011TOT</t>
  </si>
  <si>
    <t>Abstraction charges/ discharge consents</t>
  </si>
  <si>
    <t>2B.3</t>
  </si>
  <si>
    <t>B0012WR</t>
  </si>
  <si>
    <t>B0012WN</t>
  </si>
  <si>
    <t>B0012WNK</t>
  </si>
  <si>
    <t>B0012BIO</t>
  </si>
  <si>
    <t>B0012APC</t>
  </si>
  <si>
    <t>B0012TOT</t>
  </si>
  <si>
    <t>Bulk Supply/Bulk discharge</t>
  </si>
  <si>
    <t>2B.4</t>
  </si>
  <si>
    <t>B0013WR</t>
  </si>
  <si>
    <t>B0013WN</t>
  </si>
  <si>
    <t>B0013WNK</t>
  </si>
  <si>
    <t>B0013BIO</t>
  </si>
  <si>
    <t>B0013APC</t>
  </si>
  <si>
    <t>B0013TOT</t>
  </si>
  <si>
    <t>Renewals expensed in year (Infrastructure)</t>
  </si>
  <si>
    <t>2B.5</t>
  </si>
  <si>
    <t>B0014WR</t>
  </si>
  <si>
    <t>B0014WN</t>
  </si>
  <si>
    <t>B0014WNK</t>
  </si>
  <si>
    <t>B0014BIO</t>
  </si>
  <si>
    <t>B0014APC</t>
  </si>
  <si>
    <t>B0014TOT</t>
  </si>
  <si>
    <t>Renewals expensed in year (Non-Infrastructure)</t>
  </si>
  <si>
    <t>2B.6</t>
  </si>
  <si>
    <t>B0015WR</t>
  </si>
  <si>
    <t>B0015WN</t>
  </si>
  <si>
    <t>B0015WNK</t>
  </si>
  <si>
    <t>B0015BIO</t>
  </si>
  <si>
    <t>B0015APC</t>
  </si>
  <si>
    <t>B0015TOT</t>
  </si>
  <si>
    <t>Other operating expenditure</t>
  </si>
  <si>
    <t>2B.7</t>
  </si>
  <si>
    <t>B0016WR</t>
  </si>
  <si>
    <t>B0016WN</t>
  </si>
  <si>
    <t>B0016WNK</t>
  </si>
  <si>
    <t>B0016BIO</t>
  </si>
  <si>
    <t>B0016APC</t>
  </si>
  <si>
    <t>B0016TOT</t>
  </si>
  <si>
    <t>Local authority and Cumulo rates</t>
  </si>
  <si>
    <t>2B.8</t>
  </si>
  <si>
    <t>BM317WR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</si>
  <si>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</si>
  <si>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</si>
  <si>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</si>
  <si>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</si>
  <si>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</si>
  <si>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</si>
  <si>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</si>
  <si>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</si>
  <si>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</si>
  <si>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</si>
  <si>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</si>
  <si>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</si>
  <si>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</si>
  <si>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</si>
  <si>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</si>
  <si>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B0018WR</t>
  </si>
  <si>
    <t>B0018WN</t>
  </si>
  <si>
    <t>B0018WNK</t>
  </si>
  <si>
    <t>B0018BIO</t>
  </si>
  <si>
    <t>B0018APC</t>
  </si>
  <si>
    <t>B0018TOT</t>
  </si>
  <si>
    <t>Developer services operating expenditure</t>
  </si>
  <si>
    <t>2B.11</t>
  </si>
  <si>
    <t>Growth operating expenditure</t>
  </si>
  <si>
    <t>B0019WR</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</si>
  <si>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</si>
  <si>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</si>
  <si>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</si>
  <si>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</si>
  <si>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</si>
  <si>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</si>
  <si>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</si>
  <si>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</si>
  <si>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</si>
  <si>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</si>
  <si>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</si>
  <si>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</si>
  <si>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</si>
  <si>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</si>
  <si>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</si>
  <si>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</si>
  <si>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</si>
  <si>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</si>
  <si>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</si>
  <si>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</si>
  <si>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</si>
  <si>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</si>
  <si>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</si>
  <si>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</si>
  <si>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</si>
  <si>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</si>
  <si>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</si>
  <si>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</si>
  <si>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</si>
  <si>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</si>
  <si>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</si>
  <si>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</si>
  <si>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B0020WR</t>
  </si>
  <si>
    <t>B0020WN</t>
  </si>
  <si>
    <t>B0020WNK</t>
  </si>
  <si>
    <t>B0020BIO</t>
  </si>
  <si>
    <t>B0020APC</t>
  </si>
  <si>
    <t>B0020TOT</t>
  </si>
  <si>
    <t>Base capital expenditure</t>
  </si>
  <si>
    <t>2B.16</t>
  </si>
  <si>
    <t>B0021WR</t>
  </si>
  <si>
    <t>B0021WN</t>
  </si>
  <si>
    <t>B0021WNK</t>
  </si>
  <si>
    <t>B0021BIO</t>
  </si>
  <si>
    <t>B0021APC</t>
  </si>
  <si>
    <t>B0021TOT</t>
  </si>
  <si>
    <t>Enhancement capital expenditure</t>
  </si>
  <si>
    <t>2B.17</t>
  </si>
  <si>
    <t>B0022WR</t>
  </si>
  <si>
    <t>B0022WN</t>
  </si>
  <si>
    <t>B0022WNK</t>
  </si>
  <si>
    <t>B0022BIO</t>
  </si>
  <si>
    <t>B0022APC</t>
  </si>
  <si>
    <t>B0022TOT</t>
  </si>
  <si>
    <t>Developer services capital expenditure</t>
  </si>
  <si>
    <t>2B.18</t>
  </si>
  <si>
    <t>Growth capital expenditure</t>
  </si>
  <si>
    <t>B0023WR</t>
  </si>
  <si>
    <t>B0023WN</t>
  </si>
  <si>
    <t>B0023WNK</t>
  </si>
  <si>
    <t>B0023BIO</t>
  </si>
  <si>
    <t>B0023APC</t>
  </si>
  <si>
    <t>B0023TOT</t>
  </si>
  <si>
    <t>Total gross capital expenditure (excluding third party)</t>
  </si>
  <si>
    <t>2B.19</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</si>
  <si>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</si>
  <si>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</si>
  <si>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</si>
  <si>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</si>
  <si>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</si>
  <si>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</si>
  <si>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</si>
  <si>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</si>
  <si>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</si>
  <si>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</si>
  <si>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</si>
  <si>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</si>
  <si>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</si>
  <si>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</si>
  <si>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</si>
  <si>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</si>
  <si>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</si>
  <si>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</si>
  <si>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</si>
  <si>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</si>
  <si>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</si>
  <si>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</si>
  <si>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</si>
  <si>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</si>
  <si>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</si>
  <si>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</si>
  <si>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</si>
  <si>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</si>
  <si>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</si>
  <si>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</si>
  <si>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</si>
  <si>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</si>
  <si>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</si>
  <si>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</si>
  <si>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</si>
  <si>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</si>
  <si>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</si>
  <si>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</si>
  <si>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</si>
  <si>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</si>
  <si>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</si>
  <si>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</si>
  <si>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</si>
  <si>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</si>
  <si>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</si>
  <si>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</si>
  <si>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</si>
  <si>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</si>
  <si>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</si>
  <si>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</si>
  <si>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</si>
  <si>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</si>
  <si>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</si>
  <si>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</si>
  <si>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</si>
  <si>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</si>
  <si>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</si>
  <si>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</si>
  <si>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</si>
  <si>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</si>
  <si>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</si>
  <si>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</si>
  <si>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Household - total</t>
  </si>
  <si>
    <t>Non-household - total</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</si>
  <si>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</si>
  <si>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</si>
  <si>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</si>
  <si>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</si>
  <si>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</si>
  <si>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</si>
  <si>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</si>
  <si>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</si>
  <si>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</si>
  <si>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</si>
  <si>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</si>
  <si>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</si>
  <si>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</si>
  <si>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</si>
  <si>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</si>
  <si>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</si>
  <si>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</si>
  <si>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</si>
  <si>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</si>
  <si>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</si>
  <si>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</si>
  <si>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</si>
  <si>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</si>
  <si>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</si>
  <si>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</si>
  <si>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</si>
  <si>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</si>
  <si>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</si>
  <si>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</si>
  <si>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</si>
  <si>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</si>
  <si>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</si>
  <si>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</si>
  <si>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</si>
  <si>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</si>
  <si>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</si>
  <si>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</si>
  <si>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on tangible fixed assets existing at 31 March 2015</t>
  </si>
  <si>
    <t>2C.9</t>
  </si>
  <si>
    <t>B0028DEXH</t>
  </si>
  <si>
    <t>B0028DEXNH</t>
  </si>
  <si>
    <t>B0028DEXT</t>
  </si>
  <si>
    <t>Depreciation on tangible fixed assets acquired
after 1 April 2015</t>
  </si>
  <si>
    <r>
      <t>2C.10</t>
    </r>
    <r>
      <rPr>
        <sz val="11"/>
        <color theme="1"/>
        <rFont val="Arial"/>
        <family val="2"/>
      </rPr>
      <t/>
    </r>
  </si>
  <si>
    <t>B0029DAXH</t>
  </si>
  <si>
    <t>B0029DAXNH</t>
  </si>
  <si>
    <t>B0029DAXT</t>
  </si>
  <si>
    <t>Amortisation on intangible fixed assets existing at 31 March 2015</t>
  </si>
  <si>
    <r>
      <t>2C.11</t>
    </r>
    <r>
      <rPr>
        <sz val="11"/>
        <color theme="1"/>
        <rFont val="Arial"/>
        <family val="2"/>
      </rPr>
      <t/>
    </r>
  </si>
  <si>
    <t>B0030AEXH</t>
  </si>
  <si>
    <t>B0030AEXNH</t>
  </si>
  <si>
    <t>B0030AEXT</t>
  </si>
  <si>
    <t>Amortisation on intangible fixed assets acquired
after 1 April 2015</t>
  </si>
  <si>
    <r>
      <t>2C.12</t>
    </r>
    <r>
      <rPr>
        <sz val="11"/>
        <color theme="1"/>
        <rFont val="Arial"/>
        <family val="2"/>
      </rPr>
      <t/>
    </r>
  </si>
  <si>
    <t>B0031AAXH</t>
  </si>
  <si>
    <t>B0031AAXNH</t>
  </si>
  <si>
    <t>B0031AAXT</t>
  </si>
  <si>
    <t>Recharges</t>
  </si>
  <si>
    <t>Recharge from wholesale for legacy assets principally used by wholesale (assets existing at 31 March 2015)</t>
  </si>
  <si>
    <t>2C.13</t>
  </si>
  <si>
    <t>B0032RCL</t>
  </si>
  <si>
    <t>Income from wholesale for legacy assets principally used by retail (assets existing at 31 March 2015)</t>
  </si>
  <si>
    <t>2C.14</t>
  </si>
  <si>
    <t>B0033INCM</t>
  </si>
  <si>
    <t>Recharge from wholesale assets acquired after 1 April 2015 principally used by wholesale</t>
  </si>
  <si>
    <t>2C.15</t>
  </si>
  <si>
    <t>B0034RCW</t>
  </si>
  <si>
    <t>Income from wholesale assets acquired after 1 April 2015 principally used by retail</t>
  </si>
  <si>
    <t>2C.16</t>
  </si>
  <si>
    <t>B0035INCA</t>
  </si>
  <si>
    <t>Net recharges costs</t>
  </si>
  <si>
    <t>2C.17</t>
  </si>
  <si>
    <t>B0036NRC</t>
  </si>
  <si>
    <t xml:space="preserve"> </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</si>
  <si>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</si>
  <si>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</si>
  <si>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</si>
  <si>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</si>
  <si>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</si>
  <si>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</si>
  <si>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</si>
  <si>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</si>
  <si>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</si>
  <si>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</si>
  <si>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</si>
  <si>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</si>
  <si>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</si>
  <si>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</si>
  <si>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</si>
  <si>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</si>
  <si>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</si>
  <si>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</si>
  <si>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</si>
  <si>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</si>
  <si>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</si>
  <si>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</si>
  <si>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</si>
  <si>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</si>
  <si>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</si>
  <si>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</si>
  <si>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</si>
  <si>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</si>
  <si>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</si>
  <si>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</si>
  <si>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</si>
  <si>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</si>
  <si>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</si>
  <si>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</si>
  <si>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</si>
  <si>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</si>
  <si>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</si>
  <si>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</si>
  <si>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</si>
  <si>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</si>
  <si>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</si>
  <si>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</si>
  <si>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</si>
  <si>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</si>
  <si>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</si>
  <si>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Customer-side leak repairs - net retail expenditure</t>
  </si>
  <si>
    <t>2C.29</t>
  </si>
  <si>
    <t>R3011</t>
  </si>
  <si>
    <t>Historic cost analysis of tangible fixed assets</t>
  </si>
  <si>
    <t>Water Resources</t>
  </si>
  <si>
    <t>Retail Non-household</t>
  </si>
  <si>
    <t>Cost</t>
  </si>
  <si>
    <t>At 1 April 2020</t>
  </si>
  <si>
    <t>2D.1</t>
  </si>
  <si>
    <t>BM4012WR</t>
  </si>
  <si>
    <t>BM4012WN</t>
  </si>
  <si>
    <t>BM4012WNK</t>
  </si>
  <si>
    <t>BM4012SG</t>
  </si>
  <si>
    <t>BM4012STTT</t>
  </si>
  <si>
    <t>BM4012H</t>
  </si>
  <si>
    <t>BM4012NH</t>
  </si>
  <si>
    <t>BM4012CTOT</t>
  </si>
  <si>
    <t>Disposals</t>
  </si>
  <si>
    <t>2D.2</t>
  </si>
  <si>
    <t>BM4016WR</t>
  </si>
  <si>
    <t>BM4016WN</t>
  </si>
  <si>
    <t>BM4016WNK</t>
  </si>
  <si>
    <t>BM4016SG</t>
  </si>
  <si>
    <t>BM4016STTT</t>
  </si>
  <si>
    <t>BM4016H</t>
  </si>
  <si>
    <t>BM4016NH</t>
  </si>
  <si>
    <t>BM4016CTOT</t>
  </si>
  <si>
    <t>Additions</t>
  </si>
  <si>
    <t>2D.3</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</si>
  <si>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</si>
  <si>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</si>
  <si>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</si>
  <si>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</si>
  <si>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</si>
  <si>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</si>
  <si>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</si>
  <si>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</si>
  <si>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</si>
  <si>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</si>
  <si>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</si>
  <si>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</si>
  <si>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</si>
  <si>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</si>
  <si>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</si>
  <si>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</si>
  <si>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</si>
  <si>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Assets adopted at nil cost</t>
  </si>
  <si>
    <t>2D.5</t>
  </si>
  <si>
    <t>BM4019WR</t>
  </si>
  <si>
    <t>BM4019WN</t>
  </si>
  <si>
    <t>BM4019WNK</t>
  </si>
  <si>
    <t>BM4019SG</t>
  </si>
  <si>
    <t>BM4019STTT</t>
  </si>
  <si>
    <t>BM4019H</t>
  </si>
  <si>
    <t>BM4019NH</t>
  </si>
  <si>
    <t>BM4019CTOT</t>
  </si>
  <si>
    <t>At 31 March 2021</t>
  </si>
  <si>
    <t>2D.6</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</si>
  <si>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</si>
  <si>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</si>
  <si>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</si>
  <si>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</si>
  <si>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</si>
  <si>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</si>
  <si>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</si>
  <si>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</si>
  <si>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</si>
  <si>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</si>
  <si>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</si>
  <si>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</si>
  <si>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</si>
  <si>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</si>
  <si>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</si>
  <si>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</si>
  <si>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</si>
  <si>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</si>
  <si>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</si>
  <si>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</si>
  <si>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</si>
  <si>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</si>
  <si>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</si>
  <si>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</si>
  <si>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</si>
  <si>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</si>
  <si>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</si>
  <si>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</si>
  <si>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</si>
  <si>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</si>
  <si>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</si>
  <si>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</si>
  <si>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</si>
  <si>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</si>
  <si>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</si>
  <si>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Charge for year</t>
  </si>
  <si>
    <t>2D.10</t>
  </si>
  <si>
    <t>BM4046WR</t>
  </si>
  <si>
    <t>BM4046WN</t>
  </si>
  <si>
    <t>BM4046WNK</t>
  </si>
  <si>
    <t>BM4046SG</t>
  </si>
  <si>
    <t>BM4046STTT</t>
  </si>
  <si>
    <t>BM4046H</t>
  </si>
  <si>
    <t>BM4046NH</t>
  </si>
  <si>
    <t>BM4046CTOT</t>
  </si>
  <si>
    <t>2D.11</t>
  </si>
  <si>
    <t>BM4047WR</t>
  </si>
  <si>
    <t>BM4047WN</t>
  </si>
  <si>
    <t>BM4047WNK</t>
  </si>
  <si>
    <t>BM4047SG</t>
  </si>
  <si>
    <t>BM4047STTT</t>
  </si>
  <si>
    <t>BM4047H</t>
  </si>
  <si>
    <t>BM4047NH</t>
  </si>
  <si>
    <t>BM4047CTOT</t>
  </si>
  <si>
    <t>Net book amount at 31 March 2021</t>
  </si>
  <si>
    <t>2D.12</t>
  </si>
  <si>
    <t>BM4048WR</t>
  </si>
  <si>
    <t>BM4048WN</t>
  </si>
  <si>
    <t>BM4048WNK</t>
  </si>
  <si>
    <t>BM4048SG</t>
  </si>
  <si>
    <t>BM4048STTT</t>
  </si>
  <si>
    <t>BM4048H</t>
  </si>
  <si>
    <t>BM4048NH</t>
  </si>
  <si>
    <t>BM4048CTOT</t>
  </si>
  <si>
    <t>Net book amount at 1 April 2020</t>
  </si>
  <si>
    <t>2D.13</t>
  </si>
  <si>
    <t>BM4049WR</t>
  </si>
  <si>
    <t>BM4049WN</t>
  </si>
  <si>
    <t>BM4049WNK</t>
  </si>
  <si>
    <t>BM4049SG</t>
  </si>
  <si>
    <t>BM4049STTT</t>
  </si>
  <si>
    <t>BM4049H</t>
  </si>
  <si>
    <t>BM4049NH</t>
  </si>
  <si>
    <t>BM4049CTOT</t>
  </si>
  <si>
    <t>Depreciation charge for year</t>
  </si>
  <si>
    <t>Principal services</t>
  </si>
  <si>
    <t>2D.14</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</si>
  <si>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</si>
  <si>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</si>
  <si>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</si>
  <si>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</si>
  <si>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</si>
  <si>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</si>
  <si>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</si>
  <si>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</si>
  <si>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</si>
  <si>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</si>
  <si>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</si>
  <si>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</si>
  <si>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</si>
  <si>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</si>
  <si>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</si>
  <si>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</si>
  <si>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</si>
  <si>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</si>
  <si>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</si>
  <si>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</si>
  <si>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</si>
  <si>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</si>
  <si>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</si>
  <si>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</si>
  <si>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</si>
  <si>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</si>
  <si>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net book value includes £2,708m in respect of assets in the course of construction.</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</si>
  <si>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</si>
  <si>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</si>
  <si>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</si>
  <si>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</si>
  <si>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</si>
  <si>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</si>
  <si>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</si>
  <si>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</si>
  <si>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</si>
  <si>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</si>
  <si>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</si>
  <si>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</si>
  <si>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</si>
  <si>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</si>
  <si>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</si>
  <si>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</si>
  <si>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</si>
  <si>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</si>
  <si>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</si>
  <si>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</si>
  <si>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</si>
  <si>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</si>
  <si>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</si>
  <si>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</si>
  <si>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</si>
  <si>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</si>
  <si>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</si>
  <si>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</si>
  <si>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</si>
  <si>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</si>
  <si>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</si>
  <si>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</si>
  <si>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</si>
  <si>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</si>
  <si>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</si>
  <si>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</si>
  <si>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</si>
  <si>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</si>
  <si>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</si>
  <si>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</si>
  <si>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2E.7</t>
  </si>
  <si>
    <t>B0047TTFRIS</t>
  </si>
  <si>
    <t>B0047TTCAIS</t>
  </si>
  <si>
    <t>B0047TTFNC</t>
  </si>
  <si>
    <t>B0047TTTOT</t>
  </si>
  <si>
    <t>Value of adopted assets</t>
  </si>
  <si>
    <t>2E.8</t>
  </si>
  <si>
    <t>B0048VAFRIS</t>
  </si>
  <si>
    <t>B0048VACAIS</t>
  </si>
  <si>
    <t>B0048VAFNC</t>
  </si>
  <si>
    <t>B0048VATOT</t>
  </si>
  <si>
    <t>Grants and contributions - water network+</t>
  </si>
  <si>
    <t>Connection charges</t>
  </si>
  <si>
    <t>2E.9</t>
  </si>
  <si>
    <t>B0049CCFRIS</t>
  </si>
  <si>
    <t>B0049CCCAIS</t>
  </si>
  <si>
    <t>B0049CCFNC</t>
  </si>
  <si>
    <t>B0049CCTOT</t>
  </si>
  <si>
    <t>Infrastructure charge receipts</t>
  </si>
  <si>
    <t>2E.10</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</si>
  <si>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</si>
  <si>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</si>
  <si>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</si>
  <si>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</si>
  <si>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</si>
  <si>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</si>
  <si>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</si>
  <si>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</si>
  <si>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</si>
  <si>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</si>
  <si>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</si>
  <si>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</si>
  <si>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</si>
  <si>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</si>
  <si>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</si>
  <si>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</si>
  <si>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</si>
  <si>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</si>
  <si>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</si>
  <si>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</si>
  <si>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</si>
  <si>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</si>
  <si>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</si>
  <si>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</si>
  <si>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</si>
  <si>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</si>
  <si>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</si>
  <si>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</si>
  <si>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</si>
  <si>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</si>
  <si>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</si>
  <si>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</si>
  <si>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</si>
  <si>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</si>
  <si>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</si>
  <si>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</si>
  <si>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</si>
  <si>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</si>
  <si>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</si>
  <si>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</si>
  <si>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</si>
  <si>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</si>
  <si>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</si>
  <si>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</si>
  <si>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</si>
  <si>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</si>
  <si>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</si>
  <si>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</si>
  <si>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</si>
  <si>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</si>
  <si>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</si>
  <si>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</si>
  <si>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</si>
  <si>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</si>
  <si>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</si>
  <si>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</si>
  <si>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</si>
  <si>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</si>
  <si>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</si>
  <si>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</si>
  <si>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</si>
  <si>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</si>
  <si>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</si>
  <si>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</si>
  <si>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</si>
  <si>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</si>
  <si>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</si>
  <si>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</si>
  <si>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</si>
  <si>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</si>
  <si>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</si>
  <si>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</si>
  <si>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</si>
  <si>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</si>
  <si>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</si>
  <si>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</si>
  <si>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</si>
  <si>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</si>
  <si>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</si>
  <si>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</si>
  <si>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</si>
  <si>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</si>
  <si>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</si>
  <si>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</si>
  <si>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</si>
  <si>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</si>
  <si>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</si>
  <si>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</si>
  <si>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</si>
  <si>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</si>
  <si>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</si>
  <si>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</si>
  <si>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</si>
  <si>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</si>
  <si>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</si>
  <si>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</si>
  <si>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</si>
  <si>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</si>
  <si>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</si>
  <si>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</si>
  <si>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</si>
  <si>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</si>
  <si>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</si>
  <si>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</si>
  <si>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</si>
  <si>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</si>
  <si>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</si>
  <si>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</si>
  <si>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</si>
  <si>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</si>
  <si>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</si>
  <si>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</si>
  <si>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</si>
  <si>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</si>
  <si>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</si>
  <si>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</si>
  <si>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</si>
  <si>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</si>
  <si>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</si>
  <si>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</si>
  <si>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</si>
  <si>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resources</t>
  </si>
  <si>
    <t>Water 
network+</t>
  </si>
  <si>
    <t>Wastewater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</si>
  <si>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</si>
  <si>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</si>
  <si>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</si>
  <si>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</si>
  <si>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</si>
  <si>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</si>
  <si>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</si>
  <si>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</si>
  <si>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</si>
  <si>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</si>
  <si>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</si>
  <si>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</si>
  <si>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</si>
  <si>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</si>
  <si>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</si>
  <si>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</si>
  <si>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</si>
  <si>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</si>
  <si>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</si>
  <si>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</si>
  <si>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</si>
  <si>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</si>
  <si>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</si>
  <si>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</si>
  <si>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2G - Welsh companies only</t>
  </si>
  <si>
    <t>Wholesale charges revenue</t>
  </si>
  <si>
    <t>Retail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</si>
  <si>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</si>
  <si>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</si>
  <si>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</si>
  <si>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</si>
  <si>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</si>
  <si>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</si>
  <si>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</si>
  <si>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</si>
  <si>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Number of customers</t>
  </si>
  <si>
    <t>000s</t>
  </si>
  <si>
    <t>£</t>
  </si>
  <si>
    <t>Default tariffs - customer group 1</t>
  </si>
  <si>
    <t>Tariff type 1</t>
  </si>
  <si>
    <t>2G.1</t>
  </si>
  <si>
    <t>Y - No automatic DP for all cells.
No issues with formulae, units.
Summing formulae only.</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</si>
  <si>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</si>
  <si>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</si>
  <si>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</si>
  <si>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</si>
  <si>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</si>
  <si>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</si>
  <si>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</si>
  <si>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</si>
  <si>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</si>
  <si>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</si>
  <si>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</si>
  <si>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</si>
  <si>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</si>
  <si>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</si>
  <si>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</si>
  <si>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</si>
  <si>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</si>
  <si>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</si>
  <si>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</si>
  <si>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</si>
  <si>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</si>
  <si>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</si>
  <si>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</si>
  <si>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</si>
  <si>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N - No issues with formulae, units, or DP
Formulae match RAG4 Requirement for 2G.3</t>
  </si>
  <si>
    <t>B0083TWCR</t>
  </si>
  <si>
    <t>B0083TWRR</t>
  </si>
  <si>
    <t>B0083TWTR</t>
  </si>
  <si>
    <t>B0083TWNC</t>
  </si>
  <si>
    <t>B0083TWAHRR</t>
  </si>
  <si>
    <t>B0083TWAANH</t>
  </si>
  <si>
    <t>B0083TWODI</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</si>
  <si>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</si>
  <si>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</si>
  <si>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</si>
  <si>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</si>
  <si>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</si>
  <si>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</si>
  <si>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</si>
  <si>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</si>
  <si>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</si>
  <si>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</si>
  <si>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</si>
  <si>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</si>
  <si>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</si>
  <si>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</si>
  <si>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</si>
  <si>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</si>
  <si>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</si>
  <si>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</si>
  <si>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</si>
  <si>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</si>
  <si>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</si>
  <si>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</si>
  <si>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</si>
  <si>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</si>
  <si>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</si>
  <si>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</si>
  <si>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</si>
  <si>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</si>
  <si>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</si>
  <si>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</si>
  <si>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</si>
  <si>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</si>
  <si>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</si>
  <si>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</si>
  <si>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</si>
  <si>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</si>
  <si>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</si>
  <si>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</si>
  <si>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</si>
  <si>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</si>
  <si>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</si>
  <si>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</si>
  <si>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</si>
  <si>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Y - No automatic DP.
No issues with formulae, units.</t>
  </si>
  <si>
    <t>B0378T_NC</t>
  </si>
  <si>
    <t>B0378T_AHRR</t>
  </si>
  <si>
    <t>Pro forma 2H - Welsh companies only</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</si>
  <si>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</si>
  <si>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</si>
  <si>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</si>
  <si>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</si>
  <si>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</si>
  <si>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</si>
  <si>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</si>
  <si>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</si>
  <si>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</si>
  <si>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</si>
  <si>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</si>
  <si>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</si>
  <si>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</si>
  <si>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</si>
  <si>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</si>
  <si>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</si>
  <si>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</si>
  <si>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</si>
  <si>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</si>
  <si>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</si>
  <si>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</si>
  <si>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</si>
  <si>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</si>
  <si>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</si>
  <si>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</si>
  <si>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</si>
  <si>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</si>
  <si>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</si>
  <si>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</si>
  <si>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</si>
  <si>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</si>
  <si>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B0088TWAM</t>
  </si>
  <si>
    <t>B0088TWAHRC</t>
  </si>
  <si>
    <t>2H.4</t>
  </si>
  <si>
    <t>N - No issues with formulae, units, or DP
Formulae match RAG4 Requirement for 2H.4</t>
  </si>
  <si>
    <t>B0089TWCR</t>
  </si>
  <si>
    <t>B0089TWRR</t>
  </si>
  <si>
    <t>B0089TWTR</t>
  </si>
  <si>
    <t>B0089TWNC</t>
  </si>
  <si>
    <t>B0089TWAHRR</t>
  </si>
  <si>
    <t>B0089TWAANH</t>
  </si>
  <si>
    <t>B0089TWODI</t>
  </si>
  <si>
    <t>B0089TWAM</t>
  </si>
  <si>
    <t>B0089TWAHRC</t>
  </si>
  <si>
    <t>2H.5</t>
  </si>
  <si>
    <t>CR1001SWCR</t>
  </si>
  <si>
    <t>CR1001SRR</t>
  </si>
  <si>
    <t>CR1001STR</t>
  </si>
  <si>
    <t>CR1041SCO</t>
  </si>
  <si>
    <t>CR1041SRPC</t>
  </si>
  <si>
    <t>2H.6</t>
  </si>
  <si>
    <t>N - No issues with formulae, units, or DP
Formulae match RAG4 Requirement for 2H.6</t>
  </si>
  <si>
    <t>CR1030SWCR</t>
  </si>
  <si>
    <t>CR1030SRR</t>
  </si>
  <si>
    <t>CR1030STR</t>
  </si>
  <si>
    <t>CR1066SCO</t>
  </si>
  <si>
    <t>CR1066SRPC</t>
  </si>
  <si>
    <t>B0090TAANH</t>
  </si>
  <si>
    <t>B0090TAODI</t>
  </si>
  <si>
    <t>B0090TAAANH</t>
  </si>
  <si>
    <t>B0090TAAM</t>
  </si>
  <si>
    <t>B0090TAAHRC</t>
  </si>
  <si>
    <t>2H.7</t>
  </si>
  <si>
    <t>CR1030SCU</t>
  </si>
  <si>
    <t>CR1030SRPC</t>
  </si>
  <si>
    <t>Residential retail</t>
  </si>
  <si>
    <t>Average residential revenues</t>
  </si>
  <si>
    <t xml:space="preserve">Residential revenue </t>
  </si>
  <si>
    <t>Wholesale charges</t>
  </si>
  <si>
    <t>2F.1</t>
  </si>
  <si>
    <t>B0070WCR</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</si>
  <si>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</si>
  <si>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</si>
  <si>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</si>
  <si>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</si>
  <si>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</si>
  <si>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</si>
  <si>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</si>
  <si>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</si>
  <si>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</si>
  <si>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</si>
  <si>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</si>
  <si>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</si>
  <si>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</si>
  <si>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</si>
  <si>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</si>
  <si>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</si>
  <si>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</si>
  <si>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</si>
  <si>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</si>
  <si>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</si>
  <si>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</si>
  <si>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</si>
  <si>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</si>
  <si>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</si>
  <si>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</si>
  <si>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</si>
  <si>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</si>
  <si>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</si>
  <si>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</si>
  <si>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 xml:space="preserve">Average residential retail revenue per customer </t>
  </si>
  <si>
    <t>2F.11</t>
  </si>
  <si>
    <t>B0080ARR</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</si>
  <si>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</si>
  <si>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</si>
  <si>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</si>
  <si>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</si>
  <si>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</si>
  <si>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</si>
  <si>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</si>
  <si>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</si>
  <si>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</si>
  <si>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</si>
  <si>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</si>
  <si>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</si>
  <si>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</si>
  <si>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</si>
  <si>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</si>
  <si>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</si>
  <si>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</si>
  <si>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</si>
  <si>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</si>
  <si>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</si>
  <si>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</si>
  <si>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</si>
  <si>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</si>
  <si>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</si>
  <si>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</si>
  <si>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</si>
  <si>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</si>
  <si>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</si>
  <si>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</si>
  <si>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</si>
  <si>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</si>
  <si>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</si>
  <si>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</si>
  <si>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</si>
  <si>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</si>
  <si>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</si>
  <si>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</si>
  <si>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</si>
  <si>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</si>
  <si>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</si>
  <si>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</si>
  <si>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</si>
  <si>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</si>
  <si>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</si>
  <si>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</si>
  <si>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</si>
  <si>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</si>
  <si>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</si>
  <si>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</si>
  <si>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</si>
  <si>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</si>
  <si>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</si>
  <si>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</si>
  <si>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</si>
  <si>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</si>
  <si>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</si>
  <si>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</si>
  <si>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</si>
  <si>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</si>
  <si>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</si>
  <si>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</si>
  <si>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</si>
  <si>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</si>
  <si>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</si>
  <si>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</si>
  <si>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</si>
  <si>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</si>
  <si>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</si>
  <si>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</si>
  <si>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</si>
  <si>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</si>
  <si>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</si>
  <si>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</si>
  <si>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</si>
  <si>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</si>
  <si>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</si>
  <si>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</si>
  <si>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</si>
  <si>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</si>
  <si>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</si>
  <si>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</si>
  <si>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</si>
  <si>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</si>
  <si>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</si>
  <si>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</si>
  <si>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</si>
  <si>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</si>
  <si>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</si>
  <si>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</si>
  <si>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</si>
  <si>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</si>
  <si>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</si>
  <si>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</si>
  <si>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</si>
  <si>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</si>
  <si>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</si>
  <si>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</si>
  <si>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</si>
  <si>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</si>
  <si>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</si>
  <si>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</si>
  <si>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</si>
  <si>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</si>
  <si>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</si>
  <si>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</si>
  <si>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</si>
  <si>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</si>
  <si>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</si>
  <si>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</si>
  <si>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</si>
  <si>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</si>
  <si>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</si>
  <si>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</si>
  <si>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</si>
  <si>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</si>
  <si>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</si>
  <si>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</si>
  <si>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</si>
  <si>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</si>
  <si>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</si>
  <si>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</si>
  <si>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</si>
  <si>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</si>
  <si>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</si>
  <si>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</si>
  <si>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</si>
  <si>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</si>
  <si>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</si>
  <si>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2I.19</t>
  </si>
  <si>
    <t>A19039RRH</t>
  </si>
  <si>
    <t>A19039RRNH</t>
  </si>
  <si>
    <t>A19039RRA</t>
  </si>
  <si>
    <t>Retail Total</t>
  </si>
  <si>
    <t>2I.20</t>
  </si>
  <si>
    <t>A19004RRH</t>
  </si>
  <si>
    <t>A19004RRNH</t>
  </si>
  <si>
    <t>A19004RRA</t>
  </si>
  <si>
    <t>Third party revenue - non-price control</t>
  </si>
  <si>
    <t>Bulk supplies - water</t>
  </si>
  <si>
    <t>2I.21</t>
  </si>
  <si>
    <t>BM340NPCW</t>
  </si>
  <si>
    <t>Bulk supplies - wastewater</t>
  </si>
  <si>
    <t>2I.22</t>
  </si>
  <si>
    <t>BM340NPCWW</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</si>
  <si>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</si>
  <si>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</si>
  <si>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</si>
  <si>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</si>
  <si>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</si>
  <si>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</si>
  <si>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</si>
  <si>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</si>
  <si>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</si>
  <si>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2021</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</si>
  <si>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</si>
  <si>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</si>
  <si>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</si>
  <si>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</si>
  <si>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</si>
  <si>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</si>
  <si>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</si>
  <si>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</si>
  <si>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</si>
  <si>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</si>
  <si>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</si>
  <si>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</si>
  <si>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</si>
  <si>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</si>
  <si>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</si>
  <si>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</si>
  <si>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</si>
  <si>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</si>
  <si>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</si>
  <si>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</si>
  <si>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</si>
  <si>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</si>
  <si>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</si>
  <si>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</si>
  <si>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</si>
  <si>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</si>
  <si>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</si>
  <si>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</si>
  <si>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</si>
  <si>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</si>
  <si>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</si>
  <si>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</si>
  <si>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</si>
  <si>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</si>
  <si>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</si>
  <si>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</si>
  <si>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</si>
  <si>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</si>
  <si>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</si>
  <si>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</si>
  <si>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</si>
  <si>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</si>
  <si>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</si>
  <si>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</si>
  <si>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</si>
  <si>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</si>
  <si>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</si>
  <si>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</si>
  <si>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</si>
  <si>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</si>
  <si>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</si>
  <si>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</si>
  <si>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</si>
  <si>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</si>
  <si>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</si>
  <si>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</si>
  <si>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</si>
  <si>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</si>
  <si>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</si>
  <si>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</si>
  <si>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</si>
  <si>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</si>
  <si>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</si>
  <si>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</si>
  <si>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</si>
  <si>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</si>
  <si>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</si>
  <si>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</si>
  <si>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</si>
  <si>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</si>
  <si>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2021</t>
  </si>
  <si>
    <t>Proceeds from disposals of protected land</t>
  </si>
  <si>
    <t>2L.1</t>
  </si>
  <si>
    <t>B0374LD_WR</t>
  </si>
  <si>
    <t>B0374LD_WN</t>
  </si>
  <si>
    <t>BT39301PS</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</si>
  <si>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</si>
  <si>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</si>
  <si>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</si>
  <si>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</si>
  <si>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</si>
  <si>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</si>
  <si>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</si>
  <si>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</si>
  <si>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</si>
  <si>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</si>
  <si>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</si>
  <si>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</si>
  <si>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</si>
  <si>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</si>
  <si>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</si>
  <si>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</si>
  <si>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</si>
  <si>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</si>
  <si>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</si>
  <si>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</si>
  <si>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</si>
  <si>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</si>
  <si>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</si>
  <si>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</si>
  <si>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</si>
  <si>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</si>
  <si>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</si>
  <si>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</si>
  <si>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</si>
  <si>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</si>
  <si>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</si>
  <si>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</si>
  <si>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</si>
  <si>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</si>
  <si>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</si>
  <si>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</si>
  <si>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</si>
  <si>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</si>
  <si>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</si>
  <si>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</si>
  <si>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</si>
  <si>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</si>
  <si>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</si>
  <si>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</si>
  <si>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</si>
  <si>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</si>
  <si>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</si>
  <si>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</si>
  <si>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</si>
  <si>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</si>
  <si>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</si>
  <si>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</si>
  <si>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</si>
  <si>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</si>
  <si>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</si>
  <si>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</si>
  <si>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</si>
  <si>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</si>
  <si>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</si>
  <si>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</si>
  <si>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</si>
  <si>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</si>
  <si>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</si>
  <si>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</si>
  <si>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</si>
  <si>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</si>
  <si>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</si>
  <si>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</si>
  <si>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</si>
  <si>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</si>
  <si>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</si>
  <si>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</si>
  <si>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</si>
  <si>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</si>
  <si>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</si>
  <si>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</si>
  <si>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</si>
  <si>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</si>
  <si>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</si>
  <si>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</si>
  <si>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</si>
  <si>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</si>
  <si>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</si>
  <si>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</si>
  <si>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</si>
  <si>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</si>
  <si>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</si>
  <si>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</si>
  <si>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</si>
  <si>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</si>
  <si>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</si>
  <si>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</si>
  <si>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</si>
  <si>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</si>
  <si>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t>
  </si>
  <si>
    <t>2N.1</t>
  </si>
  <si>
    <t>B0117STC</t>
  </si>
  <si>
    <t>Residential wastewater only social tariffs</t>
  </si>
  <si>
    <t>2N.2</t>
  </si>
  <si>
    <t>B0118STC</t>
  </si>
  <si>
    <t xml:space="preserve">Residential dual service social tariffs </t>
  </si>
  <si>
    <t>2N.3</t>
  </si>
  <si>
    <t>B0119STC</t>
  </si>
  <si>
    <t>Number of residential customers not on social tariffs</t>
  </si>
  <si>
    <t>Residential water only no social tariffs</t>
  </si>
  <si>
    <t>2N.4</t>
  </si>
  <si>
    <t>B0120NSTC</t>
  </si>
  <si>
    <t>Residential wastewater only no social tariffs</t>
  </si>
  <si>
    <t>2N.5</t>
  </si>
  <si>
    <t>B0121NSTC</t>
  </si>
  <si>
    <t>Residential dual service no social tariffs</t>
  </si>
  <si>
    <t>2N.6</t>
  </si>
  <si>
    <t>B0122NSTC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</si>
  <si>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</si>
  <si>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</si>
  <si>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</si>
  <si>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</si>
  <si>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</si>
  <si>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</si>
  <si>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</si>
  <si>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</si>
  <si>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</si>
  <si>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</si>
  <si>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</si>
  <si>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</si>
  <si>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</si>
  <si>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</si>
  <si>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</si>
  <si>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</si>
  <si>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</si>
  <si>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</si>
  <si>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</si>
  <si>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</si>
  <si>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</si>
  <si>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</si>
  <si>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</si>
  <si>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</si>
  <si>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</si>
  <si>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</si>
  <si>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</si>
  <si>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</si>
  <si>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</si>
  <si>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</si>
  <si>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</si>
  <si>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</si>
  <si>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</si>
  <si>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</si>
  <si>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</si>
  <si>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</si>
  <si>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</si>
  <si>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</si>
  <si>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</si>
  <si>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</si>
  <si>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</si>
  <si>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</si>
  <si>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</si>
  <si>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</si>
  <si>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</si>
  <si>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</si>
  <si>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</si>
  <si>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</si>
  <si>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</si>
  <si>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</si>
  <si>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</si>
  <si>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</si>
  <si>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</si>
  <si>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</si>
  <si>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</si>
  <si>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</si>
  <si>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</si>
  <si>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</si>
  <si>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</si>
  <si>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</si>
  <si>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</si>
  <si>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</si>
  <si>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</si>
  <si>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</si>
  <si>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</si>
  <si>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</si>
  <si>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</si>
  <si>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</si>
  <si>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</si>
  <si>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</si>
  <si>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</si>
  <si>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</si>
  <si>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</si>
  <si>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</si>
  <si>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</si>
  <si>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</si>
  <si>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</si>
  <si>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</si>
  <si>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</si>
  <si>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</si>
  <si>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</si>
  <si>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</si>
  <si>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</si>
  <si>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</si>
  <si>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</si>
  <si>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</si>
  <si>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</si>
  <si>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</si>
  <si>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</si>
  <si>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</si>
  <si>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</si>
  <si>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</si>
  <si>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</si>
  <si>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</si>
  <si>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</si>
  <si>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</si>
  <si>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</si>
  <si>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</si>
  <si>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</si>
  <si>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</si>
  <si>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</si>
  <si>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</si>
  <si>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</si>
  <si>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</si>
  <si>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</si>
  <si>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</si>
  <si>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</si>
  <si>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</si>
  <si>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</si>
  <si>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</si>
  <si>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</si>
  <si>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</si>
  <si>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</si>
  <si>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</si>
  <si>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</si>
  <si>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</si>
  <si>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</si>
  <si>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</si>
  <si>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</si>
  <si>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</si>
  <si>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</si>
  <si>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</si>
  <si>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</si>
  <si>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</si>
  <si>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</si>
  <si>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</si>
  <si>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</si>
  <si>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</si>
  <si>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</si>
  <si>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</si>
  <si>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</si>
  <si>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</si>
  <si>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</si>
  <si>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</si>
  <si>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</si>
  <si>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</si>
  <si>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</si>
  <si>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</si>
  <si>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</si>
  <si>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</si>
  <si>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</si>
  <si>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</si>
  <si>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</si>
  <si>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</si>
  <si>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</si>
  <si>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</si>
  <si>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</si>
  <si>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</si>
  <si>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</si>
  <si>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</si>
  <si>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</si>
  <si>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</si>
  <si>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</si>
  <si>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</si>
  <si>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</si>
  <si>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</si>
  <si>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</si>
  <si>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</si>
  <si>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</si>
  <si>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</si>
  <si>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</si>
  <si>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</si>
  <si>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</si>
  <si>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</si>
  <si>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</si>
  <si>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</si>
  <si>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</si>
  <si>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</si>
  <si>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</si>
  <si>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</si>
  <si>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</si>
  <si>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</si>
  <si>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</si>
  <si>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</si>
  <si>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</si>
  <si>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</si>
  <si>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</si>
  <si>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</si>
  <si>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</si>
  <si>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</si>
  <si>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</si>
  <si>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</si>
  <si>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</si>
  <si>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</si>
  <si>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</si>
  <si>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</si>
  <si>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</si>
  <si>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</si>
  <si>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</si>
  <si>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</si>
  <si>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</si>
  <si>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</si>
  <si>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</si>
  <si>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</si>
  <si>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</si>
  <si>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</si>
  <si>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</si>
  <si>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</si>
  <si>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</si>
  <si>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</si>
  <si>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</si>
  <si>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</si>
  <si>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The net book value includes £46m in respect of assets in the course of construction.</t>
  </si>
  <si>
    <t>Volume</t>
  </si>
  <si>
    <t>Ml</t>
  </si>
  <si>
    <t>Bulk supply exports</t>
  </si>
  <si>
    <t>4A.1</t>
  </si>
  <si>
    <t>4A.2</t>
  </si>
  <si>
    <t>4A.3</t>
  </si>
  <si>
    <t>Essex &amp; Suffolk Water</t>
  </si>
  <si>
    <t>4A.4</t>
  </si>
  <si>
    <t>Independent Water Networks</t>
  </si>
  <si>
    <t>4A.5</t>
  </si>
  <si>
    <t>Leep Utilities</t>
  </si>
  <si>
    <t>4A.6</t>
  </si>
  <si>
    <t>Severn Trent</t>
  </si>
  <si>
    <t>4A.7</t>
  </si>
  <si>
    <t>4A.8</t>
  </si>
  <si>
    <t>4A.9</t>
  </si>
  <si>
    <t>4A.10</t>
  </si>
  <si>
    <t>Total bulk supply exports</t>
  </si>
  <si>
    <t>4A.11</t>
  </si>
  <si>
    <t>Bulk supply imports</t>
  </si>
  <si>
    <t>Northumbrian Water (Essex &amp; Suffolk - Abberton))</t>
  </si>
  <si>
    <t>4A.12</t>
  </si>
  <si>
    <t>RWE Generation UK</t>
  </si>
  <si>
    <t>4A.13</t>
  </si>
  <si>
    <t>4A.14</t>
  </si>
  <si>
    <t>4A.15</t>
  </si>
  <si>
    <t>4A.16</t>
  </si>
  <si>
    <t>4A.17</t>
  </si>
  <si>
    <t>4A.18</t>
  </si>
  <si>
    <t>4A.19</t>
  </si>
  <si>
    <t>4A.20</t>
  </si>
  <si>
    <t>4A.21</t>
  </si>
  <si>
    <t>Total bulk supply imports</t>
  </si>
  <si>
    <t>4A.22</t>
  </si>
  <si>
    <t>Item references</t>
  </si>
  <si>
    <t>Instrument identifier</t>
  </si>
  <si>
    <t>Credit rating</t>
  </si>
  <si>
    <t>Currency</t>
  </si>
  <si>
    <t>Class/subordination</t>
  </si>
  <si>
    <t>Further information</t>
  </si>
  <si>
    <t>Instrument start date (if after 31/07/21)</t>
  </si>
  <si>
    <t>Years to maturity</t>
  </si>
  <si>
    <t>Principal sum outstanding as at 31 March 2021 (excluding unamortised debt issue costs)</t>
  </si>
  <si>
    <t>Amount used to calculate nominal interest cost and cash interest payment (might be equal or differ from principal sum outstanding)</t>
  </si>
  <si>
    <t>Years to maturity x principal sum</t>
  </si>
  <si>
    <t>Real RPI Coupon</t>
  </si>
  <si>
    <t>Real CPI Coupon</t>
  </si>
  <si>
    <t>Reference Interest Rate</t>
  </si>
  <si>
    <t>Margin over market index</t>
  </si>
  <si>
    <t>Nominal Interest Rate</t>
  </si>
  <si>
    <t>Nominal Interest Cost (Full year equivalent)</t>
  </si>
  <si>
    <t>Cash Interest Payment (Full year equivalent)</t>
  </si>
  <si>
    <t>Unamortised debt issue costs as at 31 March 2021</t>
  </si>
  <si>
    <t>Value per balance sheet at 31 March 2021</t>
  </si>
  <si>
    <t>Fair value of debt at 31 March 2021</t>
  </si>
  <si>
    <t>Line</t>
  </si>
  <si>
    <t>Text</t>
  </si>
  <si>
    <t>Date</t>
  </si>
  <si>
    <t>Years</t>
  </si>
  <si>
    <t>£m (nominal)</t>
  </si>
  <si>
    <t>DPS</t>
  </si>
  <si>
    <t>-</t>
  </si>
  <si>
    <t>dd/mm/yy</t>
  </si>
  <si>
    <t>Fixed rate instruments</t>
  </si>
  <si>
    <t>A</t>
  </si>
  <si>
    <t>£300.0m 5.75% class B Fixed rate bond due 2030</t>
  </si>
  <si>
    <t>XS0540190096</t>
  </si>
  <si>
    <t>Moodys Ba1 (stable outlook), S&amp;P BBB- (negative outlook)</t>
  </si>
  <si>
    <t>GBP</t>
  </si>
  <si>
    <t>Class B</t>
  </si>
  <si>
    <t>This Bond has a call date in September 2022</t>
  </si>
  <si>
    <t>4B.1</t>
  </si>
  <si>
    <t>A21A01D13</t>
  </si>
  <si>
    <t>A21A01D14</t>
  </si>
  <si>
    <t>A21A01D15</t>
  </si>
  <si>
    <t>A21A01D16</t>
  </si>
  <si>
    <t>A21A01D17</t>
  </si>
  <si>
    <t>A21A01D18</t>
  </si>
  <si>
    <t>A21A01D19</t>
  </si>
  <si>
    <t>A21A01D01</t>
  </si>
  <si>
    <t>A21A01D02</t>
  </si>
  <si>
    <t>APP20A01D21</t>
  </si>
  <si>
    <t>A21A01D03</t>
  </si>
  <si>
    <t>A21A01D04</t>
  </si>
  <si>
    <t>A21A01D20</t>
  </si>
  <si>
    <t>A21A01D07</t>
  </si>
  <si>
    <t>A21A01D08</t>
  </si>
  <si>
    <t>A21A01D09</t>
  </si>
  <si>
    <t>A21A01D10</t>
  </si>
  <si>
    <t>A21A01D11</t>
  </si>
  <si>
    <t>A21A01D12</t>
  </si>
  <si>
    <t>£500m 5.50% fixed rate bond 2041</t>
  </si>
  <si>
    <t>XS0590171103</t>
  </si>
  <si>
    <t>Moodys Baa1 (stable outlook), S&amp;P BBB+ (negative outlook)</t>
  </si>
  <si>
    <t>Class A</t>
  </si>
  <si>
    <t>4B.2</t>
  </si>
  <si>
    <t>A21A02D13</t>
  </si>
  <si>
    <t>A21A02D14</t>
  </si>
  <si>
    <t>A21A02D15</t>
  </si>
  <si>
    <t>A21A02D16</t>
  </si>
  <si>
    <t>A21A02D17</t>
  </si>
  <si>
    <t>A21A02D18</t>
  </si>
  <si>
    <t>A21A02D19</t>
  </si>
  <si>
    <t>A21A02D01</t>
  </si>
  <si>
    <t>A21A02D02</t>
  </si>
  <si>
    <t>APP20A02D21</t>
  </si>
  <si>
    <t>A21A02D03</t>
  </si>
  <si>
    <t>A21A02D04</t>
  </si>
  <si>
    <t>A21A02D20</t>
  </si>
  <si>
    <t>A21A02D07</t>
  </si>
  <si>
    <t>A21A02D08</t>
  </si>
  <si>
    <t>A21A02D09</t>
  </si>
  <si>
    <t>A21A02D10</t>
  </si>
  <si>
    <t>A21A02D11</t>
  </si>
  <si>
    <t>A21A02D12</t>
  </si>
  <si>
    <t>£300.0m 4.37% fixed rate bond due 2034</t>
  </si>
  <si>
    <t>XS0800185174</t>
  </si>
  <si>
    <t>4B.3</t>
  </si>
  <si>
    <t>A21A03D13</t>
  </si>
  <si>
    <t>A21A03D14</t>
  </si>
  <si>
    <t>A21A03D15</t>
  </si>
  <si>
    <t>A21A03D16</t>
  </si>
  <si>
    <t>A21A03D17</t>
  </si>
  <si>
    <t>A21A03D18</t>
  </si>
  <si>
    <t>A21A03D19</t>
  </si>
  <si>
    <t>A21A03D01</t>
  </si>
  <si>
    <t>A21A03D02</t>
  </si>
  <si>
    <t>APP20A03D21</t>
  </si>
  <si>
    <t>A21A03D03</t>
  </si>
  <si>
    <t>A21A03D04</t>
  </si>
  <si>
    <t>A21A03D20</t>
  </si>
  <si>
    <t>A21A03D07</t>
  </si>
  <si>
    <t>A21A03D08</t>
  </si>
  <si>
    <t>A21A03D09</t>
  </si>
  <si>
    <t>A21A03D10</t>
  </si>
  <si>
    <t>A21A03D11</t>
  </si>
  <si>
    <t>A21A03D12</t>
  </si>
  <si>
    <t>£300.0m 4.63% fixed rate bond due 2046</t>
  </si>
  <si>
    <t>XS0800186222</t>
  </si>
  <si>
    <t>4B.4</t>
  </si>
  <si>
    <t>A21A04D13</t>
  </si>
  <si>
    <t>A21A04D14</t>
  </si>
  <si>
    <t>A21A04D15</t>
  </si>
  <si>
    <t>A21A04D16</t>
  </si>
  <si>
    <t>A21A04D17</t>
  </si>
  <si>
    <t>A21A04D18</t>
  </si>
  <si>
    <t>A21A04D19</t>
  </si>
  <si>
    <t>A21A04D01</t>
  </si>
  <si>
    <t>A21A04D02</t>
  </si>
  <si>
    <t>APP20A04D21</t>
  </si>
  <si>
    <t>A21A04D03</t>
  </si>
  <si>
    <t>A21A04D04</t>
  </si>
  <si>
    <t>A21A04D20</t>
  </si>
  <si>
    <t>A21A04D07</t>
  </si>
  <si>
    <t>A21A04D08</t>
  </si>
  <si>
    <t>A21A04D09</t>
  </si>
  <si>
    <t>A21A04D10</t>
  </si>
  <si>
    <t>A21A04D11</t>
  </si>
  <si>
    <t>A21A04D12</t>
  </si>
  <si>
    <t>£500.0m 4.00% fixed rate bond due 2025</t>
  </si>
  <si>
    <t>XS1078777114</t>
  </si>
  <si>
    <t>4B.5</t>
  </si>
  <si>
    <t>A21A05D13</t>
  </si>
  <si>
    <t>A21A05D14</t>
  </si>
  <si>
    <t>A21A05D15</t>
  </si>
  <si>
    <t>A21A05D16</t>
  </si>
  <si>
    <t>A21A05D17</t>
  </si>
  <si>
    <t>A21A05D18</t>
  </si>
  <si>
    <t>A21A05D19</t>
  </si>
  <si>
    <t>A21A05D01</t>
  </si>
  <si>
    <t>A21A05D02</t>
  </si>
  <si>
    <t>APP20A05D21</t>
  </si>
  <si>
    <t>A21A05D03</t>
  </si>
  <si>
    <t>A21A05D04</t>
  </si>
  <si>
    <t>A21A05D20</t>
  </si>
  <si>
    <t>A21A05D07</t>
  </si>
  <si>
    <t>A21A05D08</t>
  </si>
  <si>
    <t>A21A05D09</t>
  </si>
  <si>
    <t>A21A05D10</t>
  </si>
  <si>
    <t>A21A05D11</t>
  </si>
  <si>
    <t>A21A05D12</t>
  </si>
  <si>
    <t>£300.0m 3.5% fixed rate loan due 2028</t>
  </si>
  <si>
    <t>XS1371533867</t>
  </si>
  <si>
    <t>4B.6</t>
  </si>
  <si>
    <t>A21A06D13</t>
  </si>
  <si>
    <t>A21A06D14</t>
  </si>
  <si>
    <t>A21A06D15</t>
  </si>
  <si>
    <t>A21A06D16</t>
  </si>
  <si>
    <t>A21A06D17</t>
  </si>
  <si>
    <t>A21A06D18</t>
  </si>
  <si>
    <t>A21A06D19</t>
  </si>
  <si>
    <t>A21A06D01</t>
  </si>
  <si>
    <t>A21A06D02</t>
  </si>
  <si>
    <t>APP20A06D21</t>
  </si>
  <si>
    <t>A21A06D03</t>
  </si>
  <si>
    <t>A21A06D04</t>
  </si>
  <si>
    <t>A21A06D20</t>
  </si>
  <si>
    <t>A21A06D07</t>
  </si>
  <si>
    <t>A21A06D08</t>
  </si>
  <si>
    <t>A21A06D09</t>
  </si>
  <si>
    <t>A21A06D10</t>
  </si>
  <si>
    <t>A21A06D11</t>
  </si>
  <si>
    <t>A21A06D12</t>
  </si>
  <si>
    <t>£285.15m 7.738% fixed rate bond due 2058</t>
  </si>
  <si>
    <t>XS1537083716</t>
  </si>
  <si>
    <t>4B.7</t>
  </si>
  <si>
    <t>A21A07D13</t>
  </si>
  <si>
    <t>A21A07D14</t>
  </si>
  <si>
    <t>A21A07D15</t>
  </si>
  <si>
    <t>A21A07D16</t>
  </si>
  <si>
    <t>A21A07D17</t>
  </si>
  <si>
    <t>A21A07D18</t>
  </si>
  <si>
    <t>A21A07D19</t>
  </si>
  <si>
    <t>A21A07D01</t>
  </si>
  <si>
    <t>A21A07D02</t>
  </si>
  <si>
    <t>APP20A07D21</t>
  </si>
  <si>
    <t>A21A07D03</t>
  </si>
  <si>
    <t>A21A07D04</t>
  </si>
  <si>
    <t>A21A07D20</t>
  </si>
  <si>
    <t>A21A07D07</t>
  </si>
  <si>
    <t>A21A07D08</t>
  </si>
  <si>
    <t>A21A07D09</t>
  </si>
  <si>
    <t>A21A07D10</t>
  </si>
  <si>
    <t>A21A07D11</t>
  </si>
  <si>
    <t>A21A07D12</t>
  </si>
  <si>
    <t>£250.0m 1.875% fixed rate bond due 2024</t>
  </si>
  <si>
    <t>XS1555168282</t>
  </si>
  <si>
    <t>4B.8</t>
  </si>
  <si>
    <t>A21A08D13</t>
  </si>
  <si>
    <t>A21A08D14</t>
  </si>
  <si>
    <t>A21A08D15</t>
  </si>
  <si>
    <t>A21A08D16</t>
  </si>
  <si>
    <t>A21A08D17</t>
  </si>
  <si>
    <t>A21A08D18</t>
  </si>
  <si>
    <t>A21A08D19</t>
  </si>
  <si>
    <t>A21A08D01</t>
  </si>
  <si>
    <t>A21A08D02</t>
  </si>
  <si>
    <t>APP20A08D21</t>
  </si>
  <si>
    <t>A21A08D03</t>
  </si>
  <si>
    <t>A21A08D04</t>
  </si>
  <si>
    <t>A21A08D20</t>
  </si>
  <si>
    <t>A21A08D07</t>
  </si>
  <si>
    <t>A21A08D08</t>
  </si>
  <si>
    <t>A21A08D09</t>
  </si>
  <si>
    <t>A21A08D10</t>
  </si>
  <si>
    <t>A21A08D11</t>
  </si>
  <si>
    <t>A21A08D12</t>
  </si>
  <si>
    <t>£250.0m 2.625% fixed rate bond due 2032</t>
  </si>
  <si>
    <t>XS1555168365</t>
  </si>
  <si>
    <t>4B.9</t>
  </si>
  <si>
    <t>A21A09D13</t>
  </si>
  <si>
    <t>A21A09D14</t>
  </si>
  <si>
    <t>A21A09D15</t>
  </si>
  <si>
    <t>A21A09D16</t>
  </si>
  <si>
    <t>A21A09D17</t>
  </si>
  <si>
    <t>A21A09D18</t>
  </si>
  <si>
    <t>A21A09D19</t>
  </si>
  <si>
    <t>A21A09D01</t>
  </si>
  <si>
    <t>A21A09D02</t>
  </si>
  <si>
    <t>APP20A09D21</t>
  </si>
  <si>
    <t>A21A09D03</t>
  </si>
  <si>
    <t>A21A09D04</t>
  </si>
  <si>
    <t>A21A09D20</t>
  </si>
  <si>
    <t>A21A09D07</t>
  </si>
  <si>
    <t>A21A09D08</t>
  </si>
  <si>
    <t>A21A09D09</t>
  </si>
  <si>
    <t>A21A09D10</t>
  </si>
  <si>
    <t>A21A09D11</t>
  </si>
  <si>
    <t>A21A09D12</t>
  </si>
  <si>
    <t>£300.0m 2.375% class B Fixed rate bond due 2023</t>
  </si>
  <si>
    <t>XS1605392676</t>
  </si>
  <si>
    <t>4B.10</t>
  </si>
  <si>
    <t>A21A10D13</t>
  </si>
  <si>
    <t>A21A10D14</t>
  </si>
  <si>
    <t>A21A10D15</t>
  </si>
  <si>
    <t>A21A10D16</t>
  </si>
  <si>
    <t>A21A10D17</t>
  </si>
  <si>
    <t>A21A10D18</t>
  </si>
  <si>
    <t>A21A10D19</t>
  </si>
  <si>
    <t>A21A10D01</t>
  </si>
  <si>
    <t>A21A10D02</t>
  </si>
  <si>
    <t>APP20A10D21</t>
  </si>
  <si>
    <t>A21A10D03</t>
  </si>
  <si>
    <t>A21A10D04</t>
  </si>
  <si>
    <t>A21A10D20</t>
  </si>
  <si>
    <t>A21A10D07</t>
  </si>
  <si>
    <t>A21A10D08</t>
  </si>
  <si>
    <t>A21A10D09</t>
  </si>
  <si>
    <t>A21A10D10</t>
  </si>
  <si>
    <t>A21A10D11</t>
  </si>
  <si>
    <t>A21A10D12</t>
  </si>
  <si>
    <t>£250.0m 2.875% class B Fixed rate bond due 2027</t>
  </si>
  <si>
    <t>XS1605393054</t>
  </si>
  <si>
    <t>4B.11</t>
  </si>
  <si>
    <t>A21A11D13</t>
  </si>
  <si>
    <t>A21A11D14</t>
  </si>
  <si>
    <t>A21A11D15</t>
  </si>
  <si>
    <t>A21A11D16</t>
  </si>
  <si>
    <t>A21A11D17</t>
  </si>
  <si>
    <t>A21A11D18</t>
  </si>
  <si>
    <t>A21A11D19</t>
  </si>
  <si>
    <t>A21A11D01</t>
  </si>
  <si>
    <t>A21A11D02</t>
  </si>
  <si>
    <t>APP20A11D21</t>
  </si>
  <si>
    <t>A21A11D03</t>
  </si>
  <si>
    <t>A21A11D04</t>
  </si>
  <si>
    <t>A21A11D20</t>
  </si>
  <si>
    <t>A21A11D07</t>
  </si>
  <si>
    <t>A21A11D08</t>
  </si>
  <si>
    <t>A21A11D09</t>
  </si>
  <si>
    <t>A21A11D10</t>
  </si>
  <si>
    <t>A21A11D11</t>
  </si>
  <si>
    <t>A21A11D12</t>
  </si>
  <si>
    <t>¥20.0bn  3.28% fixed rate bond due 2038**</t>
  </si>
  <si>
    <t>XS0382041225</t>
  </si>
  <si>
    <t>JPY Bond swapped to GBP, the Swap has break option on 5 January 2026 or 5 January every five years thereafter</t>
  </si>
  <si>
    <t>4B.12</t>
  </si>
  <si>
    <t>A21A12D13</t>
  </si>
  <si>
    <t>A21A12D14</t>
  </si>
  <si>
    <t>A21A12D15</t>
  </si>
  <si>
    <t>A21A12D16</t>
  </si>
  <si>
    <t>A21A12D17</t>
  </si>
  <si>
    <t>A21A12D18</t>
  </si>
  <si>
    <t>A21A12D19</t>
  </si>
  <si>
    <t>A21A12D01</t>
  </si>
  <si>
    <t>A21A12D02</t>
  </si>
  <si>
    <t>APP20A12D21</t>
  </si>
  <si>
    <t>A21A12D03</t>
  </si>
  <si>
    <t>A21A12D04</t>
  </si>
  <si>
    <t>A21A12D20</t>
  </si>
  <si>
    <t>A21A12D07</t>
  </si>
  <si>
    <t>A21A12D08</t>
  </si>
  <si>
    <t>A21A12D09</t>
  </si>
  <si>
    <t>A21A12D10</t>
  </si>
  <si>
    <t>A21A12D11</t>
  </si>
  <si>
    <t>A21A12D12</t>
  </si>
  <si>
    <t>$150.0m 3.870% private placement due 2022**</t>
  </si>
  <si>
    <t>US$ private placement swapped to GBP</t>
  </si>
  <si>
    <t>4B.13</t>
  </si>
  <si>
    <t>A21A13D13</t>
  </si>
  <si>
    <t>A21A13D14</t>
  </si>
  <si>
    <t>A21A13D15</t>
  </si>
  <si>
    <t>A21A13D16</t>
  </si>
  <si>
    <t>A21A13D17</t>
  </si>
  <si>
    <t>A21A13D18</t>
  </si>
  <si>
    <t>A21A13D19</t>
  </si>
  <si>
    <t>A21A13D01</t>
  </si>
  <si>
    <t>A21A13D02</t>
  </si>
  <si>
    <t>APP20A13D21</t>
  </si>
  <si>
    <t>A21A13D03</t>
  </si>
  <si>
    <t>A21A13D04</t>
  </si>
  <si>
    <t>A21A13D20</t>
  </si>
  <si>
    <t>A21A13D07</t>
  </si>
  <si>
    <t>A21A13D08</t>
  </si>
  <si>
    <t>A21A13D09</t>
  </si>
  <si>
    <t>A21A13D10</t>
  </si>
  <si>
    <t>A21A13D11</t>
  </si>
  <si>
    <t>A21A13D12</t>
  </si>
  <si>
    <t>$200.0m 4.020% private placement 2024**</t>
  </si>
  <si>
    <t>4B.14</t>
  </si>
  <si>
    <t>A21A14D13</t>
  </si>
  <si>
    <t>A21A14D14</t>
  </si>
  <si>
    <t>A21A14D15</t>
  </si>
  <si>
    <t>A21A14D16</t>
  </si>
  <si>
    <t>A21A14D17</t>
  </si>
  <si>
    <t>A21A14D18</t>
  </si>
  <si>
    <t>A21A14D19</t>
  </si>
  <si>
    <t>A21A14D01</t>
  </si>
  <si>
    <t>A21A14D02</t>
  </si>
  <si>
    <t>APP20A14D21</t>
  </si>
  <si>
    <t>A21A14D03</t>
  </si>
  <si>
    <t>A21A14D04</t>
  </si>
  <si>
    <t>A21A14D20</t>
  </si>
  <si>
    <t>A21A14D07</t>
  </si>
  <si>
    <t>A21A14D08</t>
  </si>
  <si>
    <t>A21A14D09</t>
  </si>
  <si>
    <t>A21A14D10</t>
  </si>
  <si>
    <t>A21A14D11</t>
  </si>
  <si>
    <t>A21A14D12</t>
  </si>
  <si>
    <t>$250.0m 4.220% private placement due 2027**</t>
  </si>
  <si>
    <t>4B.15</t>
  </si>
  <si>
    <t>A21A15D13</t>
  </si>
  <si>
    <t>A21A15D14</t>
  </si>
  <si>
    <t>A21A15D15</t>
  </si>
  <si>
    <t>A21A15D16</t>
  </si>
  <si>
    <t>A21A15D17</t>
  </si>
  <si>
    <t>A21A15D18</t>
  </si>
  <si>
    <t>A21A15D19</t>
  </si>
  <si>
    <t>A21A15D01</t>
  </si>
  <si>
    <t>A21A15D02</t>
  </si>
  <si>
    <t>APP20A15D21</t>
  </si>
  <si>
    <t>A21A15D03</t>
  </si>
  <si>
    <t>A21A15D04</t>
  </si>
  <si>
    <t>A21A15D20</t>
  </si>
  <si>
    <t>A21A15D07</t>
  </si>
  <si>
    <t>A21A15D08</t>
  </si>
  <si>
    <t>A21A15D09</t>
  </si>
  <si>
    <t>A21A15D10</t>
  </si>
  <si>
    <t>A21A15D11</t>
  </si>
  <si>
    <t>A21A15D12</t>
  </si>
  <si>
    <t>CAD 250.0m 2.875% fixed rate bond due 2024**</t>
  </si>
  <si>
    <t>CAG8787NAB06</t>
  </si>
  <si>
    <t>CAD bond swapped to GBP</t>
  </si>
  <si>
    <t>4B.16</t>
  </si>
  <si>
    <t>A21A16D13</t>
  </si>
  <si>
    <t>A21A16D14</t>
  </si>
  <si>
    <t>A21A16D15</t>
  </si>
  <si>
    <t>A21A16D16</t>
  </si>
  <si>
    <t>A21A16D17</t>
  </si>
  <si>
    <t>A21A16D18</t>
  </si>
  <si>
    <t>A21A16D19</t>
  </si>
  <si>
    <t>A21A16D01</t>
  </si>
  <si>
    <t>A21A16D02</t>
  </si>
  <si>
    <t>APP20A16D21</t>
  </si>
  <si>
    <t>A21A16D03</t>
  </si>
  <si>
    <t>A21A16D04</t>
  </si>
  <si>
    <t>A21A16D20</t>
  </si>
  <si>
    <t>A21A16D07</t>
  </si>
  <si>
    <t>A21A16D08</t>
  </si>
  <si>
    <t>A21A16D09</t>
  </si>
  <si>
    <t>A21A16D10</t>
  </si>
  <si>
    <t>A21A16D11</t>
  </si>
  <si>
    <t>A21A16D12</t>
  </si>
  <si>
    <t>£330.0m 6.75% fixed rate bond due 2028</t>
  </si>
  <si>
    <t>XS0092157600</t>
  </si>
  <si>
    <t>4B.17</t>
  </si>
  <si>
    <t>A21A17D13</t>
  </si>
  <si>
    <t>A21A17D14</t>
  </si>
  <si>
    <t>A21A17D15</t>
  </si>
  <si>
    <t>A21A17D16</t>
  </si>
  <si>
    <t>A21A17D17</t>
  </si>
  <si>
    <t>A21A17D18</t>
  </si>
  <si>
    <t>A21A17D19</t>
  </si>
  <si>
    <t>A21A17D01</t>
  </si>
  <si>
    <t>A21A17D02</t>
  </si>
  <si>
    <t>APP20A17D21</t>
  </si>
  <si>
    <t>A21A17D03</t>
  </si>
  <si>
    <t>A21A17D04</t>
  </si>
  <si>
    <t>A21A17D20</t>
  </si>
  <si>
    <t>A21A17D07</t>
  </si>
  <si>
    <t>A21A17D08</t>
  </si>
  <si>
    <t>A21A17D09</t>
  </si>
  <si>
    <t>A21A17D10</t>
  </si>
  <si>
    <t>A21A17D11</t>
  </si>
  <si>
    <t>A21A17D12</t>
  </si>
  <si>
    <t>£200.0m 6.50% fixed rate bond due 2032</t>
  </si>
  <si>
    <t>XS0107289323</t>
  </si>
  <si>
    <t>4B.18</t>
  </si>
  <si>
    <t>A21A18D13</t>
  </si>
  <si>
    <t>A21A18D14</t>
  </si>
  <si>
    <t>A21A18D15</t>
  </si>
  <si>
    <t>A21A18D16</t>
  </si>
  <si>
    <t>A21A18D17</t>
  </si>
  <si>
    <t>A21A18D18</t>
  </si>
  <si>
    <t>A21A18D19</t>
  </si>
  <si>
    <t>A21A18D01</t>
  </si>
  <si>
    <t>A21A18D02</t>
  </si>
  <si>
    <t>APP20A18D21</t>
  </si>
  <si>
    <t>A21A18D03</t>
  </si>
  <si>
    <t>A21A18D04</t>
  </si>
  <si>
    <t>A21A18D20</t>
  </si>
  <si>
    <t>A21A18D07</t>
  </si>
  <si>
    <t>A21A18D08</t>
  </si>
  <si>
    <t>A21A18D09</t>
  </si>
  <si>
    <t>A21A18D10</t>
  </si>
  <si>
    <t>A21A18D11</t>
  </si>
  <si>
    <t>A21A18D12</t>
  </si>
  <si>
    <t>£225.0m 6.59% fixed rate bond due 2021</t>
  </si>
  <si>
    <t>XS0267220472</t>
  </si>
  <si>
    <t>4B.19</t>
  </si>
  <si>
    <t>A21A19D13</t>
  </si>
  <si>
    <t>A21A19D14</t>
  </si>
  <si>
    <t>A21A19D15</t>
  </si>
  <si>
    <t>A21A19D16</t>
  </si>
  <si>
    <t>A21A19D17</t>
  </si>
  <si>
    <t>A21A19D18</t>
  </si>
  <si>
    <t>A21A19D19</t>
  </si>
  <si>
    <t>A21A19D01</t>
  </si>
  <si>
    <t>A21A19D02</t>
  </si>
  <si>
    <t>APP20A19D21</t>
  </si>
  <si>
    <t>A21A19D03</t>
  </si>
  <si>
    <t>A21A19D04</t>
  </si>
  <si>
    <t>A21A19D20</t>
  </si>
  <si>
    <t>A21A19D07</t>
  </si>
  <si>
    <t>A21A19D08</t>
  </si>
  <si>
    <t>A21A19D09</t>
  </si>
  <si>
    <t>A21A19D10</t>
  </si>
  <si>
    <t>A21A19D11</t>
  </si>
  <si>
    <t>A21A19D12</t>
  </si>
  <si>
    <t>£600.0m 5.125% indexed linked bond due 2037</t>
  </si>
  <si>
    <t>XS0268693743</t>
  </si>
  <si>
    <t>4B.20</t>
  </si>
  <si>
    <t>A21A20D13</t>
  </si>
  <si>
    <t>A21A20D14</t>
  </si>
  <si>
    <t>A21A20D15</t>
  </si>
  <si>
    <t>A21A20D16</t>
  </si>
  <si>
    <t>A21A20D17</t>
  </si>
  <si>
    <t>A21A20D18</t>
  </si>
  <si>
    <t>A21A20D19</t>
  </si>
  <si>
    <t>A21A20D01</t>
  </si>
  <si>
    <t>A21A20D02</t>
  </si>
  <si>
    <t>APP20A20D21</t>
  </si>
  <si>
    <t>A21A20D03</t>
  </si>
  <si>
    <t>A21A20D04</t>
  </si>
  <si>
    <t>A21A20D20</t>
  </si>
  <si>
    <t>A21A20D07</t>
  </si>
  <si>
    <t>A21A20D08</t>
  </si>
  <si>
    <t>A21A20D09</t>
  </si>
  <si>
    <t>A21A20D10</t>
  </si>
  <si>
    <t>A21A20D11</t>
  </si>
  <si>
    <t>A21A20D12</t>
  </si>
  <si>
    <t>£350.0m 2.375% fixed rate bond due 2040</t>
  </si>
  <si>
    <t>XS2161831776</t>
  </si>
  <si>
    <t>4B.21</t>
  </si>
  <si>
    <t>A21A21D13</t>
  </si>
  <si>
    <t>A21A21D14</t>
  </si>
  <si>
    <t>A21A21D15</t>
  </si>
  <si>
    <t>A21A21D16</t>
  </si>
  <si>
    <t>A21A21D17</t>
  </si>
  <si>
    <t>A21A21D18</t>
  </si>
  <si>
    <t>A21A21D19</t>
  </si>
  <si>
    <t>A21A21D01</t>
  </si>
  <si>
    <t>A21A21D02</t>
  </si>
  <si>
    <t>APP20A21D21</t>
  </si>
  <si>
    <t>A21A21D03</t>
  </si>
  <si>
    <t>A21A21D04</t>
  </si>
  <si>
    <t>A21A21D20</t>
  </si>
  <si>
    <t>A21A21D07</t>
  </si>
  <si>
    <t>A21A21D08</t>
  </si>
  <si>
    <t>A21A21D09</t>
  </si>
  <si>
    <t>A21A21D10</t>
  </si>
  <si>
    <t>A21A21D11</t>
  </si>
  <si>
    <t>A21A21D12</t>
  </si>
  <si>
    <t>£40.0m 2.442% fixed rate bond due 2050</t>
  </si>
  <si>
    <t>XS2168290000</t>
  </si>
  <si>
    <t>4B.22</t>
  </si>
  <si>
    <t>A21A22D13</t>
  </si>
  <si>
    <t>A21A22D14</t>
  </si>
  <si>
    <t>A21A22D15</t>
  </si>
  <si>
    <t>A21A22D16</t>
  </si>
  <si>
    <t>A21A22D17</t>
  </si>
  <si>
    <t>A21A22D18</t>
  </si>
  <si>
    <t>A21A22D19</t>
  </si>
  <si>
    <t>A21A22D01</t>
  </si>
  <si>
    <t>A21A22D02</t>
  </si>
  <si>
    <t>APP20A22D21</t>
  </si>
  <si>
    <t>A21A22D03</t>
  </si>
  <si>
    <t>A21A22D04</t>
  </si>
  <si>
    <t>A21A22D20</t>
  </si>
  <si>
    <t>A21A22D07</t>
  </si>
  <si>
    <t>A21A22D08</t>
  </si>
  <si>
    <t>A21A22D09</t>
  </si>
  <si>
    <t>A21A22D10</t>
  </si>
  <si>
    <t>A21A22D11</t>
  </si>
  <si>
    <t>A21A22D12</t>
  </si>
  <si>
    <t>$106.0m 4.070% private placement due 2026**</t>
  </si>
  <si>
    <t>GB00BKLH3C27</t>
  </si>
  <si>
    <t>4B.23</t>
  </si>
  <si>
    <t>A21A23D13</t>
  </si>
  <si>
    <t>A21A23D14</t>
  </si>
  <si>
    <t>A21A23D15</t>
  </si>
  <si>
    <t>A21A23D16</t>
  </si>
  <si>
    <t>A21A23D17</t>
  </si>
  <si>
    <t>A21A23D18</t>
  </si>
  <si>
    <t>A21A23D19</t>
  </si>
  <si>
    <t>A21A23D01</t>
  </si>
  <si>
    <t>A21A23D02</t>
  </si>
  <si>
    <t>APP20A23D21</t>
  </si>
  <si>
    <t>A21A23D03</t>
  </si>
  <si>
    <t>A21A23D04</t>
  </si>
  <si>
    <t>A21A23D20</t>
  </si>
  <si>
    <t>A21A23D07</t>
  </si>
  <si>
    <t>A21A23D08</t>
  </si>
  <si>
    <t>A21A23D09</t>
  </si>
  <si>
    <t>A21A23D10</t>
  </si>
  <si>
    <t>A21A23D11</t>
  </si>
  <si>
    <t>A21A23D12</t>
  </si>
  <si>
    <t>$131.0m 4.270% private placement 2029 **</t>
  </si>
  <si>
    <t>GB00BKLH3D34</t>
  </si>
  <si>
    <t>4B.24</t>
  </si>
  <si>
    <t>A21A24D13</t>
  </si>
  <si>
    <t>A21A24D14</t>
  </si>
  <si>
    <t>A21A24D15</t>
  </si>
  <si>
    <t>A21A24D16</t>
  </si>
  <si>
    <t>A21A24D17</t>
  </si>
  <si>
    <t>A21A24D18</t>
  </si>
  <si>
    <t>A21A24D19</t>
  </si>
  <si>
    <t>A21A24D01</t>
  </si>
  <si>
    <t>A21A24D02</t>
  </si>
  <si>
    <t>APP20A24D21</t>
  </si>
  <si>
    <t>A21A24D03</t>
  </si>
  <si>
    <t>A21A24D04</t>
  </si>
  <si>
    <t>A21A24D20</t>
  </si>
  <si>
    <t>A21A24D07</t>
  </si>
  <si>
    <t>A21A24D08</t>
  </si>
  <si>
    <t>A21A24D09</t>
  </si>
  <si>
    <t>A21A24D10</t>
  </si>
  <si>
    <t>A21A24D11</t>
  </si>
  <si>
    <t>A21A24D12</t>
  </si>
  <si>
    <t>€50.0m 2.100% private placement due 2030**</t>
  </si>
  <si>
    <t>GB00BKLH3F57</t>
  </si>
  <si>
    <t>EUR private placement swapped to GBP</t>
  </si>
  <si>
    <t>4B.25</t>
  </si>
  <si>
    <t>A21A25D13</t>
  </si>
  <si>
    <t>A21A25D14</t>
  </si>
  <si>
    <t>A21A25D15</t>
  </si>
  <si>
    <t>A21A25D16</t>
  </si>
  <si>
    <t>A21A25D17</t>
  </si>
  <si>
    <t>A21A25D18</t>
  </si>
  <si>
    <t>A21A25D19</t>
  </si>
  <si>
    <t>A21A25D01</t>
  </si>
  <si>
    <t>A21A25D02</t>
  </si>
  <si>
    <t>APP20A25D21</t>
  </si>
  <si>
    <t>A21A25D03</t>
  </si>
  <si>
    <t>A21A25D04</t>
  </si>
  <si>
    <t>A21A25D20</t>
  </si>
  <si>
    <t>A21A25D07</t>
  </si>
  <si>
    <t>A21A25D08</t>
  </si>
  <si>
    <t>A21A25D09</t>
  </si>
  <si>
    <t>A21A25D10</t>
  </si>
  <si>
    <t>A21A25D11</t>
  </si>
  <si>
    <t>A21A25D12</t>
  </si>
  <si>
    <t>£84.7m 0.875% fixed rate bond due 2023**</t>
  </si>
  <si>
    <t>XS2244848011</t>
  </si>
  <si>
    <t>4B.26</t>
  </si>
  <si>
    <t>A21A26D13</t>
  </si>
  <si>
    <t>A21A26D14</t>
  </si>
  <si>
    <t>A21A26D15</t>
  </si>
  <si>
    <t>A21A26D16</t>
  </si>
  <si>
    <t>A21A26D17</t>
  </si>
  <si>
    <t>A21A26D18</t>
  </si>
  <si>
    <t>A21A26D19</t>
  </si>
  <si>
    <t>A21A26D01</t>
  </si>
  <si>
    <t>A21A26D02</t>
  </si>
  <si>
    <t>APP20A26D21</t>
  </si>
  <si>
    <t>A21A26D03</t>
  </si>
  <si>
    <t>A21A26D04</t>
  </si>
  <si>
    <t>A21A26D20</t>
  </si>
  <si>
    <t>A21A26D07</t>
  </si>
  <si>
    <t>A21A26D08</t>
  </si>
  <si>
    <t>A21A26D09</t>
  </si>
  <si>
    <t>A21A26D10</t>
  </si>
  <si>
    <t>A21A26D11</t>
  </si>
  <si>
    <t>A21A26D12</t>
  </si>
  <si>
    <t>€500.0m 0.19% fixed rate bond due 2023**</t>
  </si>
  <si>
    <t>XS2248451200</t>
  </si>
  <si>
    <t>EUR Bond swapped to GBP</t>
  </si>
  <si>
    <t>4B.27</t>
  </si>
  <si>
    <t>A21A27D13</t>
  </si>
  <si>
    <t>A21A27D14</t>
  </si>
  <si>
    <t>A21A27D15</t>
  </si>
  <si>
    <t>A21A27D16</t>
  </si>
  <si>
    <t>A21A27D17</t>
  </si>
  <si>
    <t>A21A27D18</t>
  </si>
  <si>
    <t>A21A27D19</t>
  </si>
  <si>
    <t>A21A27D01</t>
  </si>
  <si>
    <t>A21A27D02</t>
  </si>
  <si>
    <t>APP20A27D21</t>
  </si>
  <si>
    <t>A21A27D03</t>
  </si>
  <si>
    <t>A21A27D04</t>
  </si>
  <si>
    <t>A21A27D20</t>
  </si>
  <si>
    <t>A21A27D07</t>
  </si>
  <si>
    <t>A21A27D08</t>
  </si>
  <si>
    <t>A21A27D09</t>
  </si>
  <si>
    <t>A21A27D10</t>
  </si>
  <si>
    <t>A21A27D11</t>
  </si>
  <si>
    <t>A21A27D12</t>
  </si>
  <si>
    <t>$57m 2.06% fixed rate due 2030**</t>
  </si>
  <si>
    <t>XS2254339331</t>
  </si>
  <si>
    <t>USD Bond swapped to GBP</t>
  </si>
  <si>
    <t>4B.28</t>
  </si>
  <si>
    <t>A21A28D13</t>
  </si>
  <si>
    <t>A21A28D14</t>
  </si>
  <si>
    <t>A21A28D15</t>
  </si>
  <si>
    <t>A21A28D16</t>
  </si>
  <si>
    <t>A21A28D17</t>
  </si>
  <si>
    <t>A21A28D18</t>
  </si>
  <si>
    <t>A21A28D19</t>
  </si>
  <si>
    <t>A21A28D01</t>
  </si>
  <si>
    <t>A21A28D02</t>
  </si>
  <si>
    <t>APP20A28D21</t>
  </si>
  <si>
    <t>A21A28D03</t>
  </si>
  <si>
    <t>A21A28D04</t>
  </si>
  <si>
    <t>A21A28D20</t>
  </si>
  <si>
    <t>A21A28D07</t>
  </si>
  <si>
    <t>A21A28D08</t>
  </si>
  <si>
    <t>A21A28D09</t>
  </si>
  <si>
    <t>A21A28D10</t>
  </si>
  <si>
    <t>A21A28D11</t>
  </si>
  <si>
    <t>A21A28D12</t>
  </si>
  <si>
    <t>£70.0m Class B 3.867% fixed rate loan due 2026</t>
  </si>
  <si>
    <t>4B.29</t>
  </si>
  <si>
    <t>A21A29D13</t>
  </si>
  <si>
    <t>A21A29D14</t>
  </si>
  <si>
    <t>A21A29D15</t>
  </si>
  <si>
    <t>A21A29D16</t>
  </si>
  <si>
    <t>A21A29D17</t>
  </si>
  <si>
    <t>A21A29D18</t>
  </si>
  <si>
    <t>A21A29D19</t>
  </si>
  <si>
    <t>A21A29D01</t>
  </si>
  <si>
    <t>A21A29D02</t>
  </si>
  <si>
    <t>APP20A29D21</t>
  </si>
  <si>
    <t>A21A29D03</t>
  </si>
  <si>
    <t>A21A29D04</t>
  </si>
  <si>
    <t>A21A29D20</t>
  </si>
  <si>
    <t>A21A29D07</t>
  </si>
  <si>
    <t>A21A29D08</t>
  </si>
  <si>
    <t>A21A29D09</t>
  </si>
  <si>
    <t>A21A29D10</t>
  </si>
  <si>
    <t>A21A29D11</t>
  </si>
  <si>
    <t>A21A29D12</t>
  </si>
  <si>
    <t>£50.0m Class B 3.875% fixed rate loan due 2026</t>
  </si>
  <si>
    <t>4B.30</t>
  </si>
  <si>
    <t>A21A30D13</t>
  </si>
  <si>
    <t>A21A30D14</t>
  </si>
  <si>
    <t>A21A30D15</t>
  </si>
  <si>
    <t>A21A30D16</t>
  </si>
  <si>
    <t>A21A30D17</t>
  </si>
  <si>
    <t>A21A30D18</t>
  </si>
  <si>
    <t>A21A30D19</t>
  </si>
  <si>
    <t>A21A30D01</t>
  </si>
  <si>
    <t>A21A30D02</t>
  </si>
  <si>
    <t>APP20A30D21</t>
  </si>
  <si>
    <t>A21A30D03</t>
  </si>
  <si>
    <t>A21A30D04</t>
  </si>
  <si>
    <t>A21A30D20</t>
  </si>
  <si>
    <t>A21A30D07</t>
  </si>
  <si>
    <t>A21A30D08</t>
  </si>
  <si>
    <t>A21A30D09</t>
  </si>
  <si>
    <t>A21A30D10</t>
  </si>
  <si>
    <t>A21A30D11</t>
  </si>
  <si>
    <t>A21A30D12</t>
  </si>
  <si>
    <t>£39.0m Class B 3.918% fixed rate loan due 2026</t>
  </si>
  <si>
    <t>4B.31</t>
  </si>
  <si>
    <t>A21A31D13</t>
  </si>
  <si>
    <t>A21A31D14</t>
  </si>
  <si>
    <t>A21A31D15</t>
  </si>
  <si>
    <t>A21A31D16</t>
  </si>
  <si>
    <t>A21A31D17</t>
  </si>
  <si>
    <t>A21A31D18</t>
  </si>
  <si>
    <t>A21A31D19</t>
  </si>
  <si>
    <t>A21A31D01</t>
  </si>
  <si>
    <t>A21A31D02</t>
  </si>
  <si>
    <t>APP20A31D21</t>
  </si>
  <si>
    <t>A21A31D03</t>
  </si>
  <si>
    <t>A21A31D04</t>
  </si>
  <si>
    <t>A21A31D20</t>
  </si>
  <si>
    <t>A21A31D07</t>
  </si>
  <si>
    <t>A21A31D08</t>
  </si>
  <si>
    <t>A21A31D09</t>
  </si>
  <si>
    <t>A21A31D10</t>
  </si>
  <si>
    <t>A21A31D11</t>
  </si>
  <si>
    <t>A21A31D12</t>
  </si>
  <si>
    <t>£216.0m 2.450% class A private placement due 2028</t>
  </si>
  <si>
    <t>GB00BDC5BK06</t>
  </si>
  <si>
    <t>4B.32</t>
  </si>
  <si>
    <t>A21A32D13</t>
  </si>
  <si>
    <t>A21A32D14</t>
  </si>
  <si>
    <t>A21A32D15</t>
  </si>
  <si>
    <t>A21A32D16</t>
  </si>
  <si>
    <t>A21A32D17</t>
  </si>
  <si>
    <t>A21A32D18</t>
  </si>
  <si>
    <t>A21A32D19</t>
  </si>
  <si>
    <t>A21A32D01</t>
  </si>
  <si>
    <t>A21A32D02</t>
  </si>
  <si>
    <t>APP20A32D21</t>
  </si>
  <si>
    <t>A21A32D03</t>
  </si>
  <si>
    <t>A21A32D04</t>
  </si>
  <si>
    <t>A21A32D20</t>
  </si>
  <si>
    <t>A21A32D07</t>
  </si>
  <si>
    <t>A21A32D08</t>
  </si>
  <si>
    <t>A21A32D09</t>
  </si>
  <si>
    <t>A21A32D10</t>
  </si>
  <si>
    <t>A21A32D11</t>
  </si>
  <si>
    <t>A21A32D12</t>
  </si>
  <si>
    <t>£210.0m 2.550% class A private placement due 2030</t>
  </si>
  <si>
    <t>GB00BDC5BL13</t>
  </si>
  <si>
    <t>4B.33</t>
  </si>
  <si>
    <t>A21A33D13</t>
  </si>
  <si>
    <t>A21A33D14</t>
  </si>
  <si>
    <t>A21A33D15</t>
  </si>
  <si>
    <t>A21A33D16</t>
  </si>
  <si>
    <t>A21A33D17</t>
  </si>
  <si>
    <t>A21A33D18</t>
  </si>
  <si>
    <t>A21A33D19</t>
  </si>
  <si>
    <t>A21A33D01</t>
  </si>
  <si>
    <t>A21A33D02</t>
  </si>
  <si>
    <t>APP20A33D21</t>
  </si>
  <si>
    <t>A21A33D03</t>
  </si>
  <si>
    <t>A21A33D04</t>
  </si>
  <si>
    <t>A21A33D20</t>
  </si>
  <si>
    <t>A21A33D07</t>
  </si>
  <si>
    <t>A21A33D08</t>
  </si>
  <si>
    <t>A21A33D09</t>
  </si>
  <si>
    <t>A21A33D10</t>
  </si>
  <si>
    <t>A21A33D11</t>
  </si>
  <si>
    <t>A21A33D12</t>
  </si>
  <si>
    <t>£40.0m 2.620% class A private placement due 2033</t>
  </si>
  <si>
    <t>GB00BDC5BM20</t>
  </si>
  <si>
    <t>4B.34</t>
  </si>
  <si>
    <t>A21A34D13</t>
  </si>
  <si>
    <t>A21A34D14</t>
  </si>
  <si>
    <t>A21A34D15</t>
  </si>
  <si>
    <t>A21A34D16</t>
  </si>
  <si>
    <t>A21A34D17</t>
  </si>
  <si>
    <t>A21A34D18</t>
  </si>
  <si>
    <t>A21A34D19</t>
  </si>
  <si>
    <t>A21A34D01</t>
  </si>
  <si>
    <t>A21A34D02</t>
  </si>
  <si>
    <t>APP20A34D21</t>
  </si>
  <si>
    <t>A21A34D03</t>
  </si>
  <si>
    <t>A21A34D04</t>
  </si>
  <si>
    <t>A21A34D20</t>
  </si>
  <si>
    <t>A21A34D07</t>
  </si>
  <si>
    <t>A21A34D08</t>
  </si>
  <si>
    <t>A21A34D09</t>
  </si>
  <si>
    <t>A21A34D10</t>
  </si>
  <si>
    <t>A21A34D11</t>
  </si>
  <si>
    <t>A21A34D12</t>
  </si>
  <si>
    <t>$55.0m 3.380% private placement due 2023**</t>
  </si>
  <si>
    <t>GB00BDC5BH76</t>
  </si>
  <si>
    <t>4B.35</t>
  </si>
  <si>
    <t>A21A35D13</t>
  </si>
  <si>
    <t>A21A35D14</t>
  </si>
  <si>
    <t>A21A35D15</t>
  </si>
  <si>
    <t>A21A35D16</t>
  </si>
  <si>
    <t>A21A35D17</t>
  </si>
  <si>
    <t>A21A35D18</t>
  </si>
  <si>
    <t>A21A35D19</t>
  </si>
  <si>
    <t>A21A35D01</t>
  </si>
  <si>
    <t>A21A35D02</t>
  </si>
  <si>
    <t>APP20A35D21</t>
  </si>
  <si>
    <t>A21A35D03</t>
  </si>
  <si>
    <t>A21A35D04</t>
  </si>
  <si>
    <t>A21A35D20</t>
  </si>
  <si>
    <t>A21A35D07</t>
  </si>
  <si>
    <t>A21A35D08</t>
  </si>
  <si>
    <t>A21A35D09</t>
  </si>
  <si>
    <t>A21A35D10</t>
  </si>
  <si>
    <t>A21A35D11</t>
  </si>
  <si>
    <t>A21A35D12</t>
  </si>
  <si>
    <t>$285.0m 3.570% private placement due 2025**</t>
  </si>
  <si>
    <t>GB00BDC5BJ90</t>
  </si>
  <si>
    <t>4B.36</t>
  </si>
  <si>
    <t>A21A36D13</t>
  </si>
  <si>
    <t>A21A36D14</t>
  </si>
  <si>
    <t>A21A36D15</t>
  </si>
  <si>
    <t>A21A36D16</t>
  </si>
  <si>
    <t>A21A36D17</t>
  </si>
  <si>
    <t>A21A36D18</t>
  </si>
  <si>
    <t>A21A36D19</t>
  </si>
  <si>
    <t>A21A36D01</t>
  </si>
  <si>
    <t>A21A36D02</t>
  </si>
  <si>
    <t>APP20A36D21</t>
  </si>
  <si>
    <t>A21A36D03</t>
  </si>
  <si>
    <t>A21A36D04</t>
  </si>
  <si>
    <t>A21A36D20</t>
  </si>
  <si>
    <t>A21A36D07</t>
  </si>
  <si>
    <t>A21A36D08</t>
  </si>
  <si>
    <t>A21A36D09</t>
  </si>
  <si>
    <t>A21A36D10</t>
  </si>
  <si>
    <t>A21A36D11</t>
  </si>
  <si>
    <t>A21A36D12</t>
  </si>
  <si>
    <t>$40m 1.604% fixed rate due 2027**</t>
  </si>
  <si>
    <t>XS2278588343</t>
  </si>
  <si>
    <t>4B.37</t>
  </si>
  <si>
    <t>A21A37D13</t>
  </si>
  <si>
    <t>A21A37D14</t>
  </si>
  <si>
    <t>A21A37D15</t>
  </si>
  <si>
    <t>A21A37D16</t>
  </si>
  <si>
    <t>A21A37D17</t>
  </si>
  <si>
    <t>A21A37D18</t>
  </si>
  <si>
    <t>A21A37D19</t>
  </si>
  <si>
    <t>A21A37D01</t>
  </si>
  <si>
    <t>A21A37D02</t>
  </si>
  <si>
    <t>APP20A37D21</t>
  </si>
  <si>
    <t>A21A37D03</t>
  </si>
  <si>
    <t>A21A37D04</t>
  </si>
  <si>
    <t>A21A37D20</t>
  </si>
  <si>
    <t>A21A37D07</t>
  </si>
  <si>
    <t>A21A37D08</t>
  </si>
  <si>
    <t>A21A37D09</t>
  </si>
  <si>
    <t>A21A37D10</t>
  </si>
  <si>
    <t>A21A37D11</t>
  </si>
  <si>
    <t>A21A37D12</t>
  </si>
  <si>
    <t>Capitalised Bond Fees</t>
  </si>
  <si>
    <t>4B.38</t>
  </si>
  <si>
    <t>A21A38D13</t>
  </si>
  <si>
    <t>A21A38D14</t>
  </si>
  <si>
    <t>A21A38D15</t>
  </si>
  <si>
    <t>A21A38D16</t>
  </si>
  <si>
    <t>A21A38D17</t>
  </si>
  <si>
    <t>A21A38D18</t>
  </si>
  <si>
    <t>A21A38D19</t>
  </si>
  <si>
    <t>A21A38D01</t>
  </si>
  <si>
    <t>A21A38D02</t>
  </si>
  <si>
    <t>APP20A38D21</t>
  </si>
  <si>
    <t>A21A38D03</t>
  </si>
  <si>
    <t>A21A38D04</t>
  </si>
  <si>
    <t>A21A38D20</t>
  </si>
  <si>
    <t>A21A38D07</t>
  </si>
  <si>
    <t>A21A38D08</t>
  </si>
  <si>
    <t>A21A38D09</t>
  </si>
  <si>
    <t>A21A38D10</t>
  </si>
  <si>
    <t>A21A38D11</t>
  </si>
  <si>
    <t>A21A38D12</t>
  </si>
  <si>
    <t>£75m Fixed to index-linked 28/09/2037 Swap -  Receive leg</t>
  </si>
  <si>
    <t>4B.39</t>
  </si>
  <si>
    <t>A21A39D13</t>
  </si>
  <si>
    <t>A21A39D14</t>
  </si>
  <si>
    <t>A21A39D15</t>
  </si>
  <si>
    <t>A21A39D16</t>
  </si>
  <si>
    <t>A21A39D17</t>
  </si>
  <si>
    <t>A21A39D18</t>
  </si>
  <si>
    <t>A21A39D19</t>
  </si>
  <si>
    <t>A21A39D01</t>
  </si>
  <si>
    <t>A21A39D02</t>
  </si>
  <si>
    <t>APP20A39D21</t>
  </si>
  <si>
    <t>A21A39D03</t>
  </si>
  <si>
    <t>A21A39D04</t>
  </si>
  <si>
    <t>A21A39D20</t>
  </si>
  <si>
    <t>A21A39D07</t>
  </si>
  <si>
    <t>A21A39D08</t>
  </si>
  <si>
    <t>A21A39D09</t>
  </si>
  <si>
    <t>A21A39D10</t>
  </si>
  <si>
    <t>A21A39D11</t>
  </si>
  <si>
    <t>A21A39D12</t>
  </si>
  <si>
    <t>£25m Fixed to index-linked 28/09/2037 Swap -  Receive leg</t>
  </si>
  <si>
    <t>4B.40</t>
  </si>
  <si>
    <t>A21A40D13</t>
  </si>
  <si>
    <t>A21A40D14</t>
  </si>
  <si>
    <t>A21A40D15</t>
  </si>
  <si>
    <t>A21A40D16</t>
  </si>
  <si>
    <t>A21A40D17</t>
  </si>
  <si>
    <t>A21A40D18</t>
  </si>
  <si>
    <t>A21A40D19</t>
  </si>
  <si>
    <t>A21A40D01</t>
  </si>
  <si>
    <t>A21A40D02</t>
  </si>
  <si>
    <t>APP20A40D21</t>
  </si>
  <si>
    <t>A21A40D03</t>
  </si>
  <si>
    <t>A21A40D04</t>
  </si>
  <si>
    <t>A21A40D20</t>
  </si>
  <si>
    <t>A21A40D07</t>
  </si>
  <si>
    <t>A21A40D08</t>
  </si>
  <si>
    <t>A21A40D09</t>
  </si>
  <si>
    <t>A21A40D10</t>
  </si>
  <si>
    <t>A21A40D11</t>
  </si>
  <si>
    <t>A21A40D12</t>
  </si>
  <si>
    <t>4B.41</t>
  </si>
  <si>
    <t>A21A41D13</t>
  </si>
  <si>
    <t>A21A41D14</t>
  </si>
  <si>
    <t>A21A41D15</t>
  </si>
  <si>
    <t>A21A41D16</t>
  </si>
  <si>
    <t>A21A41D17</t>
  </si>
  <si>
    <t>A21A41D18</t>
  </si>
  <si>
    <t>A21A41D19</t>
  </si>
  <si>
    <t>A21A41D01</t>
  </si>
  <si>
    <t>A21A41D02</t>
  </si>
  <si>
    <t>APP20A41D21</t>
  </si>
  <si>
    <t>A21A41D03</t>
  </si>
  <si>
    <t>A21A41D04</t>
  </si>
  <si>
    <t>A21A41D20</t>
  </si>
  <si>
    <t>A21A41D07</t>
  </si>
  <si>
    <t>A21A41D08</t>
  </si>
  <si>
    <t>A21A41D09</t>
  </si>
  <si>
    <t>A21A41D10</t>
  </si>
  <si>
    <t>A21A41D11</t>
  </si>
  <si>
    <t>A21A41D12</t>
  </si>
  <si>
    <t>4B.42</t>
  </si>
  <si>
    <t>A21A42D13</t>
  </si>
  <si>
    <t>A21A42D14</t>
  </si>
  <si>
    <t>A21A42D15</t>
  </si>
  <si>
    <t>A21A42D16</t>
  </si>
  <si>
    <t>A21A42D17</t>
  </si>
  <si>
    <t>A21A42D18</t>
  </si>
  <si>
    <t>A21A42D19</t>
  </si>
  <si>
    <t>A21A42D01</t>
  </si>
  <si>
    <t>A21A42D02</t>
  </si>
  <si>
    <t>APP20A42D21</t>
  </si>
  <si>
    <t>A21A42D03</t>
  </si>
  <si>
    <t>A21A42D04</t>
  </si>
  <si>
    <t>A21A42D20</t>
  </si>
  <si>
    <t>A21A42D07</t>
  </si>
  <si>
    <t>A21A42D08</t>
  </si>
  <si>
    <t>A21A42D09</t>
  </si>
  <si>
    <t>A21A42D10</t>
  </si>
  <si>
    <t>A21A42D11</t>
  </si>
  <si>
    <t>A21A42D12</t>
  </si>
  <si>
    <t>£250m Fixed to index-linked 29/09/2037 Swap -  Receive leg</t>
  </si>
  <si>
    <t>4B.43</t>
  </si>
  <si>
    <t>A21A43D13</t>
  </si>
  <si>
    <t>A21A43D14</t>
  </si>
  <si>
    <t>A21A43D15</t>
  </si>
  <si>
    <t>A21A43D16</t>
  </si>
  <si>
    <t>A21A43D17</t>
  </si>
  <si>
    <t>A21A43D18</t>
  </si>
  <si>
    <t>A21A43D19</t>
  </si>
  <si>
    <t>A21A43D01</t>
  </si>
  <si>
    <t>A21A43D02</t>
  </si>
  <si>
    <t>APP20A43D21</t>
  </si>
  <si>
    <t>A21A43D03</t>
  </si>
  <si>
    <t>A21A43D04</t>
  </si>
  <si>
    <t>A21A43D20</t>
  </si>
  <si>
    <t>A21A43D07</t>
  </si>
  <si>
    <t>A21A43D08</t>
  </si>
  <si>
    <t>A21A43D09</t>
  </si>
  <si>
    <t>A21A43D10</t>
  </si>
  <si>
    <t>A21A43D11</t>
  </si>
  <si>
    <t>A21A43D12</t>
  </si>
  <si>
    <t>£200m Fixed to index-linked 30/09/2037 Swap -  Receive leg</t>
  </si>
  <si>
    <t>4B.44</t>
  </si>
  <si>
    <t>A21A44D13</t>
  </si>
  <si>
    <t>A21A44D14</t>
  </si>
  <si>
    <t>A21A44D15</t>
  </si>
  <si>
    <t>A21A44D16</t>
  </si>
  <si>
    <t>A21A44D17</t>
  </si>
  <si>
    <t>A21A44D18</t>
  </si>
  <si>
    <t>A21A44D19</t>
  </si>
  <si>
    <t>A21A44D01</t>
  </si>
  <si>
    <t>A21A44D02</t>
  </si>
  <si>
    <t>APP20A44D21</t>
  </si>
  <si>
    <t>A21A44D03</t>
  </si>
  <si>
    <t>A21A44D04</t>
  </si>
  <si>
    <t>A21A44D20</t>
  </si>
  <si>
    <t>A21A44D07</t>
  </si>
  <si>
    <t>A21A44D08</t>
  </si>
  <si>
    <t>A21A44D09</t>
  </si>
  <si>
    <t>A21A44D10</t>
  </si>
  <si>
    <t>A21A44D11</t>
  </si>
  <si>
    <t>A21A44D12</t>
  </si>
  <si>
    <t>£200m Fixed to index-linked 09/02/2038 Swap -  Receive leg</t>
  </si>
  <si>
    <t>4B.45</t>
  </si>
  <si>
    <t>A21A45D13</t>
  </si>
  <si>
    <t>A21A45D14</t>
  </si>
  <si>
    <t>A21A45D15</t>
  </si>
  <si>
    <t>A21A45D16</t>
  </si>
  <si>
    <t>A21A45D17</t>
  </si>
  <si>
    <t>A21A45D18</t>
  </si>
  <si>
    <t>A21A45D19</t>
  </si>
  <si>
    <t>A21A45D01</t>
  </si>
  <si>
    <t>A21A45D02</t>
  </si>
  <si>
    <t>APP20A45D21</t>
  </si>
  <si>
    <t>A21A45D03</t>
  </si>
  <si>
    <t>A21A45D04</t>
  </si>
  <si>
    <t>A21A45D20</t>
  </si>
  <si>
    <t>A21A45D07</t>
  </si>
  <si>
    <t>A21A45D08</t>
  </si>
  <si>
    <t>A21A45D09</t>
  </si>
  <si>
    <t>A21A45D10</t>
  </si>
  <si>
    <t>A21A45D11</t>
  </si>
  <si>
    <t>A21A45D12</t>
  </si>
  <si>
    <t>£94m Fixed to index-linked 20/08/2038 Swap -  Receive leg</t>
  </si>
  <si>
    <t>4B.46</t>
  </si>
  <si>
    <t>A21A46D13</t>
  </si>
  <si>
    <t>A21A46D14</t>
  </si>
  <si>
    <t>A21A46D15</t>
  </si>
  <si>
    <t>A21A46D16</t>
  </si>
  <si>
    <t>A21A46D17</t>
  </si>
  <si>
    <t>A21A46D18</t>
  </si>
  <si>
    <t>A21A46D19</t>
  </si>
  <si>
    <t>A21A46D01</t>
  </si>
  <si>
    <t>A21A46D02</t>
  </si>
  <si>
    <t>APP20A46D21</t>
  </si>
  <si>
    <t>A21A46D03</t>
  </si>
  <si>
    <t>A21A46D04</t>
  </si>
  <si>
    <t>A21A46D20</t>
  </si>
  <si>
    <t>A21A46D07</t>
  </si>
  <si>
    <t>A21A46D08</t>
  </si>
  <si>
    <t>A21A46D09</t>
  </si>
  <si>
    <t>A21A46D10</t>
  </si>
  <si>
    <t>A21A46D11</t>
  </si>
  <si>
    <t>A21A46D12</t>
  </si>
  <si>
    <t>£114m Fixed to index-linked 09/04/2058 Swap -  Receive leg</t>
  </si>
  <si>
    <t>4B.47</t>
  </si>
  <si>
    <t>A21A47D13</t>
  </si>
  <si>
    <t>A21A47D14</t>
  </si>
  <si>
    <t>A21A47D15</t>
  </si>
  <si>
    <t>A21A47D16</t>
  </si>
  <si>
    <t>A21A47D17</t>
  </si>
  <si>
    <t>A21A47D18</t>
  </si>
  <si>
    <t>A21A47D19</t>
  </si>
  <si>
    <t>A21A47D01</t>
  </si>
  <si>
    <t>A21A47D02</t>
  </si>
  <si>
    <t>APP20A47D21</t>
  </si>
  <si>
    <t>A21A47D03</t>
  </si>
  <si>
    <t>A21A47D04</t>
  </si>
  <si>
    <t>A21A47D20</t>
  </si>
  <si>
    <t>A21A47D07</t>
  </si>
  <si>
    <t>A21A47D08</t>
  </si>
  <si>
    <t>A21A47D09</t>
  </si>
  <si>
    <t>A21A47D10</t>
  </si>
  <si>
    <t>A21A47D11</t>
  </si>
  <si>
    <t>A21A47D12</t>
  </si>
  <si>
    <t>£200m Floating from fixed rate 14/03/2030 Swap -  Receive leg</t>
  </si>
  <si>
    <t>4B.48</t>
  </si>
  <si>
    <t>A21A48D13</t>
  </si>
  <si>
    <t>A21A48D14</t>
  </si>
  <si>
    <t>A21A48D15</t>
  </si>
  <si>
    <t>A21A48D16</t>
  </si>
  <si>
    <t>A21A48D17</t>
  </si>
  <si>
    <t>A21A48D18</t>
  </si>
  <si>
    <t>A21A48D19</t>
  </si>
  <si>
    <t>A21A48D01</t>
  </si>
  <si>
    <t>A21A48D02</t>
  </si>
  <si>
    <t>APP20A48D21</t>
  </si>
  <si>
    <t>A21A48D03</t>
  </si>
  <si>
    <t>A21A48D04</t>
  </si>
  <si>
    <t>A21A48D20</t>
  </si>
  <si>
    <t>A21A48D07</t>
  </si>
  <si>
    <t>A21A48D08</t>
  </si>
  <si>
    <t>A21A48D09</t>
  </si>
  <si>
    <t>A21A48D10</t>
  </si>
  <si>
    <t>A21A48D11</t>
  </si>
  <si>
    <t>A21A48D12</t>
  </si>
  <si>
    <t>£100m of the £150m Floating from fixed rate 14/03/2030 Swap -  Receive leg</t>
  </si>
  <si>
    <t>4B.49</t>
  </si>
  <si>
    <t>A21A49D13</t>
  </si>
  <si>
    <t>A21A49D14</t>
  </si>
  <si>
    <t>A21A49D15</t>
  </si>
  <si>
    <t>A21A49D16</t>
  </si>
  <si>
    <t>A21A49D17</t>
  </si>
  <si>
    <t>A21A49D18</t>
  </si>
  <si>
    <t>A21A49D19</t>
  </si>
  <si>
    <t>A21A49D01</t>
  </si>
  <si>
    <t>A21A49D02</t>
  </si>
  <si>
    <t>APP20A49D21</t>
  </si>
  <si>
    <t>A21A49D03</t>
  </si>
  <si>
    <t>A21A49D04</t>
  </si>
  <si>
    <t>A21A49D20</t>
  </si>
  <si>
    <t>A21A49D07</t>
  </si>
  <si>
    <t>A21A49D08</t>
  </si>
  <si>
    <t>A21A49D09</t>
  </si>
  <si>
    <t>A21A49D10</t>
  </si>
  <si>
    <t>A21A49D11</t>
  </si>
  <si>
    <t>A21A49D12</t>
  </si>
  <si>
    <t>£50m of the £150m Floating from fixed rate 14/03/2030 Swap -  Receive leg</t>
  </si>
  <si>
    <t>4B.50</t>
  </si>
  <si>
    <t>A21A50D13</t>
  </si>
  <si>
    <t>A21A50D14</t>
  </si>
  <si>
    <t>A21A50D15</t>
  </si>
  <si>
    <t>A21A50D16</t>
  </si>
  <si>
    <t>A21A50D17</t>
  </si>
  <si>
    <t>A21A50D18</t>
  </si>
  <si>
    <t>A21A50D19</t>
  </si>
  <si>
    <t>A21A50D01</t>
  </si>
  <si>
    <t>A21A50D02</t>
  </si>
  <si>
    <t>APP20A50D21</t>
  </si>
  <si>
    <t>A21A50D03</t>
  </si>
  <si>
    <t>A21A50D04</t>
  </si>
  <si>
    <t>A21A50D20</t>
  </si>
  <si>
    <t>A21A50D07</t>
  </si>
  <si>
    <t>A21A50D08</t>
  </si>
  <si>
    <t>A21A50D09</t>
  </si>
  <si>
    <t>A21A50D10</t>
  </si>
  <si>
    <t>A21A50D11</t>
  </si>
  <si>
    <t>A21A50D12</t>
  </si>
  <si>
    <t>£150m Floating from fixed rate 14/03/2030 Swap -  Receive leg</t>
  </si>
  <si>
    <t>4B.51</t>
  </si>
  <si>
    <t>A21A51D13</t>
  </si>
  <si>
    <t>A21A51D14</t>
  </si>
  <si>
    <t>A21A51D15</t>
  </si>
  <si>
    <t>A21A51D16</t>
  </si>
  <si>
    <t>A21A51D17</t>
  </si>
  <si>
    <t>A21A51D18</t>
  </si>
  <si>
    <t>A21A51D19</t>
  </si>
  <si>
    <t>A21A51D01</t>
  </si>
  <si>
    <t>A21A51D02</t>
  </si>
  <si>
    <t>APP20A51D21</t>
  </si>
  <si>
    <t>A21A51D03</t>
  </si>
  <si>
    <t>A21A51D04</t>
  </si>
  <si>
    <t>A21A51D20</t>
  </si>
  <si>
    <t>A21A51D07</t>
  </si>
  <si>
    <t>A21A51D08</t>
  </si>
  <si>
    <t>A21A51D09</t>
  </si>
  <si>
    <t>A21A51D10</t>
  </si>
  <si>
    <t>A21A51D11</t>
  </si>
  <si>
    <t>A21A51D12</t>
  </si>
  <si>
    <t>£250m Floating from fixed rate 14/03/2030 Swap -  Receive leg</t>
  </si>
  <si>
    <t>4B.52</t>
  </si>
  <si>
    <t>A21A52D13</t>
  </si>
  <si>
    <t>A21A52D14</t>
  </si>
  <si>
    <t>A21A52D15</t>
  </si>
  <si>
    <t>A21A52D16</t>
  </si>
  <si>
    <t>A21A52D17</t>
  </si>
  <si>
    <t>A21A52D18</t>
  </si>
  <si>
    <t>A21A52D19</t>
  </si>
  <si>
    <t>A21A52D01</t>
  </si>
  <si>
    <t>A21A52D02</t>
  </si>
  <si>
    <t>APP20A52D21</t>
  </si>
  <si>
    <t>A21A52D03</t>
  </si>
  <si>
    <t>A21A52D04</t>
  </si>
  <si>
    <t>A21A52D20</t>
  </si>
  <si>
    <t>A21A52D07</t>
  </si>
  <si>
    <t>A21A52D08</t>
  </si>
  <si>
    <t>A21A52D09</t>
  </si>
  <si>
    <t>A21A52D10</t>
  </si>
  <si>
    <t>A21A52D11</t>
  </si>
  <si>
    <t>A21A52D12</t>
  </si>
  <si>
    <t>4B.53</t>
  </si>
  <si>
    <t>A21A53D13</t>
  </si>
  <si>
    <t>A21A53D14</t>
  </si>
  <si>
    <t>A21A53D15</t>
  </si>
  <si>
    <t>A21A53D16</t>
  </si>
  <si>
    <t>A21A53D17</t>
  </si>
  <si>
    <t>A21A53D18</t>
  </si>
  <si>
    <t>A21A53D19</t>
  </si>
  <si>
    <t>A21A53D01</t>
  </si>
  <si>
    <t>A21A53D02</t>
  </si>
  <si>
    <t>APP20A53D21</t>
  </si>
  <si>
    <t>A21A53D03</t>
  </si>
  <si>
    <t>A21A53D04</t>
  </si>
  <si>
    <t>A21A53D20</t>
  </si>
  <si>
    <t>A21A53D07</t>
  </si>
  <si>
    <t>A21A53D08</t>
  </si>
  <si>
    <t>A21A53D09</t>
  </si>
  <si>
    <t>A21A53D10</t>
  </si>
  <si>
    <t>A21A53D11</t>
  </si>
  <si>
    <t>A21A53D12</t>
  </si>
  <si>
    <t>£100m Floating from fixed rate 16/03/2030 Swap -  Receive leg</t>
  </si>
  <si>
    <t>4B.54</t>
  </si>
  <si>
    <t>A21A54D13</t>
  </si>
  <si>
    <t>A21A54D14</t>
  </si>
  <si>
    <t>A21A54D15</t>
  </si>
  <si>
    <t>A21A54D16</t>
  </si>
  <si>
    <t>A21A54D17</t>
  </si>
  <si>
    <t>A21A54D18</t>
  </si>
  <si>
    <t>A21A54D19</t>
  </si>
  <si>
    <t>A21A54D01</t>
  </si>
  <si>
    <t>A21A54D02</t>
  </si>
  <si>
    <t>APP20A54D21</t>
  </si>
  <si>
    <t>A21A54D03</t>
  </si>
  <si>
    <t>A21A54D04</t>
  </si>
  <si>
    <t>A21A54D20</t>
  </si>
  <si>
    <t>A21A54D07</t>
  </si>
  <si>
    <t>A21A54D08</t>
  </si>
  <si>
    <t>A21A54D09</t>
  </si>
  <si>
    <t>A21A54D10</t>
  </si>
  <si>
    <t>A21A54D11</t>
  </si>
  <si>
    <t>A21A54D12</t>
  </si>
  <si>
    <t>£100m Floating from fixed rate 14/03/2030 Swap -  Receive leg</t>
  </si>
  <si>
    <t>4B.55</t>
  </si>
  <si>
    <t>A21A55D13</t>
  </si>
  <si>
    <t>A21A55D14</t>
  </si>
  <si>
    <t>A21A55D15</t>
  </si>
  <si>
    <t>A21A55D16</t>
  </si>
  <si>
    <t>A21A55D17</t>
  </si>
  <si>
    <t>A21A55D18</t>
  </si>
  <si>
    <t>A21A55D19</t>
  </si>
  <si>
    <t>A21A55D01</t>
  </si>
  <si>
    <t>A21A55D02</t>
  </si>
  <si>
    <t>APP20A55D21</t>
  </si>
  <si>
    <t>A21A55D03</t>
  </si>
  <si>
    <t>A21A55D04</t>
  </si>
  <si>
    <t>A21A55D20</t>
  </si>
  <si>
    <t>A21A55D07</t>
  </si>
  <si>
    <t>A21A55D08</t>
  </si>
  <si>
    <t>A21A55D09</t>
  </si>
  <si>
    <t>A21A55D10</t>
  </si>
  <si>
    <t>A21A55D11</t>
  </si>
  <si>
    <t>A21A55D12</t>
  </si>
  <si>
    <t>4B.56</t>
  </si>
  <si>
    <t>A21A56D13</t>
  </si>
  <si>
    <t>A21A56D14</t>
  </si>
  <si>
    <t>A21A56D15</t>
  </si>
  <si>
    <t>A21A56D16</t>
  </si>
  <si>
    <t>A21A56D17</t>
  </si>
  <si>
    <t>A21A56D18</t>
  </si>
  <si>
    <t>A21A56D19</t>
  </si>
  <si>
    <t>A21A56D01</t>
  </si>
  <si>
    <t>A21A56D02</t>
  </si>
  <si>
    <t>APP20A56D21</t>
  </si>
  <si>
    <t>A21A56D03</t>
  </si>
  <si>
    <t>A21A56D04</t>
  </si>
  <si>
    <t>A21A56D20</t>
  </si>
  <si>
    <t>A21A56D07</t>
  </si>
  <si>
    <t>A21A56D08</t>
  </si>
  <si>
    <t>A21A56D09</t>
  </si>
  <si>
    <t>A21A56D10</t>
  </si>
  <si>
    <t>A21A56D11</t>
  </si>
  <si>
    <t>A21A56D12</t>
  </si>
  <si>
    <t>£43m Floating from fixed rate 14/03/2030 Swap -  Receive leg</t>
  </si>
  <si>
    <t>4B.57</t>
  </si>
  <si>
    <t>A21A57D13</t>
  </si>
  <si>
    <t>A21A57D14</t>
  </si>
  <si>
    <t>A21A57D15</t>
  </si>
  <si>
    <t>A21A57D16</t>
  </si>
  <si>
    <t>A21A57D17</t>
  </si>
  <si>
    <t>A21A57D18</t>
  </si>
  <si>
    <t>A21A57D19</t>
  </si>
  <si>
    <t>A21A57D01</t>
  </si>
  <si>
    <t>A21A57D02</t>
  </si>
  <si>
    <t>APP20A57D21</t>
  </si>
  <si>
    <t>A21A57D03</t>
  </si>
  <si>
    <t>A21A57D04</t>
  </si>
  <si>
    <t>A21A57D20</t>
  </si>
  <si>
    <t>A21A57D07</t>
  </si>
  <si>
    <t>A21A57D08</t>
  </si>
  <si>
    <t>A21A57D09</t>
  </si>
  <si>
    <t>A21A57D10</t>
  </si>
  <si>
    <t>A21A57D11</t>
  </si>
  <si>
    <t>A21A57D12</t>
  </si>
  <si>
    <t>4B.58</t>
  </si>
  <si>
    <t>A21A58D13</t>
  </si>
  <si>
    <t>A21A58D14</t>
  </si>
  <si>
    <t>A21A58D15</t>
  </si>
  <si>
    <t>A21A58D16</t>
  </si>
  <si>
    <t>A21A58D17</t>
  </si>
  <si>
    <t>A21A58D18</t>
  </si>
  <si>
    <t>A21A58D19</t>
  </si>
  <si>
    <t>A21A58D01</t>
  </si>
  <si>
    <t>A21A58D02</t>
  </si>
  <si>
    <t>APP20A58D21</t>
  </si>
  <si>
    <t>A21A58D03</t>
  </si>
  <si>
    <t>A21A58D04</t>
  </si>
  <si>
    <t>A21A58D20</t>
  </si>
  <si>
    <t>A21A58D07</t>
  </si>
  <si>
    <t>A21A58D08</t>
  </si>
  <si>
    <t>A21A58D09</t>
  </si>
  <si>
    <t>A21A58D10</t>
  </si>
  <si>
    <t>A21A58D11</t>
  </si>
  <si>
    <t>A21A58D12</t>
  </si>
  <si>
    <t>£60m of the £150m Floating from fixed rate 16/03/2030 Swap -  Receive leg</t>
  </si>
  <si>
    <t>4B.59</t>
  </si>
  <si>
    <t>A21A59D13</t>
  </si>
  <si>
    <t>A21A59D14</t>
  </si>
  <si>
    <t>A21A59D15</t>
  </si>
  <si>
    <t>A21A59D16</t>
  </si>
  <si>
    <t>A21A59D17</t>
  </si>
  <si>
    <t>A21A59D18</t>
  </si>
  <si>
    <t>A21A59D19</t>
  </si>
  <si>
    <t>A21A59D01</t>
  </si>
  <si>
    <t>A21A59D02</t>
  </si>
  <si>
    <t>APP20A59D21</t>
  </si>
  <si>
    <t>A21A59D03</t>
  </si>
  <si>
    <t>A21A59D04</t>
  </si>
  <si>
    <t>A21A59D20</t>
  </si>
  <si>
    <t>A21A59D07</t>
  </si>
  <si>
    <t>A21A59D08</t>
  </si>
  <si>
    <t>A21A59D09</t>
  </si>
  <si>
    <t>A21A59D10</t>
  </si>
  <si>
    <t>A21A59D11</t>
  </si>
  <si>
    <t>A21A59D12</t>
  </si>
  <si>
    <t>£40m of the £150m Floating from fixed rate 16/03/2030 Swap -  Receive leg</t>
  </si>
  <si>
    <t>4B.60</t>
  </si>
  <si>
    <t>A21A60D13</t>
  </si>
  <si>
    <t>A21A60D14</t>
  </si>
  <si>
    <t>A21A60D15</t>
  </si>
  <si>
    <t>A21A60D16</t>
  </si>
  <si>
    <t>A21A60D17</t>
  </si>
  <si>
    <t>A21A60D18</t>
  </si>
  <si>
    <t>A21A60D19</t>
  </si>
  <si>
    <t>A21A60D01</t>
  </si>
  <si>
    <t>A21A60D02</t>
  </si>
  <si>
    <t>APP20A60D21</t>
  </si>
  <si>
    <t>A21A60D03</t>
  </si>
  <si>
    <t>A21A60D04</t>
  </si>
  <si>
    <t>A21A60D20</t>
  </si>
  <si>
    <t>A21A60D07</t>
  </si>
  <si>
    <t>A21A60D08</t>
  </si>
  <si>
    <t>A21A60D09</t>
  </si>
  <si>
    <t>A21A60D10</t>
  </si>
  <si>
    <t>A21A60D11</t>
  </si>
  <si>
    <t>A21A60D12</t>
  </si>
  <si>
    <t>£50m of the £150m Floating from fixed rate 16/03/2030 Swap -  Receive leg</t>
  </si>
  <si>
    <t>4B.61</t>
  </si>
  <si>
    <t>A21A61D13</t>
  </si>
  <si>
    <t>A21A61D14</t>
  </si>
  <si>
    <t>A21A61D15</t>
  </si>
  <si>
    <t>A21A61D16</t>
  </si>
  <si>
    <t>A21A61D17</t>
  </si>
  <si>
    <t>A21A61D18</t>
  </si>
  <si>
    <t>A21A61D19</t>
  </si>
  <si>
    <t>A21A61D01</t>
  </si>
  <si>
    <t>A21A61D02</t>
  </si>
  <si>
    <t>APP20A61D21</t>
  </si>
  <si>
    <t>A21A61D03</t>
  </si>
  <si>
    <t>A21A61D04</t>
  </si>
  <si>
    <t>A21A61D20</t>
  </si>
  <si>
    <t>A21A61D07</t>
  </si>
  <si>
    <t>A21A61D08</t>
  </si>
  <si>
    <t>A21A61D09</t>
  </si>
  <si>
    <t>A21A61D10</t>
  </si>
  <si>
    <t>A21A61D11</t>
  </si>
  <si>
    <t>A21A61D12</t>
  </si>
  <si>
    <t>4B.62</t>
  </si>
  <si>
    <t>A21A62D13</t>
  </si>
  <si>
    <t>A21A62D14</t>
  </si>
  <si>
    <t>A21A62D15</t>
  </si>
  <si>
    <t>A21A62D16</t>
  </si>
  <si>
    <t>A21A62D17</t>
  </si>
  <si>
    <t>A21A62D18</t>
  </si>
  <si>
    <t>A21A62D19</t>
  </si>
  <si>
    <t>A21A62D01</t>
  </si>
  <si>
    <t>A21A62D02</t>
  </si>
  <si>
    <t>APP20A62D21</t>
  </si>
  <si>
    <t>A21A62D03</t>
  </si>
  <si>
    <t>A21A62D04</t>
  </si>
  <si>
    <t>A21A62D20</t>
  </si>
  <si>
    <t>A21A62D07</t>
  </si>
  <si>
    <t>A21A62D08</t>
  </si>
  <si>
    <t>A21A62D09</t>
  </si>
  <si>
    <t>A21A62D10</t>
  </si>
  <si>
    <t>A21A62D11</t>
  </si>
  <si>
    <t>A21A62D12</t>
  </si>
  <si>
    <t>£81m of the £227m Floating from fixed rate 14/03/2030 Swap -  Receive leg</t>
  </si>
  <si>
    <t>4B.63</t>
  </si>
  <si>
    <t>A21A63D13</t>
  </si>
  <si>
    <t>A21A63D14</t>
  </si>
  <si>
    <t>A21A63D15</t>
  </si>
  <si>
    <t>A21A63D16</t>
  </si>
  <si>
    <t>A21A63D17</t>
  </si>
  <si>
    <t>A21A63D18</t>
  </si>
  <si>
    <t>A21A63D19</t>
  </si>
  <si>
    <t>A21A63D01</t>
  </si>
  <si>
    <t>A21A63D02</t>
  </si>
  <si>
    <t>APP20A63D21</t>
  </si>
  <si>
    <t>A21A63D03</t>
  </si>
  <si>
    <t>A21A63D04</t>
  </si>
  <si>
    <t>A21A63D20</t>
  </si>
  <si>
    <t>A21A63D07</t>
  </si>
  <si>
    <t>A21A63D08</t>
  </si>
  <si>
    <t>A21A63D09</t>
  </si>
  <si>
    <t>A21A63D10</t>
  </si>
  <si>
    <t>A21A63D11</t>
  </si>
  <si>
    <t>A21A63D12</t>
  </si>
  <si>
    <t>£101m of the £227m Floating from fixed rate 14/03/2030 Swap -  Receive leg</t>
  </si>
  <si>
    <t>4B.64</t>
  </si>
  <si>
    <t>A21A64D13</t>
  </si>
  <si>
    <t>A21A64D14</t>
  </si>
  <si>
    <t>A21A64D15</t>
  </si>
  <si>
    <t>A21A64D16</t>
  </si>
  <si>
    <t>A21A64D17</t>
  </si>
  <si>
    <t>A21A64D18</t>
  </si>
  <si>
    <t>A21A64D19</t>
  </si>
  <si>
    <t>A21A64D01</t>
  </si>
  <si>
    <t>A21A64D02</t>
  </si>
  <si>
    <t>APP20A64D21</t>
  </si>
  <si>
    <t>A21A64D03</t>
  </si>
  <si>
    <t>A21A64D04</t>
  </si>
  <si>
    <t>A21A64D20</t>
  </si>
  <si>
    <t>A21A64D07</t>
  </si>
  <si>
    <t>A21A64D08</t>
  </si>
  <si>
    <t>A21A64D09</t>
  </si>
  <si>
    <t>A21A64D10</t>
  </si>
  <si>
    <t>A21A64D11</t>
  </si>
  <si>
    <t>A21A64D12</t>
  </si>
  <si>
    <t>£44m of the £227m Floating from fixed rate 14/03/2030 Swap -  Receive leg</t>
  </si>
  <si>
    <t>4B.65</t>
  </si>
  <si>
    <t>A21A65D13</t>
  </si>
  <si>
    <t>A21A65D14</t>
  </si>
  <si>
    <t>A21A65D15</t>
  </si>
  <si>
    <t>A21A65D16</t>
  </si>
  <si>
    <t>A21A65D17</t>
  </si>
  <si>
    <t>A21A65D18</t>
  </si>
  <si>
    <t>A21A65D19</t>
  </si>
  <si>
    <t>A21A65D01</t>
  </si>
  <si>
    <t>A21A65D02</t>
  </si>
  <si>
    <t>APP20A65D21</t>
  </si>
  <si>
    <t>A21A65D03</t>
  </si>
  <si>
    <t>A21A65D04</t>
  </si>
  <si>
    <t>A21A65D20</t>
  </si>
  <si>
    <t>A21A65D07</t>
  </si>
  <si>
    <t>A21A65D08</t>
  </si>
  <si>
    <t>A21A65D09</t>
  </si>
  <si>
    <t>A21A65D10</t>
  </si>
  <si>
    <t>A21A65D11</t>
  </si>
  <si>
    <t>A21A65D12</t>
  </si>
  <si>
    <t>£200m Fixed to index-linked 31/10/2029 Swap -  Receive leg</t>
  </si>
  <si>
    <t>4B.66</t>
  </si>
  <si>
    <t>A21A66D13</t>
  </si>
  <si>
    <t>A21A66D14</t>
  </si>
  <si>
    <t>A21A66D15</t>
  </si>
  <si>
    <t>A21A66D16</t>
  </si>
  <si>
    <t>A21A66D17</t>
  </si>
  <si>
    <t>A21A66D18</t>
  </si>
  <si>
    <t>A21A66D19</t>
  </si>
  <si>
    <t>A21A66D01</t>
  </si>
  <si>
    <t>A21A66D02</t>
  </si>
  <si>
    <t>APP20A66D21</t>
  </si>
  <si>
    <t>A21A66D03</t>
  </si>
  <si>
    <t>A21A66D04</t>
  </si>
  <si>
    <t>A21A66D20</t>
  </si>
  <si>
    <t>A21A66D07</t>
  </si>
  <si>
    <t>A21A66D08</t>
  </si>
  <si>
    <t>A21A66D09</t>
  </si>
  <si>
    <t>A21A66D10</t>
  </si>
  <si>
    <t>A21A66D11</t>
  </si>
  <si>
    <t>A21A66D12</t>
  </si>
  <si>
    <t>£210m Fixed to index-linked 31/10/2024 Swap -  Receive leg</t>
  </si>
  <si>
    <t>4B.67</t>
  </si>
  <si>
    <t>A21A67D13</t>
  </si>
  <si>
    <t>A21A67D14</t>
  </si>
  <si>
    <t>A21A67D15</t>
  </si>
  <si>
    <t>A21A67D16</t>
  </si>
  <si>
    <t>A21A67D17</t>
  </si>
  <si>
    <t>A21A67D18</t>
  </si>
  <si>
    <t>A21A67D19</t>
  </si>
  <si>
    <t>A21A67D01</t>
  </si>
  <si>
    <t>A21A67D02</t>
  </si>
  <si>
    <t>APP20A67D21</t>
  </si>
  <si>
    <t>A21A67D03</t>
  </si>
  <si>
    <t>A21A67D04</t>
  </si>
  <si>
    <t>A21A67D20</t>
  </si>
  <si>
    <t>A21A67D07</t>
  </si>
  <si>
    <t>A21A67D08</t>
  </si>
  <si>
    <t>A21A67D09</t>
  </si>
  <si>
    <t>A21A67D10</t>
  </si>
  <si>
    <t>A21A67D11</t>
  </si>
  <si>
    <t>A21A67D12</t>
  </si>
  <si>
    <t>£40m Fixed to index-linked 31/10/2024 Swap -  Receive leg</t>
  </si>
  <si>
    <t>4B.68</t>
  </si>
  <si>
    <t>A21A68D13</t>
  </si>
  <si>
    <t>A21A68D14</t>
  </si>
  <si>
    <t>A21A68D15</t>
  </si>
  <si>
    <t>A21A68D16</t>
  </si>
  <si>
    <t>A21A68D17</t>
  </si>
  <si>
    <t>A21A68D18</t>
  </si>
  <si>
    <t>A21A68D19</t>
  </si>
  <si>
    <t>A21A68D01</t>
  </si>
  <si>
    <t>A21A68D02</t>
  </si>
  <si>
    <t>APP20A68D21</t>
  </si>
  <si>
    <t>A21A68D03</t>
  </si>
  <si>
    <t>A21A68D04</t>
  </si>
  <si>
    <t>A21A68D20</t>
  </si>
  <si>
    <t>A21A68D07</t>
  </si>
  <si>
    <t>A21A68D08</t>
  </si>
  <si>
    <t>A21A68D09</t>
  </si>
  <si>
    <t>A21A68D10</t>
  </si>
  <si>
    <t>A21A68D11</t>
  </si>
  <si>
    <t>A21A68D12</t>
  </si>
  <si>
    <t>£50m Fixed to index-linked 11/02/2029 Swap -  Receive leg</t>
  </si>
  <si>
    <t>4B.69</t>
  </si>
  <si>
    <t>A21A69D13</t>
  </si>
  <si>
    <t>A21A69D14</t>
  </si>
  <si>
    <t>A21A69D15</t>
  </si>
  <si>
    <t>A21A69D16</t>
  </si>
  <si>
    <t>A21A69D17</t>
  </si>
  <si>
    <t>A21A69D18</t>
  </si>
  <si>
    <t>A21A69D19</t>
  </si>
  <si>
    <t>A21A69D01</t>
  </si>
  <si>
    <t>A21A69D02</t>
  </si>
  <si>
    <t>APP20A69D21</t>
  </si>
  <si>
    <t>A21A69D03</t>
  </si>
  <si>
    <t>A21A69D04</t>
  </si>
  <si>
    <t>A21A69D20</t>
  </si>
  <si>
    <t>A21A69D07</t>
  </si>
  <si>
    <t>A21A69D08</t>
  </si>
  <si>
    <t>A21A69D09</t>
  </si>
  <si>
    <t>A21A69D10</t>
  </si>
  <si>
    <t>A21A69D11</t>
  </si>
  <si>
    <t>A21A69D12</t>
  </si>
  <si>
    <t>£50m Fixed to index-linked 24/01/2029 Swap -  Receive leg</t>
  </si>
  <si>
    <t>4B.70</t>
  </si>
  <si>
    <t>A21A70D13</t>
  </si>
  <si>
    <t>A21A70D14</t>
  </si>
  <si>
    <t>A21A70D15</t>
  </si>
  <si>
    <t>A21A70D16</t>
  </si>
  <si>
    <t>A21A70D17</t>
  </si>
  <si>
    <t>A21A70D18</t>
  </si>
  <si>
    <t>A21A70D19</t>
  </si>
  <si>
    <t>A21A70D01</t>
  </si>
  <si>
    <t>A21A70D02</t>
  </si>
  <si>
    <t>APP20A70D21</t>
  </si>
  <si>
    <t>A21A70D03</t>
  </si>
  <si>
    <t>A21A70D04</t>
  </si>
  <si>
    <t>A21A70D20</t>
  </si>
  <si>
    <t>A21A70D07</t>
  </si>
  <si>
    <t>A21A70D08</t>
  </si>
  <si>
    <t>A21A70D09</t>
  </si>
  <si>
    <t>A21A70D10</t>
  </si>
  <si>
    <t>A21A70D11</t>
  </si>
  <si>
    <t>A21A70D12</t>
  </si>
  <si>
    <t>£100m Fixed to index-linked 11/02/2029 Swap -  Receive leg</t>
  </si>
  <si>
    <t>4B.71</t>
  </si>
  <si>
    <t>A21A71D13</t>
  </si>
  <si>
    <t>A21A71D14</t>
  </si>
  <si>
    <t>A21A71D15</t>
  </si>
  <si>
    <t>A21A71D16</t>
  </si>
  <si>
    <t>A21A71D17</t>
  </si>
  <si>
    <t>A21A71D18</t>
  </si>
  <si>
    <t>A21A71D19</t>
  </si>
  <si>
    <t>A21A71D01</t>
  </si>
  <si>
    <t>A21A71D02</t>
  </si>
  <si>
    <t>APP20A71D21</t>
  </si>
  <si>
    <t>A21A71D03</t>
  </si>
  <si>
    <t>A21A71D04</t>
  </si>
  <si>
    <t>A21A71D20</t>
  </si>
  <si>
    <t>A21A71D07</t>
  </si>
  <si>
    <t>A21A71D08</t>
  </si>
  <si>
    <t>A21A71D09</t>
  </si>
  <si>
    <t>A21A71D10</t>
  </si>
  <si>
    <t>A21A71D11</t>
  </si>
  <si>
    <t>A21A71D12</t>
  </si>
  <si>
    <t>£250m Fixed to index-linked 11/02/2029 Swap -  Receive leg</t>
  </si>
  <si>
    <t>4B.72</t>
  </si>
  <si>
    <t>A21A72D13</t>
  </si>
  <si>
    <t>A21A72D14</t>
  </si>
  <si>
    <t>A21A72D15</t>
  </si>
  <si>
    <t>A21A72D16</t>
  </si>
  <si>
    <t>A21A72D17</t>
  </si>
  <si>
    <t>A21A72D18</t>
  </si>
  <si>
    <t>A21A72D19</t>
  </si>
  <si>
    <t>A21A72D01</t>
  </si>
  <si>
    <t>A21A72D02</t>
  </si>
  <si>
    <t>APP20A72D21</t>
  </si>
  <si>
    <t>A21A72D03</t>
  </si>
  <si>
    <t>A21A72D04</t>
  </si>
  <si>
    <t>A21A72D20</t>
  </si>
  <si>
    <t>A21A72D07</t>
  </si>
  <si>
    <t>A21A72D08</t>
  </si>
  <si>
    <t>A21A72D09</t>
  </si>
  <si>
    <t>A21A72D10</t>
  </si>
  <si>
    <t>A21A72D11</t>
  </si>
  <si>
    <t>A21A72D12</t>
  </si>
  <si>
    <t>4B.73</t>
  </si>
  <si>
    <t>A21A73D13</t>
  </si>
  <si>
    <t>A21A73D14</t>
  </si>
  <si>
    <t>A21A73D15</t>
  </si>
  <si>
    <t>A21A73D16</t>
  </si>
  <si>
    <t>A21A73D17</t>
  </si>
  <si>
    <t>A21A73D18</t>
  </si>
  <si>
    <t>A21A73D19</t>
  </si>
  <si>
    <t>A21A73D01</t>
  </si>
  <si>
    <t>A21A73D02</t>
  </si>
  <si>
    <t>APP20A73D21</t>
  </si>
  <si>
    <t>A21A73D03</t>
  </si>
  <si>
    <t>A21A73D04</t>
  </si>
  <si>
    <t>A21A73D20</t>
  </si>
  <si>
    <t>A21A73D07</t>
  </si>
  <si>
    <t>A21A73D08</t>
  </si>
  <si>
    <t>A21A73D09</t>
  </si>
  <si>
    <t>A21A73D10</t>
  </si>
  <si>
    <t>A21A73D11</t>
  </si>
  <si>
    <t>A21A73D12</t>
  </si>
  <si>
    <t>£300m Fixed to index-linked 25/10/2024 Swap -  Receive leg</t>
  </si>
  <si>
    <t>4B.74</t>
  </si>
  <si>
    <t>A21A74D13</t>
  </si>
  <si>
    <t>A21A74D14</t>
  </si>
  <si>
    <t>A21A74D15</t>
  </si>
  <si>
    <t>A21A74D16</t>
  </si>
  <si>
    <t>A21A74D17</t>
  </si>
  <si>
    <t>A21A74D18</t>
  </si>
  <si>
    <t>A21A74D19</t>
  </si>
  <si>
    <t>A21A74D01</t>
  </si>
  <si>
    <t>A21A74D02</t>
  </si>
  <si>
    <t>APP20A74D21</t>
  </si>
  <si>
    <t>A21A74D03</t>
  </si>
  <si>
    <t>A21A74D04</t>
  </si>
  <si>
    <t>A21A74D20</t>
  </si>
  <si>
    <t>A21A74D07</t>
  </si>
  <si>
    <t>A21A74D08</t>
  </si>
  <si>
    <t>A21A74D09</t>
  </si>
  <si>
    <t>A21A74D10</t>
  </si>
  <si>
    <t>A21A74D11</t>
  </si>
  <si>
    <t>A21A74D12</t>
  </si>
  <si>
    <t>£100m Fixed to index-linked 22/03/2029 Swap -  Receive leg</t>
  </si>
  <si>
    <t>4B.75</t>
  </si>
  <si>
    <t>A21A75D13</t>
  </si>
  <si>
    <t>A21A75D14</t>
  </si>
  <si>
    <t>A21A75D15</t>
  </si>
  <si>
    <t>A21A75D16</t>
  </si>
  <si>
    <t>A21A75D17</t>
  </si>
  <si>
    <t>A21A75D18</t>
  </si>
  <si>
    <t>A21A75D19</t>
  </si>
  <si>
    <t>A21A75D01</t>
  </si>
  <si>
    <t>A21A75D02</t>
  </si>
  <si>
    <t>APP20A75D21</t>
  </si>
  <si>
    <t>A21A75D03</t>
  </si>
  <si>
    <t>A21A75D04</t>
  </si>
  <si>
    <t>A21A75D20</t>
  </si>
  <si>
    <t>A21A75D07</t>
  </si>
  <si>
    <t>A21A75D08</t>
  </si>
  <si>
    <t>A21A75D09</t>
  </si>
  <si>
    <t>A21A75D10</t>
  </si>
  <si>
    <t>A21A75D11</t>
  </si>
  <si>
    <t>A21A75D12</t>
  </si>
  <si>
    <t>£77m Fixed to index-linked 29/10/2024 Swap -  Receive leg</t>
  </si>
  <si>
    <t>4B.76</t>
  </si>
  <si>
    <t>A21A76D13</t>
  </si>
  <si>
    <t>A21A76D14</t>
  </si>
  <si>
    <t>A21A76D15</t>
  </si>
  <si>
    <t>A21A76D16</t>
  </si>
  <si>
    <t>A21A76D17</t>
  </si>
  <si>
    <t>A21A76D18</t>
  </si>
  <si>
    <t>A21A76D19</t>
  </si>
  <si>
    <t>A21A76D01</t>
  </si>
  <si>
    <t>A21A76D02</t>
  </si>
  <si>
    <t>APP20A76D21</t>
  </si>
  <si>
    <t>A21A76D03</t>
  </si>
  <si>
    <t>A21A76D04</t>
  </si>
  <si>
    <t>A21A76D20</t>
  </si>
  <si>
    <t>A21A76D07</t>
  </si>
  <si>
    <t>A21A76D08</t>
  </si>
  <si>
    <t>A21A76D09</t>
  </si>
  <si>
    <t>A21A76D10</t>
  </si>
  <si>
    <t>A21A76D11</t>
  </si>
  <si>
    <t>A21A76D12</t>
  </si>
  <si>
    <t>£122m Fixed to index-linked 29/10/2024 Swap -  Receive leg</t>
  </si>
  <si>
    <t>4B.77</t>
  </si>
  <si>
    <t>A21A77D13</t>
  </si>
  <si>
    <t>A21A77D14</t>
  </si>
  <si>
    <t>A21A77D15</t>
  </si>
  <si>
    <t>A21A77D16</t>
  </si>
  <si>
    <t>A21A77D17</t>
  </si>
  <si>
    <t>A21A77D18</t>
  </si>
  <si>
    <t>A21A77D19</t>
  </si>
  <si>
    <t>A21A77D01</t>
  </si>
  <si>
    <t>A21A77D02</t>
  </si>
  <si>
    <t>APP20A77D21</t>
  </si>
  <si>
    <t>A21A77D03</t>
  </si>
  <si>
    <t>A21A77D04</t>
  </si>
  <si>
    <t>A21A77D20</t>
  </si>
  <si>
    <t>A21A77D07</t>
  </si>
  <si>
    <t>A21A77D08</t>
  </si>
  <si>
    <t>A21A77D09</t>
  </si>
  <si>
    <t>A21A77D10</t>
  </si>
  <si>
    <t>A21A77D11</t>
  </si>
  <si>
    <t>A21A77D12</t>
  </si>
  <si>
    <t>£100m Fixed to index-linked 01/11/2029 Swap -  Receive leg</t>
  </si>
  <si>
    <t>4B.78</t>
  </si>
  <si>
    <t>A21A78D13</t>
  </si>
  <si>
    <t>A21A78D14</t>
  </si>
  <si>
    <t>A21A78D15</t>
  </si>
  <si>
    <t>A21A78D16</t>
  </si>
  <si>
    <t>A21A78D17</t>
  </si>
  <si>
    <t>A21A78D18</t>
  </si>
  <si>
    <t>A21A78D19</t>
  </si>
  <si>
    <t>A21A78D01</t>
  </si>
  <si>
    <t>A21A78D02</t>
  </si>
  <si>
    <t>APP20A78D21</t>
  </si>
  <si>
    <t>A21A78D03</t>
  </si>
  <si>
    <t>A21A78D04</t>
  </si>
  <si>
    <t>A21A78D20</t>
  </si>
  <si>
    <t>A21A78D07</t>
  </si>
  <si>
    <t>A21A78D08</t>
  </si>
  <si>
    <t>A21A78D09</t>
  </si>
  <si>
    <t>A21A78D10</t>
  </si>
  <si>
    <t>A21A78D11</t>
  </si>
  <si>
    <t>A21A78D12</t>
  </si>
  <si>
    <t>£100m Fixed to index-linked 13/11/2029 Swap -  Receive leg</t>
  </si>
  <si>
    <t>4B.79</t>
  </si>
  <si>
    <t>A21A79D13</t>
  </si>
  <si>
    <t>A21A79D14</t>
  </si>
  <si>
    <t>A21A79D15</t>
  </si>
  <si>
    <t>A21A79D16</t>
  </si>
  <si>
    <t>A21A79D17</t>
  </si>
  <si>
    <t>A21A79D18</t>
  </si>
  <si>
    <t>A21A79D19</t>
  </si>
  <si>
    <t>A21A79D01</t>
  </si>
  <si>
    <t>A21A79D02</t>
  </si>
  <si>
    <t>APP20A79D21</t>
  </si>
  <si>
    <t>A21A79D03</t>
  </si>
  <si>
    <t>A21A79D04</t>
  </si>
  <si>
    <t>A21A79D20</t>
  </si>
  <si>
    <t>A21A79D07</t>
  </si>
  <si>
    <t>A21A79D08</t>
  </si>
  <si>
    <t>A21A79D09</t>
  </si>
  <si>
    <t>A21A79D10</t>
  </si>
  <si>
    <t>A21A79D11</t>
  </si>
  <si>
    <t>A21A79D12</t>
  </si>
  <si>
    <t>£100m Fixed to index-linked 19/11/2029 Swap -  Receive leg</t>
  </si>
  <si>
    <t>4B.80</t>
  </si>
  <si>
    <t>A21A80D13</t>
  </si>
  <si>
    <t>A21A80D14</t>
  </si>
  <si>
    <t>A21A80D15</t>
  </si>
  <si>
    <t>A21A80D16</t>
  </si>
  <si>
    <t>A21A80D17</t>
  </si>
  <si>
    <t>A21A80D18</t>
  </si>
  <si>
    <t>A21A80D19</t>
  </si>
  <si>
    <t>A21A80D01</t>
  </si>
  <si>
    <t>A21A80D02</t>
  </si>
  <si>
    <t>APP20A80D21</t>
  </si>
  <si>
    <t>A21A80D03</t>
  </si>
  <si>
    <t>A21A80D04</t>
  </si>
  <si>
    <t>A21A80D20</t>
  </si>
  <si>
    <t>A21A80D07</t>
  </si>
  <si>
    <t>A21A80D08</t>
  </si>
  <si>
    <t>A21A80D09</t>
  </si>
  <si>
    <t>A21A80D10</t>
  </si>
  <si>
    <t>A21A80D11</t>
  </si>
  <si>
    <t>A21A80D12</t>
  </si>
  <si>
    <t>£70m of the £120m Fixed to index-linked 02/12/2024 Swap -  Receive leg</t>
  </si>
  <si>
    <t>4B.81</t>
  </si>
  <si>
    <t>A21A81D13</t>
  </si>
  <si>
    <t>A21A81D14</t>
  </si>
  <si>
    <t>A21A81D15</t>
  </si>
  <si>
    <t>A21A81D16</t>
  </si>
  <si>
    <t>A21A81D17</t>
  </si>
  <si>
    <t>A21A81D18</t>
  </si>
  <si>
    <t>A21A81D19</t>
  </si>
  <si>
    <t>A21A81D01</t>
  </si>
  <si>
    <t>A21A81D02</t>
  </si>
  <si>
    <t>APP20A81D21</t>
  </si>
  <si>
    <t>A21A81D03</t>
  </si>
  <si>
    <t>A21A81D04</t>
  </si>
  <si>
    <t>A21A81D20</t>
  </si>
  <si>
    <t>A21A81D07</t>
  </si>
  <si>
    <t>A21A81D08</t>
  </si>
  <si>
    <t>A21A81D09</t>
  </si>
  <si>
    <t>A21A81D10</t>
  </si>
  <si>
    <t>A21A81D11</t>
  </si>
  <si>
    <t>A21A81D12</t>
  </si>
  <si>
    <t>£50m of the £120m Fixed to index-linked 02/12/2024 Swap -  Receive leg</t>
  </si>
  <si>
    <t>4B.82</t>
  </si>
  <si>
    <t>A21A82D13</t>
  </si>
  <si>
    <t>A21A82D14</t>
  </si>
  <si>
    <t>A21A82D15</t>
  </si>
  <si>
    <t>A21A82D16</t>
  </si>
  <si>
    <t>A21A82D17</t>
  </si>
  <si>
    <t>A21A82D18</t>
  </si>
  <si>
    <t>A21A82D19</t>
  </si>
  <si>
    <t>A21A82D01</t>
  </si>
  <si>
    <t>A21A82D02</t>
  </si>
  <si>
    <t>APP20A82D21</t>
  </si>
  <si>
    <t>A21A82D03</t>
  </si>
  <si>
    <t>A21A82D04</t>
  </si>
  <si>
    <t>A21A82D20</t>
  </si>
  <si>
    <t>A21A82D07</t>
  </si>
  <si>
    <t>A21A82D08</t>
  </si>
  <si>
    <t>A21A82D09</t>
  </si>
  <si>
    <t>A21A82D10</t>
  </si>
  <si>
    <t>A21A82D11</t>
  </si>
  <si>
    <t>A21A82D12</t>
  </si>
  <si>
    <t>£70m Fixed to index-linked 02/12/2024 Swap -  Receive leg</t>
  </si>
  <si>
    <t>4B.83</t>
  </si>
  <si>
    <t>A21A83D13</t>
  </si>
  <si>
    <t>A21A83D14</t>
  </si>
  <si>
    <t>A21A83D15</t>
  </si>
  <si>
    <t>A21A83D16</t>
  </si>
  <si>
    <t>A21A83D17</t>
  </si>
  <si>
    <t>A21A83D18</t>
  </si>
  <si>
    <t>A21A83D19</t>
  </si>
  <si>
    <t>A21A83D01</t>
  </si>
  <si>
    <t>A21A83D02</t>
  </si>
  <si>
    <t>APP20A83D21</t>
  </si>
  <si>
    <t>A21A83D03</t>
  </si>
  <si>
    <t>A21A83D04</t>
  </si>
  <si>
    <t>A21A83D20</t>
  </si>
  <si>
    <t>A21A83D07</t>
  </si>
  <si>
    <t>A21A83D08</t>
  </si>
  <si>
    <t>A21A83D09</t>
  </si>
  <si>
    <t>A21A83D10</t>
  </si>
  <si>
    <t>A21A83D11</t>
  </si>
  <si>
    <t>A21A83D12</t>
  </si>
  <si>
    <t>£150m Floating to fixed rate 14/03/2030 Swap - Pay leg</t>
  </si>
  <si>
    <t>4B.84</t>
  </si>
  <si>
    <t>A21A84D13</t>
  </si>
  <si>
    <t>A21A84D14</t>
  </si>
  <si>
    <t>A21A84D15</t>
  </si>
  <si>
    <t>A21A84D16</t>
  </si>
  <si>
    <t>A21A84D17</t>
  </si>
  <si>
    <t>A21A84D18</t>
  </si>
  <si>
    <t>A21A84D19</t>
  </si>
  <si>
    <t>A21A84D01</t>
  </si>
  <si>
    <t>A21A84D02</t>
  </si>
  <si>
    <t>APP20A84D21</t>
  </si>
  <si>
    <t>A21A84D03</t>
  </si>
  <si>
    <t>A21A84D04</t>
  </si>
  <si>
    <t>A21A84D20</t>
  </si>
  <si>
    <t>A21A84D07</t>
  </si>
  <si>
    <t>A21A84D08</t>
  </si>
  <si>
    <t>A21A84D09</t>
  </si>
  <si>
    <t>A21A84D10</t>
  </si>
  <si>
    <t>A21A84D11</t>
  </si>
  <si>
    <t>A21A84D12</t>
  </si>
  <si>
    <t>4B.85</t>
  </si>
  <si>
    <t>A21A85D13</t>
  </si>
  <si>
    <t>A21A85D14</t>
  </si>
  <si>
    <t>A21A85D15</t>
  </si>
  <si>
    <t>A21A85D16</t>
  </si>
  <si>
    <t>A21A85D17</t>
  </si>
  <si>
    <t>A21A85D18</t>
  </si>
  <si>
    <t>A21A85D19</t>
  </si>
  <si>
    <t>A21A85D01</t>
  </si>
  <si>
    <t>A21A85D02</t>
  </si>
  <si>
    <t>APP20A85D21</t>
  </si>
  <si>
    <t>A21A85D03</t>
  </si>
  <si>
    <t>A21A85D04</t>
  </si>
  <si>
    <t>A21A85D20</t>
  </si>
  <si>
    <t>A21A85D07</t>
  </si>
  <si>
    <t>A21A85D08</t>
  </si>
  <si>
    <t>A21A85D09</t>
  </si>
  <si>
    <t>A21A85D10</t>
  </si>
  <si>
    <t>A21A85D11</t>
  </si>
  <si>
    <t>A21A85D12</t>
  </si>
  <si>
    <t>£50m of the £300m Floating to fixed rate 14/03/2030 Swap - Pay leg</t>
  </si>
  <si>
    <t>4B.86</t>
  </si>
  <si>
    <t>A21A86D13</t>
  </si>
  <si>
    <t>A21A86D14</t>
  </si>
  <si>
    <t>A21A86D15</t>
  </si>
  <si>
    <t>A21A86D16</t>
  </si>
  <si>
    <t>A21A86D17</t>
  </si>
  <si>
    <t>A21A86D18</t>
  </si>
  <si>
    <t>A21A86D19</t>
  </si>
  <si>
    <t>A21A86D01</t>
  </si>
  <si>
    <t>A21A86D02</t>
  </si>
  <si>
    <t>APP20A86D21</t>
  </si>
  <si>
    <t>A21A86D03</t>
  </si>
  <si>
    <t>A21A86D04</t>
  </si>
  <si>
    <t>A21A86D20</t>
  </si>
  <si>
    <t>A21A86D07</t>
  </si>
  <si>
    <t>A21A86D08</t>
  </si>
  <si>
    <t>A21A86D09</t>
  </si>
  <si>
    <t>A21A86D10</t>
  </si>
  <si>
    <t>A21A86D11</t>
  </si>
  <si>
    <t>A21A86D12</t>
  </si>
  <si>
    <t>4B.87</t>
  </si>
  <si>
    <t>A21A87D13</t>
  </si>
  <si>
    <t>A21A87D14</t>
  </si>
  <si>
    <t>A21A87D15</t>
  </si>
  <si>
    <t>A21A87D16</t>
  </si>
  <si>
    <t>A21A87D17</t>
  </si>
  <si>
    <t>A21A87D18</t>
  </si>
  <si>
    <t>A21A87D19</t>
  </si>
  <si>
    <t>A21A87D01</t>
  </si>
  <si>
    <t>A21A87D02</t>
  </si>
  <si>
    <t>APP20A87D21</t>
  </si>
  <si>
    <t>A21A87D03</t>
  </si>
  <si>
    <t>A21A87D04</t>
  </si>
  <si>
    <t>A21A87D20</t>
  </si>
  <si>
    <t>A21A87D07</t>
  </si>
  <si>
    <t>A21A87D08</t>
  </si>
  <si>
    <t>A21A87D09</t>
  </si>
  <si>
    <t>A21A87D10</t>
  </si>
  <si>
    <t>A21A87D11</t>
  </si>
  <si>
    <t>A21A87D12</t>
  </si>
  <si>
    <t>£200m of the £300m Floating to fixed rate 14/03/2030 Swap - Pay leg</t>
  </si>
  <si>
    <t>4B.88</t>
  </si>
  <si>
    <t>A21A88D13</t>
  </si>
  <si>
    <t>A21A88D14</t>
  </si>
  <si>
    <t>A21A88D15</t>
  </si>
  <si>
    <t>A21A88D16</t>
  </si>
  <si>
    <t>A21A88D17</t>
  </si>
  <si>
    <t>A21A88D18</t>
  </si>
  <si>
    <t>A21A88D19</t>
  </si>
  <si>
    <t>A21A88D01</t>
  </si>
  <si>
    <t>A21A88D02</t>
  </si>
  <si>
    <t>APP20A88D21</t>
  </si>
  <si>
    <t>A21A88D03</t>
  </si>
  <si>
    <t>A21A88D04</t>
  </si>
  <si>
    <t>A21A88D20</t>
  </si>
  <si>
    <t>A21A88D07</t>
  </si>
  <si>
    <t>A21A88D08</t>
  </si>
  <si>
    <t>A21A88D09</t>
  </si>
  <si>
    <t>A21A88D10</t>
  </si>
  <si>
    <t>A21A88D11</t>
  </si>
  <si>
    <t>A21A88D12</t>
  </si>
  <si>
    <t>£125m Floating to fixed rate 14/03/2030 Swap - Pay leg</t>
  </si>
  <si>
    <t>4B.89</t>
  </si>
  <si>
    <t>A21A89D13</t>
  </si>
  <si>
    <t>A21A89D14</t>
  </si>
  <si>
    <t>A21A89D15</t>
  </si>
  <si>
    <t>A21A89D16</t>
  </si>
  <si>
    <t>A21A89D17</t>
  </si>
  <si>
    <t>A21A89D18</t>
  </si>
  <si>
    <t>A21A89D19</t>
  </si>
  <si>
    <t>A21A89D01</t>
  </si>
  <si>
    <t>A21A89D02</t>
  </si>
  <si>
    <t>APP20A89D21</t>
  </si>
  <si>
    <t>A21A89D03</t>
  </si>
  <si>
    <t>A21A89D04</t>
  </si>
  <si>
    <t>A21A89D20</t>
  </si>
  <si>
    <t>A21A89D07</t>
  </si>
  <si>
    <t>A21A89D08</t>
  </si>
  <si>
    <t>A21A89D09</t>
  </si>
  <si>
    <t>A21A89D10</t>
  </si>
  <si>
    <t>A21A89D11</t>
  </si>
  <si>
    <t>A21A89D12</t>
  </si>
  <si>
    <t>£81m of the £150m Floating to fixed rate 14/03/2030 Swap - Pay leg</t>
  </si>
  <si>
    <t>4B.90</t>
  </si>
  <si>
    <t>A21A90D13</t>
  </si>
  <si>
    <t>A21A90D14</t>
  </si>
  <si>
    <t>A21A90D15</t>
  </si>
  <si>
    <t>A21A90D16</t>
  </si>
  <si>
    <t>A21A90D17</t>
  </si>
  <si>
    <t>A21A90D18</t>
  </si>
  <si>
    <t>A21A90D19</t>
  </si>
  <si>
    <t>A21A90D01</t>
  </si>
  <si>
    <t>A21A90D02</t>
  </si>
  <si>
    <t>APP20A90D21</t>
  </si>
  <si>
    <t>A21A90D03</t>
  </si>
  <si>
    <t>A21A90D04</t>
  </si>
  <si>
    <t>A21A90D20</t>
  </si>
  <si>
    <t>A21A90D07</t>
  </si>
  <si>
    <t>A21A90D08</t>
  </si>
  <si>
    <t>A21A90D09</t>
  </si>
  <si>
    <t>A21A90D10</t>
  </si>
  <si>
    <t>A21A90D11</t>
  </si>
  <si>
    <t>A21A90D12</t>
  </si>
  <si>
    <t>£68m of the £150m Floating to fixed rate 14/03/2030 Swap - Pay leg</t>
  </si>
  <si>
    <t>4B.91</t>
  </si>
  <si>
    <t>A21A91D13</t>
  </si>
  <si>
    <t>A21A91D14</t>
  </si>
  <si>
    <t>A21A91D15</t>
  </si>
  <si>
    <t>A21A91D16</t>
  </si>
  <si>
    <t>A21A91D17</t>
  </si>
  <si>
    <t>A21A91D18</t>
  </si>
  <si>
    <t>A21A91D19</t>
  </si>
  <si>
    <t>A21A91D01</t>
  </si>
  <si>
    <t>A21A91D02</t>
  </si>
  <si>
    <t>APP20A91D21</t>
  </si>
  <si>
    <t>A21A91D03</t>
  </si>
  <si>
    <t>A21A91D04</t>
  </si>
  <si>
    <t>A21A91D20</t>
  </si>
  <si>
    <t>A21A91D07</t>
  </si>
  <si>
    <t>A21A91D08</t>
  </si>
  <si>
    <t>A21A91D09</t>
  </si>
  <si>
    <t>A21A91D10</t>
  </si>
  <si>
    <t>A21A91D11</t>
  </si>
  <si>
    <t>A21A91D12</t>
  </si>
  <si>
    <t>£33m of the £150m Floating to fixed rate 14/03/2030 Swap - Pay leg</t>
  </si>
  <si>
    <t>4B.92</t>
  </si>
  <si>
    <t>A21A92D13</t>
  </si>
  <si>
    <t>A21A92D14</t>
  </si>
  <si>
    <t>A21A92D15</t>
  </si>
  <si>
    <t>A21A92D16</t>
  </si>
  <si>
    <t>A21A92D17</t>
  </si>
  <si>
    <t>A21A92D18</t>
  </si>
  <si>
    <t>A21A92D19</t>
  </si>
  <si>
    <t>A21A92D01</t>
  </si>
  <si>
    <t>A21A92D02</t>
  </si>
  <si>
    <t>APP20A92D21</t>
  </si>
  <si>
    <t>A21A92D03</t>
  </si>
  <si>
    <t>A21A92D04</t>
  </si>
  <si>
    <t>A21A92D20</t>
  </si>
  <si>
    <t>A21A92D07</t>
  </si>
  <si>
    <t>A21A92D08</t>
  </si>
  <si>
    <t>A21A92D09</t>
  </si>
  <si>
    <t>A21A92D10</t>
  </si>
  <si>
    <t>A21A92D11</t>
  </si>
  <si>
    <t>A21A92D12</t>
  </si>
  <si>
    <t>£44m of the £150m Floating to fixed rate 14/03/2030 Swap - Pay leg</t>
  </si>
  <si>
    <t>4B.93</t>
  </si>
  <si>
    <t>A21A93D13</t>
  </si>
  <si>
    <t>A21A93D14</t>
  </si>
  <si>
    <t>A21A93D15</t>
  </si>
  <si>
    <t>A21A93D16</t>
  </si>
  <si>
    <t>A21A93D17</t>
  </si>
  <si>
    <t>A21A93D18</t>
  </si>
  <si>
    <t>A21A93D19</t>
  </si>
  <si>
    <t>A21A93D01</t>
  </si>
  <si>
    <t>A21A93D02</t>
  </si>
  <si>
    <t>APP20A93D21</t>
  </si>
  <si>
    <t>A21A93D03</t>
  </si>
  <si>
    <t>A21A93D04</t>
  </si>
  <si>
    <t>A21A93D20</t>
  </si>
  <si>
    <t>A21A93D07</t>
  </si>
  <si>
    <t>A21A93D08</t>
  </si>
  <si>
    <t>A21A93D09</t>
  </si>
  <si>
    <t>A21A93D10</t>
  </si>
  <si>
    <t>A21A93D11</t>
  </si>
  <si>
    <t>A21A93D12</t>
  </si>
  <si>
    <t>£25m of the £150m Floating to fixed rate 14/03/2030 Swap - Pay leg</t>
  </si>
  <si>
    <t>4B.94</t>
  </si>
  <si>
    <t>A21A94D13</t>
  </si>
  <si>
    <t>A21A94D14</t>
  </si>
  <si>
    <t>A21A94D15</t>
  </si>
  <si>
    <t>A21A94D16</t>
  </si>
  <si>
    <t>A21A94D17</t>
  </si>
  <si>
    <t>A21A94D18</t>
  </si>
  <si>
    <t>A21A94D19</t>
  </si>
  <si>
    <t>A21A94D01</t>
  </si>
  <si>
    <t>A21A94D02</t>
  </si>
  <si>
    <t>APP20A94D21</t>
  </si>
  <si>
    <t>A21A94D03</t>
  </si>
  <si>
    <t>A21A94D04</t>
  </si>
  <si>
    <t>A21A94D20</t>
  </si>
  <si>
    <t>A21A94D07</t>
  </si>
  <si>
    <t>A21A94D08</t>
  </si>
  <si>
    <t>A21A94D09</t>
  </si>
  <si>
    <t>A21A94D10</t>
  </si>
  <si>
    <t>A21A94D11</t>
  </si>
  <si>
    <t>A21A94D12</t>
  </si>
  <si>
    <t>£47m of the £150m Floating to fixed rate 14/03/2030 Swap - Pay leg</t>
  </si>
  <si>
    <t>4B.95</t>
  </si>
  <si>
    <t>A21A95D13</t>
  </si>
  <si>
    <t>A21A95D14</t>
  </si>
  <si>
    <t>A21A95D15</t>
  </si>
  <si>
    <t>A21A95D16</t>
  </si>
  <si>
    <t>A21A95D17</t>
  </si>
  <si>
    <t>A21A95D18</t>
  </si>
  <si>
    <t>A21A95D19</t>
  </si>
  <si>
    <t>A21A95D01</t>
  </si>
  <si>
    <t>A21A95D02</t>
  </si>
  <si>
    <t>APP20A95D21</t>
  </si>
  <si>
    <t>A21A95D03</t>
  </si>
  <si>
    <t>A21A95D04</t>
  </si>
  <si>
    <t>A21A95D20</t>
  </si>
  <si>
    <t>A21A95D07</t>
  </si>
  <si>
    <t>A21A95D08</t>
  </si>
  <si>
    <t>A21A95D09</t>
  </si>
  <si>
    <t>A21A95D10</t>
  </si>
  <si>
    <t>A21A95D11</t>
  </si>
  <si>
    <t>A21A95D12</t>
  </si>
  <si>
    <t>£25m of the £125m Floating to fixed rate 14/03/2030 Swap - Pay leg</t>
  </si>
  <si>
    <t>4B.96</t>
  </si>
  <si>
    <t>A21A96D13</t>
  </si>
  <si>
    <t>A21A96D14</t>
  </si>
  <si>
    <t>A21A96D15</t>
  </si>
  <si>
    <t>A21A96D16</t>
  </si>
  <si>
    <t>A21A96D17</t>
  </si>
  <si>
    <t>A21A96D18</t>
  </si>
  <si>
    <t>A21A96D19</t>
  </si>
  <si>
    <t>A21A96D01</t>
  </si>
  <si>
    <t>A21A96D02</t>
  </si>
  <si>
    <t>APP20A96D21</t>
  </si>
  <si>
    <t>A21A96D03</t>
  </si>
  <si>
    <t>A21A96D04</t>
  </si>
  <si>
    <t>A21A96D20</t>
  </si>
  <si>
    <t>A21A96D07</t>
  </si>
  <si>
    <t>A21A96D08</t>
  </si>
  <si>
    <t>A21A96D09</t>
  </si>
  <si>
    <t>A21A96D10</t>
  </si>
  <si>
    <t>A21A96D11</t>
  </si>
  <si>
    <t>A21A96D12</t>
  </si>
  <si>
    <t>£100m of the £125m Floating to fixed rate 14/03/2030 Swap - Pay leg</t>
  </si>
  <si>
    <t>4B.97</t>
  </si>
  <si>
    <t>A21A97D13</t>
  </si>
  <si>
    <t>A21A97D14</t>
  </si>
  <si>
    <t>A21A97D15</t>
  </si>
  <si>
    <t>A21A97D16</t>
  </si>
  <si>
    <t>A21A97D17</t>
  </si>
  <si>
    <t>A21A97D18</t>
  </si>
  <si>
    <t>A21A97D19</t>
  </si>
  <si>
    <t>A21A97D01</t>
  </si>
  <si>
    <t>A21A97D02</t>
  </si>
  <si>
    <t>APP20A97D21</t>
  </si>
  <si>
    <t>A21A97D03</t>
  </si>
  <si>
    <t>A21A97D04</t>
  </si>
  <si>
    <t>A21A97D20</t>
  </si>
  <si>
    <t>A21A97D07</t>
  </si>
  <si>
    <t>A21A97D08</t>
  </si>
  <si>
    <t>A21A97D09</t>
  </si>
  <si>
    <t>A21A97D10</t>
  </si>
  <si>
    <t>A21A97D11</t>
  </si>
  <si>
    <t>A21A97D12</t>
  </si>
  <si>
    <t>£50m Floating to fixed rate 16/03/2030 Swap - Pay leg</t>
  </si>
  <si>
    <t>4B.98</t>
  </si>
  <si>
    <t>A21A98D13</t>
  </si>
  <si>
    <t>A21A98D14</t>
  </si>
  <si>
    <t>A21A98D15</t>
  </si>
  <si>
    <t>A21A98D16</t>
  </si>
  <si>
    <t>A21A98D17</t>
  </si>
  <si>
    <t>A21A98D18</t>
  </si>
  <si>
    <t>A21A98D19</t>
  </si>
  <si>
    <t>A21A98D01</t>
  </si>
  <si>
    <t>A21A98D02</t>
  </si>
  <si>
    <t>APP20A98D21</t>
  </si>
  <si>
    <t>A21A98D03</t>
  </si>
  <si>
    <t>A21A98D04</t>
  </si>
  <si>
    <t>A21A98D20</t>
  </si>
  <si>
    <t>A21A98D07</t>
  </si>
  <si>
    <t>A21A98D08</t>
  </si>
  <si>
    <t>A21A98D09</t>
  </si>
  <si>
    <t>A21A98D10</t>
  </si>
  <si>
    <t>A21A98D11</t>
  </si>
  <si>
    <t>A21A98D12</t>
  </si>
  <si>
    <t>£200m Floating to fixed rate 16/03/2030 Swap - Pay leg</t>
  </si>
  <si>
    <t>4B.99</t>
  </si>
  <si>
    <t>A21A99D13</t>
  </si>
  <si>
    <t>A21A99D14</t>
  </si>
  <si>
    <t>A21A99D15</t>
  </si>
  <si>
    <t>A21A99D16</t>
  </si>
  <si>
    <t>A21A99D17</t>
  </si>
  <si>
    <t>A21A99D18</t>
  </si>
  <si>
    <t>A21A99D19</t>
  </si>
  <si>
    <t>A21A99D01</t>
  </si>
  <si>
    <t>A21A99D02</t>
  </si>
  <si>
    <t>APP20A99D21</t>
  </si>
  <si>
    <t>A21A99D03</t>
  </si>
  <si>
    <t>A21A99D04</t>
  </si>
  <si>
    <t>A21A99D20</t>
  </si>
  <si>
    <t>A21A99D07</t>
  </si>
  <si>
    <t>A21A99D08</t>
  </si>
  <si>
    <t>A21A99D09</t>
  </si>
  <si>
    <t>A21A99D10</t>
  </si>
  <si>
    <t>A21A99D11</t>
  </si>
  <si>
    <t>A21A99D12</t>
  </si>
  <si>
    <t>£200m Floating to fixed rate 14/03/2030 Swap - Pay leg</t>
  </si>
  <si>
    <t>4B.100</t>
  </si>
  <si>
    <t>A21A100D13</t>
  </si>
  <si>
    <t>A21A100D14</t>
  </si>
  <si>
    <t>A21A100D15</t>
  </si>
  <si>
    <t>A21A100D16</t>
  </si>
  <si>
    <t>A21A100D17</t>
  </si>
  <si>
    <t>A21A100D18</t>
  </si>
  <si>
    <t>A21A100D19</t>
  </si>
  <si>
    <t>A21A100D01</t>
  </si>
  <si>
    <t>A21A100D02</t>
  </si>
  <si>
    <t>APP20A100D21</t>
  </si>
  <si>
    <t>A21A100D03</t>
  </si>
  <si>
    <t>A21A100D04</t>
  </si>
  <si>
    <t>A21A100D20</t>
  </si>
  <si>
    <t>A21A100D07</t>
  </si>
  <si>
    <t>A21A100D08</t>
  </si>
  <si>
    <t>A21A100D09</t>
  </si>
  <si>
    <t>A21A100D10</t>
  </si>
  <si>
    <t>A21A100D11</t>
  </si>
  <si>
    <t>A21A100D12</t>
  </si>
  <si>
    <t>£100m Floating to fixed rate 14/03/2030 Swap - Pay leg</t>
  </si>
  <si>
    <t>4B.101</t>
  </si>
  <si>
    <t>A21A101D13</t>
  </si>
  <si>
    <t>A21A101D14</t>
  </si>
  <si>
    <t>A21A101D15</t>
  </si>
  <si>
    <t>A21A101D16</t>
  </si>
  <si>
    <t>A21A101D17</t>
  </si>
  <si>
    <t>A21A101D18</t>
  </si>
  <si>
    <t>A21A101D19</t>
  </si>
  <si>
    <t>A21A101D01</t>
  </si>
  <si>
    <t>A21A101D02</t>
  </si>
  <si>
    <t>APP20A101D21</t>
  </si>
  <si>
    <t>A21A101D03</t>
  </si>
  <si>
    <t>A21A101D04</t>
  </si>
  <si>
    <t>A21A101D20</t>
  </si>
  <si>
    <t>A21A101D07</t>
  </si>
  <si>
    <t>A21A101D08</t>
  </si>
  <si>
    <t>A21A101D09</t>
  </si>
  <si>
    <t>A21A101D10</t>
  </si>
  <si>
    <t>A21A101D11</t>
  </si>
  <si>
    <t>A21A101D12</t>
  </si>
  <si>
    <t>£50m Floating to fixed rate 14/03/2030 Swap - Pay leg</t>
  </si>
  <si>
    <t>4B.102</t>
  </si>
  <si>
    <t>A21A102D13</t>
  </si>
  <si>
    <t>A21A102D14</t>
  </si>
  <si>
    <t>A21A102D15</t>
  </si>
  <si>
    <t>A21A102D16</t>
  </si>
  <si>
    <t>A21A102D17</t>
  </si>
  <si>
    <t>A21A102D18</t>
  </si>
  <si>
    <t>A21A102D19</t>
  </si>
  <si>
    <t>A21A102D01</t>
  </si>
  <si>
    <t>A21A102D02</t>
  </si>
  <si>
    <t>APP20A102D21</t>
  </si>
  <si>
    <t>A21A102D03</t>
  </si>
  <si>
    <t>A21A102D04</t>
  </si>
  <si>
    <t>A21A102D20</t>
  </si>
  <si>
    <t>A21A102D07</t>
  </si>
  <si>
    <t>A21A102D08</t>
  </si>
  <si>
    <t>A21A102D09</t>
  </si>
  <si>
    <t>A21A102D10</t>
  </si>
  <si>
    <t>A21A102D11</t>
  </si>
  <si>
    <t>A21A102D12</t>
  </si>
  <si>
    <t>£50m of the £200m Floating to fixed rate 16/03/2030 Swap - Pay leg</t>
  </si>
  <si>
    <t>4B.103</t>
  </si>
  <si>
    <t>A21A103D13</t>
  </si>
  <si>
    <t>A21A103D14</t>
  </si>
  <si>
    <t>A21A103D15</t>
  </si>
  <si>
    <t>A21A103D16</t>
  </si>
  <si>
    <t>A21A103D17</t>
  </si>
  <si>
    <t>A21A103D18</t>
  </si>
  <si>
    <t>A21A103D19</t>
  </si>
  <si>
    <t>A21A103D01</t>
  </si>
  <si>
    <t>A21A103D02</t>
  </si>
  <si>
    <t>APP20A103D21</t>
  </si>
  <si>
    <t>A21A103D03</t>
  </si>
  <si>
    <t>A21A103D04</t>
  </si>
  <si>
    <t>A21A103D20</t>
  </si>
  <si>
    <t>A21A103D07</t>
  </si>
  <si>
    <t>A21A103D08</t>
  </si>
  <si>
    <t>A21A103D09</t>
  </si>
  <si>
    <t>A21A103D10</t>
  </si>
  <si>
    <t>A21A103D11</t>
  </si>
  <si>
    <t>A21A103D12</t>
  </si>
  <si>
    <t>£143m of the £200m Floating to fixed rate 16/03/2030 Swap - Pay leg</t>
  </si>
  <si>
    <t>4B.104</t>
  </si>
  <si>
    <t>A21A104D13</t>
  </si>
  <si>
    <t>A21A104D14</t>
  </si>
  <si>
    <t>A21A104D15</t>
  </si>
  <si>
    <t>A21A104D16</t>
  </si>
  <si>
    <t>A21A104D17</t>
  </si>
  <si>
    <t>A21A104D18</t>
  </si>
  <si>
    <t>A21A104D19</t>
  </si>
  <si>
    <t>A21A104D01</t>
  </si>
  <si>
    <t>A21A104D02</t>
  </si>
  <si>
    <t>APP20A104D21</t>
  </si>
  <si>
    <t>A21A104D03</t>
  </si>
  <si>
    <t>A21A104D04</t>
  </si>
  <si>
    <t>A21A104D20</t>
  </si>
  <si>
    <t>A21A104D07</t>
  </si>
  <si>
    <t>A21A104D08</t>
  </si>
  <si>
    <t>A21A104D09</t>
  </si>
  <si>
    <t>A21A104D10</t>
  </si>
  <si>
    <t>A21A104D11</t>
  </si>
  <si>
    <t>A21A104D12</t>
  </si>
  <si>
    <t>£6.4m of the £200m Floating to fixed rate 16/03/2030 Swap - Pay leg</t>
  </si>
  <si>
    <t>4B.105</t>
  </si>
  <si>
    <t>A21A105D13</t>
  </si>
  <si>
    <t>A21A105D14</t>
  </si>
  <si>
    <t>A21A105D15</t>
  </si>
  <si>
    <t>A21A105D16</t>
  </si>
  <si>
    <t>A21A105D17</t>
  </si>
  <si>
    <t>A21A105D18</t>
  </si>
  <si>
    <t>A21A105D19</t>
  </si>
  <si>
    <t>A21A105D01</t>
  </si>
  <si>
    <t>A21A105D02</t>
  </si>
  <si>
    <t>APP20A105D21</t>
  </si>
  <si>
    <t>A21A105D03</t>
  </si>
  <si>
    <t>A21A105D04</t>
  </si>
  <si>
    <t>A21A105D20</t>
  </si>
  <si>
    <t>A21A105D07</t>
  </si>
  <si>
    <t>A21A105D08</t>
  </si>
  <si>
    <t>A21A105D09</t>
  </si>
  <si>
    <t>A21A105D10</t>
  </si>
  <si>
    <t>A21A105D11</t>
  </si>
  <si>
    <t>A21A105D12</t>
  </si>
  <si>
    <t>£150m Floating to fixed rate 16/03/2030 Swap - Pay leg</t>
  </si>
  <si>
    <t>4B.106</t>
  </si>
  <si>
    <t>A21A106D13</t>
  </si>
  <si>
    <t>A21A106D14</t>
  </si>
  <si>
    <t>A21A106D15</t>
  </si>
  <si>
    <t>A21A106D16</t>
  </si>
  <si>
    <t>A21A106D17</t>
  </si>
  <si>
    <t>A21A106D18</t>
  </si>
  <si>
    <t>A21A106D19</t>
  </si>
  <si>
    <t>A21A106D01</t>
  </si>
  <si>
    <t>A21A106D02</t>
  </si>
  <si>
    <t>APP20A106D21</t>
  </si>
  <si>
    <t>A21A106D03</t>
  </si>
  <si>
    <t>A21A106D04</t>
  </si>
  <si>
    <t>A21A106D20</t>
  </si>
  <si>
    <t>A21A106D07</t>
  </si>
  <si>
    <t>A21A106D08</t>
  </si>
  <si>
    <t>A21A106D09</t>
  </si>
  <si>
    <t>A21A106D10</t>
  </si>
  <si>
    <t>A21A106D11</t>
  </si>
  <si>
    <t>A21A106D12</t>
  </si>
  <si>
    <t>£60m of the £150m Floating to fixed rate 17/03/2025 Swap - Pay leg</t>
  </si>
  <si>
    <t>4B.107</t>
  </si>
  <si>
    <t>A21A107D13</t>
  </si>
  <si>
    <t>A21A107D14</t>
  </si>
  <si>
    <t>A21A107D15</t>
  </si>
  <si>
    <t>A21A107D16</t>
  </si>
  <si>
    <t>A21A107D17</t>
  </si>
  <si>
    <t>A21A107D18</t>
  </si>
  <si>
    <t>A21A107D19</t>
  </si>
  <si>
    <t>A21A107D01</t>
  </si>
  <si>
    <t>A21A107D02</t>
  </si>
  <si>
    <t>APP20A107D21</t>
  </si>
  <si>
    <t>A21A107D03</t>
  </si>
  <si>
    <t>A21A107D04</t>
  </si>
  <si>
    <t>A21A107D20</t>
  </si>
  <si>
    <t>A21A107D07</t>
  </si>
  <si>
    <t>A21A107D08</t>
  </si>
  <si>
    <t>A21A107D09</t>
  </si>
  <si>
    <t>A21A107D10</t>
  </si>
  <si>
    <t>A21A107D11</t>
  </si>
  <si>
    <t>A21A107D12</t>
  </si>
  <si>
    <t>£40m of the £150m Floating to fixed rate 17/03/2025 Swap - Pay leg</t>
  </si>
  <si>
    <t>4B.108</t>
  </si>
  <si>
    <t>A21A108D13</t>
  </si>
  <si>
    <t>A21A108D14</t>
  </si>
  <si>
    <t>A21A108D15</t>
  </si>
  <si>
    <t>A21A108D16</t>
  </si>
  <si>
    <t>A21A108D17</t>
  </si>
  <si>
    <t>A21A108D18</t>
  </si>
  <si>
    <t>A21A108D19</t>
  </si>
  <si>
    <t>A21A108D01</t>
  </si>
  <si>
    <t>A21A108D02</t>
  </si>
  <si>
    <t>APP20A108D21</t>
  </si>
  <si>
    <t>A21A108D03</t>
  </si>
  <si>
    <t>A21A108D04</t>
  </si>
  <si>
    <t>A21A108D20</t>
  </si>
  <si>
    <t>A21A108D07</t>
  </si>
  <si>
    <t>A21A108D08</t>
  </si>
  <si>
    <t>A21A108D09</t>
  </si>
  <si>
    <t>A21A108D10</t>
  </si>
  <si>
    <t>A21A108D11</t>
  </si>
  <si>
    <t>A21A108D12</t>
  </si>
  <si>
    <t>£50m of the £150m Floating to fixed rate 17/03/2025 Swap - Pay leg</t>
  </si>
  <si>
    <t>4B.109</t>
  </si>
  <si>
    <t>A21A109D13</t>
  </si>
  <si>
    <t>A21A109D14</t>
  </si>
  <si>
    <t>A21A109D15</t>
  </si>
  <si>
    <t>A21A109D16</t>
  </si>
  <si>
    <t>A21A109D17</t>
  </si>
  <si>
    <t>A21A109D18</t>
  </si>
  <si>
    <t>A21A109D19</t>
  </si>
  <si>
    <t>A21A109D01</t>
  </si>
  <si>
    <t>A21A109D02</t>
  </si>
  <si>
    <t>APP20A109D21</t>
  </si>
  <si>
    <t>A21A109D03</t>
  </si>
  <si>
    <t>A21A109D04</t>
  </si>
  <si>
    <t>A21A109D20</t>
  </si>
  <si>
    <t>A21A109D07</t>
  </si>
  <si>
    <t>A21A109D08</t>
  </si>
  <si>
    <t>A21A109D09</t>
  </si>
  <si>
    <t>A21A109D10</t>
  </si>
  <si>
    <t>A21A109D11</t>
  </si>
  <si>
    <t>A21A109D12</t>
  </si>
  <si>
    <t>Lease Site - Cherry Orchard East 49-50 &amp; 56-57</t>
  </si>
  <si>
    <t>Lease - Nominal Interest rate 2.74%</t>
  </si>
  <si>
    <t>4B.110</t>
  </si>
  <si>
    <t>A21A110D13</t>
  </si>
  <si>
    <t>A21A110D14</t>
  </si>
  <si>
    <t>A21A110D15</t>
  </si>
  <si>
    <t>A21A110D16</t>
  </si>
  <si>
    <t>A21A110D17</t>
  </si>
  <si>
    <t>A21A110D18</t>
  </si>
  <si>
    <t>A21A110D19</t>
  </si>
  <si>
    <t>A21A110D01</t>
  </si>
  <si>
    <t>A21A110D02</t>
  </si>
  <si>
    <t>APP20A110D21</t>
  </si>
  <si>
    <t>A21A110D03</t>
  </si>
  <si>
    <t>A21A110D04</t>
  </si>
  <si>
    <t>A21A110D20</t>
  </si>
  <si>
    <t>A21A110D07</t>
  </si>
  <si>
    <t>A21A110D08</t>
  </si>
  <si>
    <t>A21A110D09</t>
  </si>
  <si>
    <t>A21A110D10</t>
  </si>
  <si>
    <t>A21A110D11</t>
  </si>
  <si>
    <t>A21A110D12</t>
  </si>
  <si>
    <t>Lease Site - CHERRY ORCHARD EAST SUITES 55-58 &amp; 62-63</t>
  </si>
  <si>
    <t>4B.111</t>
  </si>
  <si>
    <t>A21A111D13</t>
  </si>
  <si>
    <t>A21A111D14</t>
  </si>
  <si>
    <t>A21A111D15</t>
  </si>
  <si>
    <t>A21A111D16</t>
  </si>
  <si>
    <t>A21A111D17</t>
  </si>
  <si>
    <t>A21A111D18</t>
  </si>
  <si>
    <t>A21A111D19</t>
  </si>
  <si>
    <t>A21A111D01</t>
  </si>
  <si>
    <t>A21A111D02</t>
  </si>
  <si>
    <t>APP20A111D21</t>
  </si>
  <si>
    <t>A21A111D03</t>
  </si>
  <si>
    <t>A21A111D04</t>
  </si>
  <si>
    <t>A21A111D20</t>
  </si>
  <si>
    <t>A21A111D07</t>
  </si>
  <si>
    <t>A21A111D08</t>
  </si>
  <si>
    <t>A21A111D09</t>
  </si>
  <si>
    <t>A21A111D10</t>
  </si>
  <si>
    <t>A21A111D11</t>
  </si>
  <si>
    <t>A21A111D12</t>
  </si>
  <si>
    <t>Lease Site - Shalford WTW</t>
  </si>
  <si>
    <t>Lease - Nominal Interest rate 6.66%</t>
  </si>
  <si>
    <t>4B.112</t>
  </si>
  <si>
    <t>A21A112D13</t>
  </si>
  <si>
    <t>A21A112D14</t>
  </si>
  <si>
    <t>A21A112D15</t>
  </si>
  <si>
    <t>A21A112D16</t>
  </si>
  <si>
    <t>A21A112D17</t>
  </si>
  <si>
    <t>A21A112D18</t>
  </si>
  <si>
    <t>A21A112D19</t>
  </si>
  <si>
    <t>A21A112D01</t>
  </si>
  <si>
    <t>A21A112D02</t>
  </si>
  <si>
    <t>APP20A112D21</t>
  </si>
  <si>
    <t>A21A112D03</t>
  </si>
  <si>
    <t>A21A112D04</t>
  </si>
  <si>
    <t>A21A112D20</t>
  </si>
  <si>
    <t>A21A112D07</t>
  </si>
  <si>
    <t>A21A112D08</t>
  </si>
  <si>
    <t>A21A112D09</t>
  </si>
  <si>
    <t>A21A112D10</t>
  </si>
  <si>
    <t>A21A112D11</t>
  </si>
  <si>
    <t>A21A112D12</t>
  </si>
  <si>
    <t>Lease Site - Dormay St Area 10</t>
  </si>
  <si>
    <t>Lease - Nominal Interest rate 3.30%</t>
  </si>
  <si>
    <t>4B.113</t>
  </si>
  <si>
    <t>A21A113D13</t>
  </si>
  <si>
    <t>A21A113D14</t>
  </si>
  <si>
    <t>A21A113D15</t>
  </si>
  <si>
    <t>A21A113D16</t>
  </si>
  <si>
    <t>A21A113D17</t>
  </si>
  <si>
    <t>A21A113D18</t>
  </si>
  <si>
    <t>A21A113D19</t>
  </si>
  <si>
    <t>A21A113D01</t>
  </si>
  <si>
    <t>A21A113D02</t>
  </si>
  <si>
    <t>APP20A113D21</t>
  </si>
  <si>
    <t>A21A113D03</t>
  </si>
  <si>
    <t>A21A113D04</t>
  </si>
  <si>
    <t>A21A113D20</t>
  </si>
  <si>
    <t>A21A113D07</t>
  </si>
  <si>
    <t>A21A113D08</t>
  </si>
  <si>
    <t>A21A113D09</t>
  </si>
  <si>
    <t>A21A113D10</t>
  </si>
  <si>
    <t>A21A113D11</t>
  </si>
  <si>
    <t>A21A113D12</t>
  </si>
  <si>
    <t>Lease Site - Clearwater Court</t>
  </si>
  <si>
    <t>Lease - Nominal Interest rate 6.05%</t>
  </si>
  <si>
    <t>4B.114</t>
  </si>
  <si>
    <t>A21A114D13</t>
  </si>
  <si>
    <t>A21A114D14</t>
  </si>
  <si>
    <t>A21A114D15</t>
  </si>
  <si>
    <t>A21A114D16</t>
  </si>
  <si>
    <t>A21A114D17</t>
  </si>
  <si>
    <t>A21A114D18</t>
  </si>
  <si>
    <t>A21A114D19</t>
  </si>
  <si>
    <t>A21A114D01</t>
  </si>
  <si>
    <t>A21A114D02</t>
  </si>
  <si>
    <t>APP20A114D21</t>
  </si>
  <si>
    <t>A21A114D03</t>
  </si>
  <si>
    <t>A21A114D04</t>
  </si>
  <si>
    <t>A21A114D20</t>
  </si>
  <si>
    <t>A21A114D07</t>
  </si>
  <si>
    <t>A21A114D08</t>
  </si>
  <si>
    <t>A21A114D09</t>
  </si>
  <si>
    <t>A21A114D10</t>
  </si>
  <si>
    <t>A21A114D11</t>
  </si>
  <si>
    <t>A21A114D12</t>
  </si>
  <si>
    <t>Lease Site - Oracle Parking</t>
  </si>
  <si>
    <t>Lease - Nominal Interest rate 3.15%</t>
  </si>
  <si>
    <t>4B.115</t>
  </si>
  <si>
    <t>A21A115D13</t>
  </si>
  <si>
    <t>A21A115D14</t>
  </si>
  <si>
    <t>A21A115D15</t>
  </si>
  <si>
    <t>A21A115D16</t>
  </si>
  <si>
    <t>A21A115D17</t>
  </si>
  <si>
    <t>A21A115D18</t>
  </si>
  <si>
    <t>A21A115D19</t>
  </si>
  <si>
    <t>A21A115D01</t>
  </si>
  <si>
    <t>A21A115D02</t>
  </si>
  <si>
    <t>APP20A115D21</t>
  </si>
  <si>
    <t>A21A115D03</t>
  </si>
  <si>
    <t>A21A115D04</t>
  </si>
  <si>
    <t>A21A115D20</t>
  </si>
  <si>
    <t>A21A115D07</t>
  </si>
  <si>
    <t>A21A115D08</t>
  </si>
  <si>
    <t>A21A115D09</t>
  </si>
  <si>
    <t>A21A115D10</t>
  </si>
  <si>
    <t>A21A115D11</t>
  </si>
  <si>
    <t>A21A115D12</t>
  </si>
  <si>
    <t>Lease Site - Reading Bridge House 7th Floor</t>
  </si>
  <si>
    <t>4B.116</t>
  </si>
  <si>
    <t>A21A116D13</t>
  </si>
  <si>
    <t>A21A116D14</t>
  </si>
  <si>
    <t>A21A116D15</t>
  </si>
  <si>
    <t>A21A116D16</t>
  </si>
  <si>
    <t>A21A116D17</t>
  </si>
  <si>
    <t>A21A116D18</t>
  </si>
  <si>
    <t>A21A116D19</t>
  </si>
  <si>
    <t>A21A116D01</t>
  </si>
  <si>
    <t>A21A116D02</t>
  </si>
  <si>
    <t>APP20A116D21</t>
  </si>
  <si>
    <t>A21A116D03</t>
  </si>
  <si>
    <t>A21A116D04</t>
  </si>
  <si>
    <t>A21A116D20</t>
  </si>
  <si>
    <t>A21A116D07</t>
  </si>
  <si>
    <t>A21A116D08</t>
  </si>
  <si>
    <t>A21A116D09</t>
  </si>
  <si>
    <t>A21A116D10</t>
  </si>
  <si>
    <t>A21A116D11</t>
  </si>
  <si>
    <t>A21A116D12</t>
  </si>
  <si>
    <t>Lease Site - Reading Bridge House 6th Floor</t>
  </si>
  <si>
    <t>4B.117</t>
  </si>
  <si>
    <t>A21A117D13</t>
  </si>
  <si>
    <t>A21A117D14</t>
  </si>
  <si>
    <t>A21A117D15</t>
  </si>
  <si>
    <t>A21A117D16</t>
  </si>
  <si>
    <t>A21A117D17</t>
  </si>
  <si>
    <t>A21A117D18</t>
  </si>
  <si>
    <t>A21A117D19</t>
  </si>
  <si>
    <t>A21A117D01</t>
  </si>
  <si>
    <t>A21A117D02</t>
  </si>
  <si>
    <t>APP20A117D21</t>
  </si>
  <si>
    <t>A21A117D03</t>
  </si>
  <si>
    <t>A21A117D04</t>
  </si>
  <si>
    <t>A21A117D20</t>
  </si>
  <si>
    <t>A21A117D07</t>
  </si>
  <si>
    <t>A21A117D08</t>
  </si>
  <si>
    <t>A21A117D09</t>
  </si>
  <si>
    <t>A21A117D10</t>
  </si>
  <si>
    <t>A21A117D11</t>
  </si>
  <si>
    <t>A21A117D12</t>
  </si>
  <si>
    <t>Lease Site - Dormay St Area 2</t>
  </si>
  <si>
    <t>4B.118</t>
  </si>
  <si>
    <t>A21A118D13</t>
  </si>
  <si>
    <t>A21A118D14</t>
  </si>
  <si>
    <t>A21A118D15</t>
  </si>
  <si>
    <t>A21A118D16</t>
  </si>
  <si>
    <t>A21A118D17</t>
  </si>
  <si>
    <t>A21A118D18</t>
  </si>
  <si>
    <t>A21A118D19</t>
  </si>
  <si>
    <t>A21A118D01</t>
  </si>
  <si>
    <t>A21A118D02</t>
  </si>
  <si>
    <t>APP20A118D21</t>
  </si>
  <si>
    <t>A21A118D03</t>
  </si>
  <si>
    <t>A21A118D04</t>
  </si>
  <si>
    <t>A21A118D20</t>
  </si>
  <si>
    <t>A21A118D07</t>
  </si>
  <si>
    <t>A21A118D08</t>
  </si>
  <si>
    <t>A21A118D09</t>
  </si>
  <si>
    <t>A21A118D10</t>
  </si>
  <si>
    <t>A21A118D11</t>
  </si>
  <si>
    <t>A21A118D12</t>
  </si>
  <si>
    <t>Fixed rate instrument 119</t>
  </si>
  <si>
    <t>4B.119</t>
  </si>
  <si>
    <t>A21A119D13</t>
  </si>
  <si>
    <t>A21A119D14</t>
  </si>
  <si>
    <t>A21A119D15</t>
  </si>
  <si>
    <t>A21A119D16</t>
  </si>
  <si>
    <t>A21A119D17</t>
  </si>
  <si>
    <t>A21A119D18</t>
  </si>
  <si>
    <t>A21A119D19</t>
  </si>
  <si>
    <t>A21A119D01</t>
  </si>
  <si>
    <t>A21A119D02</t>
  </si>
  <si>
    <t>APP20A119D21</t>
  </si>
  <si>
    <t>A21A119D03</t>
  </si>
  <si>
    <t>A21A119D04</t>
  </si>
  <si>
    <t>A21A119D20</t>
  </si>
  <si>
    <t>A21A119D07</t>
  </si>
  <si>
    <t>A21A119D08</t>
  </si>
  <si>
    <t>A21A119D09</t>
  </si>
  <si>
    <t>A21A119D10</t>
  </si>
  <si>
    <t>A21A119D11</t>
  </si>
  <si>
    <t>A21A119D12</t>
  </si>
  <si>
    <t>Fixed rate instrument 120</t>
  </si>
  <si>
    <t>4B.120</t>
  </si>
  <si>
    <t>A21A120D13</t>
  </si>
  <si>
    <t>A21A120D14</t>
  </si>
  <si>
    <t>A21A120D15</t>
  </si>
  <si>
    <t>A21A120D16</t>
  </si>
  <si>
    <t>A21A120D17</t>
  </si>
  <si>
    <t>A21A120D18</t>
  </si>
  <si>
    <t>A21A120D19</t>
  </si>
  <si>
    <t>A21A120D01</t>
  </si>
  <si>
    <t>A21A120D02</t>
  </si>
  <si>
    <t>APP20A120D21</t>
  </si>
  <si>
    <t>A21A120D03</t>
  </si>
  <si>
    <t>A21A120D04</t>
  </si>
  <si>
    <t>A21A120D20</t>
  </si>
  <si>
    <t>A21A120D07</t>
  </si>
  <si>
    <t>A21A120D08</t>
  </si>
  <si>
    <t>A21A120D09</t>
  </si>
  <si>
    <t>A21A120D10</t>
  </si>
  <si>
    <t>A21A120D11</t>
  </si>
  <si>
    <t>A21A120D12</t>
  </si>
  <si>
    <t>Fixed rate instrument 121</t>
  </si>
  <si>
    <t>4B.121</t>
  </si>
  <si>
    <t>A21A121D13</t>
  </si>
  <si>
    <t>A21A121D14</t>
  </si>
  <si>
    <t>A21A121D15</t>
  </si>
  <si>
    <t>A21A121D16</t>
  </si>
  <si>
    <t>A21A121D17</t>
  </si>
  <si>
    <t>A21A121D18</t>
  </si>
  <si>
    <t>A21A121D19</t>
  </si>
  <si>
    <t>A21A121D01</t>
  </si>
  <si>
    <t>A21A121D02</t>
  </si>
  <si>
    <t>APP20A121D21</t>
  </si>
  <si>
    <t>A21A121D03</t>
  </si>
  <si>
    <t>A21A121D04</t>
  </si>
  <si>
    <t>A21A121D20</t>
  </si>
  <si>
    <t>A21A121D07</t>
  </si>
  <si>
    <t>A21A121D08</t>
  </si>
  <si>
    <t>A21A121D09</t>
  </si>
  <si>
    <t>A21A121D10</t>
  </si>
  <si>
    <t>A21A121D11</t>
  </si>
  <si>
    <t>A21A121D12</t>
  </si>
  <si>
    <t>Fixed rate instrument 122</t>
  </si>
  <si>
    <t>4B.122</t>
  </si>
  <si>
    <t>A21A122D13</t>
  </si>
  <si>
    <t>A21A122D14</t>
  </si>
  <si>
    <t>A21A122D15</t>
  </si>
  <si>
    <t>A21A122D16</t>
  </si>
  <si>
    <t>A21A122D17</t>
  </si>
  <si>
    <t>A21A122D18</t>
  </si>
  <si>
    <t>A21A122D19</t>
  </si>
  <si>
    <t>A21A122D01</t>
  </si>
  <si>
    <t>A21A122D02</t>
  </si>
  <si>
    <t>APP20A122D21</t>
  </si>
  <si>
    <t>A21A122D03</t>
  </si>
  <si>
    <t>A21A122D04</t>
  </si>
  <si>
    <t>A21A122D20</t>
  </si>
  <si>
    <t>A21A122D07</t>
  </si>
  <si>
    <t>A21A122D08</t>
  </si>
  <si>
    <t>A21A122D09</t>
  </si>
  <si>
    <t>A21A122D10</t>
  </si>
  <si>
    <t>A21A122D11</t>
  </si>
  <si>
    <t>A21A122D12</t>
  </si>
  <si>
    <t>Fixed rate instrument 123</t>
  </si>
  <si>
    <t>4B.123</t>
  </si>
  <si>
    <t>A21A123D13</t>
  </si>
  <si>
    <t>A21A123D14</t>
  </si>
  <si>
    <t>A21A123D15</t>
  </si>
  <si>
    <t>A21A123D16</t>
  </si>
  <si>
    <t>A21A123D17</t>
  </si>
  <si>
    <t>A21A123D18</t>
  </si>
  <si>
    <t>A21A123D19</t>
  </si>
  <si>
    <t>A21A123D01</t>
  </si>
  <si>
    <t>A21A123D02</t>
  </si>
  <si>
    <t>APP20A123D21</t>
  </si>
  <si>
    <t>A21A123D03</t>
  </si>
  <si>
    <t>A21A123D04</t>
  </si>
  <si>
    <t>A21A123D20</t>
  </si>
  <si>
    <t>A21A123D07</t>
  </si>
  <si>
    <t>A21A123D08</t>
  </si>
  <si>
    <t>A21A123D09</t>
  </si>
  <si>
    <t>A21A123D10</t>
  </si>
  <si>
    <t>A21A123D11</t>
  </si>
  <si>
    <t>A21A123D12</t>
  </si>
  <si>
    <t>Fixed rate instrument 124</t>
  </si>
  <si>
    <t>4B.124</t>
  </si>
  <si>
    <t>A21A124D13</t>
  </si>
  <si>
    <t>A21A124D14</t>
  </si>
  <si>
    <t>A21A124D15</t>
  </si>
  <si>
    <t>A21A124D16</t>
  </si>
  <si>
    <t>A21A124D17</t>
  </si>
  <si>
    <t>A21A124D18</t>
  </si>
  <si>
    <t>A21A124D19</t>
  </si>
  <si>
    <t>A21A124D01</t>
  </si>
  <si>
    <t>A21A124D02</t>
  </si>
  <si>
    <t>APP20A124D21</t>
  </si>
  <si>
    <t>A21A124D03</t>
  </si>
  <si>
    <t>A21A124D04</t>
  </si>
  <si>
    <t>A21A124D20</t>
  </si>
  <si>
    <t>A21A124D07</t>
  </si>
  <si>
    <t>A21A124D08</t>
  </si>
  <si>
    <t>A21A124D09</t>
  </si>
  <si>
    <t>A21A124D10</t>
  </si>
  <si>
    <t>A21A124D11</t>
  </si>
  <si>
    <t>A21A124D12</t>
  </si>
  <si>
    <t>Fixed rate instrument 125</t>
  </si>
  <si>
    <t>4B.125</t>
  </si>
  <si>
    <t>A21A125D13</t>
  </si>
  <si>
    <t>A21A125D14</t>
  </si>
  <si>
    <t>A21A125D15</t>
  </si>
  <si>
    <t>A21A125D16</t>
  </si>
  <si>
    <t>A21A125D17</t>
  </si>
  <si>
    <t>A21A125D18</t>
  </si>
  <si>
    <t>A21A125D19</t>
  </si>
  <si>
    <t>A21A125D01</t>
  </si>
  <si>
    <t>A21A125D02</t>
  </si>
  <si>
    <t>APP20A125D21</t>
  </si>
  <si>
    <t>A21A125D03</t>
  </si>
  <si>
    <t>A21A125D04</t>
  </si>
  <si>
    <t>A21A125D20</t>
  </si>
  <si>
    <t>A21A125D07</t>
  </si>
  <si>
    <t>A21A125D08</t>
  </si>
  <si>
    <t>A21A125D09</t>
  </si>
  <si>
    <t>A21A125D10</t>
  </si>
  <si>
    <t>A21A125D11</t>
  </si>
  <si>
    <t>A21A125D12</t>
  </si>
  <si>
    <t>Fixed rate instrument 126</t>
  </si>
  <si>
    <t>4B.126</t>
  </si>
  <si>
    <t>A21A126D13</t>
  </si>
  <si>
    <t>A21A126D14</t>
  </si>
  <si>
    <t>A21A126D15</t>
  </si>
  <si>
    <t>A21A126D16</t>
  </si>
  <si>
    <t>A21A126D17</t>
  </si>
  <si>
    <t>A21A126D18</t>
  </si>
  <si>
    <t>A21A126D19</t>
  </si>
  <si>
    <t>A21A126D01</t>
  </si>
  <si>
    <t>A21A126D02</t>
  </si>
  <si>
    <t>APP20A126D21</t>
  </si>
  <si>
    <t>A21A126D03</t>
  </si>
  <si>
    <t>A21A126D04</t>
  </si>
  <si>
    <t>A21A126D20</t>
  </si>
  <si>
    <t>A21A126D07</t>
  </si>
  <si>
    <t>A21A126D08</t>
  </si>
  <si>
    <t>A21A126D09</t>
  </si>
  <si>
    <t>A21A126D10</t>
  </si>
  <si>
    <t>A21A126D11</t>
  </si>
  <si>
    <t>A21A126D12</t>
  </si>
  <si>
    <t>Fixed rate instrument 127</t>
  </si>
  <si>
    <t>4B.127</t>
  </si>
  <si>
    <t>A21A127D13</t>
  </si>
  <si>
    <t>A21A127D14</t>
  </si>
  <si>
    <t>A21A127D15</t>
  </si>
  <si>
    <t>A21A127D16</t>
  </si>
  <si>
    <t>A21A127D17</t>
  </si>
  <si>
    <t>A21A127D18</t>
  </si>
  <si>
    <t>A21A127D19</t>
  </si>
  <si>
    <t>A21A127D01</t>
  </si>
  <si>
    <t>A21A127D02</t>
  </si>
  <si>
    <t>APP20A127D21</t>
  </si>
  <si>
    <t>A21A127D03</t>
  </si>
  <si>
    <t>A21A127D04</t>
  </si>
  <si>
    <t>A21A127D20</t>
  </si>
  <si>
    <t>A21A127D07</t>
  </si>
  <si>
    <t>A21A127D08</t>
  </si>
  <si>
    <t>A21A127D09</t>
  </si>
  <si>
    <t>A21A127D10</t>
  </si>
  <si>
    <t>A21A127D11</t>
  </si>
  <si>
    <t>A21A127D12</t>
  </si>
  <si>
    <t>Fixed rate instrument 128</t>
  </si>
  <si>
    <t>4B.128</t>
  </si>
  <si>
    <t>A21A128D13</t>
  </si>
  <si>
    <t>A21A128D14</t>
  </si>
  <si>
    <t>A21A128D15</t>
  </si>
  <si>
    <t>A21A128D16</t>
  </si>
  <si>
    <t>A21A128D17</t>
  </si>
  <si>
    <t>A21A128D18</t>
  </si>
  <si>
    <t>A21A128D19</t>
  </si>
  <si>
    <t>A21A128D01</t>
  </si>
  <si>
    <t>A21A128D02</t>
  </si>
  <si>
    <t>APP20A128D21</t>
  </si>
  <si>
    <t>A21A128D03</t>
  </si>
  <si>
    <t>A21A128D04</t>
  </si>
  <si>
    <t>A21A128D20</t>
  </si>
  <si>
    <t>A21A128D07</t>
  </si>
  <si>
    <t>A21A128D08</t>
  </si>
  <si>
    <t>A21A128D09</t>
  </si>
  <si>
    <t>A21A128D10</t>
  </si>
  <si>
    <t>A21A128D11</t>
  </si>
  <si>
    <t>A21A128D12</t>
  </si>
  <si>
    <t>Fixed rate instrument 129</t>
  </si>
  <si>
    <t>4B.129</t>
  </si>
  <si>
    <t>A21A129D13</t>
  </si>
  <si>
    <t>A21A129D14</t>
  </si>
  <si>
    <t>A21A129D15</t>
  </si>
  <si>
    <t>A21A129D16</t>
  </si>
  <si>
    <t>A21A129D17</t>
  </si>
  <si>
    <t>A21A129D18</t>
  </si>
  <si>
    <t>A21A129D19</t>
  </si>
  <si>
    <t>A21A129D01</t>
  </si>
  <si>
    <t>A21A129D02</t>
  </si>
  <si>
    <t>APP20A129D21</t>
  </si>
  <si>
    <t>A21A129D03</t>
  </si>
  <si>
    <t>A21A129D04</t>
  </si>
  <si>
    <t>A21A129D20</t>
  </si>
  <si>
    <t>A21A129D07</t>
  </si>
  <si>
    <t>A21A129D08</t>
  </si>
  <si>
    <t>A21A129D09</t>
  </si>
  <si>
    <t>A21A129D10</t>
  </si>
  <si>
    <t>A21A129D11</t>
  </si>
  <si>
    <t>A21A129D12</t>
  </si>
  <si>
    <t>Fixed rate instrument 130</t>
  </si>
  <si>
    <t>4B.130</t>
  </si>
  <si>
    <t>A21A130D13</t>
  </si>
  <si>
    <t>A21A130D14</t>
  </si>
  <si>
    <t>A21A130D15</t>
  </si>
  <si>
    <t>A21A130D16</t>
  </si>
  <si>
    <t>A21A130D17</t>
  </si>
  <si>
    <t>A21A130D18</t>
  </si>
  <si>
    <t>A21A130D19</t>
  </si>
  <si>
    <t>A21A130D01</t>
  </si>
  <si>
    <t>A21A130D02</t>
  </si>
  <si>
    <t>APP20A130D21</t>
  </si>
  <si>
    <t>A21A130D03</t>
  </si>
  <si>
    <t>A21A130D04</t>
  </si>
  <si>
    <t>A21A130D20</t>
  </si>
  <si>
    <t>A21A130D07</t>
  </si>
  <si>
    <t>A21A130D08</t>
  </si>
  <si>
    <t>A21A130D09</t>
  </si>
  <si>
    <t>A21A130D10</t>
  </si>
  <si>
    <t>A21A130D11</t>
  </si>
  <si>
    <t>A21A130D12</t>
  </si>
  <si>
    <t>Fixed rate instrument 131</t>
  </si>
  <si>
    <t>4B.131</t>
  </si>
  <si>
    <t>A21A131D13</t>
  </si>
  <si>
    <t>A21A131D14</t>
  </si>
  <si>
    <t>A21A131D15</t>
  </si>
  <si>
    <t>A21A131D16</t>
  </si>
  <si>
    <t>A21A131D17</t>
  </si>
  <si>
    <t>A21A131D18</t>
  </si>
  <si>
    <t>A21A131D19</t>
  </si>
  <si>
    <t>A21A131D01</t>
  </si>
  <si>
    <t>A21A131D02</t>
  </si>
  <si>
    <t>APP20A131D21</t>
  </si>
  <si>
    <t>A21A131D03</t>
  </si>
  <si>
    <t>A21A131D04</t>
  </si>
  <si>
    <t>A21A131D20</t>
  </si>
  <si>
    <t>A21A131D07</t>
  </si>
  <si>
    <t>A21A131D08</t>
  </si>
  <si>
    <t>A21A131D09</t>
  </si>
  <si>
    <t>A21A131D10</t>
  </si>
  <si>
    <t>A21A131D11</t>
  </si>
  <si>
    <t>A21A131D12</t>
  </si>
  <si>
    <t>Fixed rate instrument 132</t>
  </si>
  <si>
    <t>4B.132</t>
  </si>
  <si>
    <t>A21A132D13</t>
  </si>
  <si>
    <t>A21A132D14</t>
  </si>
  <si>
    <t>A21A132D15</t>
  </si>
  <si>
    <t>A21A132D16</t>
  </si>
  <si>
    <t>A21A132D17</t>
  </si>
  <si>
    <t>A21A132D18</t>
  </si>
  <si>
    <t>A21A132D19</t>
  </si>
  <si>
    <t>A21A132D01</t>
  </si>
  <si>
    <t>A21A132D02</t>
  </si>
  <si>
    <t>APP20A132D21</t>
  </si>
  <si>
    <t>A21A132D03</t>
  </si>
  <si>
    <t>A21A132D04</t>
  </si>
  <si>
    <t>A21A132D20</t>
  </si>
  <si>
    <t>A21A132D07</t>
  </si>
  <si>
    <t>A21A132D08</t>
  </si>
  <si>
    <t>A21A132D09</t>
  </si>
  <si>
    <t>A21A132D10</t>
  </si>
  <si>
    <t>A21A132D11</t>
  </si>
  <si>
    <t>A21A132D12</t>
  </si>
  <si>
    <t>Fixed rate instrument 133</t>
  </si>
  <si>
    <t>4B.133</t>
  </si>
  <si>
    <t>A21A133D13</t>
  </si>
  <si>
    <t>A21A133D14</t>
  </si>
  <si>
    <t>A21A133D15</t>
  </si>
  <si>
    <t>A21A133D16</t>
  </si>
  <si>
    <t>A21A133D17</t>
  </si>
  <si>
    <t>A21A133D18</t>
  </si>
  <si>
    <t>A21A133D19</t>
  </si>
  <si>
    <t>A21A133D01</t>
  </si>
  <si>
    <t>A21A133D02</t>
  </si>
  <si>
    <t>APP20A133D21</t>
  </si>
  <si>
    <t>A21A133D03</t>
  </si>
  <si>
    <t>A21A133D04</t>
  </si>
  <si>
    <t>A21A133D20</t>
  </si>
  <si>
    <t>A21A133D07</t>
  </si>
  <si>
    <t>A21A133D08</t>
  </si>
  <si>
    <t>A21A133D09</t>
  </si>
  <si>
    <t>A21A133D10</t>
  </si>
  <si>
    <t>A21A133D11</t>
  </si>
  <si>
    <t>A21A133D12</t>
  </si>
  <si>
    <t>Fixed rate instrument 134</t>
  </si>
  <si>
    <t>4B.134</t>
  </si>
  <si>
    <t>A21A134D13</t>
  </si>
  <si>
    <t>A21A134D14</t>
  </si>
  <si>
    <t>A21A134D15</t>
  </si>
  <si>
    <t>A21A134D16</t>
  </si>
  <si>
    <t>A21A134D17</t>
  </si>
  <si>
    <t>A21A134D18</t>
  </si>
  <si>
    <t>A21A134D19</t>
  </si>
  <si>
    <t>A21A134D01</t>
  </si>
  <si>
    <t>A21A134D02</t>
  </si>
  <si>
    <t>APP20A134D21</t>
  </si>
  <si>
    <t>A21A134D03</t>
  </si>
  <si>
    <t>A21A134D04</t>
  </si>
  <si>
    <t>A21A134D20</t>
  </si>
  <si>
    <t>A21A134D07</t>
  </si>
  <si>
    <t>A21A134D08</t>
  </si>
  <si>
    <t>A21A134D09</t>
  </si>
  <si>
    <t>A21A134D10</t>
  </si>
  <si>
    <t>A21A134D11</t>
  </si>
  <si>
    <t>A21A134D12</t>
  </si>
  <si>
    <t>Fixed rate instrument 135</t>
  </si>
  <si>
    <t>4B.135</t>
  </si>
  <si>
    <t>A21A135D13</t>
  </si>
  <si>
    <t>A21A135D14</t>
  </si>
  <si>
    <t>A21A135D15</t>
  </si>
  <si>
    <t>A21A135D16</t>
  </si>
  <si>
    <t>A21A135D17</t>
  </si>
  <si>
    <t>A21A135D18</t>
  </si>
  <si>
    <t>A21A135D19</t>
  </si>
  <si>
    <t>A21A135D01</t>
  </si>
  <si>
    <t>A21A135D02</t>
  </si>
  <si>
    <t>APP20A135D21</t>
  </si>
  <si>
    <t>A21A135D03</t>
  </si>
  <si>
    <t>A21A135D04</t>
  </si>
  <si>
    <t>A21A135D20</t>
  </si>
  <si>
    <t>A21A135D07</t>
  </si>
  <si>
    <t>A21A135D08</t>
  </si>
  <si>
    <t>A21A135D09</t>
  </si>
  <si>
    <t>A21A135D10</t>
  </si>
  <si>
    <t>A21A135D11</t>
  </si>
  <si>
    <t>A21A135D12</t>
  </si>
  <si>
    <t>Fixed rate instrument 136</t>
  </si>
  <si>
    <t>4B.136</t>
  </si>
  <si>
    <t>A21A136D13</t>
  </si>
  <si>
    <t>A21A136D14</t>
  </si>
  <si>
    <t>A21A136D15</t>
  </si>
  <si>
    <t>A21A136D16</t>
  </si>
  <si>
    <t>A21A136D17</t>
  </si>
  <si>
    <t>A21A136D18</t>
  </si>
  <si>
    <t>A21A136D19</t>
  </si>
  <si>
    <t>A21A136D01</t>
  </si>
  <si>
    <t>A21A136D02</t>
  </si>
  <si>
    <t>APP20A136D21</t>
  </si>
  <si>
    <t>A21A136D03</t>
  </si>
  <si>
    <t>A21A136D04</t>
  </si>
  <si>
    <t>A21A136D20</t>
  </si>
  <si>
    <t>A21A136D07</t>
  </si>
  <si>
    <t>A21A136D08</t>
  </si>
  <si>
    <t>A21A136D09</t>
  </si>
  <si>
    <t>A21A136D10</t>
  </si>
  <si>
    <t>A21A136D11</t>
  </si>
  <si>
    <t>A21A136D12</t>
  </si>
  <si>
    <t>Fixed rate instrument 137</t>
  </si>
  <si>
    <t>4B.137</t>
  </si>
  <si>
    <t>A21A137D13</t>
  </si>
  <si>
    <t>A21A137D14</t>
  </si>
  <si>
    <t>A21A137D15</t>
  </si>
  <si>
    <t>A21A137D16</t>
  </si>
  <si>
    <t>A21A137D17</t>
  </si>
  <si>
    <t>A21A137D18</t>
  </si>
  <si>
    <t>A21A137D19</t>
  </si>
  <si>
    <t>A21A137D01</t>
  </si>
  <si>
    <t>A21A137D02</t>
  </si>
  <si>
    <t>APP20A137D21</t>
  </si>
  <si>
    <t>A21A137D03</t>
  </si>
  <si>
    <t>A21A137D04</t>
  </si>
  <si>
    <t>A21A137D20</t>
  </si>
  <si>
    <t>A21A137D07</t>
  </si>
  <si>
    <t>A21A137D08</t>
  </si>
  <si>
    <t>A21A137D09</t>
  </si>
  <si>
    <t>A21A137D10</t>
  </si>
  <si>
    <t>A21A137D11</t>
  </si>
  <si>
    <t>A21A137D12</t>
  </si>
  <si>
    <t>Fixed rate instrument 138</t>
  </si>
  <si>
    <t>4B.138</t>
  </si>
  <si>
    <t>A21A138D13</t>
  </si>
  <si>
    <t>A21A138D14</t>
  </si>
  <si>
    <t>A21A138D15</t>
  </si>
  <si>
    <t>A21A138D16</t>
  </si>
  <si>
    <t>A21A138D17</t>
  </si>
  <si>
    <t>A21A138D18</t>
  </si>
  <si>
    <t>A21A138D19</t>
  </si>
  <si>
    <t>A21A138D01</t>
  </si>
  <si>
    <t>A21A138D02</t>
  </si>
  <si>
    <t>APP20A138D21</t>
  </si>
  <si>
    <t>A21A138D03</t>
  </si>
  <si>
    <t>A21A138D04</t>
  </si>
  <si>
    <t>A21A138D20</t>
  </si>
  <si>
    <t>A21A138D07</t>
  </si>
  <si>
    <t>A21A138D08</t>
  </si>
  <si>
    <t>A21A138D09</t>
  </si>
  <si>
    <t>A21A138D10</t>
  </si>
  <si>
    <t>A21A138D11</t>
  </si>
  <si>
    <t>A21A138D12</t>
  </si>
  <si>
    <t>Fixed rate instrument 139</t>
  </si>
  <si>
    <t>4B.139</t>
  </si>
  <si>
    <t>A21A139D13</t>
  </si>
  <si>
    <t>A21A139D14</t>
  </si>
  <si>
    <t>A21A139D15</t>
  </si>
  <si>
    <t>A21A139D16</t>
  </si>
  <si>
    <t>A21A139D17</t>
  </si>
  <si>
    <t>A21A139D18</t>
  </si>
  <si>
    <t>A21A139D19</t>
  </si>
  <si>
    <t>A21A139D01</t>
  </si>
  <si>
    <t>A21A139D02</t>
  </si>
  <si>
    <t>APP20A139D21</t>
  </si>
  <si>
    <t>A21A139D03</t>
  </si>
  <si>
    <t>A21A139D04</t>
  </si>
  <si>
    <t>A21A139D20</t>
  </si>
  <si>
    <t>A21A139D07</t>
  </si>
  <si>
    <t>A21A139D08</t>
  </si>
  <si>
    <t>A21A139D09</t>
  </si>
  <si>
    <t>A21A139D10</t>
  </si>
  <si>
    <t>A21A139D11</t>
  </si>
  <si>
    <t>A21A139D12</t>
  </si>
  <si>
    <t>Fixed rate instrument 140</t>
  </si>
  <si>
    <t>4B.140</t>
  </si>
  <si>
    <t>A21A140D13</t>
  </si>
  <si>
    <t>A21A140D14</t>
  </si>
  <si>
    <t>A21A140D15</t>
  </si>
  <si>
    <t>A21A140D16</t>
  </si>
  <si>
    <t>A21A140D17</t>
  </si>
  <si>
    <t>A21A140D18</t>
  </si>
  <si>
    <t>A21A140D19</t>
  </si>
  <si>
    <t>A21A140D01</t>
  </si>
  <si>
    <t>A21A140D02</t>
  </si>
  <si>
    <t>APP20A140D21</t>
  </si>
  <si>
    <t>A21A140D03</t>
  </si>
  <si>
    <t>A21A140D04</t>
  </si>
  <si>
    <t>A21A140D20</t>
  </si>
  <si>
    <t>A21A140D07</t>
  </si>
  <si>
    <t>A21A140D08</t>
  </si>
  <si>
    <t>A21A140D09</t>
  </si>
  <si>
    <t>A21A140D10</t>
  </si>
  <si>
    <t>A21A140D11</t>
  </si>
  <si>
    <t>A21A140D12</t>
  </si>
  <si>
    <t>Fixed rate instrument 141</t>
  </si>
  <si>
    <t>4B.141</t>
  </si>
  <si>
    <t>A21A141D13</t>
  </si>
  <si>
    <t>A21A141D14</t>
  </si>
  <si>
    <t>A21A141D15</t>
  </si>
  <si>
    <t>A21A141D16</t>
  </si>
  <si>
    <t>A21A141D17</t>
  </si>
  <si>
    <t>A21A141D18</t>
  </si>
  <si>
    <t>A21A141D19</t>
  </si>
  <si>
    <t>A21A141D01</t>
  </si>
  <si>
    <t>A21A141D02</t>
  </si>
  <si>
    <t>APP20A141D21</t>
  </si>
  <si>
    <t>A21A141D03</t>
  </si>
  <si>
    <t>A21A141D04</t>
  </si>
  <si>
    <t>A21A141D20</t>
  </si>
  <si>
    <t>A21A141D07</t>
  </si>
  <si>
    <t>A21A141D08</t>
  </si>
  <si>
    <t>A21A141D09</t>
  </si>
  <si>
    <t>A21A141D10</t>
  </si>
  <si>
    <t>A21A141D11</t>
  </si>
  <si>
    <t>A21A141D12</t>
  </si>
  <si>
    <t>Fixed rate instrument 142</t>
  </si>
  <si>
    <t>4B.142</t>
  </si>
  <si>
    <t>A21A142D13</t>
  </si>
  <si>
    <t>A21A142D14</t>
  </si>
  <si>
    <t>A21A142D15</t>
  </si>
  <si>
    <t>A21A142D16</t>
  </si>
  <si>
    <t>A21A142D17</t>
  </si>
  <si>
    <t>A21A142D18</t>
  </si>
  <si>
    <t>A21A142D19</t>
  </si>
  <si>
    <t>A21A142D01</t>
  </si>
  <si>
    <t>A21A142D02</t>
  </si>
  <si>
    <t>APP20A142D21</t>
  </si>
  <si>
    <t>A21A142D03</t>
  </si>
  <si>
    <t>A21A142D04</t>
  </si>
  <si>
    <t>A21A142D20</t>
  </si>
  <si>
    <t>A21A142D07</t>
  </si>
  <si>
    <t>A21A142D08</t>
  </si>
  <si>
    <t>A21A142D09</t>
  </si>
  <si>
    <t>A21A142D10</t>
  </si>
  <si>
    <t>A21A142D11</t>
  </si>
  <si>
    <t>A21A142D12</t>
  </si>
  <si>
    <t>Fixed rate instrument 143</t>
  </si>
  <si>
    <t>4B.143</t>
  </si>
  <si>
    <t>A21A143D13</t>
  </si>
  <si>
    <t>A21A143D14</t>
  </si>
  <si>
    <t>A21A143D15</t>
  </si>
  <si>
    <t>A21A143D16</t>
  </si>
  <si>
    <t>A21A143D17</t>
  </si>
  <si>
    <t>A21A143D18</t>
  </si>
  <si>
    <t>A21A143D19</t>
  </si>
  <si>
    <t>A21A143D01</t>
  </si>
  <si>
    <t>A21A143D02</t>
  </si>
  <si>
    <t>APP20A143D21</t>
  </si>
  <si>
    <t>A21A143D03</t>
  </si>
  <si>
    <t>A21A143D04</t>
  </si>
  <si>
    <t>A21A143D20</t>
  </si>
  <si>
    <t>A21A143D07</t>
  </si>
  <si>
    <t>A21A143D08</t>
  </si>
  <si>
    <t>A21A143D09</t>
  </si>
  <si>
    <t>A21A143D10</t>
  </si>
  <si>
    <t>A21A143D11</t>
  </si>
  <si>
    <t>A21A143D12</t>
  </si>
  <si>
    <t>Fixed rate instrument 144</t>
  </si>
  <si>
    <t>4B.144</t>
  </si>
  <si>
    <t>A21A144D13</t>
  </si>
  <si>
    <t>A21A144D14</t>
  </si>
  <si>
    <t>A21A144D15</t>
  </si>
  <si>
    <t>A21A144D16</t>
  </si>
  <si>
    <t>A21A144D17</t>
  </si>
  <si>
    <t>A21A144D18</t>
  </si>
  <si>
    <t>A21A144D19</t>
  </si>
  <si>
    <t>A21A144D01</t>
  </si>
  <si>
    <t>A21A144D02</t>
  </si>
  <si>
    <t>APP20A144D21</t>
  </si>
  <si>
    <t>A21A144D03</t>
  </si>
  <si>
    <t>A21A144D04</t>
  </si>
  <si>
    <t>A21A144D20</t>
  </si>
  <si>
    <t>A21A144D07</t>
  </si>
  <si>
    <t>A21A144D08</t>
  </si>
  <si>
    <t>A21A144D09</t>
  </si>
  <si>
    <t>A21A144D10</t>
  </si>
  <si>
    <t>A21A144D11</t>
  </si>
  <si>
    <t>A21A144D12</t>
  </si>
  <si>
    <t>Fixed rate instrument 145</t>
  </si>
  <si>
    <t>4B.145</t>
  </si>
  <si>
    <t>A21A145D13</t>
  </si>
  <si>
    <t>A21A145D14</t>
  </si>
  <si>
    <t>A21A145D15</t>
  </si>
  <si>
    <t>A21A145D16</t>
  </si>
  <si>
    <t>A21A145D17</t>
  </si>
  <si>
    <t>A21A145D18</t>
  </si>
  <si>
    <t>A21A145D19</t>
  </si>
  <si>
    <t>A21A145D01</t>
  </si>
  <si>
    <t>A21A145D02</t>
  </si>
  <si>
    <t>APP20A145D21</t>
  </si>
  <si>
    <t>A21A145D03</t>
  </si>
  <si>
    <t>A21A145D04</t>
  </si>
  <si>
    <t>A21A145D20</t>
  </si>
  <si>
    <t>A21A145D07</t>
  </si>
  <si>
    <t>A21A145D08</t>
  </si>
  <si>
    <t>A21A145D09</t>
  </si>
  <si>
    <t>A21A145D10</t>
  </si>
  <si>
    <t>A21A145D11</t>
  </si>
  <si>
    <t>A21A145D12</t>
  </si>
  <si>
    <t>Fixed rate instrument 146</t>
  </si>
  <si>
    <t>4B.146</t>
  </si>
  <si>
    <t>A21A146D13</t>
  </si>
  <si>
    <t>A21A146D14</t>
  </si>
  <si>
    <t>A21A146D15</t>
  </si>
  <si>
    <t>A21A146D16</t>
  </si>
  <si>
    <t>A21A146D17</t>
  </si>
  <si>
    <t>A21A146D18</t>
  </si>
  <si>
    <t>A21A146D19</t>
  </si>
  <si>
    <t>A21A146D01</t>
  </si>
  <si>
    <t>A21A146D02</t>
  </si>
  <si>
    <t>APP20A146D21</t>
  </si>
  <si>
    <t>A21A146D03</t>
  </si>
  <si>
    <t>A21A146D04</t>
  </si>
  <si>
    <t>A21A146D20</t>
  </si>
  <si>
    <t>A21A146D07</t>
  </si>
  <si>
    <t>A21A146D08</t>
  </si>
  <si>
    <t>A21A146D09</t>
  </si>
  <si>
    <t>A21A146D10</t>
  </si>
  <si>
    <t>A21A146D11</t>
  </si>
  <si>
    <t>A21A146D12</t>
  </si>
  <si>
    <t>Fixed rate instrument 147</t>
  </si>
  <si>
    <t>4B.147</t>
  </si>
  <si>
    <t>A21A147D13</t>
  </si>
  <si>
    <t>A21A147D14</t>
  </si>
  <si>
    <t>A21A147D15</t>
  </si>
  <si>
    <t>A21A147D16</t>
  </si>
  <si>
    <t>A21A147D17</t>
  </si>
  <si>
    <t>A21A147D18</t>
  </si>
  <si>
    <t>A21A147D19</t>
  </si>
  <si>
    <t>A21A147D01</t>
  </si>
  <si>
    <t>A21A147D02</t>
  </si>
  <si>
    <t>APP20A147D21</t>
  </si>
  <si>
    <t>A21A147D03</t>
  </si>
  <si>
    <t>A21A147D04</t>
  </si>
  <si>
    <t>A21A147D20</t>
  </si>
  <si>
    <t>A21A147D07</t>
  </si>
  <si>
    <t>A21A147D08</t>
  </si>
  <si>
    <t>A21A147D09</t>
  </si>
  <si>
    <t>A21A147D10</t>
  </si>
  <si>
    <t>A21A147D11</t>
  </si>
  <si>
    <t>A21A147D12</t>
  </si>
  <si>
    <t>Fixed rate instrument 148</t>
  </si>
  <si>
    <t>4B.148</t>
  </si>
  <si>
    <t>A21A148D13</t>
  </si>
  <si>
    <t>A21A148D14</t>
  </si>
  <si>
    <t>A21A148D15</t>
  </si>
  <si>
    <t>A21A148D16</t>
  </si>
  <si>
    <t>A21A148D17</t>
  </si>
  <si>
    <t>A21A148D18</t>
  </si>
  <si>
    <t>A21A148D19</t>
  </si>
  <si>
    <t>A21A148D01</t>
  </si>
  <si>
    <t>A21A148D02</t>
  </si>
  <si>
    <t>APP20A148D21</t>
  </si>
  <si>
    <t>A21A148D03</t>
  </si>
  <si>
    <t>A21A148D04</t>
  </si>
  <si>
    <t>A21A148D20</t>
  </si>
  <si>
    <t>A21A148D07</t>
  </si>
  <si>
    <t>A21A148D08</t>
  </si>
  <si>
    <t>A21A148D09</t>
  </si>
  <si>
    <t>A21A148D10</t>
  </si>
  <si>
    <t>A21A148D11</t>
  </si>
  <si>
    <t>A21A148D12</t>
  </si>
  <si>
    <t>Fixed rate instrument 149</t>
  </si>
  <si>
    <t>4B.149</t>
  </si>
  <si>
    <t>A21A149D13</t>
  </si>
  <si>
    <t>A21A149D14</t>
  </si>
  <si>
    <t>A21A149D15</t>
  </si>
  <si>
    <t>A21A149D16</t>
  </si>
  <si>
    <t>A21A149D17</t>
  </si>
  <si>
    <t>A21A149D18</t>
  </si>
  <si>
    <t>A21A149D19</t>
  </si>
  <si>
    <t>A21A149D01</t>
  </si>
  <si>
    <t>A21A149D02</t>
  </si>
  <si>
    <t>APP20A149D21</t>
  </si>
  <si>
    <t>A21A149D03</t>
  </si>
  <si>
    <t>A21A149D04</t>
  </si>
  <si>
    <t>A21A149D20</t>
  </si>
  <si>
    <t>A21A149D07</t>
  </si>
  <si>
    <t>A21A149D08</t>
  </si>
  <si>
    <t>A21A149D09</t>
  </si>
  <si>
    <t>A21A149D10</t>
  </si>
  <si>
    <t>A21A149D11</t>
  </si>
  <si>
    <t>A21A149D12</t>
  </si>
  <si>
    <t>Fixed rate instrument 150</t>
  </si>
  <si>
    <t>4B.150</t>
  </si>
  <si>
    <t>A21A150D13</t>
  </si>
  <si>
    <t>A21A150D14</t>
  </si>
  <si>
    <t>A21A150D15</t>
  </si>
  <si>
    <t>A21A150D16</t>
  </si>
  <si>
    <t>A21A150D17</t>
  </si>
  <si>
    <t>A21A150D18</t>
  </si>
  <si>
    <t>A21A150D19</t>
  </si>
  <si>
    <t>A21A150D01</t>
  </si>
  <si>
    <t>A21A150D02</t>
  </si>
  <si>
    <t>APP20A150D21</t>
  </si>
  <si>
    <t>A21A150D03</t>
  </si>
  <si>
    <t>A21A150D04</t>
  </si>
  <si>
    <t>A21A150D20</t>
  </si>
  <si>
    <t>A21A150D07</t>
  </si>
  <si>
    <t>A21A150D08</t>
  </si>
  <si>
    <t>A21A150D09</t>
  </si>
  <si>
    <t>A21A150D10</t>
  </si>
  <si>
    <t>A21A150D11</t>
  </si>
  <si>
    <t>A21A150D12</t>
  </si>
  <si>
    <t>Fixed rate instrument 151</t>
  </si>
  <si>
    <t>4B.151</t>
  </si>
  <si>
    <t>A21A151D13</t>
  </si>
  <si>
    <t>A21A151D14</t>
  </si>
  <si>
    <t>A21A151D15</t>
  </si>
  <si>
    <t>A21A151D16</t>
  </si>
  <si>
    <t>A21A151D17</t>
  </si>
  <si>
    <t>A21A151D18</t>
  </si>
  <si>
    <t>A21A151D19</t>
  </si>
  <si>
    <t>A21A151D01</t>
  </si>
  <si>
    <t>A21A151D02</t>
  </si>
  <si>
    <t>APP20A151D21</t>
  </si>
  <si>
    <t>A21A151D03</t>
  </si>
  <si>
    <t>A21A151D04</t>
  </si>
  <si>
    <t>A21A151D20</t>
  </si>
  <si>
    <t>A21A151D07</t>
  </si>
  <si>
    <t>A21A151D08</t>
  </si>
  <si>
    <t>A21A151D09</t>
  </si>
  <si>
    <t>A21A151D10</t>
  </si>
  <si>
    <t>A21A151D11</t>
  </si>
  <si>
    <t>A21A151D12</t>
  </si>
  <si>
    <t>Fixed rate instrument 152</t>
  </si>
  <si>
    <t>4B.152</t>
  </si>
  <si>
    <t>A21A152D13</t>
  </si>
  <si>
    <t>A21A152D14</t>
  </si>
  <si>
    <t>A21A152D15</t>
  </si>
  <si>
    <t>A21A152D16</t>
  </si>
  <si>
    <t>A21A152D17</t>
  </si>
  <si>
    <t>A21A152D18</t>
  </si>
  <si>
    <t>A21A152D19</t>
  </si>
  <si>
    <t>A21A152D01</t>
  </si>
  <si>
    <t>A21A152D02</t>
  </si>
  <si>
    <t>APP20A152D21</t>
  </si>
  <si>
    <t>A21A152D03</t>
  </si>
  <si>
    <t>A21A152D04</t>
  </si>
  <si>
    <t>A21A152D20</t>
  </si>
  <si>
    <t>A21A152D07</t>
  </si>
  <si>
    <t>A21A152D08</t>
  </si>
  <si>
    <t>A21A152D09</t>
  </si>
  <si>
    <t>A21A152D10</t>
  </si>
  <si>
    <t>A21A152D11</t>
  </si>
  <si>
    <t>A21A152D12</t>
  </si>
  <si>
    <t>Fixed rate instrument 153</t>
  </si>
  <si>
    <t>4B.153</t>
  </si>
  <si>
    <t>A21A153D13</t>
  </si>
  <si>
    <t>A21A153D14</t>
  </si>
  <si>
    <t>A21A153D15</t>
  </si>
  <si>
    <t>A21A153D16</t>
  </si>
  <si>
    <t>A21A153D17</t>
  </si>
  <si>
    <t>A21A153D18</t>
  </si>
  <si>
    <t>A21A153D19</t>
  </si>
  <si>
    <t>A21A153D01</t>
  </si>
  <si>
    <t>A21A153D02</t>
  </si>
  <si>
    <t>APP20A153D21</t>
  </si>
  <si>
    <t>A21A153D03</t>
  </si>
  <si>
    <t>A21A153D04</t>
  </si>
  <si>
    <t>A21A153D20</t>
  </si>
  <si>
    <t>A21A153D07</t>
  </si>
  <si>
    <t>A21A153D08</t>
  </si>
  <si>
    <t>A21A153D09</t>
  </si>
  <si>
    <t>A21A153D10</t>
  </si>
  <si>
    <t>A21A153D11</t>
  </si>
  <si>
    <t>A21A153D12</t>
  </si>
  <si>
    <t>Fixed rate instrument 154</t>
  </si>
  <si>
    <t>4B.154</t>
  </si>
  <si>
    <t>A21A154D13</t>
  </si>
  <si>
    <t>A21A154D14</t>
  </si>
  <si>
    <t>A21A154D15</t>
  </si>
  <si>
    <t>A21A154D16</t>
  </si>
  <si>
    <t>A21A154D17</t>
  </si>
  <si>
    <t>A21A154D18</t>
  </si>
  <si>
    <t>A21A154D19</t>
  </si>
  <si>
    <t>A21A154D01</t>
  </si>
  <si>
    <t>A21A154D02</t>
  </si>
  <si>
    <t>APP20A154D21</t>
  </si>
  <si>
    <t>A21A154D03</t>
  </si>
  <si>
    <t>A21A154D04</t>
  </si>
  <si>
    <t>A21A154D20</t>
  </si>
  <si>
    <t>A21A154D07</t>
  </si>
  <si>
    <t>A21A154D08</t>
  </si>
  <si>
    <t>A21A154D09</t>
  </si>
  <si>
    <t>A21A154D10</t>
  </si>
  <si>
    <t>A21A154D11</t>
  </si>
  <si>
    <t>A21A154D12</t>
  </si>
  <si>
    <t>Fixed rate instrument 155</t>
  </si>
  <si>
    <t>4B.155</t>
  </si>
  <si>
    <t>A21A155D13</t>
  </si>
  <si>
    <t>A21A155D14</t>
  </si>
  <si>
    <t>A21A155D15</t>
  </si>
  <si>
    <t>A21A155D16</t>
  </si>
  <si>
    <t>A21A155D17</t>
  </si>
  <si>
    <t>A21A155D18</t>
  </si>
  <si>
    <t>A21A155D19</t>
  </si>
  <si>
    <t>A21A155D01</t>
  </si>
  <si>
    <t>A21A155D02</t>
  </si>
  <si>
    <t>APP20A155D21</t>
  </si>
  <si>
    <t>A21A155D03</t>
  </si>
  <si>
    <t>A21A155D04</t>
  </si>
  <si>
    <t>A21A155D20</t>
  </si>
  <si>
    <t>A21A155D07</t>
  </si>
  <si>
    <t>A21A155D08</t>
  </si>
  <si>
    <t>A21A155D09</t>
  </si>
  <si>
    <t>A21A155D10</t>
  </si>
  <si>
    <t>A21A155D11</t>
  </si>
  <si>
    <t>A21A155D12</t>
  </si>
  <si>
    <t>Fixed rate instrument 156</t>
  </si>
  <si>
    <t>4B.156</t>
  </si>
  <si>
    <t>A21A156D13</t>
  </si>
  <si>
    <t>A21A156D14</t>
  </si>
  <si>
    <t>A21A156D15</t>
  </si>
  <si>
    <t>A21A156D16</t>
  </si>
  <si>
    <t>A21A156D17</t>
  </si>
  <si>
    <t>A21A156D18</t>
  </si>
  <si>
    <t>A21A156D19</t>
  </si>
  <si>
    <t>A21A156D01</t>
  </si>
  <si>
    <t>A21A156D02</t>
  </si>
  <si>
    <t>APP20A156D21</t>
  </si>
  <si>
    <t>A21A156D03</t>
  </si>
  <si>
    <t>A21A156D04</t>
  </si>
  <si>
    <t>A21A156D20</t>
  </si>
  <si>
    <t>A21A156D07</t>
  </si>
  <si>
    <t>A21A156D08</t>
  </si>
  <si>
    <t>A21A156D09</t>
  </si>
  <si>
    <t>A21A156D10</t>
  </si>
  <si>
    <t>A21A156D11</t>
  </si>
  <si>
    <t>A21A156D12</t>
  </si>
  <si>
    <t>Fixed rate instrument 157</t>
  </si>
  <si>
    <t>4B.157</t>
  </si>
  <si>
    <t>A21A157D13</t>
  </si>
  <si>
    <t>A21A157D14</t>
  </si>
  <si>
    <t>A21A157D15</t>
  </si>
  <si>
    <t>A21A157D16</t>
  </si>
  <si>
    <t>A21A157D17</t>
  </si>
  <si>
    <t>A21A157D18</t>
  </si>
  <si>
    <t>A21A157D19</t>
  </si>
  <si>
    <t>A21A157D01</t>
  </si>
  <si>
    <t>A21A157D02</t>
  </si>
  <si>
    <t>APP20A157D21</t>
  </si>
  <si>
    <t>A21A157D03</t>
  </si>
  <si>
    <t>A21A157D04</t>
  </si>
  <si>
    <t>A21A157D20</t>
  </si>
  <si>
    <t>A21A157D07</t>
  </si>
  <si>
    <t>A21A157D08</t>
  </si>
  <si>
    <t>A21A157D09</t>
  </si>
  <si>
    <t>A21A157D10</t>
  </si>
  <si>
    <t>A21A157D11</t>
  </si>
  <si>
    <t>A21A157D12</t>
  </si>
  <si>
    <t>Fixed rate instrument 158</t>
  </si>
  <si>
    <t>4B.158</t>
  </si>
  <si>
    <t>A21A158D13</t>
  </si>
  <si>
    <t>A21A158D14</t>
  </si>
  <si>
    <t>A21A158D15</t>
  </si>
  <si>
    <t>A21A158D16</t>
  </si>
  <si>
    <t>A21A158D17</t>
  </si>
  <si>
    <t>A21A158D18</t>
  </si>
  <si>
    <t>A21A158D19</t>
  </si>
  <si>
    <t>A21A158D01</t>
  </si>
  <si>
    <t>A21A158D02</t>
  </si>
  <si>
    <t>APP20A158D21</t>
  </si>
  <si>
    <t>A21A158D03</t>
  </si>
  <si>
    <t>A21A158D04</t>
  </si>
  <si>
    <t>A21A158D20</t>
  </si>
  <si>
    <t>A21A158D07</t>
  </si>
  <si>
    <t>A21A158D08</t>
  </si>
  <si>
    <t>A21A158D09</t>
  </si>
  <si>
    <t>A21A158D10</t>
  </si>
  <si>
    <t>A21A158D11</t>
  </si>
  <si>
    <t>A21A158D12</t>
  </si>
  <si>
    <t>Fixed rate instrument 159</t>
  </si>
  <si>
    <t>4B.159</t>
  </si>
  <si>
    <t>A21A159D13</t>
  </si>
  <si>
    <t>A21A159D14</t>
  </si>
  <si>
    <t>A21A159D15</t>
  </si>
  <si>
    <t>A21A159D16</t>
  </si>
  <si>
    <t>A21A159D17</t>
  </si>
  <si>
    <t>A21A159D18</t>
  </si>
  <si>
    <t>A21A159D19</t>
  </si>
  <si>
    <t>A21A159D01</t>
  </si>
  <si>
    <t>A21A159D02</t>
  </si>
  <si>
    <t>APP20A159D21</t>
  </si>
  <si>
    <t>A21A159D03</t>
  </si>
  <si>
    <t>A21A159D04</t>
  </si>
  <si>
    <t>A21A159D20</t>
  </si>
  <si>
    <t>A21A159D07</t>
  </si>
  <si>
    <t>A21A159D08</t>
  </si>
  <si>
    <t>A21A159D09</t>
  </si>
  <si>
    <t>A21A159D10</t>
  </si>
  <si>
    <t>A21A159D11</t>
  </si>
  <si>
    <t>A21A159D12</t>
  </si>
  <si>
    <t>Fixed rate instrument 160</t>
  </si>
  <si>
    <t>4B.160</t>
  </si>
  <si>
    <t>A21A160D13</t>
  </si>
  <si>
    <t>A21A160D14</t>
  </si>
  <si>
    <t>A21A160D15</t>
  </si>
  <si>
    <t>A21A160D16</t>
  </si>
  <si>
    <t>A21A160D17</t>
  </si>
  <si>
    <t>A21A160D18</t>
  </si>
  <si>
    <t>A21A160D19</t>
  </si>
  <si>
    <t>A21A160D01</t>
  </si>
  <si>
    <t>A21A160D02</t>
  </si>
  <si>
    <t>APP20A160D21</t>
  </si>
  <si>
    <t>A21A160D03</t>
  </si>
  <si>
    <t>A21A160D04</t>
  </si>
  <si>
    <t>A21A160D20</t>
  </si>
  <si>
    <t>A21A160D07</t>
  </si>
  <si>
    <t>A21A160D08</t>
  </si>
  <si>
    <t>A21A160D09</t>
  </si>
  <si>
    <t>A21A160D10</t>
  </si>
  <si>
    <t>A21A160D11</t>
  </si>
  <si>
    <t>A21A160D12</t>
  </si>
  <si>
    <t>Fixed rate instrument 161</t>
  </si>
  <si>
    <t>4B.161</t>
  </si>
  <si>
    <t>A21A161D13</t>
  </si>
  <si>
    <t>A21A161D14</t>
  </si>
  <si>
    <t>A21A161D15</t>
  </si>
  <si>
    <t>A21A161D16</t>
  </si>
  <si>
    <t>A21A161D17</t>
  </si>
  <si>
    <t>A21A161D18</t>
  </si>
  <si>
    <t>A21A161D19</t>
  </si>
  <si>
    <t>A21A161D01</t>
  </si>
  <si>
    <t>A21A161D02</t>
  </si>
  <si>
    <t>APP20A161D21</t>
  </si>
  <si>
    <t>A21A161D03</t>
  </si>
  <si>
    <t>A21A161D04</t>
  </si>
  <si>
    <t>A21A161D20</t>
  </si>
  <si>
    <t>A21A161D07</t>
  </si>
  <si>
    <t>A21A161D08</t>
  </si>
  <si>
    <t>A21A161D09</t>
  </si>
  <si>
    <t>A21A161D10</t>
  </si>
  <si>
    <t>A21A161D11</t>
  </si>
  <si>
    <t>A21A161D12</t>
  </si>
  <si>
    <t>Fixed rate instrument 162</t>
  </si>
  <si>
    <t>4B.162</t>
  </si>
  <si>
    <t>A21A162D13</t>
  </si>
  <si>
    <t>A21A162D14</t>
  </si>
  <si>
    <t>A21A162D15</t>
  </si>
  <si>
    <t>A21A162D16</t>
  </si>
  <si>
    <t>A21A162D17</t>
  </si>
  <si>
    <t>A21A162D18</t>
  </si>
  <si>
    <t>A21A162D19</t>
  </si>
  <si>
    <t>A21A162D01</t>
  </si>
  <si>
    <t>A21A162D02</t>
  </si>
  <si>
    <t>APP20A162D21</t>
  </si>
  <si>
    <t>A21A162D03</t>
  </si>
  <si>
    <t>A21A162D04</t>
  </si>
  <si>
    <t>A21A162D20</t>
  </si>
  <si>
    <t>A21A162D07</t>
  </si>
  <si>
    <t>A21A162D08</t>
  </si>
  <si>
    <t>A21A162D09</t>
  </si>
  <si>
    <t>A21A162D10</t>
  </si>
  <si>
    <t>A21A162D11</t>
  </si>
  <si>
    <t>A21A162D12</t>
  </si>
  <si>
    <t>Fixed rate instrument 163</t>
  </si>
  <si>
    <t>4B.163</t>
  </si>
  <si>
    <t>A21A163D13</t>
  </si>
  <si>
    <t>A21A163D14</t>
  </si>
  <si>
    <t>A21A163D15</t>
  </si>
  <si>
    <t>A21A163D16</t>
  </si>
  <si>
    <t>A21A163D17</t>
  </si>
  <si>
    <t>A21A163D18</t>
  </si>
  <si>
    <t>A21A163D19</t>
  </si>
  <si>
    <t>A21A163D01</t>
  </si>
  <si>
    <t>A21A163D02</t>
  </si>
  <si>
    <t>APP20A163D21</t>
  </si>
  <si>
    <t>A21A163D03</t>
  </si>
  <si>
    <t>A21A163D04</t>
  </si>
  <si>
    <t>A21A163D20</t>
  </si>
  <si>
    <t>A21A163D07</t>
  </si>
  <si>
    <t>A21A163D08</t>
  </si>
  <si>
    <t>A21A163D09</t>
  </si>
  <si>
    <t>A21A163D10</t>
  </si>
  <si>
    <t>A21A163D11</t>
  </si>
  <si>
    <t>A21A163D12</t>
  </si>
  <si>
    <t>Fixed rate instrument 164</t>
  </si>
  <si>
    <t>4B.164</t>
  </si>
  <si>
    <t>A21A164D13</t>
  </si>
  <si>
    <t>A21A164D14</t>
  </si>
  <si>
    <t>A21A164D15</t>
  </si>
  <si>
    <t>A21A164D16</t>
  </si>
  <si>
    <t>A21A164D17</t>
  </si>
  <si>
    <t>A21A164D18</t>
  </si>
  <si>
    <t>A21A164D19</t>
  </si>
  <si>
    <t>A21A164D01</t>
  </si>
  <si>
    <t>A21A164D02</t>
  </si>
  <si>
    <t>APP20A164D21</t>
  </si>
  <si>
    <t>A21A164D03</t>
  </si>
  <si>
    <t>A21A164D04</t>
  </si>
  <si>
    <t>A21A164D20</t>
  </si>
  <si>
    <t>A21A164D07</t>
  </si>
  <si>
    <t>A21A164D08</t>
  </si>
  <si>
    <t>A21A164D09</t>
  </si>
  <si>
    <t>A21A164D10</t>
  </si>
  <si>
    <t>A21A164D11</t>
  </si>
  <si>
    <t>A21A164D12</t>
  </si>
  <si>
    <t>Fixed rate instrument 165</t>
  </si>
  <si>
    <t>4B.165</t>
  </si>
  <si>
    <t>A21A165D13</t>
  </si>
  <si>
    <t>A21A165D14</t>
  </si>
  <si>
    <t>A21A165D15</t>
  </si>
  <si>
    <t>A21A165D16</t>
  </si>
  <si>
    <t>A21A165D17</t>
  </si>
  <si>
    <t>A21A165D18</t>
  </si>
  <si>
    <t>A21A165D19</t>
  </si>
  <si>
    <t>A21A165D01</t>
  </si>
  <si>
    <t>A21A165D02</t>
  </si>
  <si>
    <t>APP20A165D21</t>
  </si>
  <si>
    <t>A21A165D03</t>
  </si>
  <si>
    <t>A21A165D04</t>
  </si>
  <si>
    <t>A21A165D20</t>
  </si>
  <si>
    <t>A21A165D07</t>
  </si>
  <si>
    <t>A21A165D08</t>
  </si>
  <si>
    <t>A21A165D09</t>
  </si>
  <si>
    <t>A21A165D10</t>
  </si>
  <si>
    <t>A21A165D11</t>
  </si>
  <si>
    <t>A21A165D12</t>
  </si>
  <si>
    <t>Fixed rate instrument 166</t>
  </si>
  <si>
    <t>4B.166</t>
  </si>
  <si>
    <t>A21A166D13</t>
  </si>
  <si>
    <t>A21A166D14</t>
  </si>
  <si>
    <t>A21A166D15</t>
  </si>
  <si>
    <t>A21A166D16</t>
  </si>
  <si>
    <t>A21A166D17</t>
  </si>
  <si>
    <t>A21A166D18</t>
  </si>
  <si>
    <t>A21A166D19</t>
  </si>
  <si>
    <t>A21A166D01</t>
  </si>
  <si>
    <t>A21A166D02</t>
  </si>
  <si>
    <t>APP20A166D21</t>
  </si>
  <si>
    <t>A21A166D03</t>
  </si>
  <si>
    <t>A21A166D04</t>
  </si>
  <si>
    <t>A21A166D20</t>
  </si>
  <si>
    <t>A21A166D07</t>
  </si>
  <si>
    <t>A21A166D08</t>
  </si>
  <si>
    <t>A21A166D09</t>
  </si>
  <si>
    <t>A21A166D10</t>
  </si>
  <si>
    <t>A21A166D11</t>
  </si>
  <si>
    <t>A21A166D12</t>
  </si>
  <si>
    <t>Fixed rate instrument 167</t>
  </si>
  <si>
    <t>4B.167</t>
  </si>
  <si>
    <t>A21A167D13</t>
  </si>
  <si>
    <t>A21A167D14</t>
  </si>
  <si>
    <t>A21A167D15</t>
  </si>
  <si>
    <t>A21A167D16</t>
  </si>
  <si>
    <t>A21A167D17</t>
  </si>
  <si>
    <t>A21A167D18</t>
  </si>
  <si>
    <t>A21A167D19</t>
  </si>
  <si>
    <t>A21A167D01</t>
  </si>
  <si>
    <t>A21A167D02</t>
  </si>
  <si>
    <t>APP20A167D21</t>
  </si>
  <si>
    <t>A21A167D03</t>
  </si>
  <si>
    <t>A21A167D04</t>
  </si>
  <si>
    <t>A21A167D20</t>
  </si>
  <si>
    <t>A21A167D07</t>
  </si>
  <si>
    <t>A21A167D08</t>
  </si>
  <si>
    <t>A21A167D09</t>
  </si>
  <si>
    <t>A21A167D10</t>
  </si>
  <si>
    <t>A21A167D11</t>
  </si>
  <si>
    <t>A21A167D12</t>
  </si>
  <si>
    <t>Fixed rate instrument 168</t>
  </si>
  <si>
    <t>4B.168</t>
  </si>
  <si>
    <t>A21A168D13</t>
  </si>
  <si>
    <t>A21A168D14</t>
  </si>
  <si>
    <t>A21A168D15</t>
  </si>
  <si>
    <t>A21A168D16</t>
  </si>
  <si>
    <t>A21A168D17</t>
  </si>
  <si>
    <t>A21A168D18</t>
  </si>
  <si>
    <t>A21A168D19</t>
  </si>
  <si>
    <t>A21A168D01</t>
  </si>
  <si>
    <t>A21A168D02</t>
  </si>
  <si>
    <t>APP20A168D21</t>
  </si>
  <si>
    <t>A21A168D03</t>
  </si>
  <si>
    <t>A21A168D04</t>
  </si>
  <si>
    <t>A21A168D20</t>
  </si>
  <si>
    <t>A21A168D07</t>
  </si>
  <si>
    <t>A21A168D08</t>
  </si>
  <si>
    <t>A21A168D09</t>
  </si>
  <si>
    <t>A21A168D10</t>
  </si>
  <si>
    <t>A21A168D11</t>
  </si>
  <si>
    <t>A21A168D12</t>
  </si>
  <si>
    <t>Fixed rate instrument 169</t>
  </si>
  <si>
    <t>4B.169</t>
  </si>
  <si>
    <t>A21A169D13</t>
  </si>
  <si>
    <t>A21A169D14</t>
  </si>
  <si>
    <t>A21A169D15</t>
  </si>
  <si>
    <t>A21A169D16</t>
  </si>
  <si>
    <t>A21A169D17</t>
  </si>
  <si>
    <t>A21A169D18</t>
  </si>
  <si>
    <t>A21A169D19</t>
  </si>
  <si>
    <t>A21A169D01</t>
  </si>
  <si>
    <t>A21A169D02</t>
  </si>
  <si>
    <t>APP20A169D21</t>
  </si>
  <si>
    <t>A21A169D03</t>
  </si>
  <si>
    <t>A21A169D04</t>
  </si>
  <si>
    <t>A21A169D20</t>
  </si>
  <si>
    <t>A21A169D07</t>
  </si>
  <si>
    <t>A21A169D08</t>
  </si>
  <si>
    <t>A21A169D09</t>
  </si>
  <si>
    <t>A21A169D10</t>
  </si>
  <si>
    <t>A21A169D11</t>
  </si>
  <si>
    <t>A21A169D12</t>
  </si>
  <si>
    <t>Fixed rate instrument 170</t>
  </si>
  <si>
    <t>4B.170</t>
  </si>
  <si>
    <t>A21A170D13</t>
  </si>
  <si>
    <t>A21A170D14</t>
  </si>
  <si>
    <t>A21A170D15</t>
  </si>
  <si>
    <t>A21A170D16</t>
  </si>
  <si>
    <t>A21A170D17</t>
  </si>
  <si>
    <t>A21A170D18</t>
  </si>
  <si>
    <t>A21A170D19</t>
  </si>
  <si>
    <t>A21A170D01</t>
  </si>
  <si>
    <t>A21A170D02</t>
  </si>
  <si>
    <t>APP20A170D21</t>
  </si>
  <si>
    <t>A21A170D03</t>
  </si>
  <si>
    <t>A21A170D04</t>
  </si>
  <si>
    <t>A21A170D20</t>
  </si>
  <si>
    <t>A21A170D07</t>
  </si>
  <si>
    <t>A21A170D08</t>
  </si>
  <si>
    <t>A21A170D09</t>
  </si>
  <si>
    <t>A21A170D10</t>
  </si>
  <si>
    <t>A21A170D11</t>
  </si>
  <si>
    <t>A21A170D12</t>
  </si>
  <si>
    <t>Fixed rate instrument 171</t>
  </si>
  <si>
    <t>4B.171</t>
  </si>
  <si>
    <t>A21A171D13</t>
  </si>
  <si>
    <t>A21A171D14</t>
  </si>
  <si>
    <t>A21A171D15</t>
  </si>
  <si>
    <t>A21A171D16</t>
  </si>
  <si>
    <t>A21A171D17</t>
  </si>
  <si>
    <t>A21A171D18</t>
  </si>
  <si>
    <t>A21A171D19</t>
  </si>
  <si>
    <t>A21A171D01</t>
  </si>
  <si>
    <t>A21A171D02</t>
  </si>
  <si>
    <t>APP20A171D21</t>
  </si>
  <si>
    <t>A21A171D03</t>
  </si>
  <si>
    <t>A21A171D04</t>
  </si>
  <si>
    <t>A21A171D20</t>
  </si>
  <si>
    <t>A21A171D07</t>
  </si>
  <si>
    <t>A21A171D08</t>
  </si>
  <si>
    <t>A21A171D09</t>
  </si>
  <si>
    <t>A21A171D10</t>
  </si>
  <si>
    <t>A21A171D11</t>
  </si>
  <si>
    <t>A21A171D12</t>
  </si>
  <si>
    <t>Fixed rate instrument 172</t>
  </si>
  <si>
    <t>4B.172</t>
  </si>
  <si>
    <t>A21A172D13</t>
  </si>
  <si>
    <t>A21A172D14</t>
  </si>
  <si>
    <t>A21A172D15</t>
  </si>
  <si>
    <t>A21A172D16</t>
  </si>
  <si>
    <t>A21A172D17</t>
  </si>
  <si>
    <t>A21A172D18</t>
  </si>
  <si>
    <t>A21A172D19</t>
  </si>
  <si>
    <t>A21A172D01</t>
  </si>
  <si>
    <t>A21A172D02</t>
  </si>
  <si>
    <t>APP20A172D21</t>
  </si>
  <si>
    <t>A21A172D03</t>
  </si>
  <si>
    <t>A21A172D04</t>
  </si>
  <si>
    <t>A21A172D20</t>
  </si>
  <si>
    <t>A21A172D07</t>
  </si>
  <si>
    <t>A21A172D08</t>
  </si>
  <si>
    <t>A21A172D09</t>
  </si>
  <si>
    <t>A21A172D10</t>
  </si>
  <si>
    <t>A21A172D11</t>
  </si>
  <si>
    <t>A21A172D12</t>
  </si>
  <si>
    <t>Fixed rate instrument 173</t>
  </si>
  <si>
    <t>4B.173</t>
  </si>
  <si>
    <t>A21A173D13</t>
  </si>
  <si>
    <t>A21A173D14</t>
  </si>
  <si>
    <t>A21A173D15</t>
  </si>
  <si>
    <t>A21A173D16</t>
  </si>
  <si>
    <t>A21A173D17</t>
  </si>
  <si>
    <t>A21A173D18</t>
  </si>
  <si>
    <t>A21A173D19</t>
  </si>
  <si>
    <t>A21A173D01</t>
  </si>
  <si>
    <t>A21A173D02</t>
  </si>
  <si>
    <t>APP20A173D21</t>
  </si>
  <si>
    <t>A21A173D03</t>
  </si>
  <si>
    <t>A21A173D04</t>
  </si>
  <si>
    <t>A21A173D20</t>
  </si>
  <si>
    <t>A21A173D07</t>
  </si>
  <si>
    <t>A21A173D08</t>
  </si>
  <si>
    <t>A21A173D09</t>
  </si>
  <si>
    <t>A21A173D10</t>
  </si>
  <si>
    <t>A21A173D11</t>
  </si>
  <si>
    <t>A21A173D12</t>
  </si>
  <si>
    <t>Fixed rate instrument 174</t>
  </si>
  <si>
    <t>4B.174</t>
  </si>
  <si>
    <t>A21A174D13</t>
  </si>
  <si>
    <t>A21A174D14</t>
  </si>
  <si>
    <t>A21A174D15</t>
  </si>
  <si>
    <t>A21A174D16</t>
  </si>
  <si>
    <t>A21A174D17</t>
  </si>
  <si>
    <t>A21A174D18</t>
  </si>
  <si>
    <t>A21A174D19</t>
  </si>
  <si>
    <t>A21A174D01</t>
  </si>
  <si>
    <t>A21A174D02</t>
  </si>
  <si>
    <t>APP20A174D21</t>
  </si>
  <si>
    <t>A21A174D03</t>
  </si>
  <si>
    <t>A21A174D04</t>
  </si>
  <si>
    <t>A21A174D20</t>
  </si>
  <si>
    <t>A21A174D07</t>
  </si>
  <si>
    <t>A21A174D08</t>
  </si>
  <si>
    <t>A21A174D09</t>
  </si>
  <si>
    <t>A21A174D10</t>
  </si>
  <si>
    <t>A21A174D11</t>
  </si>
  <si>
    <t>A21A174D12</t>
  </si>
  <si>
    <t>Fixed rate instrument 175</t>
  </si>
  <si>
    <t>4B.175</t>
  </si>
  <si>
    <t>A21A175D13</t>
  </si>
  <si>
    <t>A21A175D14</t>
  </si>
  <si>
    <t>A21A175D15</t>
  </si>
  <si>
    <t>A21A175D16</t>
  </si>
  <si>
    <t>A21A175D17</t>
  </si>
  <si>
    <t>A21A175D18</t>
  </si>
  <si>
    <t>A21A175D19</t>
  </si>
  <si>
    <t>A21A175D01</t>
  </si>
  <si>
    <t>A21A175D02</t>
  </si>
  <si>
    <t>APP20A175D21</t>
  </si>
  <si>
    <t>A21A175D03</t>
  </si>
  <si>
    <t>A21A175D04</t>
  </si>
  <si>
    <t>A21A175D20</t>
  </si>
  <si>
    <t>A21A175D07</t>
  </si>
  <si>
    <t>A21A175D08</t>
  </si>
  <si>
    <t>A21A175D09</t>
  </si>
  <si>
    <t>A21A175D10</t>
  </si>
  <si>
    <t>A21A175D11</t>
  </si>
  <si>
    <t>A21A175D12</t>
  </si>
  <si>
    <t>Fixed rate instrument 176</t>
  </si>
  <si>
    <t>4B.176</t>
  </si>
  <si>
    <t>A21A176D13</t>
  </si>
  <si>
    <t>A21A176D14</t>
  </si>
  <si>
    <t>A21A176D15</t>
  </si>
  <si>
    <t>A21A176D16</t>
  </si>
  <si>
    <t>A21A176D17</t>
  </si>
  <si>
    <t>A21A176D18</t>
  </si>
  <si>
    <t>A21A176D19</t>
  </si>
  <si>
    <t>A21A176D01</t>
  </si>
  <si>
    <t>A21A176D02</t>
  </si>
  <si>
    <t>APP20A176D21</t>
  </si>
  <si>
    <t>A21A176D03</t>
  </si>
  <si>
    <t>A21A176D04</t>
  </si>
  <si>
    <t>A21A176D20</t>
  </si>
  <si>
    <t>A21A176D07</t>
  </si>
  <si>
    <t>A21A176D08</t>
  </si>
  <si>
    <t>A21A176D09</t>
  </si>
  <si>
    <t>A21A176D10</t>
  </si>
  <si>
    <t>A21A176D11</t>
  </si>
  <si>
    <t>A21A176D12</t>
  </si>
  <si>
    <t>Fixed rate instrument 177</t>
  </si>
  <si>
    <t>4B.177</t>
  </si>
  <si>
    <t>A21A177D13</t>
  </si>
  <si>
    <t>A21A177D14</t>
  </si>
  <si>
    <t>A21A177D15</t>
  </si>
  <si>
    <t>A21A177D16</t>
  </si>
  <si>
    <t>A21A177D17</t>
  </si>
  <si>
    <t>A21A177D18</t>
  </si>
  <si>
    <t>A21A177D19</t>
  </si>
  <si>
    <t>A21A177D01</t>
  </si>
  <si>
    <t>A21A177D02</t>
  </si>
  <si>
    <t>APP20A177D21</t>
  </si>
  <si>
    <t>A21A177D03</t>
  </si>
  <si>
    <t>A21A177D04</t>
  </si>
  <si>
    <t>A21A177D20</t>
  </si>
  <si>
    <t>A21A177D07</t>
  </si>
  <si>
    <t>A21A177D08</t>
  </si>
  <si>
    <t>A21A177D09</t>
  </si>
  <si>
    <t>A21A177D10</t>
  </si>
  <si>
    <t>A21A177D11</t>
  </si>
  <si>
    <t>A21A177D12</t>
  </si>
  <si>
    <t>Fixed rate instrument 178</t>
  </si>
  <si>
    <t>4B.178</t>
  </si>
  <si>
    <t>A21A178D13</t>
  </si>
  <si>
    <t>A21A178D14</t>
  </si>
  <si>
    <t>A21A178D15</t>
  </si>
  <si>
    <t>A21A178D16</t>
  </si>
  <si>
    <t>A21A178D17</t>
  </si>
  <si>
    <t>A21A178D18</t>
  </si>
  <si>
    <t>A21A178D19</t>
  </si>
  <si>
    <t>A21A178D01</t>
  </si>
  <si>
    <t>A21A178D02</t>
  </si>
  <si>
    <t>APP20A178D21</t>
  </si>
  <si>
    <t>A21A178D03</t>
  </si>
  <si>
    <t>A21A178D04</t>
  </si>
  <si>
    <t>A21A178D20</t>
  </si>
  <si>
    <t>A21A178D07</t>
  </si>
  <si>
    <t>A21A178D08</t>
  </si>
  <si>
    <t>A21A178D09</t>
  </si>
  <si>
    <t>A21A178D10</t>
  </si>
  <si>
    <t>A21A178D11</t>
  </si>
  <si>
    <t>A21A178D12</t>
  </si>
  <si>
    <t>Fixed rate instrument 179</t>
  </si>
  <si>
    <t>4B.179</t>
  </si>
  <si>
    <t>A21A179D13</t>
  </si>
  <si>
    <t>A21A179D14</t>
  </si>
  <si>
    <t>A21A179D15</t>
  </si>
  <si>
    <t>A21A179D16</t>
  </si>
  <si>
    <t>A21A179D17</t>
  </si>
  <si>
    <t>A21A179D18</t>
  </si>
  <si>
    <t>A21A179D19</t>
  </si>
  <si>
    <t>A21A179D01</t>
  </si>
  <si>
    <t>A21A179D02</t>
  </si>
  <si>
    <t>APP20A179D21</t>
  </si>
  <si>
    <t>A21A179D03</t>
  </si>
  <si>
    <t>A21A179D04</t>
  </si>
  <si>
    <t>A21A179D20</t>
  </si>
  <si>
    <t>A21A179D07</t>
  </si>
  <si>
    <t>A21A179D08</t>
  </si>
  <si>
    <t>A21A179D09</t>
  </si>
  <si>
    <t>A21A179D10</t>
  </si>
  <si>
    <t>A21A179D11</t>
  </si>
  <si>
    <t>A21A179D12</t>
  </si>
  <si>
    <t>Fixed rate instrument 180</t>
  </si>
  <si>
    <t>4B.180</t>
  </si>
  <si>
    <t>A21A180D13</t>
  </si>
  <si>
    <t>A21A180D14</t>
  </si>
  <si>
    <t>A21A180D15</t>
  </si>
  <si>
    <t>A21A180D16</t>
  </si>
  <si>
    <t>A21A180D17</t>
  </si>
  <si>
    <t>A21A180D18</t>
  </si>
  <si>
    <t>A21A180D19</t>
  </si>
  <si>
    <t>A21A180D01</t>
  </si>
  <si>
    <t>A21A180D02</t>
  </si>
  <si>
    <t>APP20A180D21</t>
  </si>
  <si>
    <t>A21A180D03</t>
  </si>
  <si>
    <t>A21A180D04</t>
  </si>
  <si>
    <t>A21A180D20</t>
  </si>
  <si>
    <t>A21A180D07</t>
  </si>
  <si>
    <t>A21A180D08</t>
  </si>
  <si>
    <t>A21A180D09</t>
  </si>
  <si>
    <t>A21A180D10</t>
  </si>
  <si>
    <t>A21A180D11</t>
  </si>
  <si>
    <t>A21A180D12</t>
  </si>
  <si>
    <t>Fixed rate instrument 181</t>
  </si>
  <si>
    <t>4B.181</t>
  </si>
  <si>
    <t>A21A181D13</t>
  </si>
  <si>
    <t>A21A181D14</t>
  </si>
  <si>
    <t>A21A181D15</t>
  </si>
  <si>
    <t>A21A181D16</t>
  </si>
  <si>
    <t>A21A181D17</t>
  </si>
  <si>
    <t>A21A181D18</t>
  </si>
  <si>
    <t>A21A181D19</t>
  </si>
  <si>
    <t>A21A181D01</t>
  </si>
  <si>
    <t>A21A181D02</t>
  </si>
  <si>
    <t>APP20A181D21</t>
  </si>
  <si>
    <t>A21A181D03</t>
  </si>
  <si>
    <t>A21A181D04</t>
  </si>
  <si>
    <t>A21A181D20</t>
  </si>
  <si>
    <t>A21A181D07</t>
  </si>
  <si>
    <t>A21A181D08</t>
  </si>
  <si>
    <t>A21A181D09</t>
  </si>
  <si>
    <t>A21A181D10</t>
  </si>
  <si>
    <t>A21A181D11</t>
  </si>
  <si>
    <t>A21A181D12</t>
  </si>
  <si>
    <t>Fixed rate instrument 182</t>
  </si>
  <si>
    <t>4B.182</t>
  </si>
  <si>
    <t>A21A182D13</t>
  </si>
  <si>
    <t>A21A182D14</t>
  </si>
  <si>
    <t>A21A182D15</t>
  </si>
  <si>
    <t>A21A182D16</t>
  </si>
  <si>
    <t>A21A182D17</t>
  </si>
  <si>
    <t>A21A182D18</t>
  </si>
  <si>
    <t>A21A182D19</t>
  </si>
  <si>
    <t>A21A182D01</t>
  </si>
  <si>
    <t>A21A182D02</t>
  </si>
  <si>
    <t>APP20A182D21</t>
  </si>
  <si>
    <t>A21A182D03</t>
  </si>
  <si>
    <t>A21A182D04</t>
  </si>
  <si>
    <t>A21A182D20</t>
  </si>
  <si>
    <t>A21A182D07</t>
  </si>
  <si>
    <t>A21A182D08</t>
  </si>
  <si>
    <t>A21A182D09</t>
  </si>
  <si>
    <t>A21A182D10</t>
  </si>
  <si>
    <t>A21A182D11</t>
  </si>
  <si>
    <t>A21A182D12</t>
  </si>
  <si>
    <t>Fixed rate instrument 183</t>
  </si>
  <si>
    <t>4B.183</t>
  </si>
  <si>
    <t>A21A183D13</t>
  </si>
  <si>
    <t>A21A183D14</t>
  </si>
  <si>
    <t>A21A183D15</t>
  </si>
  <si>
    <t>A21A183D16</t>
  </si>
  <si>
    <t>A21A183D17</t>
  </si>
  <si>
    <t>A21A183D18</t>
  </si>
  <si>
    <t>A21A183D19</t>
  </si>
  <si>
    <t>A21A183D01</t>
  </si>
  <si>
    <t>A21A183D02</t>
  </si>
  <si>
    <t>APP20A183D21</t>
  </si>
  <si>
    <t>A21A183D03</t>
  </si>
  <si>
    <t>A21A183D04</t>
  </si>
  <si>
    <t>A21A183D20</t>
  </si>
  <si>
    <t>A21A183D07</t>
  </si>
  <si>
    <t>A21A183D08</t>
  </si>
  <si>
    <t>A21A183D09</t>
  </si>
  <si>
    <t>A21A183D10</t>
  </si>
  <si>
    <t>A21A183D11</t>
  </si>
  <si>
    <t>A21A183D12</t>
  </si>
  <si>
    <t>Fixed rate instrument 184</t>
  </si>
  <si>
    <t>4B.184</t>
  </si>
  <si>
    <t>A21A184D13</t>
  </si>
  <si>
    <t>A21A184D14</t>
  </si>
  <si>
    <t>A21A184D15</t>
  </si>
  <si>
    <t>A21A184D16</t>
  </si>
  <si>
    <t>A21A184D17</t>
  </si>
  <si>
    <t>A21A184D18</t>
  </si>
  <si>
    <t>A21A184D19</t>
  </si>
  <si>
    <t>A21A184D01</t>
  </si>
  <si>
    <t>A21A184D02</t>
  </si>
  <si>
    <t>APP20A184D21</t>
  </si>
  <si>
    <t>A21A184D03</t>
  </si>
  <si>
    <t>A21A184D04</t>
  </si>
  <si>
    <t>A21A184D20</t>
  </si>
  <si>
    <t>A21A184D07</t>
  </si>
  <si>
    <t>A21A184D08</t>
  </si>
  <si>
    <t>A21A184D09</t>
  </si>
  <si>
    <t>A21A184D10</t>
  </si>
  <si>
    <t>A21A184D11</t>
  </si>
  <si>
    <t>A21A184D12</t>
  </si>
  <si>
    <t>Fixed rate instrument 185</t>
  </si>
  <si>
    <t>4B.185</t>
  </si>
  <si>
    <t>A21A185D13</t>
  </si>
  <si>
    <t>A21A185D14</t>
  </si>
  <si>
    <t>A21A185D15</t>
  </si>
  <si>
    <t>A21A185D16</t>
  </si>
  <si>
    <t>A21A185D17</t>
  </si>
  <si>
    <t>A21A185D18</t>
  </si>
  <si>
    <t>A21A185D19</t>
  </si>
  <si>
    <t>A21A185D01</t>
  </si>
  <si>
    <t>A21A185D02</t>
  </si>
  <si>
    <t>APP20A185D21</t>
  </si>
  <si>
    <t>A21A185D03</t>
  </si>
  <si>
    <t>A21A185D04</t>
  </si>
  <si>
    <t>A21A185D20</t>
  </si>
  <si>
    <t>A21A185D07</t>
  </si>
  <si>
    <t>A21A185D08</t>
  </si>
  <si>
    <t>A21A185D09</t>
  </si>
  <si>
    <t>A21A185D10</t>
  </si>
  <si>
    <t>A21A185D11</t>
  </si>
  <si>
    <t>A21A185D12</t>
  </si>
  <si>
    <t>Fixed rate instrument 186</t>
  </si>
  <si>
    <t>4B.186</t>
  </si>
  <si>
    <t>A21A186D13</t>
  </si>
  <si>
    <t>A21A186D14</t>
  </si>
  <si>
    <t>A21A186D15</t>
  </si>
  <si>
    <t>A21A186D16</t>
  </si>
  <si>
    <t>A21A186D17</t>
  </si>
  <si>
    <t>A21A186D18</t>
  </si>
  <si>
    <t>A21A186D19</t>
  </si>
  <si>
    <t>A21A186D01</t>
  </si>
  <si>
    <t>A21A186D02</t>
  </si>
  <si>
    <t>APP20A186D21</t>
  </si>
  <si>
    <t>A21A186D03</t>
  </si>
  <si>
    <t>A21A186D04</t>
  </si>
  <si>
    <t>A21A186D20</t>
  </si>
  <si>
    <t>A21A186D07</t>
  </si>
  <si>
    <t>A21A186D08</t>
  </si>
  <si>
    <t>A21A186D09</t>
  </si>
  <si>
    <t>A21A186D10</t>
  </si>
  <si>
    <t>A21A186D11</t>
  </si>
  <si>
    <t>A21A186D12</t>
  </si>
  <si>
    <t>Fixed rate instrument 187</t>
  </si>
  <si>
    <t>4B.187</t>
  </si>
  <si>
    <t>A21A187D13</t>
  </si>
  <si>
    <t>A21A187D14</t>
  </si>
  <si>
    <t>A21A187D15</t>
  </si>
  <si>
    <t>A21A187D16</t>
  </si>
  <si>
    <t>A21A187D17</t>
  </si>
  <si>
    <t>A21A187D18</t>
  </si>
  <si>
    <t>A21A187D19</t>
  </si>
  <si>
    <t>A21A187D01</t>
  </si>
  <si>
    <t>A21A187D02</t>
  </si>
  <si>
    <t>APP20A187D21</t>
  </si>
  <si>
    <t>A21A187D03</t>
  </si>
  <si>
    <t>A21A187D04</t>
  </si>
  <si>
    <t>A21A187D20</t>
  </si>
  <si>
    <t>A21A187D07</t>
  </si>
  <si>
    <t>A21A187D08</t>
  </si>
  <si>
    <t>A21A187D09</t>
  </si>
  <si>
    <t>A21A187D10</t>
  </si>
  <si>
    <t>A21A187D11</t>
  </si>
  <si>
    <t>A21A187D12</t>
  </si>
  <si>
    <t>Fixed rate instrument 188</t>
  </si>
  <si>
    <t>4B.188</t>
  </si>
  <si>
    <t>A21A188D13</t>
  </si>
  <si>
    <t>A21A188D14</t>
  </si>
  <si>
    <t>A21A188D15</t>
  </si>
  <si>
    <t>A21A188D16</t>
  </si>
  <si>
    <t>A21A188D17</t>
  </si>
  <si>
    <t>A21A188D18</t>
  </si>
  <si>
    <t>A21A188D19</t>
  </si>
  <si>
    <t>A21A188D01</t>
  </si>
  <si>
    <t>A21A188D02</t>
  </si>
  <si>
    <t>APP20A188D21</t>
  </si>
  <si>
    <t>A21A188D03</t>
  </si>
  <si>
    <t>A21A188D04</t>
  </si>
  <si>
    <t>A21A188D20</t>
  </si>
  <si>
    <t>A21A188D07</t>
  </si>
  <si>
    <t>A21A188D08</t>
  </si>
  <si>
    <t>A21A188D09</t>
  </si>
  <si>
    <t>A21A188D10</t>
  </si>
  <si>
    <t>A21A188D11</t>
  </si>
  <si>
    <t>A21A188D12</t>
  </si>
  <si>
    <t>Fixed rate instrument 189</t>
  </si>
  <si>
    <t>4B.189</t>
  </si>
  <si>
    <t>A21A189D13</t>
  </si>
  <si>
    <t>A21A189D14</t>
  </si>
  <si>
    <t>A21A189D15</t>
  </si>
  <si>
    <t>A21A189D16</t>
  </si>
  <si>
    <t>A21A189D17</t>
  </si>
  <si>
    <t>A21A189D18</t>
  </si>
  <si>
    <t>A21A189D19</t>
  </si>
  <si>
    <t>A21A189D01</t>
  </si>
  <si>
    <t>A21A189D02</t>
  </si>
  <si>
    <t>APP20A189D21</t>
  </si>
  <si>
    <t>A21A189D03</t>
  </si>
  <si>
    <t>A21A189D04</t>
  </si>
  <si>
    <t>A21A189D20</t>
  </si>
  <si>
    <t>A21A189D07</t>
  </si>
  <si>
    <t>A21A189D08</t>
  </si>
  <si>
    <t>A21A189D09</t>
  </si>
  <si>
    <t>A21A189D10</t>
  </si>
  <si>
    <t>A21A189D11</t>
  </si>
  <si>
    <t>A21A189D12</t>
  </si>
  <si>
    <t>Fixed rate instrument 190</t>
  </si>
  <si>
    <t>4B.190</t>
  </si>
  <si>
    <t>A21A190D13</t>
  </si>
  <si>
    <t>A21A190D14</t>
  </si>
  <si>
    <t>A21A190D15</t>
  </si>
  <si>
    <t>A21A190D16</t>
  </si>
  <si>
    <t>A21A190D17</t>
  </si>
  <si>
    <t>A21A190D18</t>
  </si>
  <si>
    <t>A21A190D19</t>
  </si>
  <si>
    <t>A21A190D01</t>
  </si>
  <si>
    <t>A21A190D02</t>
  </si>
  <si>
    <t>APP20A190D21</t>
  </si>
  <si>
    <t>A21A190D03</t>
  </si>
  <si>
    <t>A21A190D04</t>
  </si>
  <si>
    <t>A21A190D20</t>
  </si>
  <si>
    <t>A21A190D07</t>
  </si>
  <si>
    <t>A21A190D08</t>
  </si>
  <si>
    <t>A21A190D09</t>
  </si>
  <si>
    <t>A21A190D10</t>
  </si>
  <si>
    <t>A21A190D11</t>
  </si>
  <si>
    <t>A21A190D12</t>
  </si>
  <si>
    <t>Fixed rate instrument 191</t>
  </si>
  <si>
    <t>4B.191</t>
  </si>
  <si>
    <t>A21A191D13</t>
  </si>
  <si>
    <t>A21A191D14</t>
  </si>
  <si>
    <t>A21A191D15</t>
  </si>
  <si>
    <t>A21A191D16</t>
  </si>
  <si>
    <t>A21A191D17</t>
  </si>
  <si>
    <t>A21A191D18</t>
  </si>
  <si>
    <t>A21A191D19</t>
  </si>
  <si>
    <t>A21A191D01</t>
  </si>
  <si>
    <t>A21A191D02</t>
  </si>
  <si>
    <t>APP20A191D21</t>
  </si>
  <si>
    <t>A21A191D03</t>
  </si>
  <si>
    <t>A21A191D04</t>
  </si>
  <si>
    <t>A21A191D20</t>
  </si>
  <si>
    <t>A21A191D07</t>
  </si>
  <si>
    <t>A21A191D08</t>
  </si>
  <si>
    <t>A21A191D09</t>
  </si>
  <si>
    <t>A21A191D10</t>
  </si>
  <si>
    <t>A21A191D11</t>
  </si>
  <si>
    <t>A21A191D12</t>
  </si>
  <si>
    <t>Fixed rate instrument 192</t>
  </si>
  <si>
    <t>4B.192</t>
  </si>
  <si>
    <t>A21A192D13</t>
  </si>
  <si>
    <t>A21A192D14</t>
  </si>
  <si>
    <t>A21A192D15</t>
  </si>
  <si>
    <t>A21A192D16</t>
  </si>
  <si>
    <t>A21A192D17</t>
  </si>
  <si>
    <t>A21A192D18</t>
  </si>
  <si>
    <t>A21A192D19</t>
  </si>
  <si>
    <t>A21A192D01</t>
  </si>
  <si>
    <t>A21A192D02</t>
  </si>
  <si>
    <t>APP20A192D21</t>
  </si>
  <si>
    <t>A21A192D03</t>
  </si>
  <si>
    <t>A21A192D04</t>
  </si>
  <si>
    <t>A21A192D20</t>
  </si>
  <si>
    <t>A21A192D07</t>
  </si>
  <si>
    <t>A21A192D08</t>
  </si>
  <si>
    <t>A21A192D09</t>
  </si>
  <si>
    <t>A21A192D10</t>
  </si>
  <si>
    <t>A21A192D11</t>
  </si>
  <si>
    <t>A21A192D12</t>
  </si>
  <si>
    <t>Fixed rate instrument 193</t>
  </si>
  <si>
    <t>4B.193</t>
  </si>
  <si>
    <t>A21A193D13</t>
  </si>
  <si>
    <t>A21A193D14</t>
  </si>
  <si>
    <t>A21A193D15</t>
  </si>
  <si>
    <t>A21A193D16</t>
  </si>
  <si>
    <t>A21A193D17</t>
  </si>
  <si>
    <t>A21A193D18</t>
  </si>
  <si>
    <t>A21A193D19</t>
  </si>
  <si>
    <t>A21A193D01</t>
  </si>
  <si>
    <t>A21A193D02</t>
  </si>
  <si>
    <t>APP20A193D21</t>
  </si>
  <si>
    <t>A21A193D03</t>
  </si>
  <si>
    <t>A21A193D04</t>
  </si>
  <si>
    <t>A21A193D20</t>
  </si>
  <si>
    <t>A21A193D07</t>
  </si>
  <si>
    <t>A21A193D08</t>
  </si>
  <si>
    <t>A21A193D09</t>
  </si>
  <si>
    <t>A21A193D10</t>
  </si>
  <si>
    <t>A21A193D11</t>
  </si>
  <si>
    <t>A21A193D12</t>
  </si>
  <si>
    <t>Fixed rate instrument 194</t>
  </si>
  <si>
    <t>4B.194</t>
  </si>
  <si>
    <t>A21A194D13</t>
  </si>
  <si>
    <t>A21A194D14</t>
  </si>
  <si>
    <t>A21A194D15</t>
  </si>
  <si>
    <t>A21A194D16</t>
  </si>
  <si>
    <t>A21A194D17</t>
  </si>
  <si>
    <t>A21A194D18</t>
  </si>
  <si>
    <t>A21A194D19</t>
  </si>
  <si>
    <t>A21A194D01</t>
  </si>
  <si>
    <t>A21A194D02</t>
  </si>
  <si>
    <t>APP20A194D21</t>
  </si>
  <si>
    <t>A21A194D03</t>
  </si>
  <si>
    <t>A21A194D04</t>
  </si>
  <si>
    <t>A21A194D20</t>
  </si>
  <si>
    <t>A21A194D07</t>
  </si>
  <si>
    <t>A21A194D08</t>
  </si>
  <si>
    <t>A21A194D09</t>
  </si>
  <si>
    <t>A21A194D10</t>
  </si>
  <si>
    <t>A21A194D11</t>
  </si>
  <si>
    <t>A21A194D12</t>
  </si>
  <si>
    <t>Fixed rate instrument 195</t>
  </si>
  <si>
    <t>4B.195</t>
  </si>
  <si>
    <t>A21A195D13</t>
  </si>
  <si>
    <t>A21A195D14</t>
  </si>
  <si>
    <t>A21A195D15</t>
  </si>
  <si>
    <t>A21A195D16</t>
  </si>
  <si>
    <t>A21A195D17</t>
  </si>
  <si>
    <t>A21A195D18</t>
  </si>
  <si>
    <t>A21A195D19</t>
  </si>
  <si>
    <t>A21A195D01</t>
  </si>
  <si>
    <t>A21A195D02</t>
  </si>
  <si>
    <t>APP20A195D21</t>
  </si>
  <si>
    <t>A21A195D03</t>
  </si>
  <si>
    <t>A21A195D04</t>
  </si>
  <si>
    <t>A21A195D20</t>
  </si>
  <si>
    <t>A21A195D07</t>
  </si>
  <si>
    <t>A21A195D08</t>
  </si>
  <si>
    <t>A21A195D09</t>
  </si>
  <si>
    <t>A21A195D10</t>
  </si>
  <si>
    <t>A21A195D11</t>
  </si>
  <si>
    <t>A21A195D12</t>
  </si>
  <si>
    <t>Fixed rate instrument 196</t>
  </si>
  <si>
    <t>4B.196</t>
  </si>
  <si>
    <t>A21A196D13</t>
  </si>
  <si>
    <t>A21A196D14</t>
  </si>
  <si>
    <t>A21A196D15</t>
  </si>
  <si>
    <t>A21A196D16</t>
  </si>
  <si>
    <t>A21A196D17</t>
  </si>
  <si>
    <t>A21A196D18</t>
  </si>
  <si>
    <t>A21A196D19</t>
  </si>
  <si>
    <t>A21A196D01</t>
  </si>
  <si>
    <t>A21A196D02</t>
  </si>
  <si>
    <t>APP20A196D21</t>
  </si>
  <si>
    <t>A21A196D03</t>
  </si>
  <si>
    <t>A21A196D04</t>
  </si>
  <si>
    <t>A21A196D20</t>
  </si>
  <si>
    <t>A21A196D07</t>
  </si>
  <si>
    <t>A21A196D08</t>
  </si>
  <si>
    <t>A21A196D09</t>
  </si>
  <si>
    <t>A21A196D10</t>
  </si>
  <si>
    <t>A21A196D11</t>
  </si>
  <si>
    <t>A21A196D12</t>
  </si>
  <si>
    <t>Fixed rate instrument 197</t>
  </si>
  <si>
    <t>4B.197</t>
  </si>
  <si>
    <t>A21A197D13</t>
  </si>
  <si>
    <t>A21A197D14</t>
  </si>
  <si>
    <t>A21A197D15</t>
  </si>
  <si>
    <t>A21A197D16</t>
  </si>
  <si>
    <t>A21A197D17</t>
  </si>
  <si>
    <t>A21A197D18</t>
  </si>
  <si>
    <t>A21A197D19</t>
  </si>
  <si>
    <t>A21A197D01</t>
  </si>
  <si>
    <t>A21A197D02</t>
  </si>
  <si>
    <t>APP20A197D21</t>
  </si>
  <si>
    <t>A21A197D03</t>
  </si>
  <si>
    <t>A21A197D04</t>
  </si>
  <si>
    <t>A21A197D20</t>
  </si>
  <si>
    <t>A21A197D07</t>
  </si>
  <si>
    <t>A21A197D08</t>
  </si>
  <si>
    <t>A21A197D09</t>
  </si>
  <si>
    <t>A21A197D10</t>
  </si>
  <si>
    <t>A21A197D11</t>
  </si>
  <si>
    <t>A21A197D12</t>
  </si>
  <si>
    <t>Fixed rate instrument 198</t>
  </si>
  <si>
    <t>4B.198</t>
  </si>
  <si>
    <t>A21A198D13</t>
  </si>
  <si>
    <t>A21A198D14</t>
  </si>
  <si>
    <t>A21A198D15</t>
  </si>
  <si>
    <t>A21A198D16</t>
  </si>
  <si>
    <t>A21A198D17</t>
  </si>
  <si>
    <t>A21A198D18</t>
  </si>
  <si>
    <t>A21A198D19</t>
  </si>
  <si>
    <t>A21A198D01</t>
  </si>
  <si>
    <t>A21A198D02</t>
  </si>
  <si>
    <t>APP20A198D21</t>
  </si>
  <si>
    <t>A21A198D03</t>
  </si>
  <si>
    <t>A21A198D04</t>
  </si>
  <si>
    <t>A21A198D20</t>
  </si>
  <si>
    <t>A21A198D07</t>
  </si>
  <si>
    <t>A21A198D08</t>
  </si>
  <si>
    <t>A21A198D09</t>
  </si>
  <si>
    <t>A21A198D10</t>
  </si>
  <si>
    <t>A21A198D11</t>
  </si>
  <si>
    <t>A21A198D12</t>
  </si>
  <si>
    <t>Fixed rate instrument 199</t>
  </si>
  <si>
    <t>4B.199</t>
  </si>
  <si>
    <t>A21A199D13</t>
  </si>
  <si>
    <t>A21A199D14</t>
  </si>
  <si>
    <t>A21A199D15</t>
  </si>
  <si>
    <t>A21A199D16</t>
  </si>
  <si>
    <t>A21A199D17</t>
  </si>
  <si>
    <t>A21A199D18</t>
  </si>
  <si>
    <t>A21A199D19</t>
  </si>
  <si>
    <t>A21A199D01</t>
  </si>
  <si>
    <t>A21A199D02</t>
  </si>
  <si>
    <t>APP20A199D21</t>
  </si>
  <si>
    <t>A21A199D03</t>
  </si>
  <si>
    <t>A21A199D04</t>
  </si>
  <si>
    <t>A21A199D20</t>
  </si>
  <si>
    <t>A21A199D07</t>
  </si>
  <si>
    <t>A21A199D08</t>
  </si>
  <si>
    <t>A21A199D09</t>
  </si>
  <si>
    <t>A21A199D10</t>
  </si>
  <si>
    <t>A21A199D11</t>
  </si>
  <si>
    <t>A21A199D12</t>
  </si>
  <si>
    <t>Fixed rate instrument 200</t>
  </si>
  <si>
    <t>4B.200</t>
  </si>
  <si>
    <t>A21A200D13</t>
  </si>
  <si>
    <t>A21A200D14</t>
  </si>
  <si>
    <t>A21A200D15</t>
  </si>
  <si>
    <t>A21A200D16</t>
  </si>
  <si>
    <t>A21A200D17</t>
  </si>
  <si>
    <t>A21A200D18</t>
  </si>
  <si>
    <t>A21A200D19</t>
  </si>
  <si>
    <t>A21A200D01</t>
  </si>
  <si>
    <t>A21A200D02</t>
  </si>
  <si>
    <t>APP20A200D21</t>
  </si>
  <si>
    <t>A21A200D03</t>
  </si>
  <si>
    <t>A21A200D04</t>
  </si>
  <si>
    <t>A21A200D20</t>
  </si>
  <si>
    <t>A21A200D07</t>
  </si>
  <si>
    <t>A21A200D08</t>
  </si>
  <si>
    <t>A21A200D09</t>
  </si>
  <si>
    <t>A21A200D10</t>
  </si>
  <si>
    <t>A21A200D11</t>
  </si>
  <si>
    <t>A21A200D12</t>
  </si>
  <si>
    <t xml:space="preserve">Totals for fixed rate instruments </t>
  </si>
  <si>
    <t>4B.201</t>
  </si>
  <si>
    <t>A21A0002</t>
  </si>
  <si>
    <t>APP20A0021</t>
  </si>
  <si>
    <t>A21A0003</t>
  </si>
  <si>
    <t>A21A0008</t>
  </si>
  <si>
    <t>A21A0009</t>
  </si>
  <si>
    <t>A21A0010</t>
  </si>
  <si>
    <t>A21A0011</t>
  </si>
  <si>
    <t>A21A0012</t>
  </si>
  <si>
    <t>Floating rate instruments</t>
  </si>
  <si>
    <t>B</t>
  </si>
  <si>
    <t>£100.0m floating rate bond due 2022</t>
  </si>
  <si>
    <t xml:space="preserve">3 month LIBOR </t>
  </si>
  <si>
    <t>4B.202</t>
  </si>
  <si>
    <t>A21B01D13</t>
  </si>
  <si>
    <t>A21B01D14</t>
  </si>
  <si>
    <t>A21B01D15</t>
  </si>
  <si>
    <t>A21B01D16</t>
  </si>
  <si>
    <t>A21B01D17</t>
  </si>
  <si>
    <t>A21B01D18</t>
  </si>
  <si>
    <t>A21B01D19</t>
  </si>
  <si>
    <t>A21B01D01</t>
  </si>
  <si>
    <t>A21B01D02</t>
  </si>
  <si>
    <t>APP20B01D21</t>
  </si>
  <si>
    <t>A21B01D03</t>
  </si>
  <si>
    <t>A21B01D04</t>
  </si>
  <si>
    <t>A21B01D20</t>
  </si>
  <si>
    <t>A21B01D05</t>
  </si>
  <si>
    <t>A21B01D06</t>
  </si>
  <si>
    <t>A21B01D07</t>
  </si>
  <si>
    <t>A21B01D08</t>
  </si>
  <si>
    <t>A21B01D09</t>
  </si>
  <si>
    <t>A21B01D10</t>
  </si>
  <si>
    <t>A21B01D11</t>
  </si>
  <si>
    <t>A21B01D12</t>
  </si>
  <si>
    <t>£300m Class B term loan facility drawdown due 2023</t>
  </si>
  <si>
    <t>6 month LIBOR, early call right</t>
  </si>
  <si>
    <t>4B.203</t>
  </si>
  <si>
    <t>A21B02D13</t>
  </si>
  <si>
    <t>A21B02D14</t>
  </si>
  <si>
    <t>A21B02D15</t>
  </si>
  <si>
    <t>A21B02D16</t>
  </si>
  <si>
    <t>A21B02D17</t>
  </si>
  <si>
    <t>A21B02D18</t>
  </si>
  <si>
    <t>A21B02D19</t>
  </si>
  <si>
    <t>A21B02D01</t>
  </si>
  <si>
    <t>A21B02D02</t>
  </si>
  <si>
    <t>APP20B02D21</t>
  </si>
  <si>
    <t>A21B02D03</t>
  </si>
  <si>
    <t>A21B02D04</t>
  </si>
  <si>
    <t>A21B02D20</t>
  </si>
  <si>
    <t>APP20B002</t>
  </si>
  <si>
    <t>A21B02D06</t>
  </si>
  <si>
    <t>A21B02D07</t>
  </si>
  <si>
    <t>A21B02D08</t>
  </si>
  <si>
    <t>A21B02D09</t>
  </si>
  <si>
    <t>A21B02D10</t>
  </si>
  <si>
    <t>A21B02D11</t>
  </si>
  <si>
    <t>A21B02D12</t>
  </si>
  <si>
    <t>£20m Class B floating rate loan due 2026</t>
  </si>
  <si>
    <t>6 month LIBOR</t>
  </si>
  <si>
    <t>4B.204</t>
  </si>
  <si>
    <t>A21B03D13</t>
  </si>
  <si>
    <t>A21B03D14</t>
  </si>
  <si>
    <t>A21B03D15</t>
  </si>
  <si>
    <t>A21B03D16</t>
  </si>
  <si>
    <t>A21B03D17</t>
  </si>
  <si>
    <t>A21B03D18</t>
  </si>
  <si>
    <t>A21B03D19</t>
  </si>
  <si>
    <t>A21B03D01</t>
  </si>
  <si>
    <t>A21B03D02</t>
  </si>
  <si>
    <t>APP20B03D21</t>
  </si>
  <si>
    <t>A21B03D03</t>
  </si>
  <si>
    <t>A21B03D04</t>
  </si>
  <si>
    <t>A21B03D20</t>
  </si>
  <si>
    <t>APP20B003</t>
  </si>
  <si>
    <t>A21B03D06</t>
  </si>
  <si>
    <t>A21B03D07</t>
  </si>
  <si>
    <t>A21B03D08</t>
  </si>
  <si>
    <t>A21B03D09</t>
  </si>
  <si>
    <t>A21B03D10</t>
  </si>
  <si>
    <t>A21B03D11</t>
  </si>
  <si>
    <t>A21B03D12</t>
  </si>
  <si>
    <t>£150.0m floating rate loan due 2024</t>
  </si>
  <si>
    <t>3 month LIBOR, early call right</t>
  </si>
  <si>
    <t>4B.205</t>
  </si>
  <si>
    <t>A21B04D13</t>
  </si>
  <si>
    <t>A21B04D14</t>
  </si>
  <si>
    <t>A21B04D15</t>
  </si>
  <si>
    <t>A21B04D16</t>
  </si>
  <si>
    <t>A21B04D17</t>
  </si>
  <si>
    <t>A21B04D18</t>
  </si>
  <si>
    <t>A21B04D19</t>
  </si>
  <si>
    <t>A21B04D01</t>
  </si>
  <si>
    <t>A21B04D02</t>
  </si>
  <si>
    <t>APP20B04D21</t>
  </si>
  <si>
    <t>A21B04D03</t>
  </si>
  <si>
    <t>A21B04D04</t>
  </si>
  <si>
    <t>A21B04D20</t>
  </si>
  <si>
    <t>APP20B004</t>
  </si>
  <si>
    <t>A21B04D06</t>
  </si>
  <si>
    <t>A21B04D07</t>
  </si>
  <si>
    <t>A21B04D08</t>
  </si>
  <si>
    <t>A21B04D09</t>
  </si>
  <si>
    <t>A21B04D10</t>
  </si>
  <si>
    <t>A21B04D11</t>
  </si>
  <si>
    <t>A21B04D12</t>
  </si>
  <si>
    <t>£125.0m floating rate loan due 2024</t>
  </si>
  <si>
    <t>6 month LIBOR , early call right</t>
  </si>
  <si>
    <t>4B.206</t>
  </si>
  <si>
    <t>A21B05D13</t>
  </si>
  <si>
    <t>A21B05D14</t>
  </si>
  <si>
    <t>A21B05D15</t>
  </si>
  <si>
    <t>A21B05D16</t>
  </si>
  <si>
    <t>A21B05D17</t>
  </si>
  <si>
    <t>A21B05D18</t>
  </si>
  <si>
    <t>A21B05D19</t>
  </si>
  <si>
    <t>A21B05D01</t>
  </si>
  <si>
    <t>A21B05D02</t>
  </si>
  <si>
    <t>APP20B05D21</t>
  </si>
  <si>
    <t>A21B05D03</t>
  </si>
  <si>
    <t>A21B05D04</t>
  </si>
  <si>
    <t>A21B05D20</t>
  </si>
  <si>
    <t>APP20B005</t>
  </si>
  <si>
    <t>A21B05D06</t>
  </si>
  <si>
    <t>A21B05D07</t>
  </si>
  <si>
    <t>A21B05D08</t>
  </si>
  <si>
    <t>A21B05D09</t>
  </si>
  <si>
    <t>A21B05D10</t>
  </si>
  <si>
    <t>A21B05D11</t>
  </si>
  <si>
    <t>A21B05D12</t>
  </si>
  <si>
    <t>£50.0m floating rate loan due 2022</t>
  </si>
  <si>
    <t>4B.207</t>
  </si>
  <si>
    <t>A21B06D13</t>
  </si>
  <si>
    <t>A21B06D14</t>
  </si>
  <si>
    <t>A21B06D15</t>
  </si>
  <si>
    <t>A21B06D16</t>
  </si>
  <si>
    <t>A21B06D17</t>
  </si>
  <si>
    <t>A21B06D18</t>
  </si>
  <si>
    <t>A21B06D19</t>
  </si>
  <si>
    <t>A21B06D01</t>
  </si>
  <si>
    <t>A21B06D02</t>
  </si>
  <si>
    <t>APP20B06D21</t>
  </si>
  <si>
    <t>A21B06D03</t>
  </si>
  <si>
    <t>A21B06D04</t>
  </si>
  <si>
    <t>A21B06D20</t>
  </si>
  <si>
    <t>APP20B006</t>
  </si>
  <si>
    <t>A21B06D06</t>
  </si>
  <si>
    <t>A21B06D07</t>
  </si>
  <si>
    <t>A21B06D08</t>
  </si>
  <si>
    <t>A21B06D09</t>
  </si>
  <si>
    <t>A21B06D10</t>
  </si>
  <si>
    <t>A21B06D11</t>
  </si>
  <si>
    <t>A21B06D12</t>
  </si>
  <si>
    <t>£63.1m floating rate loan due 2027</t>
  </si>
  <si>
    <t>4B.208</t>
  </si>
  <si>
    <t>A21B07D13</t>
  </si>
  <si>
    <t>A21B07D14</t>
  </si>
  <si>
    <t>A21B07D15</t>
  </si>
  <si>
    <t>A21B07D16</t>
  </si>
  <si>
    <t>A21B07D17</t>
  </si>
  <si>
    <t>A21B07D18</t>
  </si>
  <si>
    <t>A21B07D19</t>
  </si>
  <si>
    <t>A21B07D01</t>
  </si>
  <si>
    <t>A21B07D02</t>
  </si>
  <si>
    <t>APP20B07D21</t>
  </si>
  <si>
    <t>A21B07D03</t>
  </si>
  <si>
    <t>A21B07D04</t>
  </si>
  <si>
    <t>A21B07D20</t>
  </si>
  <si>
    <t>APP20B007</t>
  </si>
  <si>
    <t>A21B07D06</t>
  </si>
  <si>
    <t>A21B07D07</t>
  </si>
  <si>
    <t>A21B07D08</t>
  </si>
  <si>
    <t>A21B07D09</t>
  </si>
  <si>
    <t>A21B07D10</t>
  </si>
  <si>
    <t>A21B07D11</t>
  </si>
  <si>
    <t>A21B07D12</t>
  </si>
  <si>
    <t>£63.1m floating rate loan due 2029</t>
  </si>
  <si>
    <t>4B.209</t>
  </si>
  <si>
    <t>A21B08D13</t>
  </si>
  <si>
    <t>A21B08D14</t>
  </si>
  <si>
    <t>A21B08D15</t>
  </si>
  <si>
    <t>A21B08D16</t>
  </si>
  <si>
    <t>A21B08D17</t>
  </si>
  <si>
    <t>A21B08D18</t>
  </si>
  <si>
    <t>A21B08D19</t>
  </si>
  <si>
    <t>A21B08D01</t>
  </si>
  <si>
    <t>A21B08D02</t>
  </si>
  <si>
    <t>APP20B08D21</t>
  </si>
  <si>
    <t>A21B08D03</t>
  </si>
  <si>
    <t>A21B08D04</t>
  </si>
  <si>
    <t>A21B08D20</t>
  </si>
  <si>
    <t>APP20B008</t>
  </si>
  <si>
    <t>A21B08D06</t>
  </si>
  <si>
    <t>A21B08D07</t>
  </si>
  <si>
    <t>A21B08D08</t>
  </si>
  <si>
    <t>A21B08D09</t>
  </si>
  <si>
    <t>A21B08D10</t>
  </si>
  <si>
    <t>A21B08D11</t>
  </si>
  <si>
    <t>A21B08D12</t>
  </si>
  <si>
    <t>£63.1m floating rate loan due 2031</t>
  </si>
  <si>
    <t>4B.210</t>
  </si>
  <si>
    <t>A21B09D13</t>
  </si>
  <si>
    <t>A21B09D14</t>
  </si>
  <si>
    <t>A21B09D15</t>
  </si>
  <si>
    <t>A21B09D16</t>
  </si>
  <si>
    <t>A21B09D17</t>
  </si>
  <si>
    <t>A21B09D18</t>
  </si>
  <si>
    <t>A21B09D19</t>
  </si>
  <si>
    <t>A21B09D01</t>
  </si>
  <si>
    <t>A21B09D02</t>
  </si>
  <si>
    <t>APP20B09D21</t>
  </si>
  <si>
    <t>A21B09D03</t>
  </si>
  <si>
    <t>A21B09D04</t>
  </si>
  <si>
    <t>A21B09D20</t>
  </si>
  <si>
    <t>APP20B009</t>
  </si>
  <si>
    <t>A21B09D06</t>
  </si>
  <si>
    <t>A21B09D07</t>
  </si>
  <si>
    <t>A21B09D08</t>
  </si>
  <si>
    <t>A21B09D09</t>
  </si>
  <si>
    <t>A21B09D10</t>
  </si>
  <si>
    <t>A21B09D11</t>
  </si>
  <si>
    <t>A21B09D12</t>
  </si>
  <si>
    <t>Revolving Credit Facility - Class B</t>
  </si>
  <si>
    <t>1 Week LIBOR</t>
  </si>
  <si>
    <t>4B.211</t>
  </si>
  <si>
    <t>A21B10D13</t>
  </si>
  <si>
    <t>A21B10D14</t>
  </si>
  <si>
    <t>A21B10D15</t>
  </si>
  <si>
    <t>A21B10D16</t>
  </si>
  <si>
    <t>A21B10D17</t>
  </si>
  <si>
    <t>A21B10D18</t>
  </si>
  <si>
    <t>A21B10D19</t>
  </si>
  <si>
    <t>A21B10D01</t>
  </si>
  <si>
    <t>A21B10D02</t>
  </si>
  <si>
    <t>APP20B10D21</t>
  </si>
  <si>
    <t>A21B10D03</t>
  </si>
  <si>
    <t>A21B10D04</t>
  </si>
  <si>
    <t>A21B10D20</t>
  </si>
  <si>
    <t>APP20B010</t>
  </si>
  <si>
    <t>A21B10D06</t>
  </si>
  <si>
    <t>A21B10D07</t>
  </si>
  <si>
    <t>A21B10D08</t>
  </si>
  <si>
    <t>A21B10D09</t>
  </si>
  <si>
    <t>A21B10D10</t>
  </si>
  <si>
    <t>A21B10D11</t>
  </si>
  <si>
    <t>A21B10D12</t>
  </si>
  <si>
    <t>TWUHL Intercompany loan</t>
  </si>
  <si>
    <t>Overnight LIBOR</t>
  </si>
  <si>
    <t>4B.212</t>
  </si>
  <si>
    <t>A21B11D13</t>
  </si>
  <si>
    <t>A21B11D14</t>
  </si>
  <si>
    <t>A21B11D15</t>
  </si>
  <si>
    <t>A21B11D16</t>
  </si>
  <si>
    <t>A21B11D17</t>
  </si>
  <si>
    <t>A21B11D18</t>
  </si>
  <si>
    <t>A21B11D19</t>
  </si>
  <si>
    <t>A21B11D01</t>
  </si>
  <si>
    <t>A21B11D02</t>
  </si>
  <si>
    <t>APP20B11D21</t>
  </si>
  <si>
    <t>A21B11D03</t>
  </si>
  <si>
    <t>A21B11D04</t>
  </si>
  <si>
    <t>A21B11D20</t>
  </si>
  <si>
    <t>APP20B011</t>
  </si>
  <si>
    <t>A21B11D06</t>
  </si>
  <si>
    <t>A21B11D07</t>
  </si>
  <si>
    <t>A21B11D08</t>
  </si>
  <si>
    <t>A21B11D09</t>
  </si>
  <si>
    <t>A21B11D10</t>
  </si>
  <si>
    <t>A21B11D11</t>
  </si>
  <si>
    <t>A21B11D12</t>
  </si>
  <si>
    <t>TWL Intercompany loan</t>
  </si>
  <si>
    <t>Subordinated</t>
  </si>
  <si>
    <t>4B.213</t>
  </si>
  <si>
    <t>A21B12D13</t>
  </si>
  <si>
    <t>A21B12D14</t>
  </si>
  <si>
    <t>A21B12D15</t>
  </si>
  <si>
    <t>A21B12D16</t>
  </si>
  <si>
    <t>A21B12D17</t>
  </si>
  <si>
    <t>A21B12D18</t>
  </si>
  <si>
    <t>A21B12D19</t>
  </si>
  <si>
    <t>A21B12D01</t>
  </si>
  <si>
    <t>A21B12D02</t>
  </si>
  <si>
    <t>APP20B12D21</t>
  </si>
  <si>
    <t>A21B12D03</t>
  </si>
  <si>
    <t>A21B12D04</t>
  </si>
  <si>
    <t>A21B12D20</t>
  </si>
  <si>
    <t>APP20B012</t>
  </si>
  <si>
    <t>A21B12D06</t>
  </si>
  <si>
    <t>A21B12D07</t>
  </si>
  <si>
    <t>A21B12D08</t>
  </si>
  <si>
    <t>A21B12D09</t>
  </si>
  <si>
    <t>A21B12D10</t>
  </si>
  <si>
    <t>A21B12D11</t>
  </si>
  <si>
    <t>A21B12D12</t>
  </si>
  <si>
    <t>Revolving Credit Facility - Class A</t>
  </si>
  <si>
    <t>1.4bn Class A facility with commitment fee int. rate of 0.105% on the undrawn amount</t>
  </si>
  <si>
    <t>4B.214</t>
  </si>
  <si>
    <t>A21B13D13</t>
  </si>
  <si>
    <t>A21B13D14</t>
  </si>
  <si>
    <t>A21B13D15</t>
  </si>
  <si>
    <t>A21B13D16</t>
  </si>
  <si>
    <t>A21B13D17</t>
  </si>
  <si>
    <t>A21B13D18</t>
  </si>
  <si>
    <t>A21B13D19</t>
  </si>
  <si>
    <t>A21B13D01</t>
  </si>
  <si>
    <t>A21B13D02</t>
  </si>
  <si>
    <t>APP20B13D21</t>
  </si>
  <si>
    <t>A21B13D03</t>
  </si>
  <si>
    <t>A21B13D04</t>
  </si>
  <si>
    <t>A21B13D20</t>
  </si>
  <si>
    <t>APP20B013</t>
  </si>
  <si>
    <t>A21B13D06</t>
  </si>
  <si>
    <t>A21B13D07</t>
  </si>
  <si>
    <t>A21B13D08</t>
  </si>
  <si>
    <t>A21B13D09</t>
  </si>
  <si>
    <t>A21B13D10</t>
  </si>
  <si>
    <t>A21B13D11</t>
  </si>
  <si>
    <t>A21B13D12</t>
  </si>
  <si>
    <t>Liquidity Facility Commitment Fee - Operation &amp; Maintenance Reserve</t>
  </si>
  <si>
    <t>Super Senior</t>
  </si>
  <si>
    <t>180m facility with non-utilisation int. rate of 0.4% on the undrawn amount</t>
  </si>
  <si>
    <t>4B.215</t>
  </si>
  <si>
    <t>A21B14D13</t>
  </si>
  <si>
    <t>A21B14D14</t>
  </si>
  <si>
    <t>A21B14D15</t>
  </si>
  <si>
    <t>A21B14D16</t>
  </si>
  <si>
    <t>A21B14D17</t>
  </si>
  <si>
    <t>A21B14D18</t>
  </si>
  <si>
    <t>A21B14D19</t>
  </si>
  <si>
    <t>A21B14D01</t>
  </si>
  <si>
    <t>A21B14D02</t>
  </si>
  <si>
    <t>APP20B14D21</t>
  </si>
  <si>
    <t>A21B14D03</t>
  </si>
  <si>
    <t>A21B14D04</t>
  </si>
  <si>
    <t>A21B14D20</t>
  </si>
  <si>
    <t>APP20B014</t>
  </si>
  <si>
    <t>A21B14D06</t>
  </si>
  <si>
    <t>A21B14D07</t>
  </si>
  <si>
    <t>A21B14D08</t>
  </si>
  <si>
    <t>A21B14D09</t>
  </si>
  <si>
    <t>A21B14D10</t>
  </si>
  <si>
    <t>A21B14D11</t>
  </si>
  <si>
    <t>A21B14D12</t>
  </si>
  <si>
    <t>Liquidity Facility Commitment Fee - Debt Service Reserve Class A</t>
  </si>
  <si>
    <t>290m facility with non-utilisation int. rate of 0.4% on the undrawn amount</t>
  </si>
  <si>
    <t>4B.216</t>
  </si>
  <si>
    <t>A21B15D13</t>
  </si>
  <si>
    <t>A21B15D14</t>
  </si>
  <si>
    <t>A21B15D15</t>
  </si>
  <si>
    <t>A21B15D16</t>
  </si>
  <si>
    <t>A21B15D17</t>
  </si>
  <si>
    <t>A21B15D18</t>
  </si>
  <si>
    <t>A21B15D19</t>
  </si>
  <si>
    <t>A21B15D01</t>
  </si>
  <si>
    <t>A21B15D02</t>
  </si>
  <si>
    <t>APP20B15D21</t>
  </si>
  <si>
    <t>A21B15D03</t>
  </si>
  <si>
    <t>A21B15D04</t>
  </si>
  <si>
    <t>A21B15D20</t>
  </si>
  <si>
    <t>APP20B015</t>
  </si>
  <si>
    <t>A21B15D06</t>
  </si>
  <si>
    <t>A21B15D07</t>
  </si>
  <si>
    <t>A21B15D08</t>
  </si>
  <si>
    <t>A21B15D09</t>
  </si>
  <si>
    <t>A21B15D10</t>
  </si>
  <si>
    <t>A21B15D11</t>
  </si>
  <si>
    <t>A21B15D12</t>
  </si>
  <si>
    <t>Liquidity Facility Commitment Fee - Debt Service Reserve Class B</t>
  </si>
  <si>
    <t>80m facility with non-utilisation int. rate of 0.4% on the undrawn amount</t>
  </si>
  <si>
    <t>4B.217</t>
  </si>
  <si>
    <t>A21B16D13</t>
  </si>
  <si>
    <t>A21B16D14</t>
  </si>
  <si>
    <t>A21B16D15</t>
  </si>
  <si>
    <t>A21B16D16</t>
  </si>
  <si>
    <t>A21B16D17</t>
  </si>
  <si>
    <t>A21B16D18</t>
  </si>
  <si>
    <t>A21B16D19</t>
  </si>
  <si>
    <t>A21B16D01</t>
  </si>
  <si>
    <t>A21B16D02</t>
  </si>
  <si>
    <t>APP20B16D21</t>
  </si>
  <si>
    <t>A21B16D03</t>
  </si>
  <si>
    <t>A21B16D04</t>
  </si>
  <si>
    <t>A21B16D20</t>
  </si>
  <si>
    <t>APP20B016</t>
  </si>
  <si>
    <t>A21B16D06</t>
  </si>
  <si>
    <t>A21B16D07</t>
  </si>
  <si>
    <t>A21B16D08</t>
  </si>
  <si>
    <t>A21B16D09</t>
  </si>
  <si>
    <t>A21B16D10</t>
  </si>
  <si>
    <t>A21B16D11</t>
  </si>
  <si>
    <t>A21B16D12</t>
  </si>
  <si>
    <t>Revolving Credit Facility £75m 2024 - Class B</t>
  </si>
  <si>
    <t>Starts 09/04/2021</t>
  </si>
  <si>
    <t>4B.218</t>
  </si>
  <si>
    <t>A21B17D13</t>
  </si>
  <si>
    <t>A21B17D14</t>
  </si>
  <si>
    <t>A21B17D15</t>
  </si>
  <si>
    <t>A21B17D16</t>
  </si>
  <si>
    <t>A21B17D17</t>
  </si>
  <si>
    <t>A21B17D18</t>
  </si>
  <si>
    <t>A21B17D19</t>
  </si>
  <si>
    <t>A21B17D01</t>
  </si>
  <si>
    <t>A21B17D02</t>
  </si>
  <si>
    <t>APP20B17D21</t>
  </si>
  <si>
    <t>A21B17D03</t>
  </si>
  <si>
    <t>A21B17D04</t>
  </si>
  <si>
    <t>A21B17D20</t>
  </si>
  <si>
    <t>APP20B017</t>
  </si>
  <si>
    <t>A21B17D06</t>
  </si>
  <si>
    <t>A21B17D07</t>
  </si>
  <si>
    <t>A21B17D08</t>
  </si>
  <si>
    <t>A21B17D09</t>
  </si>
  <si>
    <t>A21B17D10</t>
  </si>
  <si>
    <t>A21B17D11</t>
  </si>
  <si>
    <t>A21B17D12</t>
  </si>
  <si>
    <t>£100m Floating to index linked 18/07/2039 Swap -  Receive leg</t>
  </si>
  <si>
    <t>3 month Libor</t>
  </si>
  <si>
    <t>4B.219</t>
  </si>
  <si>
    <t>A21B18D13</t>
  </si>
  <si>
    <t>A21B18D14</t>
  </si>
  <si>
    <t>A21B18D15</t>
  </si>
  <si>
    <t>A21B18D16</t>
  </si>
  <si>
    <t>A21B18D17</t>
  </si>
  <si>
    <t>A21B18D18</t>
  </si>
  <si>
    <t>A21B18D19</t>
  </si>
  <si>
    <t>A21B18D01</t>
  </si>
  <si>
    <t>A21B18D02</t>
  </si>
  <si>
    <t>APP20B18D21</t>
  </si>
  <si>
    <t>A21B18D03</t>
  </si>
  <si>
    <t>A21B18D04</t>
  </si>
  <si>
    <t>A21B18D20</t>
  </si>
  <si>
    <t>APP20B018</t>
  </si>
  <si>
    <t>A21B18D06</t>
  </si>
  <si>
    <t>A21B18D07</t>
  </si>
  <si>
    <t>A21B18D08</t>
  </si>
  <si>
    <t>A21B18D09</t>
  </si>
  <si>
    <t>A21B18D10</t>
  </si>
  <si>
    <t>A21B18D11</t>
  </si>
  <si>
    <t>A21B18D12</t>
  </si>
  <si>
    <t>£100m Floating to index linked 17/02/2060 Swap -  Receive leg</t>
  </si>
  <si>
    <t>6 month Libor</t>
  </si>
  <si>
    <t>4B.220</t>
  </si>
  <si>
    <t>A21B19D13</t>
  </si>
  <si>
    <t>A21B19D14</t>
  </si>
  <si>
    <t>A21B19D15</t>
  </si>
  <si>
    <t>A21B19D16</t>
  </si>
  <si>
    <t>A21B19D17</t>
  </si>
  <si>
    <t>A21B19D18</t>
  </si>
  <si>
    <t>A21B19D19</t>
  </si>
  <si>
    <t>A21B19D01</t>
  </si>
  <si>
    <t>A21B19D02</t>
  </si>
  <si>
    <t>APP20B19D21</t>
  </si>
  <si>
    <t>A21B19D03</t>
  </si>
  <si>
    <t>A21B19D04</t>
  </si>
  <si>
    <t>A21B19D20</t>
  </si>
  <si>
    <t>APP20B019</t>
  </si>
  <si>
    <t>A21B19D06</t>
  </si>
  <si>
    <t>A21B19D07</t>
  </si>
  <si>
    <t>A21B19D08</t>
  </si>
  <si>
    <t>A21B19D09</t>
  </si>
  <si>
    <t>A21B19D10</t>
  </si>
  <si>
    <t>A21B19D11</t>
  </si>
  <si>
    <t>A21B19D12</t>
  </si>
  <si>
    <t>£150m Floating to index linked 31/12/2039 Swap -  Receive leg</t>
  </si>
  <si>
    <t>4B.221</t>
  </si>
  <si>
    <t>A21B20D13</t>
  </si>
  <si>
    <t>A21B20D14</t>
  </si>
  <si>
    <t>A21B20D15</t>
  </si>
  <si>
    <t>A21B20D16</t>
  </si>
  <si>
    <t>A21B20D17</t>
  </si>
  <si>
    <t>A21B20D18</t>
  </si>
  <si>
    <t>A21B20D19</t>
  </si>
  <si>
    <t>A21B20D01</t>
  </si>
  <si>
    <t>A21B20D02</t>
  </si>
  <si>
    <t>APP20B20D21</t>
  </si>
  <si>
    <t>A21B20D03</t>
  </si>
  <si>
    <t>A21B20D04</t>
  </si>
  <si>
    <t>A21B20D20</t>
  </si>
  <si>
    <t>APP20B020</t>
  </si>
  <si>
    <t>A21B20D06</t>
  </si>
  <si>
    <t>A21B20D07</t>
  </si>
  <si>
    <t>A21B20D08</t>
  </si>
  <si>
    <t>A21B20D09</t>
  </si>
  <si>
    <t>A21B20D10</t>
  </si>
  <si>
    <t>A21B20D11</t>
  </si>
  <si>
    <t>A21B20D12</t>
  </si>
  <si>
    <t>£50m Floating to index linked 31/12/2039 Swap -  Receive leg</t>
  </si>
  <si>
    <t>4B.222</t>
  </si>
  <si>
    <t>A21B21D13</t>
  </si>
  <si>
    <t>A21B21D14</t>
  </si>
  <si>
    <t>A21B21D15</t>
  </si>
  <si>
    <t>A21B21D16</t>
  </si>
  <si>
    <t>A21B21D17</t>
  </si>
  <si>
    <t>A21B21D18</t>
  </si>
  <si>
    <t>A21B21D19</t>
  </si>
  <si>
    <t>A21B21D01</t>
  </si>
  <si>
    <t>A21B21D02</t>
  </si>
  <si>
    <t>APP20B21D21</t>
  </si>
  <si>
    <t>A21B21D03</t>
  </si>
  <si>
    <t>A21B21D04</t>
  </si>
  <si>
    <t>A21B21D20</t>
  </si>
  <si>
    <t>APP20B021</t>
  </si>
  <si>
    <t>A21B21D06</t>
  </si>
  <si>
    <t>A21B21D07</t>
  </si>
  <si>
    <t>A21B21D08</t>
  </si>
  <si>
    <t>A21B21D09</t>
  </si>
  <si>
    <t>A21B21D10</t>
  </si>
  <si>
    <t>A21B21D11</t>
  </si>
  <si>
    <t>A21B21D12</t>
  </si>
  <si>
    <t>£63m of the £65m Floating to index linked 31/12/2029 Swap -  Receive leg</t>
  </si>
  <si>
    <t>4B.223</t>
  </si>
  <si>
    <t>A21B22D13</t>
  </si>
  <si>
    <t>A21B22D14</t>
  </si>
  <si>
    <t>A21B22D15</t>
  </si>
  <si>
    <t>A21B22D16</t>
  </si>
  <si>
    <t>A21B22D17</t>
  </si>
  <si>
    <t>A21B22D18</t>
  </si>
  <si>
    <t>A21B22D19</t>
  </si>
  <si>
    <t>A21B22D01</t>
  </si>
  <si>
    <t>A21B22D02</t>
  </si>
  <si>
    <t>APP20B22D21</t>
  </si>
  <si>
    <t>A21B22D03</t>
  </si>
  <si>
    <t>A21B22D04</t>
  </si>
  <si>
    <t>A21B22D20</t>
  </si>
  <si>
    <t>APP20B022</t>
  </si>
  <si>
    <t>A21B22D06</t>
  </si>
  <si>
    <t>A21B22D07</t>
  </si>
  <si>
    <t>A21B22D08</t>
  </si>
  <si>
    <t>A21B22D09</t>
  </si>
  <si>
    <t>A21B22D10</t>
  </si>
  <si>
    <t>A21B22D11</t>
  </si>
  <si>
    <t>A21B22D12</t>
  </si>
  <si>
    <t>£1.9m of the £65m Floating to index linked 31/12/2029 Swap -  Receive leg</t>
  </si>
  <si>
    <t>4B.224</t>
  </si>
  <si>
    <t>A21B23D13</t>
  </si>
  <si>
    <t>A21B23D14</t>
  </si>
  <si>
    <t>A21B23D15</t>
  </si>
  <si>
    <t>A21B23D16</t>
  </si>
  <si>
    <t>A21B23D17</t>
  </si>
  <si>
    <t>A21B23D18</t>
  </si>
  <si>
    <t>A21B23D19</t>
  </si>
  <si>
    <t>A21B23D01</t>
  </si>
  <si>
    <t>A21B23D02</t>
  </si>
  <si>
    <t>APP20B23D21</t>
  </si>
  <si>
    <t>A21B23D03</t>
  </si>
  <si>
    <t>A21B23D04</t>
  </si>
  <si>
    <t>A21B23D20</t>
  </si>
  <si>
    <t>APP20B023</t>
  </si>
  <si>
    <t>A21B23D06</t>
  </si>
  <si>
    <t>A21B23D07</t>
  </si>
  <si>
    <t>A21B23D08</t>
  </si>
  <si>
    <t>A21B23D09</t>
  </si>
  <si>
    <t>A21B23D10</t>
  </si>
  <si>
    <t>A21B23D11</t>
  </si>
  <si>
    <t>A21B23D12</t>
  </si>
  <si>
    <t>£35m Floating to index linked 31/12/2039 Swap -  Receive leg</t>
  </si>
  <si>
    <t>4B.225</t>
  </si>
  <si>
    <t>A21B24D13</t>
  </si>
  <si>
    <t>A21B24D14</t>
  </si>
  <si>
    <t>A21B24D15</t>
  </si>
  <si>
    <t>A21B24D16</t>
  </si>
  <si>
    <t>A21B24D17</t>
  </si>
  <si>
    <t>A21B24D18</t>
  </si>
  <si>
    <t>A21B24D19</t>
  </si>
  <si>
    <t>A21B24D01</t>
  </si>
  <si>
    <t>A21B24D02</t>
  </si>
  <si>
    <t>APP20B24D21</t>
  </si>
  <si>
    <t>A21B24D03</t>
  </si>
  <si>
    <t>A21B24D04</t>
  </si>
  <si>
    <t>A21B24D20</t>
  </si>
  <si>
    <t>APP20B024</t>
  </si>
  <si>
    <t>A21B24D06</t>
  </si>
  <si>
    <t>A21B24D07</t>
  </si>
  <si>
    <t>A21B24D08</t>
  </si>
  <si>
    <t>A21B24D09</t>
  </si>
  <si>
    <t>A21B24D10</t>
  </si>
  <si>
    <t>A21B24D11</t>
  </si>
  <si>
    <t>A21B24D12</t>
  </si>
  <si>
    <t>£10m Floating to index linked 31/03/2026 Swap -  Receive leg</t>
  </si>
  <si>
    <t>4B.226</t>
  </si>
  <si>
    <t>A21B25D13</t>
  </si>
  <si>
    <t>A21B25D14</t>
  </si>
  <si>
    <t>A21B25D15</t>
  </si>
  <si>
    <t>A21B25D16</t>
  </si>
  <si>
    <t>A21B25D17</t>
  </si>
  <si>
    <t>A21B25D18</t>
  </si>
  <si>
    <t>A21B25D19</t>
  </si>
  <si>
    <t>A21B25D01</t>
  </si>
  <si>
    <t>A21B25D02</t>
  </si>
  <si>
    <t>APP20B25D21</t>
  </si>
  <si>
    <t>A21B25D03</t>
  </si>
  <si>
    <t>A21B25D04</t>
  </si>
  <si>
    <t>A21B25D20</t>
  </si>
  <si>
    <t>APP20B025</t>
  </si>
  <si>
    <t>A21B25D06</t>
  </si>
  <si>
    <t>A21B25D07</t>
  </si>
  <si>
    <t>A21B25D08</t>
  </si>
  <si>
    <t>A21B25D09</t>
  </si>
  <si>
    <t>A21B25D10</t>
  </si>
  <si>
    <t>A21B25D11</t>
  </si>
  <si>
    <t>A21B25D12</t>
  </si>
  <si>
    <t>4B.227</t>
  </si>
  <si>
    <t>A21B26D13</t>
  </si>
  <si>
    <t>A21B26D14</t>
  </si>
  <si>
    <t>A21B26D15</t>
  </si>
  <si>
    <t>A21B26D16</t>
  </si>
  <si>
    <t>A21B26D17</t>
  </si>
  <si>
    <t>A21B26D18</t>
  </si>
  <si>
    <t>A21B26D19</t>
  </si>
  <si>
    <t>A21B26D01</t>
  </si>
  <si>
    <t>A21B26D02</t>
  </si>
  <si>
    <t>APP20B26D21</t>
  </si>
  <si>
    <t>A21B26D03</t>
  </si>
  <si>
    <t>A21B26D04</t>
  </si>
  <si>
    <t>A21B26D20</t>
  </si>
  <si>
    <t>APP20B026</t>
  </si>
  <si>
    <t>A21B26D06</t>
  </si>
  <si>
    <t>A21B26D07</t>
  </si>
  <si>
    <t>A21B26D08</t>
  </si>
  <si>
    <t>A21B26D09</t>
  </si>
  <si>
    <t>A21B26D10</t>
  </si>
  <si>
    <t>A21B26D11</t>
  </si>
  <si>
    <t>A21B26D12</t>
  </si>
  <si>
    <t>£200m Floating from fixed rate 14/03/2030 Swap - Pay leg</t>
  </si>
  <si>
    <t>4B.228</t>
  </si>
  <si>
    <t>A21B27D13</t>
  </si>
  <si>
    <t>A21B27D14</t>
  </si>
  <si>
    <t>A21B27D15</t>
  </si>
  <si>
    <t>A21B27D16</t>
  </si>
  <si>
    <t>A21B27D17</t>
  </si>
  <si>
    <t>A21B27D18</t>
  </si>
  <si>
    <t>A21B27D19</t>
  </si>
  <si>
    <t>A21B27D01</t>
  </si>
  <si>
    <t>A21B27D02</t>
  </si>
  <si>
    <t>APP20B27D21</t>
  </si>
  <si>
    <t>A21B27D03</t>
  </si>
  <si>
    <t>A21B27D04</t>
  </si>
  <si>
    <t>A21B27D20</t>
  </si>
  <si>
    <t>APP20B027</t>
  </si>
  <si>
    <t>A21B27D06</t>
  </si>
  <si>
    <t>A21B27D07</t>
  </si>
  <si>
    <t>A21B27D08</t>
  </si>
  <si>
    <t>A21B27D09</t>
  </si>
  <si>
    <t>A21B27D10</t>
  </si>
  <si>
    <t>A21B27D11</t>
  </si>
  <si>
    <t>A21B27D12</t>
  </si>
  <si>
    <t>£100m of the £150m Floating from fixed rate 14/03/2030 Swap - Pay leg</t>
  </si>
  <si>
    <t>4B.229</t>
  </si>
  <si>
    <t>A21B28D13</t>
  </si>
  <si>
    <t>A21B28D14</t>
  </si>
  <si>
    <t>A21B28D15</t>
  </si>
  <si>
    <t>A21B28D16</t>
  </si>
  <si>
    <t>A21B28D17</t>
  </si>
  <si>
    <t>A21B28D18</t>
  </si>
  <si>
    <t>A21B28D19</t>
  </si>
  <si>
    <t>A21B28D01</t>
  </si>
  <si>
    <t>A21B28D02</t>
  </si>
  <si>
    <t>APP20B28D21</t>
  </si>
  <si>
    <t>A21B28D03</t>
  </si>
  <si>
    <t>A21B28D04</t>
  </si>
  <si>
    <t>A21B28D20</t>
  </si>
  <si>
    <t>APP20B028</t>
  </si>
  <si>
    <t>A21B28D06</t>
  </si>
  <si>
    <t>A21B28D07</t>
  </si>
  <si>
    <t>A21B28D08</t>
  </si>
  <si>
    <t>A21B28D09</t>
  </si>
  <si>
    <t>A21B28D10</t>
  </si>
  <si>
    <t>A21B28D11</t>
  </si>
  <si>
    <t>A21B28D12</t>
  </si>
  <si>
    <t>£50m of the £150m Floating from fixed rate 14/03/2030 Swap - Pay leg</t>
  </si>
  <si>
    <t>4B.230</t>
  </si>
  <si>
    <t>A21B29D13</t>
  </si>
  <si>
    <t>A21B29D14</t>
  </si>
  <si>
    <t>A21B29D15</t>
  </si>
  <si>
    <t>A21B29D16</t>
  </si>
  <si>
    <t>A21B29D17</t>
  </si>
  <si>
    <t>A21B29D18</t>
  </si>
  <si>
    <t>A21B29D19</t>
  </si>
  <si>
    <t>A21B29D01</t>
  </si>
  <si>
    <t>A21B29D02</t>
  </si>
  <si>
    <t>APP20B29D21</t>
  </si>
  <si>
    <t>A21B29D03</t>
  </si>
  <si>
    <t>A21B29D04</t>
  </si>
  <si>
    <t>A21B29D20</t>
  </si>
  <si>
    <t>APP20B029</t>
  </si>
  <si>
    <t>A21B29D06</t>
  </si>
  <si>
    <t>A21B29D07</t>
  </si>
  <si>
    <t>A21B29D08</t>
  </si>
  <si>
    <t>A21B29D09</t>
  </si>
  <si>
    <t>A21B29D10</t>
  </si>
  <si>
    <t>A21B29D11</t>
  </si>
  <si>
    <t>A21B29D12</t>
  </si>
  <si>
    <t>£150m Floating from fixed rate 14/03/2030 Swap - Pay leg</t>
  </si>
  <si>
    <t>4B.231</t>
  </si>
  <si>
    <t>A21B30D13</t>
  </si>
  <si>
    <t>A21B30D14</t>
  </si>
  <si>
    <t>A21B30D15</t>
  </si>
  <si>
    <t>A21B30D16</t>
  </si>
  <si>
    <t>A21B30D17</t>
  </si>
  <si>
    <t>A21B30D18</t>
  </si>
  <si>
    <t>A21B30D19</t>
  </si>
  <si>
    <t>A21B30D01</t>
  </si>
  <si>
    <t>A21B30D02</t>
  </si>
  <si>
    <t>APP20B30D21</t>
  </si>
  <si>
    <t>A21B30D03</t>
  </si>
  <si>
    <t>A21B30D04</t>
  </si>
  <si>
    <t>A21B30D20</t>
  </si>
  <si>
    <t>APP20B030</t>
  </si>
  <si>
    <t>A21B30D06</t>
  </si>
  <si>
    <t>A21B30D07</t>
  </si>
  <si>
    <t>A21B30D08</t>
  </si>
  <si>
    <t>A21B30D09</t>
  </si>
  <si>
    <t>A21B30D10</t>
  </si>
  <si>
    <t>A21B30D11</t>
  </si>
  <si>
    <t>A21B30D12</t>
  </si>
  <si>
    <t>£250m Floating from fixed rate 14/03/2030 Swap - Pay leg</t>
  </si>
  <si>
    <t>4B.232</t>
  </si>
  <si>
    <t>A21B31D13</t>
  </si>
  <si>
    <t>A21B31D14</t>
  </si>
  <si>
    <t>A21B31D15</t>
  </si>
  <si>
    <t>A21B31D16</t>
  </si>
  <si>
    <t>A21B31D17</t>
  </si>
  <si>
    <t>A21B31D18</t>
  </si>
  <si>
    <t>A21B31D19</t>
  </si>
  <si>
    <t>A21B31D01</t>
  </si>
  <si>
    <t>A21B31D02</t>
  </si>
  <si>
    <t>APP20B31D21</t>
  </si>
  <si>
    <t>A21B31D03</t>
  </si>
  <si>
    <t>A21B31D04</t>
  </si>
  <si>
    <t>A21B31D20</t>
  </si>
  <si>
    <t>APP20B031</t>
  </si>
  <si>
    <t>A21B31D06</t>
  </si>
  <si>
    <t>A21B31D07</t>
  </si>
  <si>
    <t>A21B31D08</t>
  </si>
  <si>
    <t>A21B31D09</t>
  </si>
  <si>
    <t>A21B31D10</t>
  </si>
  <si>
    <t>A21B31D11</t>
  </si>
  <si>
    <t>A21B31D12</t>
  </si>
  <si>
    <t>4B.233</t>
  </si>
  <si>
    <t>A21B32D13</t>
  </si>
  <si>
    <t>A21B32D14</t>
  </si>
  <si>
    <t>A21B32D15</t>
  </si>
  <si>
    <t>A21B32D16</t>
  </si>
  <si>
    <t>A21B32D17</t>
  </si>
  <si>
    <t>A21B32D18</t>
  </si>
  <si>
    <t>A21B32D19</t>
  </si>
  <si>
    <t>A21B32D01</t>
  </si>
  <si>
    <t>A21B32D02</t>
  </si>
  <si>
    <t>APP20B32D21</t>
  </si>
  <si>
    <t>A21B32D03</t>
  </si>
  <si>
    <t>A21B32D04</t>
  </si>
  <si>
    <t>A21B32D20</t>
  </si>
  <si>
    <t>APP20B032</t>
  </si>
  <si>
    <t>A21B32D06</t>
  </si>
  <si>
    <t>A21B32D07</t>
  </si>
  <si>
    <t>A21B32D08</t>
  </si>
  <si>
    <t>A21B32D09</t>
  </si>
  <si>
    <t>A21B32D10</t>
  </si>
  <si>
    <t>A21B32D11</t>
  </si>
  <si>
    <t>A21B32D12</t>
  </si>
  <si>
    <t>£100m Floating from fixed rate 16/03/2030 Swap - Pay leg</t>
  </si>
  <si>
    <t>4B.234</t>
  </si>
  <si>
    <t>A21B33D13</t>
  </si>
  <si>
    <t>A21B33D14</t>
  </si>
  <si>
    <t>A21B33D15</t>
  </si>
  <si>
    <t>A21B33D16</t>
  </si>
  <si>
    <t>A21B33D17</t>
  </si>
  <si>
    <t>A21B33D18</t>
  </si>
  <si>
    <t>A21B33D19</t>
  </si>
  <si>
    <t>A21B33D01</t>
  </si>
  <si>
    <t>A21B33D02</t>
  </si>
  <si>
    <t>APP20B33D21</t>
  </si>
  <si>
    <t>A21B33D03</t>
  </si>
  <si>
    <t>A21B33D04</t>
  </si>
  <si>
    <t>A21B33D20</t>
  </si>
  <si>
    <t>APP20B033</t>
  </si>
  <si>
    <t>A21B33D06</t>
  </si>
  <si>
    <t>A21B33D07</t>
  </si>
  <si>
    <t>A21B33D08</t>
  </si>
  <si>
    <t>A21B33D09</t>
  </si>
  <si>
    <t>A21B33D10</t>
  </si>
  <si>
    <t>A21B33D11</t>
  </si>
  <si>
    <t>A21B33D12</t>
  </si>
  <si>
    <t>£100m Floating from fixed rate 14/03/2030 Swap - Pay leg</t>
  </si>
  <si>
    <t>4B.235</t>
  </si>
  <si>
    <t>A21B34D13</t>
  </si>
  <si>
    <t>A21B34D14</t>
  </si>
  <si>
    <t>A21B34D15</t>
  </si>
  <si>
    <t>A21B34D16</t>
  </si>
  <si>
    <t>A21B34D17</t>
  </si>
  <si>
    <t>A21B34D18</t>
  </si>
  <si>
    <t>A21B34D19</t>
  </si>
  <si>
    <t>A21B34D01</t>
  </si>
  <si>
    <t>A21B34D02</t>
  </si>
  <si>
    <t>APP20B34D21</t>
  </si>
  <si>
    <t>A21B34D03</t>
  </si>
  <si>
    <t>A21B34D04</t>
  </si>
  <si>
    <t>A21B34D20</t>
  </si>
  <si>
    <t>APP20B034</t>
  </si>
  <si>
    <t>A21B34D06</t>
  </si>
  <si>
    <t>A21B34D07</t>
  </si>
  <si>
    <t>A21B34D08</t>
  </si>
  <si>
    <t>A21B34D09</t>
  </si>
  <si>
    <t>A21B34D10</t>
  </si>
  <si>
    <t>A21B34D11</t>
  </si>
  <si>
    <t>A21B34D12</t>
  </si>
  <si>
    <t>4B.236</t>
  </si>
  <si>
    <t>A21B35D13</t>
  </si>
  <si>
    <t>A21B35D14</t>
  </si>
  <si>
    <t>A21B35D15</t>
  </si>
  <si>
    <t>A21B35D16</t>
  </si>
  <si>
    <t>A21B35D17</t>
  </si>
  <si>
    <t>A21B35D18</t>
  </si>
  <si>
    <t>A21B35D19</t>
  </si>
  <si>
    <t>A21B35D01</t>
  </si>
  <si>
    <t>A21B35D02</t>
  </si>
  <si>
    <t>APP20B35D21</t>
  </si>
  <si>
    <t>A21B35D03</t>
  </si>
  <si>
    <t>A21B35D04</t>
  </si>
  <si>
    <t>A21B35D20</t>
  </si>
  <si>
    <t>APP20B035</t>
  </si>
  <si>
    <t>A21B35D06</t>
  </si>
  <si>
    <t>A21B35D07</t>
  </si>
  <si>
    <t>A21B35D08</t>
  </si>
  <si>
    <t>A21B35D09</t>
  </si>
  <si>
    <t>A21B35D10</t>
  </si>
  <si>
    <t>A21B35D11</t>
  </si>
  <si>
    <t>A21B35D12</t>
  </si>
  <si>
    <t>£43m Floating from fixed rate 14/03/2030 Swap - Pay leg</t>
  </si>
  <si>
    <t>4B.237</t>
  </si>
  <si>
    <t>A21B36D13</t>
  </si>
  <si>
    <t>A21B36D14</t>
  </si>
  <si>
    <t>A21B36D15</t>
  </si>
  <si>
    <t>A21B36D16</t>
  </si>
  <si>
    <t>A21B36D17</t>
  </si>
  <si>
    <t>A21B36D18</t>
  </si>
  <si>
    <t>A21B36D19</t>
  </si>
  <si>
    <t>A21B36D01</t>
  </si>
  <si>
    <t>A21B36D02</t>
  </si>
  <si>
    <t>APP20B36D21</t>
  </si>
  <si>
    <t>A21B36D03</t>
  </si>
  <si>
    <t>A21B36D04</t>
  </si>
  <si>
    <t>A21B36D20</t>
  </si>
  <si>
    <t>APP20B036</t>
  </si>
  <si>
    <t>A21B36D06</t>
  </si>
  <si>
    <t>A21B36D07</t>
  </si>
  <si>
    <t>A21B36D08</t>
  </si>
  <si>
    <t>A21B36D09</t>
  </si>
  <si>
    <t>A21B36D10</t>
  </si>
  <si>
    <t>A21B36D11</t>
  </si>
  <si>
    <t>A21B36D12</t>
  </si>
  <si>
    <t>4B.238</t>
  </si>
  <si>
    <t>A21B37D13</t>
  </si>
  <si>
    <t>A21B37D14</t>
  </si>
  <si>
    <t>A21B37D15</t>
  </si>
  <si>
    <t>A21B37D16</t>
  </si>
  <si>
    <t>A21B37D17</t>
  </si>
  <si>
    <t>A21B37D18</t>
  </si>
  <si>
    <t>A21B37D19</t>
  </si>
  <si>
    <t>A21B37D01</t>
  </si>
  <si>
    <t>A21B37D02</t>
  </si>
  <si>
    <t>APP20B37D21</t>
  </si>
  <si>
    <t>A21B37D03</t>
  </si>
  <si>
    <t>A21B37D04</t>
  </si>
  <si>
    <t>A21B37D20</t>
  </si>
  <si>
    <t>APP20B037</t>
  </si>
  <si>
    <t>A21B37D06</t>
  </si>
  <si>
    <t>A21B37D07</t>
  </si>
  <si>
    <t>A21B37D08</t>
  </si>
  <si>
    <t>A21B37D09</t>
  </si>
  <si>
    <t>A21B37D10</t>
  </si>
  <si>
    <t>A21B37D11</t>
  </si>
  <si>
    <t>A21B37D12</t>
  </si>
  <si>
    <t>£60m of the £150m Floating from fixed rate 16/03/2030 Swap - Pay leg</t>
  </si>
  <si>
    <t>4B.239</t>
  </si>
  <si>
    <t>A21B38D13</t>
  </si>
  <si>
    <t>A21B38D14</t>
  </si>
  <si>
    <t>A21B38D15</t>
  </si>
  <si>
    <t>A21B38D16</t>
  </si>
  <si>
    <t>A21B38D17</t>
  </si>
  <si>
    <t>A21B38D18</t>
  </si>
  <si>
    <t>A21B38D19</t>
  </si>
  <si>
    <t>A21B38D01</t>
  </si>
  <si>
    <t>A21B38D02</t>
  </si>
  <si>
    <t>APP20B38D21</t>
  </si>
  <si>
    <t>A21B38D03</t>
  </si>
  <si>
    <t>A21B38D04</t>
  </si>
  <si>
    <t>A21B38D20</t>
  </si>
  <si>
    <t>APP20B038</t>
  </si>
  <si>
    <t>A21B38D06</t>
  </si>
  <si>
    <t>A21B38D07</t>
  </si>
  <si>
    <t>A21B38D08</t>
  </si>
  <si>
    <t>A21B38D09</t>
  </si>
  <si>
    <t>A21B38D10</t>
  </si>
  <si>
    <t>A21B38D11</t>
  </si>
  <si>
    <t>A21B38D12</t>
  </si>
  <si>
    <t>£40m of the £150m Floating from fixed rate 16/03/2030 Swap - Pay leg</t>
  </si>
  <si>
    <t>4B.240</t>
  </si>
  <si>
    <t>A21B39D13</t>
  </si>
  <si>
    <t>A21B39D14</t>
  </si>
  <si>
    <t>A21B39D15</t>
  </si>
  <si>
    <t>A21B39D16</t>
  </si>
  <si>
    <t>A21B39D17</t>
  </si>
  <si>
    <t>A21B39D18</t>
  </si>
  <si>
    <t>A21B39D19</t>
  </si>
  <si>
    <t>A21B39D01</t>
  </si>
  <si>
    <t>A21B39D02</t>
  </si>
  <si>
    <t>APP20B39D21</t>
  </si>
  <si>
    <t>A21B39D03</t>
  </si>
  <si>
    <t>A21B39D04</t>
  </si>
  <si>
    <t>A21B39D20</t>
  </si>
  <si>
    <t>APP20B039</t>
  </si>
  <si>
    <t>A21B39D06</t>
  </si>
  <si>
    <t>A21B39D07</t>
  </si>
  <si>
    <t>A21B39D08</t>
  </si>
  <si>
    <t>A21B39D09</t>
  </si>
  <si>
    <t>A21B39D10</t>
  </si>
  <si>
    <t>A21B39D11</t>
  </si>
  <si>
    <t>A21B39D12</t>
  </si>
  <si>
    <t>£50m of the £150m Floating from fixed rate 16/03/2030 Swap - Pay leg</t>
  </si>
  <si>
    <t>4B.241</t>
  </si>
  <si>
    <t>A21B40D13</t>
  </si>
  <si>
    <t>A21B40D14</t>
  </si>
  <si>
    <t>A21B40D15</t>
  </si>
  <si>
    <t>A21B40D16</t>
  </si>
  <si>
    <t>A21B40D17</t>
  </si>
  <si>
    <t>A21B40D18</t>
  </si>
  <si>
    <t>A21B40D19</t>
  </si>
  <si>
    <t>A21B40D01</t>
  </si>
  <si>
    <t>A21B40D02</t>
  </si>
  <si>
    <t>APP20B40D21</t>
  </si>
  <si>
    <t>A21B40D03</t>
  </si>
  <si>
    <t>A21B40D04</t>
  </si>
  <si>
    <t>A21B40D20</t>
  </si>
  <si>
    <t>APP20B040</t>
  </si>
  <si>
    <t>A21B40D06</t>
  </si>
  <si>
    <t>A21B40D07</t>
  </si>
  <si>
    <t>A21B40D08</t>
  </si>
  <si>
    <t>A21B40D09</t>
  </si>
  <si>
    <t>A21B40D10</t>
  </si>
  <si>
    <t>A21B40D11</t>
  </si>
  <si>
    <t>A21B40D12</t>
  </si>
  <si>
    <t>4B.242</t>
  </si>
  <si>
    <t>A21B41D13</t>
  </si>
  <si>
    <t>A21B41D14</t>
  </si>
  <si>
    <t>A21B41D15</t>
  </si>
  <si>
    <t>A21B41D16</t>
  </si>
  <si>
    <t>A21B41D17</t>
  </si>
  <si>
    <t>A21B41D18</t>
  </si>
  <si>
    <t>A21B41D19</t>
  </si>
  <si>
    <t>A21B41D01</t>
  </si>
  <si>
    <t>A21B41D02</t>
  </si>
  <si>
    <t>APP20B41D21</t>
  </si>
  <si>
    <t>A21B41D03</t>
  </si>
  <si>
    <t>A21B41D04</t>
  </si>
  <si>
    <t>A21B41D20</t>
  </si>
  <si>
    <t>APP20B041</t>
  </si>
  <si>
    <t>A21B41D06</t>
  </si>
  <si>
    <t>A21B41D07</t>
  </si>
  <si>
    <t>A21B41D08</t>
  </si>
  <si>
    <t>A21B41D09</t>
  </si>
  <si>
    <t>A21B41D10</t>
  </si>
  <si>
    <t>A21B41D11</t>
  </si>
  <si>
    <t>A21B41D12</t>
  </si>
  <si>
    <t>£81m of the £227m Floating from fixed rate 14/03/2030 Swap - Pay leg</t>
  </si>
  <si>
    <t>4B.243</t>
  </si>
  <si>
    <t>A21B42D13</t>
  </si>
  <si>
    <t>A21B42D14</t>
  </si>
  <si>
    <t>A21B42D15</t>
  </si>
  <si>
    <t>A21B42D16</t>
  </si>
  <si>
    <t>A21B42D17</t>
  </si>
  <si>
    <t>A21B42D18</t>
  </si>
  <si>
    <t>A21B42D19</t>
  </si>
  <si>
    <t>A21B42D01</t>
  </si>
  <si>
    <t>A21B42D02</t>
  </si>
  <si>
    <t>APP20B42D21</t>
  </si>
  <si>
    <t>A21B42D03</t>
  </si>
  <si>
    <t>A21B42D04</t>
  </si>
  <si>
    <t>A21B42D20</t>
  </si>
  <si>
    <t>APP20B042</t>
  </si>
  <si>
    <t>A21B42D06</t>
  </si>
  <si>
    <t>A21B42D07</t>
  </si>
  <si>
    <t>A21B42D08</t>
  </si>
  <si>
    <t>A21B42D09</t>
  </si>
  <si>
    <t>A21B42D10</t>
  </si>
  <si>
    <t>A21B42D11</t>
  </si>
  <si>
    <t>A21B42D12</t>
  </si>
  <si>
    <t>£101m of the £227m Floating from fixed rate 14/03/2030 Swap - Pay leg</t>
  </si>
  <si>
    <t>4B.244</t>
  </si>
  <si>
    <t>A21B43D13</t>
  </si>
  <si>
    <t>A21B43D14</t>
  </si>
  <si>
    <t>A21B43D15</t>
  </si>
  <si>
    <t>A21B43D16</t>
  </si>
  <si>
    <t>A21B43D17</t>
  </si>
  <si>
    <t>A21B43D18</t>
  </si>
  <si>
    <t>A21B43D19</t>
  </si>
  <si>
    <t>A21B43D01</t>
  </si>
  <si>
    <t>A21B43D02</t>
  </si>
  <si>
    <t>APP20B43D21</t>
  </si>
  <si>
    <t>A21B43D03</t>
  </si>
  <si>
    <t>A21B43D04</t>
  </si>
  <si>
    <t>A21B43D20</t>
  </si>
  <si>
    <t>APP20B043</t>
  </si>
  <si>
    <t>A21B43D06</t>
  </si>
  <si>
    <t>A21B43D07</t>
  </si>
  <si>
    <t>A21B43D08</t>
  </si>
  <si>
    <t>A21B43D09</t>
  </si>
  <si>
    <t>A21B43D10</t>
  </si>
  <si>
    <t>A21B43D11</t>
  </si>
  <si>
    <t>A21B43D12</t>
  </si>
  <si>
    <t>£44m of the £227m Floating from fixed rate 14/03/2030 Swap - Pay leg</t>
  </si>
  <si>
    <t>4B.245</t>
  </si>
  <si>
    <t>A21B44D13</t>
  </si>
  <si>
    <t>A21B44D14</t>
  </si>
  <si>
    <t>A21B44D15</t>
  </si>
  <si>
    <t>A21B44D16</t>
  </si>
  <si>
    <t>A21B44D17</t>
  </si>
  <si>
    <t>A21B44D18</t>
  </si>
  <si>
    <t>A21B44D19</t>
  </si>
  <si>
    <t>A21B44D01</t>
  </si>
  <si>
    <t>A21B44D02</t>
  </si>
  <si>
    <t>APP20B44D21</t>
  </si>
  <si>
    <t>A21B44D03</t>
  </si>
  <si>
    <t>A21B44D04</t>
  </si>
  <si>
    <t>A21B44D20</t>
  </si>
  <si>
    <t>APP20B044</t>
  </si>
  <si>
    <t>A21B44D06</t>
  </si>
  <si>
    <t>A21B44D07</t>
  </si>
  <si>
    <t>A21B44D08</t>
  </si>
  <si>
    <t>A21B44D09</t>
  </si>
  <si>
    <t>A21B44D10</t>
  </si>
  <si>
    <t>A21B44D11</t>
  </si>
  <si>
    <t>A21B44D12</t>
  </si>
  <si>
    <t>£150m Floating to fixed rate 14/03/2030 Swap -  Receive leg</t>
  </si>
  <si>
    <t>4B.246</t>
  </si>
  <si>
    <t>A21B45D13</t>
  </si>
  <si>
    <t>A21B45D14</t>
  </si>
  <si>
    <t>A21B45D15</t>
  </si>
  <si>
    <t>A21B45D16</t>
  </si>
  <si>
    <t>A21B45D17</t>
  </si>
  <si>
    <t>A21B45D18</t>
  </si>
  <si>
    <t>A21B45D19</t>
  </si>
  <si>
    <t>A21B45D01</t>
  </si>
  <si>
    <t>A21B45D02</t>
  </si>
  <si>
    <t>APP20B45D21</t>
  </si>
  <si>
    <t>A21B45D03</t>
  </si>
  <si>
    <t>A21B45D04</t>
  </si>
  <si>
    <t>A21B45D20</t>
  </si>
  <si>
    <t>APP20B045</t>
  </si>
  <si>
    <t>A21B45D06</t>
  </si>
  <si>
    <t>A21B45D07</t>
  </si>
  <si>
    <t>A21B45D08</t>
  </si>
  <si>
    <t>A21B45D09</t>
  </si>
  <si>
    <t>A21B45D10</t>
  </si>
  <si>
    <t>A21B45D11</t>
  </si>
  <si>
    <t>A21B45D12</t>
  </si>
  <si>
    <t>4B.247</t>
  </si>
  <si>
    <t>A21B46D13</t>
  </si>
  <si>
    <t>A21B46D14</t>
  </si>
  <si>
    <t>A21B46D15</t>
  </si>
  <si>
    <t>A21B46D16</t>
  </si>
  <si>
    <t>A21B46D17</t>
  </si>
  <si>
    <t>A21B46D18</t>
  </si>
  <si>
    <t>A21B46D19</t>
  </si>
  <si>
    <t>A21B46D01</t>
  </si>
  <si>
    <t>A21B46D02</t>
  </si>
  <si>
    <t>APP20B46D21</t>
  </si>
  <si>
    <t>A21B46D03</t>
  </si>
  <si>
    <t>A21B46D04</t>
  </si>
  <si>
    <t>A21B46D20</t>
  </si>
  <si>
    <t>APP20B046</t>
  </si>
  <si>
    <t>A21B46D06</t>
  </si>
  <si>
    <t>A21B46D07</t>
  </si>
  <si>
    <t>A21B46D08</t>
  </si>
  <si>
    <t>A21B46D09</t>
  </si>
  <si>
    <t>A21B46D10</t>
  </si>
  <si>
    <t>A21B46D11</t>
  </si>
  <si>
    <t>A21B46D12</t>
  </si>
  <si>
    <t>£50m of the £300m Floating to fixed rate 14/03/2030 Swap -  Receive leg</t>
  </si>
  <si>
    <t>4B.248</t>
  </si>
  <si>
    <t>A21B47D13</t>
  </si>
  <si>
    <t>A21B47D14</t>
  </si>
  <si>
    <t>A21B47D15</t>
  </si>
  <si>
    <t>A21B47D16</t>
  </si>
  <si>
    <t>A21B47D17</t>
  </si>
  <si>
    <t>A21B47D18</t>
  </si>
  <si>
    <t>A21B47D19</t>
  </si>
  <si>
    <t>A21B47D01</t>
  </si>
  <si>
    <t>A21B47D02</t>
  </si>
  <si>
    <t>APP20B47D21</t>
  </si>
  <si>
    <t>A21B47D03</t>
  </si>
  <si>
    <t>A21B47D04</t>
  </si>
  <si>
    <t>A21B47D20</t>
  </si>
  <si>
    <t>APP20B047</t>
  </si>
  <si>
    <t>A21B47D06</t>
  </si>
  <si>
    <t>A21B47D07</t>
  </si>
  <si>
    <t>A21B47D08</t>
  </si>
  <si>
    <t>A21B47D09</t>
  </si>
  <si>
    <t>A21B47D10</t>
  </si>
  <si>
    <t>A21B47D11</t>
  </si>
  <si>
    <t>A21B47D12</t>
  </si>
  <si>
    <t>4B.249</t>
  </si>
  <si>
    <t>A21B48D13</t>
  </si>
  <si>
    <t>A21B48D14</t>
  </si>
  <si>
    <t>A21B48D15</t>
  </si>
  <si>
    <t>A21B48D16</t>
  </si>
  <si>
    <t>A21B48D17</t>
  </si>
  <si>
    <t>A21B48D18</t>
  </si>
  <si>
    <t>A21B48D19</t>
  </si>
  <si>
    <t>A21B48D01</t>
  </si>
  <si>
    <t>A21B48D02</t>
  </si>
  <si>
    <t>APP20B48D21</t>
  </si>
  <si>
    <t>A21B48D03</t>
  </si>
  <si>
    <t>A21B48D04</t>
  </si>
  <si>
    <t>A21B48D20</t>
  </si>
  <si>
    <t>APP20B048</t>
  </si>
  <si>
    <t>A21B48D06</t>
  </si>
  <si>
    <t>A21B48D07</t>
  </si>
  <si>
    <t>A21B48D08</t>
  </si>
  <si>
    <t>A21B48D09</t>
  </si>
  <si>
    <t>A21B48D10</t>
  </si>
  <si>
    <t>A21B48D11</t>
  </si>
  <si>
    <t>A21B48D12</t>
  </si>
  <si>
    <t>£200m of the £300m Floating to fixed rate 14/03/2030 Swap -  Receive leg</t>
  </si>
  <si>
    <t>4B.250</t>
  </si>
  <si>
    <t>A21B49D13</t>
  </si>
  <si>
    <t>A21B49D14</t>
  </si>
  <si>
    <t>A21B49D15</t>
  </si>
  <si>
    <t>A21B49D16</t>
  </si>
  <si>
    <t>A21B49D17</t>
  </si>
  <si>
    <t>A21B49D18</t>
  </si>
  <si>
    <t>A21B49D19</t>
  </si>
  <si>
    <t>A21B49D01</t>
  </si>
  <si>
    <t>A21B49D02</t>
  </si>
  <si>
    <t>APP20B49D21</t>
  </si>
  <si>
    <t>A21B49D03</t>
  </si>
  <si>
    <t>A21B49D04</t>
  </si>
  <si>
    <t>A21B49D20</t>
  </si>
  <si>
    <t>APP20B049</t>
  </si>
  <si>
    <t>A21B49D06</t>
  </si>
  <si>
    <t>A21B49D07</t>
  </si>
  <si>
    <t>A21B49D08</t>
  </si>
  <si>
    <t>A21B49D09</t>
  </si>
  <si>
    <t>A21B49D10</t>
  </si>
  <si>
    <t>A21B49D11</t>
  </si>
  <si>
    <t>A21B49D12</t>
  </si>
  <si>
    <t>£125m Floating to fixed rate 14/03/2030 Swap -  Receive leg</t>
  </si>
  <si>
    <t>4B.251</t>
  </si>
  <si>
    <t>A21B50D13</t>
  </si>
  <si>
    <t>A21B50D14</t>
  </si>
  <si>
    <t>A21B50D15</t>
  </si>
  <si>
    <t>A21B50D16</t>
  </si>
  <si>
    <t>A21B50D17</t>
  </si>
  <si>
    <t>A21B50D18</t>
  </si>
  <si>
    <t>A21B50D19</t>
  </si>
  <si>
    <t>A21B50D01</t>
  </si>
  <si>
    <t>A21B50D02</t>
  </si>
  <si>
    <t>APP20B50D21</t>
  </si>
  <si>
    <t>A21B50D03</t>
  </si>
  <si>
    <t>A21B50D04</t>
  </si>
  <si>
    <t>A21B50D20</t>
  </si>
  <si>
    <t>APP20B050</t>
  </si>
  <si>
    <t>A21B50D06</t>
  </si>
  <si>
    <t>A21B50D07</t>
  </si>
  <si>
    <t>A21B50D08</t>
  </si>
  <si>
    <t>A21B50D09</t>
  </si>
  <si>
    <t>A21B50D10</t>
  </si>
  <si>
    <t>A21B50D11</t>
  </si>
  <si>
    <t>A21B50D12</t>
  </si>
  <si>
    <t>£81m of the £150m Floating to fixed rate 14/03/2030 Swap -  Receive leg</t>
  </si>
  <si>
    <t>4B.252</t>
  </si>
  <si>
    <t>A21B51D13</t>
  </si>
  <si>
    <t>A21B51D14</t>
  </si>
  <si>
    <t>A21B51D15</t>
  </si>
  <si>
    <t>A21B51D16</t>
  </si>
  <si>
    <t>A21B51D17</t>
  </si>
  <si>
    <t>A21B51D18</t>
  </si>
  <si>
    <t>A21B51D19</t>
  </si>
  <si>
    <t>A21B51D01</t>
  </si>
  <si>
    <t>A21B51D02</t>
  </si>
  <si>
    <t>APP20B51D21</t>
  </si>
  <si>
    <t>A21B51D03</t>
  </si>
  <si>
    <t>A21B51D04</t>
  </si>
  <si>
    <t>A21B51D20</t>
  </si>
  <si>
    <t>A21B51D05</t>
  </si>
  <si>
    <t>A21B51D06</t>
  </si>
  <si>
    <t>A21B51D07</t>
  </si>
  <si>
    <t>A21B51D08</t>
  </si>
  <si>
    <t>A21B51D09</t>
  </si>
  <si>
    <t>A21B51D10</t>
  </si>
  <si>
    <t>A21B51D11</t>
  </si>
  <si>
    <t>A21B51D12</t>
  </si>
  <si>
    <t>£68m of the £150m Floating to fixed rate 14/03/2030 Swap -  Receive leg</t>
  </si>
  <si>
    <t>4B.253</t>
  </si>
  <si>
    <t>A21B52D13</t>
  </si>
  <si>
    <t>A21B52D14</t>
  </si>
  <si>
    <t>A21B52D15</t>
  </si>
  <si>
    <t>A21B52D16</t>
  </si>
  <si>
    <t>A21B52D17</t>
  </si>
  <si>
    <t>A21B52D18</t>
  </si>
  <si>
    <t>A21B52D19</t>
  </si>
  <si>
    <t>A21B52D01</t>
  </si>
  <si>
    <t>A21B52D02</t>
  </si>
  <si>
    <t>APP20B52D21</t>
  </si>
  <si>
    <t>A21B52D03</t>
  </si>
  <si>
    <t>A21B52D04</t>
  </si>
  <si>
    <t>A21B52D20</t>
  </si>
  <si>
    <t>APP20B052</t>
  </si>
  <si>
    <t>A21B52D06</t>
  </si>
  <si>
    <t>A21B52D07</t>
  </si>
  <si>
    <t>A21B52D08</t>
  </si>
  <si>
    <t>A21B52D09</t>
  </si>
  <si>
    <t>A21B52D10</t>
  </si>
  <si>
    <t>A21B52D11</t>
  </si>
  <si>
    <t>A21B52D12</t>
  </si>
  <si>
    <t>£33m of the £150m Floating to fixed rate 14/03/2030 Swap -  Receive leg</t>
  </si>
  <si>
    <t>4B.254</t>
  </si>
  <si>
    <t>A21B53D13</t>
  </si>
  <si>
    <t>A21B53D14</t>
  </si>
  <si>
    <t>A21B53D15</t>
  </si>
  <si>
    <t>A21B53D16</t>
  </si>
  <si>
    <t>A21B53D17</t>
  </si>
  <si>
    <t>A21B53D18</t>
  </si>
  <si>
    <t>A21B53D19</t>
  </si>
  <si>
    <t>A21B53D01</t>
  </si>
  <si>
    <t>A21B53D02</t>
  </si>
  <si>
    <t>APP20B53D21</t>
  </si>
  <si>
    <t>A21B53D03</t>
  </si>
  <si>
    <t>A21B53D04</t>
  </si>
  <si>
    <t>A21B53D20</t>
  </si>
  <si>
    <t>APP20B053</t>
  </si>
  <si>
    <t>A21B53D06</t>
  </si>
  <si>
    <t>A21B53D07</t>
  </si>
  <si>
    <t>A21B53D08</t>
  </si>
  <si>
    <t>A21B53D09</t>
  </si>
  <si>
    <t>A21B53D10</t>
  </si>
  <si>
    <t>A21B53D11</t>
  </si>
  <si>
    <t>A21B53D12</t>
  </si>
  <si>
    <t>£44m of the £150m Floating to fixed rate 14/03/2030 Swap -  Receive leg</t>
  </si>
  <si>
    <t>4B.255</t>
  </si>
  <si>
    <t>A21B54D13</t>
  </si>
  <si>
    <t>A21B54D14</t>
  </si>
  <si>
    <t>A21B54D15</t>
  </si>
  <si>
    <t>A21B54D16</t>
  </si>
  <si>
    <t>A21B54D17</t>
  </si>
  <si>
    <t>A21B54D18</t>
  </si>
  <si>
    <t>A21B54D19</t>
  </si>
  <si>
    <t>A21B54D01</t>
  </si>
  <si>
    <t>A21B54D02</t>
  </si>
  <si>
    <t>APP20B54D21</t>
  </si>
  <si>
    <t>A21B54D03</t>
  </si>
  <si>
    <t>A21B54D04</t>
  </si>
  <si>
    <t>A21B54D20</t>
  </si>
  <si>
    <t>APP20B054</t>
  </si>
  <si>
    <t>A21B54D06</t>
  </si>
  <si>
    <t>A21B54D07</t>
  </si>
  <si>
    <t>A21B54D08</t>
  </si>
  <si>
    <t>A21B54D09</t>
  </si>
  <si>
    <t>A21B54D10</t>
  </si>
  <si>
    <t>A21B54D11</t>
  </si>
  <si>
    <t>A21B54D12</t>
  </si>
  <si>
    <t>£25m of the £150m Floating to fixed rate 14/03/2030 Swap -  Receive leg</t>
  </si>
  <si>
    <t>4B.256</t>
  </si>
  <si>
    <t>A21B55D13</t>
  </si>
  <si>
    <t>A21B55D14</t>
  </si>
  <si>
    <t>A21B55D15</t>
  </si>
  <si>
    <t>A21B55D16</t>
  </si>
  <si>
    <t>A21B55D17</t>
  </si>
  <si>
    <t>A21B55D18</t>
  </si>
  <si>
    <t>A21B55D19</t>
  </si>
  <si>
    <t>A21B55D01</t>
  </si>
  <si>
    <t>A21B55D02</t>
  </si>
  <si>
    <t>APP20B55D21</t>
  </si>
  <si>
    <t>A21B55D03</t>
  </si>
  <si>
    <t>A21B55D04</t>
  </si>
  <si>
    <t>A21B55D20</t>
  </si>
  <si>
    <t>APP20B055</t>
  </si>
  <si>
    <t>A21B55D06</t>
  </si>
  <si>
    <t>A21B55D07</t>
  </si>
  <si>
    <t>A21B55D08</t>
  </si>
  <si>
    <t>A21B55D09</t>
  </si>
  <si>
    <t>A21B55D10</t>
  </si>
  <si>
    <t>A21B55D11</t>
  </si>
  <si>
    <t>A21B55D12</t>
  </si>
  <si>
    <t>£47m of the £150m Floating to fixed rate 14/03/2030 Swap -  Receive leg</t>
  </si>
  <si>
    <t>4B.257</t>
  </si>
  <si>
    <t>A21B56D13</t>
  </si>
  <si>
    <t>A21B56D14</t>
  </si>
  <si>
    <t>A21B56D15</t>
  </si>
  <si>
    <t>A21B56D16</t>
  </si>
  <si>
    <t>A21B56D17</t>
  </si>
  <si>
    <t>A21B56D18</t>
  </si>
  <si>
    <t>A21B56D19</t>
  </si>
  <si>
    <t>A21B56D01</t>
  </si>
  <si>
    <t>A21B56D02</t>
  </si>
  <si>
    <t>APP20B56D21</t>
  </si>
  <si>
    <t>A21B56D03</t>
  </si>
  <si>
    <t>A21B56D04</t>
  </si>
  <si>
    <t>A21B56D20</t>
  </si>
  <si>
    <t>APP20B056</t>
  </si>
  <si>
    <t>A21B56D06</t>
  </si>
  <si>
    <t>A21B56D07</t>
  </si>
  <si>
    <t>A21B56D08</t>
  </si>
  <si>
    <t>A21B56D09</t>
  </si>
  <si>
    <t>A21B56D10</t>
  </si>
  <si>
    <t>A21B56D11</t>
  </si>
  <si>
    <t>A21B56D12</t>
  </si>
  <si>
    <t>£25m of the £125m Floating to fixed rate 14/03/2030 Swap -  Receive leg</t>
  </si>
  <si>
    <t>4B.258</t>
  </si>
  <si>
    <t>A21B57D13</t>
  </si>
  <si>
    <t>A21B57D14</t>
  </si>
  <si>
    <t>A21B57D15</t>
  </si>
  <si>
    <t>A21B57D16</t>
  </si>
  <si>
    <t>A21B57D17</t>
  </si>
  <si>
    <t>A21B57D18</t>
  </si>
  <si>
    <t>A21B57D19</t>
  </si>
  <si>
    <t>A21B57D01</t>
  </si>
  <si>
    <t>A21B57D02</t>
  </si>
  <si>
    <t>APP20B57D21</t>
  </si>
  <si>
    <t>A21B57D03</t>
  </si>
  <si>
    <t>A21B57D04</t>
  </si>
  <si>
    <t>A21B57D20</t>
  </si>
  <si>
    <t>APP20B057</t>
  </si>
  <si>
    <t>A21B57D06</t>
  </si>
  <si>
    <t>A21B57D07</t>
  </si>
  <si>
    <t>A21B57D08</t>
  </si>
  <si>
    <t>A21B57D09</t>
  </si>
  <si>
    <t>A21B57D10</t>
  </si>
  <si>
    <t>A21B57D11</t>
  </si>
  <si>
    <t>A21B57D12</t>
  </si>
  <si>
    <t>£100m of the £125m Floating to fixed rate 14/03/2030 Swap -  Receive leg</t>
  </si>
  <si>
    <t>4B.259</t>
  </si>
  <si>
    <t>A21B58D13</t>
  </si>
  <si>
    <t>A21B58D14</t>
  </si>
  <si>
    <t>A21B58D15</t>
  </si>
  <si>
    <t>A21B58D16</t>
  </si>
  <si>
    <t>A21B58D17</t>
  </si>
  <si>
    <t>A21B58D18</t>
  </si>
  <si>
    <t>A21B58D19</t>
  </si>
  <si>
    <t>A21B58D01</t>
  </si>
  <si>
    <t>A21B58D02</t>
  </si>
  <si>
    <t>APP20B58D21</t>
  </si>
  <si>
    <t>A21B58D03</t>
  </si>
  <si>
    <t>A21B58D04</t>
  </si>
  <si>
    <t>A21B58D20</t>
  </si>
  <si>
    <t>APP20B058</t>
  </si>
  <si>
    <t>A21B58D06</t>
  </si>
  <si>
    <t>A21B58D07</t>
  </si>
  <si>
    <t>A21B58D08</t>
  </si>
  <si>
    <t>A21B58D09</t>
  </si>
  <si>
    <t>A21B58D10</t>
  </si>
  <si>
    <t>A21B58D11</t>
  </si>
  <si>
    <t>A21B58D12</t>
  </si>
  <si>
    <t>£50m Floating to fixed rate 16/03/2030 Swap -  Receive leg</t>
  </si>
  <si>
    <t>4B.260</t>
  </si>
  <si>
    <t>A21B59D13</t>
  </si>
  <si>
    <t>A21B59D14</t>
  </si>
  <si>
    <t>A21B59D15</t>
  </si>
  <si>
    <t>A21B59D16</t>
  </si>
  <si>
    <t>A21B59D17</t>
  </si>
  <si>
    <t>A21B59D18</t>
  </si>
  <si>
    <t>A21B59D19</t>
  </si>
  <si>
    <t>A21B59D01</t>
  </si>
  <si>
    <t>A21B59D02</t>
  </si>
  <si>
    <t>APP20B59D21</t>
  </si>
  <si>
    <t>A21B59D03</t>
  </si>
  <si>
    <t>A21B59D04</t>
  </si>
  <si>
    <t>A21B59D20</t>
  </si>
  <si>
    <t>APP20B059</t>
  </si>
  <si>
    <t>A21B59D06</t>
  </si>
  <si>
    <t>A21B59D07</t>
  </si>
  <si>
    <t>A21B59D08</t>
  </si>
  <si>
    <t>A21B59D09</t>
  </si>
  <si>
    <t>A21B59D10</t>
  </si>
  <si>
    <t>A21B59D11</t>
  </si>
  <si>
    <t>A21B59D12</t>
  </si>
  <si>
    <t>£200m Floating to fixed rate 16/03/2030 Swap -  Receive leg</t>
  </si>
  <si>
    <t>4B.261</t>
  </si>
  <si>
    <t>A21B60D13</t>
  </si>
  <si>
    <t>A21B60D14</t>
  </si>
  <si>
    <t>A21B60D15</t>
  </si>
  <si>
    <t>A21B60D16</t>
  </si>
  <si>
    <t>A21B60D17</t>
  </si>
  <si>
    <t>A21B60D18</t>
  </si>
  <si>
    <t>A21B60D19</t>
  </si>
  <si>
    <t>A21B60D01</t>
  </si>
  <si>
    <t>A21B60D02</t>
  </si>
  <si>
    <t>APP20B60D21</t>
  </si>
  <si>
    <t>A21B60D03</t>
  </si>
  <si>
    <t>A21B60D04</t>
  </si>
  <si>
    <t>A21B60D20</t>
  </si>
  <si>
    <t>APP20B060</t>
  </si>
  <si>
    <t>A21B60D06</t>
  </si>
  <si>
    <t>A21B60D07</t>
  </si>
  <si>
    <t>A21B60D08</t>
  </si>
  <si>
    <t>A21B60D09</t>
  </si>
  <si>
    <t>A21B60D10</t>
  </si>
  <si>
    <t>A21B60D11</t>
  </si>
  <si>
    <t>A21B60D12</t>
  </si>
  <si>
    <t>£200m Floating to fixed rate 14/03/2030 Swap -  Receive leg</t>
  </si>
  <si>
    <t>4B.262</t>
  </si>
  <si>
    <t>A21B61D13</t>
  </si>
  <si>
    <t>A21B61D14</t>
  </si>
  <si>
    <t>A21B61D15</t>
  </si>
  <si>
    <t>A21B61D16</t>
  </si>
  <si>
    <t>A21B61D17</t>
  </si>
  <si>
    <t>A21B61D18</t>
  </si>
  <si>
    <t>A21B61D19</t>
  </si>
  <si>
    <t>A21B61D01</t>
  </si>
  <si>
    <t>A21B61D02</t>
  </si>
  <si>
    <t>APP20B61D21</t>
  </si>
  <si>
    <t>A21B61D03</t>
  </si>
  <si>
    <t>A21B61D04</t>
  </si>
  <si>
    <t>A21B61D20</t>
  </si>
  <si>
    <t>APP20B061</t>
  </si>
  <si>
    <t>A21B61D06</t>
  </si>
  <si>
    <t>A21B61D07</t>
  </si>
  <si>
    <t>A21B61D08</t>
  </si>
  <si>
    <t>A21B61D09</t>
  </si>
  <si>
    <t>A21B61D10</t>
  </si>
  <si>
    <t>A21B61D11</t>
  </si>
  <si>
    <t>A21B61D12</t>
  </si>
  <si>
    <t>£100m Floating to fixed rate 14/03/2030 Swap -  Receive leg</t>
  </si>
  <si>
    <t>4B.263</t>
  </si>
  <si>
    <t>A21B62D13</t>
  </si>
  <si>
    <t>A21B62D14</t>
  </si>
  <si>
    <t>A21B62D15</t>
  </si>
  <si>
    <t>A21B62D16</t>
  </si>
  <si>
    <t>A21B62D17</t>
  </si>
  <si>
    <t>A21B62D18</t>
  </si>
  <si>
    <t>A21B62D19</t>
  </si>
  <si>
    <t>A21B62D01</t>
  </si>
  <si>
    <t>A21B62D02</t>
  </si>
  <si>
    <t>APP20B62D21</t>
  </si>
  <si>
    <t>A21B62D03</t>
  </si>
  <si>
    <t>A21B62D04</t>
  </si>
  <si>
    <t>A21B62D20</t>
  </si>
  <si>
    <t>APP20B062</t>
  </si>
  <si>
    <t>A21B62D06</t>
  </si>
  <si>
    <t>A21B62D07</t>
  </si>
  <si>
    <t>A21B62D08</t>
  </si>
  <si>
    <t>A21B62D09</t>
  </si>
  <si>
    <t>A21B62D10</t>
  </si>
  <si>
    <t>A21B62D11</t>
  </si>
  <si>
    <t>A21B62D12</t>
  </si>
  <si>
    <t>£50m Floating to fixed rate 14/03/2030 Swap -  Receive leg</t>
  </si>
  <si>
    <t>4B.264</t>
  </si>
  <si>
    <t>A21B63D13</t>
  </si>
  <si>
    <t>A21B63D14</t>
  </si>
  <si>
    <t>A21B63D15</t>
  </si>
  <si>
    <t>A21B63D16</t>
  </si>
  <si>
    <t>A21B63D17</t>
  </si>
  <si>
    <t>A21B63D18</t>
  </si>
  <si>
    <t>A21B63D19</t>
  </si>
  <si>
    <t>A21B63D01</t>
  </si>
  <si>
    <t>A21B63D02</t>
  </si>
  <si>
    <t>APP20B63D21</t>
  </si>
  <si>
    <t>A21B63D03</t>
  </si>
  <si>
    <t>A21B63D04</t>
  </si>
  <si>
    <t>A21B63D20</t>
  </si>
  <si>
    <t>APP20B063</t>
  </si>
  <si>
    <t>A21B63D06</t>
  </si>
  <si>
    <t>A21B63D07</t>
  </si>
  <si>
    <t>A21B63D08</t>
  </si>
  <si>
    <t>A21B63D09</t>
  </si>
  <si>
    <t>A21B63D10</t>
  </si>
  <si>
    <t>A21B63D11</t>
  </si>
  <si>
    <t>A21B63D12</t>
  </si>
  <si>
    <t>£50m of the £200m Floating to fixed rate 16/03/2030 Swap -  Receive leg</t>
  </si>
  <si>
    <t>4B.265</t>
  </si>
  <si>
    <t>A21B64D13</t>
  </si>
  <si>
    <t>A21B64D14</t>
  </si>
  <si>
    <t>A21B64D15</t>
  </si>
  <si>
    <t>A21B64D16</t>
  </si>
  <si>
    <t>A21B64D17</t>
  </si>
  <si>
    <t>A21B64D18</t>
  </si>
  <si>
    <t>A21B64D19</t>
  </si>
  <si>
    <t>A21B64D01</t>
  </si>
  <si>
    <t>A21B64D02</t>
  </si>
  <si>
    <t>APP20B64D21</t>
  </si>
  <si>
    <t>A21B64D03</t>
  </si>
  <si>
    <t>A21B64D04</t>
  </si>
  <si>
    <t>A21B64D20</t>
  </si>
  <si>
    <t>APP20B064</t>
  </si>
  <si>
    <t>A21B64D06</t>
  </si>
  <si>
    <t>A21B64D07</t>
  </si>
  <si>
    <t>A21B64D08</t>
  </si>
  <si>
    <t>A21B64D09</t>
  </si>
  <si>
    <t>A21B64D10</t>
  </si>
  <si>
    <t>A21B64D11</t>
  </si>
  <si>
    <t>A21B64D12</t>
  </si>
  <si>
    <t>£143m of the £200m Floating to fixed rate 16/03/2030 Swap -  Receive leg</t>
  </si>
  <si>
    <t>4B.266</t>
  </si>
  <si>
    <t>A21B65D13</t>
  </si>
  <si>
    <t>A21B65D14</t>
  </si>
  <si>
    <t>A21B65D15</t>
  </si>
  <si>
    <t>A21B65D16</t>
  </si>
  <si>
    <t>A21B65D17</t>
  </si>
  <si>
    <t>A21B65D18</t>
  </si>
  <si>
    <t>A21B65D19</t>
  </si>
  <si>
    <t>A21B65D01</t>
  </si>
  <si>
    <t>A21B65D02</t>
  </si>
  <si>
    <t>APP20B65D21</t>
  </si>
  <si>
    <t>A21B65D03</t>
  </si>
  <si>
    <t>A21B65D04</t>
  </si>
  <si>
    <t>A21B65D20</t>
  </si>
  <si>
    <t>APP20B065</t>
  </si>
  <si>
    <t>A21B65D06</t>
  </si>
  <si>
    <t>A21B65D07</t>
  </si>
  <si>
    <t>A21B65D08</t>
  </si>
  <si>
    <t>A21B65D09</t>
  </si>
  <si>
    <t>A21B65D10</t>
  </si>
  <si>
    <t>A21B65D11</t>
  </si>
  <si>
    <t>A21B65D12</t>
  </si>
  <si>
    <t>£6.4m of the £200m Floating to fixed rate 16/03/2030 Swap -  Receive leg</t>
  </si>
  <si>
    <t>4B.267</t>
  </si>
  <si>
    <t>A21B66D13</t>
  </si>
  <si>
    <t>A21B66D14</t>
  </si>
  <si>
    <t>A21B66D15</t>
  </si>
  <si>
    <t>A21B66D16</t>
  </si>
  <si>
    <t>A21B66D17</t>
  </si>
  <si>
    <t>A21B66D18</t>
  </si>
  <si>
    <t>A21B66D19</t>
  </si>
  <si>
    <t>A21B66D01</t>
  </si>
  <si>
    <t>A21B66D02</t>
  </si>
  <si>
    <t>APP20B66D21</t>
  </si>
  <si>
    <t>A21B66D03</t>
  </si>
  <si>
    <t>A21B66D04</t>
  </si>
  <si>
    <t>A21B66D20</t>
  </si>
  <si>
    <t>APP20B066</t>
  </si>
  <si>
    <t>A21B66D06</t>
  </si>
  <si>
    <t>A21B66D07</t>
  </si>
  <si>
    <t>A21B66D08</t>
  </si>
  <si>
    <t>A21B66D09</t>
  </si>
  <si>
    <t>A21B66D10</t>
  </si>
  <si>
    <t>A21B66D11</t>
  </si>
  <si>
    <t>A21B66D12</t>
  </si>
  <si>
    <t>£150m Floating to fixed rate 16/03/2030 Swap -  Receive leg</t>
  </si>
  <si>
    <t>4B.268</t>
  </si>
  <si>
    <t>A21B67D13</t>
  </si>
  <si>
    <t>A21B67D14</t>
  </si>
  <si>
    <t>A21B67D15</t>
  </si>
  <si>
    <t>A21B67D16</t>
  </si>
  <si>
    <t>A21B67D17</t>
  </si>
  <si>
    <t>A21B67D18</t>
  </si>
  <si>
    <t>A21B67D19</t>
  </si>
  <si>
    <t>A21B67D01</t>
  </si>
  <si>
    <t>A21B67D02</t>
  </si>
  <si>
    <t>APP20B67D21</t>
  </si>
  <si>
    <t>A21B67D03</t>
  </si>
  <si>
    <t>A21B67D04</t>
  </si>
  <si>
    <t>A21B67D20</t>
  </si>
  <si>
    <t>APP20B067</t>
  </si>
  <si>
    <t>A21B67D06</t>
  </si>
  <si>
    <t>A21B67D07</t>
  </si>
  <si>
    <t>A21B67D08</t>
  </si>
  <si>
    <t>A21B67D09</t>
  </si>
  <si>
    <t>A21B67D10</t>
  </si>
  <si>
    <t>A21B67D11</t>
  </si>
  <si>
    <t>A21B67D12</t>
  </si>
  <si>
    <t>£60m of the £150m Floating to fixed rate 17/03/2025 Swap -  Receive leg</t>
  </si>
  <si>
    <t>4B.269</t>
  </si>
  <si>
    <t>A21B68D13</t>
  </si>
  <si>
    <t>A21B68D14</t>
  </si>
  <si>
    <t>A21B68D15</t>
  </si>
  <si>
    <t>A21B68D16</t>
  </si>
  <si>
    <t>A21B68D17</t>
  </si>
  <si>
    <t>A21B68D18</t>
  </si>
  <si>
    <t>A21B68D19</t>
  </si>
  <si>
    <t>A21B68D01</t>
  </si>
  <si>
    <t>A21B68D02</t>
  </si>
  <si>
    <t>APP20B68D21</t>
  </si>
  <si>
    <t>A21B68D03</t>
  </si>
  <si>
    <t>A21B68D04</t>
  </si>
  <si>
    <t>A21B68D20</t>
  </si>
  <si>
    <t>APP20B068</t>
  </si>
  <si>
    <t>A21B68D06</t>
  </si>
  <si>
    <t>A21B68D07</t>
  </si>
  <si>
    <t>A21B68D08</t>
  </si>
  <si>
    <t>A21B68D09</t>
  </si>
  <si>
    <t>A21B68D10</t>
  </si>
  <si>
    <t>A21B68D11</t>
  </si>
  <si>
    <t>A21B68D12</t>
  </si>
  <si>
    <t>£40m of the £150m Floating to fixed rate 17/03/2025 Swap -  Receive leg</t>
  </si>
  <si>
    <t>4B.270</t>
  </si>
  <si>
    <t>A21B69D13</t>
  </si>
  <si>
    <t>A21B69D14</t>
  </si>
  <si>
    <t>A21B69D15</t>
  </si>
  <si>
    <t>A21B69D16</t>
  </si>
  <si>
    <t>A21B69D17</t>
  </si>
  <si>
    <t>A21B69D18</t>
  </si>
  <si>
    <t>A21B69D19</t>
  </si>
  <si>
    <t>A21B69D01</t>
  </si>
  <si>
    <t>A21B69D02</t>
  </si>
  <si>
    <t>APP20B69D21</t>
  </si>
  <si>
    <t>A21B69D03</t>
  </si>
  <si>
    <t>A21B69D04</t>
  </si>
  <si>
    <t>A21B69D20</t>
  </si>
  <si>
    <t>APP20B069</t>
  </si>
  <si>
    <t>A21B69D06</t>
  </si>
  <si>
    <t>A21B69D07</t>
  </si>
  <si>
    <t>A21B69D08</t>
  </si>
  <si>
    <t>A21B69D09</t>
  </si>
  <si>
    <t>A21B69D10</t>
  </si>
  <si>
    <t>A21B69D11</t>
  </si>
  <si>
    <t>A21B69D12</t>
  </si>
  <si>
    <t>£50m of the £150m Floating to fixed rate 17/03/2025 Swap -  Receive leg</t>
  </si>
  <si>
    <t>4B.271</t>
  </si>
  <si>
    <t>A21B70D13</t>
  </si>
  <si>
    <t>A21B70D14</t>
  </si>
  <si>
    <t>A21B70D15</t>
  </si>
  <si>
    <t>A21B70D16</t>
  </si>
  <si>
    <t>A21B70D17</t>
  </si>
  <si>
    <t>A21B70D18</t>
  </si>
  <si>
    <t>A21B70D19</t>
  </si>
  <si>
    <t>A21B70D01</t>
  </si>
  <si>
    <t>A21B70D02</t>
  </si>
  <si>
    <t>APP20B70D21</t>
  </si>
  <si>
    <t>A21B70D03</t>
  </si>
  <si>
    <t>A21B70D04</t>
  </si>
  <si>
    <t>A21B70D20</t>
  </si>
  <si>
    <t>APP20B070</t>
  </si>
  <si>
    <t>A21B70D06</t>
  </si>
  <si>
    <t>A21B70D07</t>
  </si>
  <si>
    <t>A21B70D08</t>
  </si>
  <si>
    <t>A21B70D09</t>
  </si>
  <si>
    <t>A21B70D10</t>
  </si>
  <si>
    <t>A21B70D11</t>
  </si>
  <si>
    <t>A21B70D12</t>
  </si>
  <si>
    <t>Lease Site - Camb Ave Slough</t>
  </si>
  <si>
    <t>Lease - Nominal Interest rate 4.15%</t>
  </si>
  <si>
    <t>4B.272</t>
  </si>
  <si>
    <t>A21B71D13</t>
  </si>
  <si>
    <t>A21B71D14</t>
  </si>
  <si>
    <t>A21B71D15</t>
  </si>
  <si>
    <t>A21B71D16</t>
  </si>
  <si>
    <t>A21B71D17</t>
  </si>
  <si>
    <t>A21B71D18</t>
  </si>
  <si>
    <t>A21B71D19</t>
  </si>
  <si>
    <t>A21B71D01</t>
  </si>
  <si>
    <t>A21B71D02</t>
  </si>
  <si>
    <t>APP20B71D21</t>
  </si>
  <si>
    <t>A21B71D03</t>
  </si>
  <si>
    <t>A21B71D04</t>
  </si>
  <si>
    <t>A21B71D20</t>
  </si>
  <si>
    <t>APP20B071</t>
  </si>
  <si>
    <t>A21B71D06</t>
  </si>
  <si>
    <t>A21B71D07</t>
  </si>
  <si>
    <t>A21B71D08</t>
  </si>
  <si>
    <t>A21B71D09</t>
  </si>
  <si>
    <t>A21B71D10</t>
  </si>
  <si>
    <t>A21B71D11</t>
  </si>
  <si>
    <t>A21B71D12</t>
  </si>
  <si>
    <t>Lease Site - Didcot</t>
  </si>
  <si>
    <t>Lease - Nominal Interest rate 3.09%</t>
  </si>
  <si>
    <t>4B.273</t>
  </si>
  <si>
    <t>A21B72D13</t>
  </si>
  <si>
    <t>A21B72D14</t>
  </si>
  <si>
    <t>A21B72D15</t>
  </si>
  <si>
    <t>A21B72D16</t>
  </si>
  <si>
    <t>A21B72D17</t>
  </si>
  <si>
    <t>A21B72D18</t>
  </si>
  <si>
    <t>A21B72D19</t>
  </si>
  <si>
    <t>A21B72D01</t>
  </si>
  <si>
    <t>A21B72D02</t>
  </si>
  <si>
    <t>APP20B72D21</t>
  </si>
  <si>
    <t>A21B72D03</t>
  </si>
  <si>
    <t>A21B72D04</t>
  </si>
  <si>
    <t>A21B72D20</t>
  </si>
  <si>
    <t>APP20B072</t>
  </si>
  <si>
    <t>A21B72D06</t>
  </si>
  <si>
    <t>A21B72D07</t>
  </si>
  <si>
    <t>A21B72D08</t>
  </si>
  <si>
    <t>A21B72D09</t>
  </si>
  <si>
    <t>A21B72D10</t>
  </si>
  <si>
    <t>A21B72D11</t>
  </si>
  <si>
    <t>A21B72D12</t>
  </si>
  <si>
    <t>Lease Site - Spencer House</t>
  </si>
  <si>
    <t>Lease - Nominal Interest rate 2.96%</t>
  </si>
  <si>
    <t>4B.274</t>
  </si>
  <si>
    <t>A21B73D13</t>
  </si>
  <si>
    <t>A21B73D14</t>
  </si>
  <si>
    <t>A21B73D15</t>
  </si>
  <si>
    <t>A21B73D16</t>
  </si>
  <si>
    <t>A21B73D17</t>
  </si>
  <si>
    <t>A21B73D18</t>
  </si>
  <si>
    <t>A21B73D19</t>
  </si>
  <si>
    <t>A21B73D01</t>
  </si>
  <si>
    <t>A21B73D02</t>
  </si>
  <si>
    <t>APP20B73D21</t>
  </si>
  <si>
    <t>A21B73D03</t>
  </si>
  <si>
    <t>A21B73D04</t>
  </si>
  <si>
    <t>A21B73D20</t>
  </si>
  <si>
    <t>APP20B073</t>
  </si>
  <si>
    <t>A21B73D06</t>
  </si>
  <si>
    <t>A21B73D07</t>
  </si>
  <si>
    <t>A21B73D08</t>
  </si>
  <si>
    <t>A21B73D09</t>
  </si>
  <si>
    <t>A21B73D10</t>
  </si>
  <si>
    <t>A21B73D11</t>
  </si>
  <si>
    <t>A21B73D12</t>
  </si>
  <si>
    <t>Lease Site - Crystal Palace</t>
  </si>
  <si>
    <t>4B.275</t>
  </si>
  <si>
    <t>A21B74D13</t>
  </si>
  <si>
    <t>A21B74D14</t>
  </si>
  <si>
    <t>A21B74D15</t>
  </si>
  <si>
    <t>A21B74D16</t>
  </si>
  <si>
    <t>A21B74D17</t>
  </si>
  <si>
    <t>A21B74D18</t>
  </si>
  <si>
    <t>A21B74D19</t>
  </si>
  <si>
    <t>A21B74D01</t>
  </si>
  <si>
    <t>A21B74D02</t>
  </si>
  <si>
    <t>APP20B74D21</t>
  </si>
  <si>
    <t>A21B74D03</t>
  </si>
  <si>
    <t>A21B74D04</t>
  </si>
  <si>
    <t>A21B74D20</t>
  </si>
  <si>
    <t>APP20B074</t>
  </si>
  <si>
    <t>A21B74D06</t>
  </si>
  <si>
    <t>A21B74D07</t>
  </si>
  <si>
    <t>A21B74D08</t>
  </si>
  <si>
    <t>A21B74D09</t>
  </si>
  <si>
    <t>A21B74D10</t>
  </si>
  <si>
    <t>A21B74D11</t>
  </si>
  <si>
    <t>A21B74D12</t>
  </si>
  <si>
    <t>Lease Site - Hampton Court</t>
  </si>
  <si>
    <t>Lease - Nominal Interest rate 2.97%</t>
  </si>
  <si>
    <t>4B.276</t>
  </si>
  <si>
    <t>A21B75D13</t>
  </si>
  <si>
    <t>A21B75D14</t>
  </si>
  <si>
    <t>A21B75D15</t>
  </si>
  <si>
    <t>A21B75D16</t>
  </si>
  <si>
    <t>A21B75D17</t>
  </si>
  <si>
    <t>A21B75D18</t>
  </si>
  <si>
    <t>A21B75D19</t>
  </si>
  <si>
    <t>A21B75D01</t>
  </si>
  <si>
    <t>A21B75D02</t>
  </si>
  <si>
    <t>APP20B75D21</t>
  </si>
  <si>
    <t>A21B75D03</t>
  </si>
  <si>
    <t>A21B75D04</t>
  </si>
  <si>
    <t>A21B75D20</t>
  </si>
  <si>
    <t>APP20B075</t>
  </si>
  <si>
    <t>A21B75D06</t>
  </si>
  <si>
    <t>A21B75D07</t>
  </si>
  <si>
    <t>A21B75D08</t>
  </si>
  <si>
    <t>A21B75D09</t>
  </si>
  <si>
    <t>A21B75D10</t>
  </si>
  <si>
    <t>A21B75D11</t>
  </si>
  <si>
    <t>A21B75D12</t>
  </si>
  <si>
    <t>Lease Site - Rosebery Avenue Borehole</t>
  </si>
  <si>
    <t>Lease - Nominal Interest rate 3.85%</t>
  </si>
  <si>
    <t>4B.277</t>
  </si>
  <si>
    <t>A21B76D13</t>
  </si>
  <si>
    <t>A21B76D14</t>
  </si>
  <si>
    <t>A21B76D15</t>
  </si>
  <si>
    <t>A21B76D16</t>
  </si>
  <si>
    <t>A21B76D17</t>
  </si>
  <si>
    <t>A21B76D18</t>
  </si>
  <si>
    <t>A21B76D19</t>
  </si>
  <si>
    <t>A21B76D01</t>
  </si>
  <si>
    <t>A21B76D02</t>
  </si>
  <si>
    <t>APP20B76D21</t>
  </si>
  <si>
    <t>A21B76D03</t>
  </si>
  <si>
    <t>A21B76D04</t>
  </si>
  <si>
    <t>A21B76D20</t>
  </si>
  <si>
    <t>APP20B076</t>
  </si>
  <si>
    <t>A21B76D06</t>
  </si>
  <si>
    <t>A21B76D07</t>
  </si>
  <si>
    <t>A21B76D08</t>
  </si>
  <si>
    <t>A21B76D09</t>
  </si>
  <si>
    <t>A21B76D10</t>
  </si>
  <si>
    <t>A21B76D11</t>
  </si>
  <si>
    <t>A21B76D12</t>
  </si>
  <si>
    <t>Lease Site - Rose Kiln Court</t>
  </si>
  <si>
    <t>4B.278</t>
  </si>
  <si>
    <t>A21B77D13</t>
  </si>
  <si>
    <t>A21B77D14</t>
  </si>
  <si>
    <t>A21B77D15</t>
  </si>
  <si>
    <t>A21B77D16</t>
  </si>
  <si>
    <t>A21B77D17</t>
  </si>
  <si>
    <t>A21B77D18</t>
  </si>
  <si>
    <t>A21B77D19</t>
  </si>
  <si>
    <t>A21B77D01</t>
  </si>
  <si>
    <t>A21B77D02</t>
  </si>
  <si>
    <t>APP20B77D21</t>
  </si>
  <si>
    <t>A21B77D03</t>
  </si>
  <si>
    <t>A21B77D04</t>
  </si>
  <si>
    <t>A21B77D20</t>
  </si>
  <si>
    <t>APP20B077</t>
  </si>
  <si>
    <t>A21B77D06</t>
  </si>
  <si>
    <t>A21B77D07</t>
  </si>
  <si>
    <t>A21B77D08</t>
  </si>
  <si>
    <t>A21B77D09</t>
  </si>
  <si>
    <t>A21B77D10</t>
  </si>
  <si>
    <t>A21B77D11</t>
  </si>
  <si>
    <t>A21B77D12</t>
  </si>
  <si>
    <t>Lease Site - National Trust - Cliveden</t>
  </si>
  <si>
    <t>Lease - Nominal Interest rate 5.47%</t>
  </si>
  <si>
    <t>4B.279</t>
  </si>
  <si>
    <t>A21B78D13</t>
  </si>
  <si>
    <t>A21B78D14</t>
  </si>
  <si>
    <t>A21B78D15</t>
  </si>
  <si>
    <t>A21B78D16</t>
  </si>
  <si>
    <t>A21B78D17</t>
  </si>
  <si>
    <t>A21B78D18</t>
  </si>
  <si>
    <t>A21B78D19</t>
  </si>
  <si>
    <t>A21B78D01</t>
  </si>
  <si>
    <t>A21B78D02</t>
  </si>
  <si>
    <t>APP20B78D21</t>
  </si>
  <si>
    <t>A21B78D03</t>
  </si>
  <si>
    <t>A21B78D04</t>
  </si>
  <si>
    <t>A21B78D20</t>
  </si>
  <si>
    <t>APP20B078</t>
  </si>
  <si>
    <t>A21B78D06</t>
  </si>
  <si>
    <t>A21B78D07</t>
  </si>
  <si>
    <t>A21B78D08</t>
  </si>
  <si>
    <t>A21B78D09</t>
  </si>
  <si>
    <t>A21B78D10</t>
  </si>
  <si>
    <t>A21B78D11</t>
  </si>
  <si>
    <t>A21B78D12</t>
  </si>
  <si>
    <t>Lease Site - Coal Wharf</t>
  </si>
  <si>
    <t>Lease - Nominal Interest rate 3.84%</t>
  </si>
  <si>
    <t>4B.280</t>
  </si>
  <si>
    <t>A21B79D13</t>
  </si>
  <si>
    <t>A21B79D14</t>
  </si>
  <si>
    <t>A21B79D15</t>
  </si>
  <si>
    <t>A21B79D16</t>
  </si>
  <si>
    <t>A21B79D17</t>
  </si>
  <si>
    <t>A21B79D18</t>
  </si>
  <si>
    <t>A21B79D19</t>
  </si>
  <si>
    <t>A21B79D01</t>
  </si>
  <si>
    <t>A21B79D02</t>
  </si>
  <si>
    <t>APP20B79D21</t>
  </si>
  <si>
    <t>A21B79D03</t>
  </si>
  <si>
    <t>A21B79D04</t>
  </si>
  <si>
    <t>A21B79D20</t>
  </si>
  <si>
    <t>APP20B079</t>
  </si>
  <si>
    <t>A21B79D06</t>
  </si>
  <si>
    <t>A21B79D07</t>
  </si>
  <si>
    <t>A21B79D08</t>
  </si>
  <si>
    <t>A21B79D09</t>
  </si>
  <si>
    <t>A21B79D10</t>
  </si>
  <si>
    <t>A21B79D11</t>
  </si>
  <si>
    <t>A21B79D12</t>
  </si>
  <si>
    <t>Lease Site - Bernie Grants Art Centre Borehole</t>
  </si>
  <si>
    <t>4B.281</t>
  </si>
  <si>
    <t>A21B80D13</t>
  </si>
  <si>
    <t>A21B80D14</t>
  </si>
  <si>
    <t>A21B80D15</t>
  </si>
  <si>
    <t>A21B80D16</t>
  </si>
  <si>
    <t>A21B80D17</t>
  </si>
  <si>
    <t>A21B80D18</t>
  </si>
  <si>
    <t>A21B80D19</t>
  </si>
  <si>
    <t>A21B80D01</t>
  </si>
  <si>
    <t>A21B80D02</t>
  </si>
  <si>
    <t>APP20B80D21</t>
  </si>
  <si>
    <t>A21B80D03</t>
  </si>
  <si>
    <t>A21B80D04</t>
  </si>
  <si>
    <t>A21B80D20</t>
  </si>
  <si>
    <t>APP20B080</t>
  </si>
  <si>
    <t>A21B80D06</t>
  </si>
  <si>
    <t>A21B80D07</t>
  </si>
  <si>
    <t>A21B80D08</t>
  </si>
  <si>
    <t>A21B80D09</t>
  </si>
  <si>
    <t>A21B80D10</t>
  </si>
  <si>
    <t>A21B80D11</t>
  </si>
  <si>
    <t>A21B80D12</t>
  </si>
  <si>
    <t>Lease Site - Camelford House</t>
  </si>
  <si>
    <t>Lease - Nominal Interest rate 4.57%</t>
  </si>
  <si>
    <t>4B.282</t>
  </si>
  <si>
    <t>A21B81D13</t>
  </si>
  <si>
    <t>A21B81D14</t>
  </si>
  <si>
    <t>A21B81D15</t>
  </si>
  <si>
    <t>A21B81D16</t>
  </si>
  <si>
    <t>A21B81D17</t>
  </si>
  <si>
    <t>A21B81D18</t>
  </si>
  <si>
    <t>A21B81D19</t>
  </si>
  <si>
    <t>A21B81D01</t>
  </si>
  <si>
    <t>A21B81D02</t>
  </si>
  <si>
    <t>APP20B81D21</t>
  </si>
  <si>
    <t>A21B81D03</t>
  </si>
  <si>
    <t>A21B81D04</t>
  </si>
  <si>
    <t>A21B81D20</t>
  </si>
  <si>
    <t>APP20B081</t>
  </si>
  <si>
    <t>A21B81D06</t>
  </si>
  <si>
    <t>A21B81D07</t>
  </si>
  <si>
    <t>A21B81D08</t>
  </si>
  <si>
    <t>A21B81D09</t>
  </si>
  <si>
    <t>A21B81D10</t>
  </si>
  <si>
    <t>A21B81D11</t>
  </si>
  <si>
    <t>A21B81D12</t>
  </si>
  <si>
    <t>Lease Site - Kemble Court</t>
  </si>
  <si>
    <t>Lease - Nominal Interest rate 6.62%</t>
  </si>
  <si>
    <t>4B.283</t>
  </si>
  <si>
    <t>A21B82D13</t>
  </si>
  <si>
    <t>A21B82D14</t>
  </si>
  <si>
    <t>A21B82D15</t>
  </si>
  <si>
    <t>A21B82D16</t>
  </si>
  <si>
    <t>A21B82D17</t>
  </si>
  <si>
    <t>A21B82D18</t>
  </si>
  <si>
    <t>A21B82D19</t>
  </si>
  <si>
    <t>A21B82D01</t>
  </si>
  <si>
    <t>A21B82D02</t>
  </si>
  <si>
    <t>APP20B82D21</t>
  </si>
  <si>
    <t>A21B82D03</t>
  </si>
  <si>
    <t>A21B82D04</t>
  </si>
  <si>
    <t>A21B82D20</t>
  </si>
  <si>
    <t>APP20B082</t>
  </si>
  <si>
    <t>A21B82D06</t>
  </si>
  <si>
    <t>A21B82D07</t>
  </si>
  <si>
    <t>A21B82D08</t>
  </si>
  <si>
    <t>A21B82D09</t>
  </si>
  <si>
    <t>A21B82D10</t>
  </si>
  <si>
    <t>A21B82D11</t>
  </si>
  <si>
    <t>A21B82D12</t>
  </si>
  <si>
    <t>Lease Site - Blackbird Leys</t>
  </si>
  <si>
    <t>Lease - Nominal Interest rate 5.85%</t>
  </si>
  <si>
    <t>4B.284</t>
  </si>
  <si>
    <t>A21B83D13</t>
  </si>
  <si>
    <t>A21B83D14</t>
  </si>
  <si>
    <t>A21B83D15</t>
  </si>
  <si>
    <t>A21B83D16</t>
  </si>
  <si>
    <t>A21B83D17</t>
  </si>
  <si>
    <t>A21B83D18</t>
  </si>
  <si>
    <t>A21B83D19</t>
  </si>
  <si>
    <t>A21B83D01</t>
  </si>
  <si>
    <t>A21B83D02</t>
  </si>
  <si>
    <t>APP20B83D21</t>
  </si>
  <si>
    <t>A21B83D03</t>
  </si>
  <si>
    <t>A21B83D04</t>
  </si>
  <si>
    <t>A21B83D20</t>
  </si>
  <si>
    <t>APP20B083</t>
  </si>
  <si>
    <t>A21B83D06</t>
  </si>
  <si>
    <t>A21B83D07</t>
  </si>
  <si>
    <t>A21B83D08</t>
  </si>
  <si>
    <t>A21B83D09</t>
  </si>
  <si>
    <t>A21B83D10</t>
  </si>
  <si>
    <t>A21B83D11</t>
  </si>
  <si>
    <t>A21B83D12</t>
  </si>
  <si>
    <t>Lease Site - Walnut Court</t>
  </si>
  <si>
    <t>4B.285</t>
  </si>
  <si>
    <t>A21B84D13</t>
  </si>
  <si>
    <t>A21B84D14</t>
  </si>
  <si>
    <t>A21B84D15</t>
  </si>
  <si>
    <t>A21B84D16</t>
  </si>
  <si>
    <t>A21B84D17</t>
  </si>
  <si>
    <t>A21B84D18</t>
  </si>
  <si>
    <t>A21B84D19</t>
  </si>
  <si>
    <t>A21B84D01</t>
  </si>
  <si>
    <t>A21B84D02</t>
  </si>
  <si>
    <t>APP20B84D21</t>
  </si>
  <si>
    <t>A21B84D03</t>
  </si>
  <si>
    <t>A21B84D04</t>
  </si>
  <si>
    <t>A21B84D20</t>
  </si>
  <si>
    <t>APP20B084</t>
  </si>
  <si>
    <t>A21B84D06</t>
  </si>
  <si>
    <t>A21B84D07</t>
  </si>
  <si>
    <t>A21B84D08</t>
  </si>
  <si>
    <t>A21B84D09</t>
  </si>
  <si>
    <t>A21B84D10</t>
  </si>
  <si>
    <t>A21B84D11</t>
  </si>
  <si>
    <t>A21B84D12</t>
  </si>
  <si>
    <t>Floating rate instrument 85</t>
  </si>
  <si>
    <t>4B.286</t>
  </si>
  <si>
    <t>A21B85D13</t>
  </si>
  <si>
    <t>A21B85D14</t>
  </si>
  <si>
    <t>A21B85D15</t>
  </si>
  <si>
    <t>A21B85D16</t>
  </si>
  <si>
    <t>A21B85D17</t>
  </si>
  <si>
    <t>A21B85D18</t>
  </si>
  <si>
    <t>A21B85D19</t>
  </si>
  <si>
    <t>A21B85D01</t>
  </si>
  <si>
    <t>A21B85D02</t>
  </si>
  <si>
    <t>APP20B85D21</t>
  </si>
  <si>
    <t>A21B85D03</t>
  </si>
  <si>
    <t>A21B85D04</t>
  </si>
  <si>
    <t>A21B85D20</t>
  </si>
  <si>
    <t>APP20B085</t>
  </si>
  <si>
    <t>A21B85D06</t>
  </si>
  <si>
    <t>A21B85D07</t>
  </si>
  <si>
    <t>A21B85D08</t>
  </si>
  <si>
    <t>A21B85D09</t>
  </si>
  <si>
    <t>A21B85D10</t>
  </si>
  <si>
    <t>A21B85D11</t>
  </si>
  <si>
    <t>A21B85D12</t>
  </si>
  <si>
    <t>Floating rate instrument 86</t>
  </si>
  <si>
    <t>4B.287</t>
  </si>
  <si>
    <t>A21B86D13</t>
  </si>
  <si>
    <t>A21B86D14</t>
  </si>
  <si>
    <t>A21B86D15</t>
  </si>
  <si>
    <t>A21B86D16</t>
  </si>
  <si>
    <t>A21B86D17</t>
  </si>
  <si>
    <t>A21B86D18</t>
  </si>
  <si>
    <t>A21B86D19</t>
  </si>
  <si>
    <t>A21B86D01</t>
  </si>
  <si>
    <t>A21B86D02</t>
  </si>
  <si>
    <t>APP20B86D21</t>
  </si>
  <si>
    <t>A21B86D03</t>
  </si>
  <si>
    <t>A21B86D04</t>
  </si>
  <si>
    <t>A21B86D20</t>
  </si>
  <si>
    <t>APP20B086</t>
  </si>
  <si>
    <t>A21B86D06</t>
  </si>
  <si>
    <t>A21B86D07</t>
  </si>
  <si>
    <t>A21B86D08</t>
  </si>
  <si>
    <t>A21B86D09</t>
  </si>
  <si>
    <t>A21B86D10</t>
  </si>
  <si>
    <t>A21B86D11</t>
  </si>
  <si>
    <t>A21B86D12</t>
  </si>
  <si>
    <t>Floating rate instrument 87</t>
  </si>
  <si>
    <t>4B.288</t>
  </si>
  <si>
    <t>A21B87D13</t>
  </si>
  <si>
    <t>A21B87D14</t>
  </si>
  <si>
    <t>A21B87D15</t>
  </si>
  <si>
    <t>A21B87D16</t>
  </si>
  <si>
    <t>A21B87D17</t>
  </si>
  <si>
    <t>A21B87D18</t>
  </si>
  <si>
    <t>A21B87D19</t>
  </si>
  <si>
    <t>A21B87D01</t>
  </si>
  <si>
    <t>A21B87D02</t>
  </si>
  <si>
    <t>APP20B87D21</t>
  </si>
  <si>
    <t>A21B87D03</t>
  </si>
  <si>
    <t>A21B87D04</t>
  </si>
  <si>
    <t>A21B87D20</t>
  </si>
  <si>
    <t>APP20B087</t>
  </si>
  <si>
    <t>A21B87D06</t>
  </si>
  <si>
    <t>A21B87D07</t>
  </si>
  <si>
    <t>A21B87D08</t>
  </si>
  <si>
    <t>A21B87D09</t>
  </si>
  <si>
    <t>A21B87D10</t>
  </si>
  <si>
    <t>A21B87D11</t>
  </si>
  <si>
    <t>A21B87D12</t>
  </si>
  <si>
    <t>Floating rate instrument 88</t>
  </si>
  <si>
    <t>4B.289</t>
  </si>
  <si>
    <t>A21B88D13</t>
  </si>
  <si>
    <t>A21B88D14</t>
  </si>
  <si>
    <t>A21B88D15</t>
  </si>
  <si>
    <t>A21B88D16</t>
  </si>
  <si>
    <t>A21B88D17</t>
  </si>
  <si>
    <t>A21B88D18</t>
  </si>
  <si>
    <t>A21B88D19</t>
  </si>
  <si>
    <t>A21B88D01</t>
  </si>
  <si>
    <t>A21B88D02</t>
  </si>
  <si>
    <t>APP20B88D21</t>
  </si>
  <si>
    <t>A21B88D03</t>
  </si>
  <si>
    <t>A21B88D04</t>
  </si>
  <si>
    <t>A21B88D20</t>
  </si>
  <si>
    <t>APP20B088</t>
  </si>
  <si>
    <t>A21B88D06</t>
  </si>
  <si>
    <t>A21B88D07</t>
  </si>
  <si>
    <t>A21B88D08</t>
  </si>
  <si>
    <t>A21B88D09</t>
  </si>
  <si>
    <t>A21B88D10</t>
  </si>
  <si>
    <t>A21B88D11</t>
  </si>
  <si>
    <t>A21B88D12</t>
  </si>
  <si>
    <t>Floating rate instrument 89</t>
  </si>
  <si>
    <t>4B.290</t>
  </si>
  <si>
    <t>A21B89D13</t>
  </si>
  <si>
    <t>A21B89D14</t>
  </si>
  <si>
    <t>A21B89D15</t>
  </si>
  <si>
    <t>A21B89D16</t>
  </si>
  <si>
    <t>A21B89D17</t>
  </si>
  <si>
    <t>A21B89D18</t>
  </si>
  <si>
    <t>A21B89D19</t>
  </si>
  <si>
    <t>A21B89D01</t>
  </si>
  <si>
    <t>A21B89D02</t>
  </si>
  <si>
    <t>APP20B89D21</t>
  </si>
  <si>
    <t>A21B89D03</t>
  </si>
  <si>
    <t>A21B89D04</t>
  </si>
  <si>
    <t>A21B89D20</t>
  </si>
  <si>
    <t>APP20B089</t>
  </si>
  <si>
    <t>A21B89D06</t>
  </si>
  <si>
    <t>A21B89D07</t>
  </si>
  <si>
    <t>A21B89D08</t>
  </si>
  <si>
    <t>A21B89D09</t>
  </si>
  <si>
    <t>A21B89D10</t>
  </si>
  <si>
    <t>A21B89D11</t>
  </si>
  <si>
    <t>A21B89D12</t>
  </si>
  <si>
    <t>Floating rate instrument 90</t>
  </si>
  <si>
    <t>4B.291</t>
  </si>
  <si>
    <t>A21B90D13</t>
  </si>
  <si>
    <t>A21B90D14</t>
  </si>
  <si>
    <t>A21B90D15</t>
  </si>
  <si>
    <t>A21B90D16</t>
  </si>
  <si>
    <t>A21B90D17</t>
  </si>
  <si>
    <t>A21B90D18</t>
  </si>
  <si>
    <t>A21B90D19</t>
  </si>
  <si>
    <t>A21B90D01</t>
  </si>
  <si>
    <t>A21B90D02</t>
  </si>
  <si>
    <t>APP20B90D21</t>
  </si>
  <si>
    <t>A21B90D03</t>
  </si>
  <si>
    <t>A21B90D04</t>
  </si>
  <si>
    <t>A21B90D20</t>
  </si>
  <si>
    <t>APP20B090</t>
  </si>
  <si>
    <t>A21B90D06</t>
  </si>
  <si>
    <t>A21B90D07</t>
  </si>
  <si>
    <t>A21B90D08</t>
  </si>
  <si>
    <t>A21B90D09</t>
  </si>
  <si>
    <t>A21B90D10</t>
  </si>
  <si>
    <t>A21B90D11</t>
  </si>
  <si>
    <t>A21B90D12</t>
  </si>
  <si>
    <t>Floating rate instrument 91</t>
  </si>
  <si>
    <t>4B.292</t>
  </si>
  <si>
    <t>A21B91D13</t>
  </si>
  <si>
    <t>A21B91D14</t>
  </si>
  <si>
    <t>A21B91D15</t>
  </si>
  <si>
    <t>A21B91D16</t>
  </si>
  <si>
    <t>A21B91D17</t>
  </si>
  <si>
    <t>A21B91D18</t>
  </si>
  <si>
    <t>A21B91D19</t>
  </si>
  <si>
    <t>A21B91D01</t>
  </si>
  <si>
    <t>A21B91D02</t>
  </si>
  <si>
    <t>APP20B91D21</t>
  </si>
  <si>
    <t>A21B91D03</t>
  </si>
  <si>
    <t>A21B91D04</t>
  </si>
  <si>
    <t>A21B91D20</t>
  </si>
  <si>
    <t>APP20B091</t>
  </si>
  <si>
    <t>A21B91D06</t>
  </si>
  <si>
    <t>A21B91D07</t>
  </si>
  <si>
    <t>A21B91D08</t>
  </si>
  <si>
    <t>A21B91D09</t>
  </si>
  <si>
    <t>A21B91D10</t>
  </si>
  <si>
    <t>A21B91D11</t>
  </si>
  <si>
    <t>A21B91D12</t>
  </si>
  <si>
    <t>Floating rate instrument 92</t>
  </si>
  <si>
    <t>4B.293</t>
  </si>
  <si>
    <t>A21B92D13</t>
  </si>
  <si>
    <t>A21B92D14</t>
  </si>
  <si>
    <t>A21B92D15</t>
  </si>
  <si>
    <t>A21B92D16</t>
  </si>
  <si>
    <t>A21B92D17</t>
  </si>
  <si>
    <t>A21B92D18</t>
  </si>
  <si>
    <t>A21B92D19</t>
  </si>
  <si>
    <t>A21B92D01</t>
  </si>
  <si>
    <t>A21B92D02</t>
  </si>
  <si>
    <t>APP20B92D21</t>
  </si>
  <si>
    <t>A21B92D03</t>
  </si>
  <si>
    <t>A21B92D04</t>
  </si>
  <si>
    <t>A21B92D20</t>
  </si>
  <si>
    <t>APP20B092</t>
  </si>
  <si>
    <t>A21B92D06</t>
  </si>
  <si>
    <t>A21B92D07</t>
  </si>
  <si>
    <t>A21B92D08</t>
  </si>
  <si>
    <t>A21B92D09</t>
  </si>
  <si>
    <t>A21B92D10</t>
  </si>
  <si>
    <t>A21B92D11</t>
  </si>
  <si>
    <t>A21B92D12</t>
  </si>
  <si>
    <t>Floating rate instrument 93</t>
  </si>
  <si>
    <t>4B.294</t>
  </si>
  <si>
    <t>A21B93D13</t>
  </si>
  <si>
    <t>A21B93D14</t>
  </si>
  <si>
    <t>A21B93D15</t>
  </si>
  <si>
    <t>A21B93D16</t>
  </si>
  <si>
    <t>A21B93D17</t>
  </si>
  <si>
    <t>A21B93D18</t>
  </si>
  <si>
    <t>A21B93D19</t>
  </si>
  <si>
    <t>A21B93D01</t>
  </si>
  <si>
    <t>A21B93D02</t>
  </si>
  <si>
    <t>APP20B93D21</t>
  </si>
  <si>
    <t>A21B93D03</t>
  </si>
  <si>
    <t>A21B93D04</t>
  </si>
  <si>
    <t>A21B93D20</t>
  </si>
  <si>
    <t>APP20B093</t>
  </si>
  <si>
    <t>A21B93D06</t>
  </si>
  <si>
    <t>A21B93D07</t>
  </si>
  <si>
    <t>A21B93D08</t>
  </si>
  <si>
    <t>A21B93D09</t>
  </si>
  <si>
    <t>A21B93D10</t>
  </si>
  <si>
    <t>A21B93D11</t>
  </si>
  <si>
    <t>A21B93D12</t>
  </si>
  <si>
    <t>Floating rate instrument 94</t>
  </si>
  <si>
    <t>4B.295</t>
  </si>
  <si>
    <t>A21B94D13</t>
  </si>
  <si>
    <t>A21B94D14</t>
  </si>
  <si>
    <t>A21B94D15</t>
  </si>
  <si>
    <t>A21B94D16</t>
  </si>
  <si>
    <t>A21B94D17</t>
  </si>
  <si>
    <t>A21B94D18</t>
  </si>
  <si>
    <t>A21B94D19</t>
  </si>
  <si>
    <t>A21B94D01</t>
  </si>
  <si>
    <t>A21B94D02</t>
  </si>
  <si>
    <t>APP20B94D21</t>
  </si>
  <si>
    <t>A21B94D03</t>
  </si>
  <si>
    <t>A21B94D04</t>
  </si>
  <si>
    <t>A21B94D20</t>
  </si>
  <si>
    <t>APP20B094</t>
  </si>
  <si>
    <t>A21B94D06</t>
  </si>
  <si>
    <t>A21B94D07</t>
  </si>
  <si>
    <t>A21B94D08</t>
  </si>
  <si>
    <t>A21B94D09</t>
  </si>
  <si>
    <t>A21B94D10</t>
  </si>
  <si>
    <t>A21B94D11</t>
  </si>
  <si>
    <t>A21B94D12</t>
  </si>
  <si>
    <t>Floating rate instrument 95</t>
  </si>
  <si>
    <t>4B.296</t>
  </si>
  <si>
    <t>A21B95D13</t>
  </si>
  <si>
    <t>A21B95D14</t>
  </si>
  <si>
    <t>A21B95D15</t>
  </si>
  <si>
    <t>A21B95D16</t>
  </si>
  <si>
    <t>A21B95D17</t>
  </si>
  <si>
    <t>A21B95D18</t>
  </si>
  <si>
    <t>A21B95D19</t>
  </si>
  <si>
    <t>A21B95D01</t>
  </si>
  <si>
    <t>A21B95D02</t>
  </si>
  <si>
    <t>APP20B95D21</t>
  </si>
  <si>
    <t>A21B95D03</t>
  </si>
  <si>
    <t>A21B95D04</t>
  </si>
  <si>
    <t>A21B95D20</t>
  </si>
  <si>
    <t>APP20B095</t>
  </si>
  <si>
    <t>A21B95D06</t>
  </si>
  <si>
    <t>A21B95D07</t>
  </si>
  <si>
    <t>A21B95D08</t>
  </si>
  <si>
    <t>A21B95D09</t>
  </si>
  <si>
    <t>A21B95D10</t>
  </si>
  <si>
    <t>A21B95D11</t>
  </si>
  <si>
    <t>A21B95D12</t>
  </si>
  <si>
    <t>Floating rate instrument 96</t>
  </si>
  <si>
    <t>4B.297</t>
  </si>
  <si>
    <t>A21B96D13</t>
  </si>
  <si>
    <t>A21B96D14</t>
  </si>
  <si>
    <t>A21B96D15</t>
  </si>
  <si>
    <t>A21B96D16</t>
  </si>
  <si>
    <t>A21B96D17</t>
  </si>
  <si>
    <t>A21B96D18</t>
  </si>
  <si>
    <t>A21B96D19</t>
  </si>
  <si>
    <t>A21B96D01</t>
  </si>
  <si>
    <t>A21B96D02</t>
  </si>
  <si>
    <t>APP20B96D21</t>
  </si>
  <si>
    <t>A21B96D03</t>
  </si>
  <si>
    <t>A21B96D04</t>
  </si>
  <si>
    <t>A21B96D20</t>
  </si>
  <si>
    <t>APP20B096</t>
  </si>
  <si>
    <t>A21B96D06</t>
  </si>
  <si>
    <t>A21B96D07</t>
  </si>
  <si>
    <t>A21B96D08</t>
  </si>
  <si>
    <t>A21B96D09</t>
  </si>
  <si>
    <t>A21B96D10</t>
  </si>
  <si>
    <t>A21B96D11</t>
  </si>
  <si>
    <t>A21B96D12</t>
  </si>
  <si>
    <t>Floating rate instrument 97</t>
  </si>
  <si>
    <t>4B.298</t>
  </si>
  <si>
    <t>A21B97D13</t>
  </si>
  <si>
    <t>A21B97D14</t>
  </si>
  <si>
    <t>A21B97D15</t>
  </si>
  <si>
    <t>A21B97D16</t>
  </si>
  <si>
    <t>A21B97D17</t>
  </si>
  <si>
    <t>A21B97D18</t>
  </si>
  <si>
    <t>A21B97D19</t>
  </si>
  <si>
    <t>A21B97D01</t>
  </si>
  <si>
    <t>A21B97D02</t>
  </si>
  <si>
    <t>APP20B97D21</t>
  </si>
  <si>
    <t>A21B97D03</t>
  </si>
  <si>
    <t>A21B97D04</t>
  </si>
  <si>
    <t>A21B97D20</t>
  </si>
  <si>
    <t>APP20B097</t>
  </si>
  <si>
    <t>A21B97D06</t>
  </si>
  <si>
    <t>A21B97D07</t>
  </si>
  <si>
    <t>A21B97D08</t>
  </si>
  <si>
    <t>A21B97D09</t>
  </si>
  <si>
    <t>A21B97D10</t>
  </si>
  <si>
    <t>A21B97D11</t>
  </si>
  <si>
    <t>A21B97D12</t>
  </si>
  <si>
    <t>Floating rate instrument 98</t>
  </si>
  <si>
    <t>4B.299</t>
  </si>
  <si>
    <t>A21B98D13</t>
  </si>
  <si>
    <t>A21B98D14</t>
  </si>
  <si>
    <t>A21B98D15</t>
  </si>
  <si>
    <t>A21B98D16</t>
  </si>
  <si>
    <t>A21B98D17</t>
  </si>
  <si>
    <t>A21B98D18</t>
  </si>
  <si>
    <t>A21B98D19</t>
  </si>
  <si>
    <t>A21B98D01</t>
  </si>
  <si>
    <t>A21B98D02</t>
  </si>
  <si>
    <t>APP20B98D21</t>
  </si>
  <si>
    <t>A21B98D03</t>
  </si>
  <si>
    <t>A21B98D04</t>
  </si>
  <si>
    <t>A21B98D20</t>
  </si>
  <si>
    <t>APP20B098</t>
  </si>
  <si>
    <t>A21B98D06</t>
  </si>
  <si>
    <t>A21B98D07</t>
  </si>
  <si>
    <t>A21B98D08</t>
  </si>
  <si>
    <t>A21B98D09</t>
  </si>
  <si>
    <t>A21B98D10</t>
  </si>
  <si>
    <t>A21B98D11</t>
  </si>
  <si>
    <t>A21B98D12</t>
  </si>
  <si>
    <t>Floating rate instrument 99</t>
  </si>
  <si>
    <t>4B.300</t>
  </si>
  <si>
    <t>A21B99D13</t>
  </si>
  <si>
    <t>A21B99D14</t>
  </si>
  <si>
    <t>A21B99D15</t>
  </si>
  <si>
    <t>A21B99D16</t>
  </si>
  <si>
    <t>A21B99D17</t>
  </si>
  <si>
    <t>A21B99D18</t>
  </si>
  <si>
    <t>A21B99D19</t>
  </si>
  <si>
    <t>A21B99D01</t>
  </si>
  <si>
    <t>A21B99D02</t>
  </si>
  <si>
    <t>APP20B99D21</t>
  </si>
  <si>
    <t>A21B99D03</t>
  </si>
  <si>
    <t>A21B99D04</t>
  </si>
  <si>
    <t>A21B99D20</t>
  </si>
  <si>
    <t>APP20B099</t>
  </si>
  <si>
    <t>A21B99D06</t>
  </si>
  <si>
    <t>A21B99D07</t>
  </si>
  <si>
    <t>A21B99D08</t>
  </si>
  <si>
    <t>A21B99D09</t>
  </si>
  <si>
    <t>A21B99D10</t>
  </si>
  <si>
    <t>A21B99D11</t>
  </si>
  <si>
    <t>A21B99D12</t>
  </si>
  <si>
    <t>Floating rate instrument 100</t>
  </si>
  <si>
    <t>4B.301</t>
  </si>
  <si>
    <t>A21B100D13</t>
  </si>
  <si>
    <t>A21B100D14</t>
  </si>
  <si>
    <t>A21B100D15</t>
  </si>
  <si>
    <t>A21B100D16</t>
  </si>
  <si>
    <t>A21B100D17</t>
  </si>
  <si>
    <t>A21B100D18</t>
  </si>
  <si>
    <t>A21B100D19</t>
  </si>
  <si>
    <t>A21B100D01</t>
  </si>
  <si>
    <t>A21B100D02</t>
  </si>
  <si>
    <t>APP20B100D21</t>
  </si>
  <si>
    <t>A21B100D03</t>
  </si>
  <si>
    <t>A21B100D04</t>
  </si>
  <si>
    <t>A21B100D20</t>
  </si>
  <si>
    <t>APP20B100</t>
  </si>
  <si>
    <t>A21B100D06</t>
  </si>
  <si>
    <t>A21B100D07</t>
  </si>
  <si>
    <t>A21B100D08</t>
  </si>
  <si>
    <t>A21B100D09</t>
  </si>
  <si>
    <t>A21B100D10</t>
  </si>
  <si>
    <t>A21B100D11</t>
  </si>
  <si>
    <t>A21B100D12</t>
  </si>
  <si>
    <t>Floating rate instrument 101</t>
  </si>
  <si>
    <t>4B.302</t>
  </si>
  <si>
    <t>A21B101D13</t>
  </si>
  <si>
    <t>A21B101D14</t>
  </si>
  <si>
    <t>A21B101D15</t>
  </si>
  <si>
    <t>A21B101D16</t>
  </si>
  <si>
    <t>A21B101D17</t>
  </si>
  <si>
    <t>A21B101D18</t>
  </si>
  <si>
    <t>A21B101D19</t>
  </si>
  <si>
    <t>A21B101D01</t>
  </si>
  <si>
    <t>A21B101D02</t>
  </si>
  <si>
    <t>APP20B101D21</t>
  </si>
  <si>
    <t>A21B101D03</t>
  </si>
  <si>
    <t>A21B101D04</t>
  </si>
  <si>
    <t>A21B101D20</t>
  </si>
  <si>
    <t>A21B101D05</t>
  </si>
  <si>
    <t>A21B101D06</t>
  </si>
  <si>
    <t>A21B101D07</t>
  </si>
  <si>
    <t>A21B101D08</t>
  </si>
  <si>
    <t>A21B101D09</t>
  </si>
  <si>
    <t>A21B101D10</t>
  </si>
  <si>
    <t>A21B101D11</t>
  </si>
  <si>
    <t>A21B101D12</t>
  </si>
  <si>
    <t>Floating rate instrument 102</t>
  </si>
  <si>
    <t>4B.303</t>
  </si>
  <si>
    <t>A21B102D13</t>
  </si>
  <si>
    <t>A21B102D14</t>
  </si>
  <si>
    <t>A21B102D15</t>
  </si>
  <si>
    <t>A21B102D16</t>
  </si>
  <si>
    <t>A21B102D17</t>
  </si>
  <si>
    <t>A21B102D18</t>
  </si>
  <si>
    <t>A21B102D19</t>
  </si>
  <si>
    <t>A21B102D01</t>
  </si>
  <si>
    <t>A21B102D02</t>
  </si>
  <si>
    <t>APP20B102D21</t>
  </si>
  <si>
    <t>A21B102D03</t>
  </si>
  <si>
    <t>A21B102D04</t>
  </si>
  <si>
    <t>A21B102D20</t>
  </si>
  <si>
    <t>APP20B102</t>
  </si>
  <si>
    <t>A21B102D06</t>
  </si>
  <si>
    <t>A21B102D07</t>
  </si>
  <si>
    <t>A21B102D08</t>
  </si>
  <si>
    <t>A21B102D09</t>
  </si>
  <si>
    <t>A21B102D10</t>
  </si>
  <si>
    <t>A21B102D11</t>
  </si>
  <si>
    <t>A21B102D12</t>
  </si>
  <si>
    <t>Floating rate instrument 103</t>
  </si>
  <si>
    <t>4B.304</t>
  </si>
  <si>
    <t>A21B103D13</t>
  </si>
  <si>
    <t>A21B103D14</t>
  </si>
  <si>
    <t>A21B103D15</t>
  </si>
  <si>
    <t>A21B103D16</t>
  </si>
  <si>
    <t>A21B103D17</t>
  </si>
  <si>
    <t>A21B103D18</t>
  </si>
  <si>
    <t>A21B103D19</t>
  </si>
  <si>
    <t>A21B103D01</t>
  </si>
  <si>
    <t>A21B103D02</t>
  </si>
  <si>
    <t>APP20B103D21</t>
  </si>
  <si>
    <t>A21B103D03</t>
  </si>
  <si>
    <t>A21B103D04</t>
  </si>
  <si>
    <t>A21B103D20</t>
  </si>
  <si>
    <t>APP20B103</t>
  </si>
  <si>
    <t>A21B103D06</t>
  </si>
  <si>
    <t>A21B103D07</t>
  </si>
  <si>
    <t>A21B103D08</t>
  </si>
  <si>
    <t>A21B103D09</t>
  </si>
  <si>
    <t>A21B103D10</t>
  </si>
  <si>
    <t>A21B103D11</t>
  </si>
  <si>
    <t>A21B103D12</t>
  </si>
  <si>
    <t>Floating rate instrument 104</t>
  </si>
  <si>
    <t>4B.305</t>
  </si>
  <si>
    <t>A21B104D13</t>
  </si>
  <si>
    <t>A21B104D14</t>
  </si>
  <si>
    <t>A21B104D15</t>
  </si>
  <si>
    <t>A21B104D16</t>
  </si>
  <si>
    <t>A21B104D17</t>
  </si>
  <si>
    <t>A21B104D18</t>
  </si>
  <si>
    <t>A21B104D19</t>
  </si>
  <si>
    <t>A21B104D01</t>
  </si>
  <si>
    <t>A21B104D02</t>
  </si>
  <si>
    <t>APP20B104D21</t>
  </si>
  <si>
    <t>A21B104D03</t>
  </si>
  <si>
    <t>A21B104D04</t>
  </si>
  <si>
    <t>A21B104D20</t>
  </si>
  <si>
    <t>APP20B104</t>
  </si>
  <si>
    <t>A21B104D06</t>
  </si>
  <si>
    <t>A21B104D07</t>
  </si>
  <si>
    <t>A21B104D08</t>
  </si>
  <si>
    <t>A21B104D09</t>
  </si>
  <si>
    <t>A21B104D10</t>
  </si>
  <si>
    <t>A21B104D11</t>
  </si>
  <si>
    <t>A21B104D12</t>
  </si>
  <si>
    <t>Floating rate instrument 105</t>
  </si>
  <si>
    <t>4B.306</t>
  </si>
  <si>
    <t>A21B105D13</t>
  </si>
  <si>
    <t>A21B105D14</t>
  </si>
  <si>
    <t>A21B105D15</t>
  </si>
  <si>
    <t>A21B105D16</t>
  </si>
  <si>
    <t>A21B105D17</t>
  </si>
  <si>
    <t>A21B105D18</t>
  </si>
  <si>
    <t>A21B105D19</t>
  </si>
  <si>
    <t>A21B105D01</t>
  </si>
  <si>
    <t>A21B105D02</t>
  </si>
  <si>
    <t>APP20B105D21</t>
  </si>
  <si>
    <t>A21B105D03</t>
  </si>
  <si>
    <t>A21B105D04</t>
  </si>
  <si>
    <t>A21B105D20</t>
  </si>
  <si>
    <t>APP20B105</t>
  </si>
  <si>
    <t>A21B105D06</t>
  </si>
  <si>
    <t>A21B105D07</t>
  </si>
  <si>
    <t>A21B105D08</t>
  </si>
  <si>
    <t>A21B105D09</t>
  </si>
  <si>
    <t>A21B105D10</t>
  </si>
  <si>
    <t>A21B105D11</t>
  </si>
  <si>
    <t>A21B105D12</t>
  </si>
  <si>
    <t>Floating rate instrument 106</t>
  </si>
  <si>
    <t>4B.307</t>
  </si>
  <si>
    <t>A21B106D13</t>
  </si>
  <si>
    <t>A21B106D14</t>
  </si>
  <si>
    <t>A21B106D15</t>
  </si>
  <si>
    <t>A21B106D16</t>
  </si>
  <si>
    <t>A21B106D17</t>
  </si>
  <si>
    <t>A21B106D18</t>
  </si>
  <si>
    <t>A21B106D19</t>
  </si>
  <si>
    <t>A21B106D01</t>
  </si>
  <si>
    <t>A21B106D02</t>
  </si>
  <si>
    <t>APP20B106D21</t>
  </si>
  <si>
    <t>A21B106D03</t>
  </si>
  <si>
    <t>A21B106D04</t>
  </si>
  <si>
    <t>A21B106D20</t>
  </si>
  <si>
    <t>APP20B106</t>
  </si>
  <si>
    <t>A21B106D06</t>
  </si>
  <si>
    <t>A21B106D07</t>
  </si>
  <si>
    <t>A21B106D08</t>
  </si>
  <si>
    <t>A21B106D09</t>
  </si>
  <si>
    <t>A21B106D10</t>
  </si>
  <si>
    <t>A21B106D11</t>
  </si>
  <si>
    <t>A21B106D12</t>
  </si>
  <si>
    <t>Floating rate instrument 107</t>
  </si>
  <si>
    <t>4B.308</t>
  </si>
  <si>
    <t>A21B107D13</t>
  </si>
  <si>
    <t>A21B107D14</t>
  </si>
  <si>
    <t>A21B107D15</t>
  </si>
  <si>
    <t>A21B107D16</t>
  </si>
  <si>
    <t>A21B107D17</t>
  </si>
  <si>
    <t>A21B107D18</t>
  </si>
  <si>
    <t>A21B107D19</t>
  </si>
  <si>
    <t>A21B107D01</t>
  </si>
  <si>
    <t>A21B107D02</t>
  </si>
  <si>
    <t>APP20B107D21</t>
  </si>
  <si>
    <t>A21B107D03</t>
  </si>
  <si>
    <t>A21B107D04</t>
  </si>
  <si>
    <t>A21B107D20</t>
  </si>
  <si>
    <t>APP20B107</t>
  </si>
  <si>
    <t>A21B107D06</t>
  </si>
  <si>
    <t>A21B107D07</t>
  </si>
  <si>
    <t>A21B107D08</t>
  </si>
  <si>
    <t>A21B107D09</t>
  </si>
  <si>
    <t>A21B107D10</t>
  </si>
  <si>
    <t>A21B107D11</t>
  </si>
  <si>
    <t>A21B107D12</t>
  </si>
  <si>
    <t>Floating rate instrument 108</t>
  </si>
  <si>
    <t>4B.309</t>
  </si>
  <si>
    <t>A21B108D13</t>
  </si>
  <si>
    <t>A21B108D14</t>
  </si>
  <si>
    <t>A21B108D15</t>
  </si>
  <si>
    <t>A21B108D16</t>
  </si>
  <si>
    <t>A21B108D17</t>
  </si>
  <si>
    <t>A21B108D18</t>
  </si>
  <si>
    <t>A21B108D19</t>
  </si>
  <si>
    <t>A21B108D01</t>
  </si>
  <si>
    <t>A21B108D02</t>
  </si>
  <si>
    <t>APP20B108D21</t>
  </si>
  <si>
    <t>A21B108D03</t>
  </si>
  <si>
    <t>A21B108D04</t>
  </si>
  <si>
    <t>A21B108D20</t>
  </si>
  <si>
    <t>APP20B108</t>
  </si>
  <si>
    <t>A21B108D06</t>
  </si>
  <si>
    <t>A21B108D07</t>
  </si>
  <si>
    <t>A21B108D08</t>
  </si>
  <si>
    <t>A21B108D09</t>
  </si>
  <si>
    <t>A21B108D10</t>
  </si>
  <si>
    <t>A21B108D11</t>
  </si>
  <si>
    <t>A21B108D12</t>
  </si>
  <si>
    <t>Floating rate instrument 109</t>
  </si>
  <si>
    <t>4B.310</t>
  </si>
  <si>
    <t>A21B109D13</t>
  </si>
  <si>
    <t>A21B109D14</t>
  </si>
  <si>
    <t>A21B109D15</t>
  </si>
  <si>
    <t>A21B109D16</t>
  </si>
  <si>
    <t>A21B109D17</t>
  </si>
  <si>
    <t>A21B109D18</t>
  </si>
  <si>
    <t>A21B109D19</t>
  </si>
  <si>
    <t>A21B109D01</t>
  </si>
  <si>
    <t>A21B109D02</t>
  </si>
  <si>
    <t>APP20B109D21</t>
  </si>
  <si>
    <t>A21B109D03</t>
  </si>
  <si>
    <t>A21B109D04</t>
  </si>
  <si>
    <t>A21B109D20</t>
  </si>
  <si>
    <t>APP20B109</t>
  </si>
  <si>
    <t>A21B109D06</t>
  </si>
  <si>
    <t>A21B109D07</t>
  </si>
  <si>
    <t>A21B109D08</t>
  </si>
  <si>
    <t>A21B109D09</t>
  </si>
  <si>
    <t>A21B109D10</t>
  </si>
  <si>
    <t>A21B109D11</t>
  </si>
  <si>
    <t>A21B109D12</t>
  </si>
  <si>
    <t>Floating rate instrument 110</t>
  </si>
  <si>
    <t>4B.311</t>
  </si>
  <si>
    <t>A21B110D13</t>
  </si>
  <si>
    <t>A21B110D14</t>
  </si>
  <si>
    <t>A21B110D15</t>
  </si>
  <si>
    <t>A21B110D16</t>
  </si>
  <si>
    <t>A21B110D17</t>
  </si>
  <si>
    <t>A21B110D18</t>
  </si>
  <si>
    <t>A21B110D19</t>
  </si>
  <si>
    <t>A21B110D01</t>
  </si>
  <si>
    <t>A21B110D02</t>
  </si>
  <si>
    <t>APP20B110D21</t>
  </si>
  <si>
    <t>A21B110D03</t>
  </si>
  <si>
    <t>A21B110D04</t>
  </si>
  <si>
    <t>A21B110D20</t>
  </si>
  <si>
    <t>APP20B110</t>
  </si>
  <si>
    <t>A21B110D06</t>
  </si>
  <si>
    <t>A21B110D07</t>
  </si>
  <si>
    <t>A21B110D08</t>
  </si>
  <si>
    <t>A21B110D09</t>
  </si>
  <si>
    <t>A21B110D10</t>
  </si>
  <si>
    <t>A21B110D11</t>
  </si>
  <si>
    <t>A21B110D12</t>
  </si>
  <si>
    <t>Floating rate instrument 111</t>
  </si>
  <si>
    <t>4B.312</t>
  </si>
  <si>
    <t>A21B111D13</t>
  </si>
  <si>
    <t>A21B111D14</t>
  </si>
  <si>
    <t>A21B111D15</t>
  </si>
  <si>
    <t>A21B111D16</t>
  </si>
  <si>
    <t>A21B111D17</t>
  </si>
  <si>
    <t>A21B111D18</t>
  </si>
  <si>
    <t>A21B111D19</t>
  </si>
  <si>
    <t>A21B111D01</t>
  </si>
  <si>
    <t>A21B111D02</t>
  </si>
  <si>
    <t>APP20B111D21</t>
  </si>
  <si>
    <t>A21B111D03</t>
  </si>
  <si>
    <t>A21B111D04</t>
  </si>
  <si>
    <t>A21B111D20</t>
  </si>
  <si>
    <t>APP20B111</t>
  </si>
  <si>
    <t>A21B111D06</t>
  </si>
  <si>
    <t>A21B111D07</t>
  </si>
  <si>
    <t>A21B111D08</t>
  </si>
  <si>
    <t>A21B111D09</t>
  </si>
  <si>
    <t>A21B111D10</t>
  </si>
  <si>
    <t>A21B111D11</t>
  </si>
  <si>
    <t>A21B111D12</t>
  </si>
  <si>
    <t>Floating rate instrument 112</t>
  </si>
  <si>
    <t>4B.313</t>
  </si>
  <si>
    <t>A21B112D13</t>
  </si>
  <si>
    <t>A21B112D14</t>
  </si>
  <si>
    <t>A21B112D15</t>
  </si>
  <si>
    <t>A21B112D16</t>
  </si>
  <si>
    <t>A21B112D17</t>
  </si>
  <si>
    <t>A21B112D18</t>
  </si>
  <si>
    <t>A21B112D19</t>
  </si>
  <si>
    <t>A21B112D01</t>
  </si>
  <si>
    <t>A21B112D02</t>
  </si>
  <si>
    <t>APP20B112D21</t>
  </si>
  <si>
    <t>A21B112D03</t>
  </si>
  <si>
    <t>A21B112D04</t>
  </si>
  <si>
    <t>A21B112D20</t>
  </si>
  <si>
    <t>APP20B112</t>
  </si>
  <si>
    <t>A21B112D06</t>
  </si>
  <si>
    <t>A21B112D07</t>
  </si>
  <si>
    <t>A21B112D08</t>
  </si>
  <si>
    <t>A21B112D09</t>
  </si>
  <si>
    <t>A21B112D10</t>
  </si>
  <si>
    <t>A21B112D11</t>
  </si>
  <si>
    <t>A21B112D12</t>
  </si>
  <si>
    <t>Floating rate instrument 113</t>
  </si>
  <si>
    <t>4B.314</t>
  </si>
  <si>
    <t>A21B113D13</t>
  </si>
  <si>
    <t>A21B113D14</t>
  </si>
  <si>
    <t>A21B113D15</t>
  </si>
  <si>
    <t>A21B113D16</t>
  </si>
  <si>
    <t>A21B113D17</t>
  </si>
  <si>
    <t>A21B113D18</t>
  </si>
  <si>
    <t>A21B113D19</t>
  </si>
  <si>
    <t>A21B113D01</t>
  </si>
  <si>
    <t>A21B113D02</t>
  </si>
  <si>
    <t>APP20B113D21</t>
  </si>
  <si>
    <t>A21B113D03</t>
  </si>
  <si>
    <t>A21B113D04</t>
  </si>
  <si>
    <t>A21B113D20</t>
  </si>
  <si>
    <t>APP20B113</t>
  </si>
  <si>
    <t>A21B113D06</t>
  </si>
  <si>
    <t>A21B113D07</t>
  </si>
  <si>
    <t>A21B113D08</t>
  </si>
  <si>
    <t>A21B113D09</t>
  </si>
  <si>
    <t>A21B113D10</t>
  </si>
  <si>
    <t>A21B113D11</t>
  </si>
  <si>
    <t>A21B113D12</t>
  </si>
  <si>
    <t>Floating rate instrument 114</t>
  </si>
  <si>
    <t>4B.315</t>
  </si>
  <si>
    <t>A21B114D13</t>
  </si>
  <si>
    <t>A21B114D14</t>
  </si>
  <si>
    <t>A21B114D15</t>
  </si>
  <si>
    <t>A21B114D16</t>
  </si>
  <si>
    <t>A21B114D17</t>
  </si>
  <si>
    <t>A21B114D18</t>
  </si>
  <si>
    <t>A21B114D19</t>
  </si>
  <si>
    <t>A21B114D01</t>
  </si>
  <si>
    <t>A21B114D02</t>
  </si>
  <si>
    <t>APP20B114D21</t>
  </si>
  <si>
    <t>A21B114D03</t>
  </si>
  <si>
    <t>A21B114D04</t>
  </si>
  <si>
    <t>A21B114D20</t>
  </si>
  <si>
    <t>APP20B114</t>
  </si>
  <si>
    <t>A21B114D06</t>
  </si>
  <si>
    <t>A21B114D07</t>
  </si>
  <si>
    <t>A21B114D08</t>
  </si>
  <si>
    <t>A21B114D09</t>
  </si>
  <si>
    <t>A21B114D10</t>
  </si>
  <si>
    <t>A21B114D11</t>
  </si>
  <si>
    <t>A21B114D12</t>
  </si>
  <si>
    <t>Floating rate instrument 115</t>
  </si>
  <si>
    <t>4B.316</t>
  </si>
  <si>
    <t>A21B115D13</t>
  </si>
  <si>
    <t>A21B115D14</t>
  </si>
  <si>
    <t>A21B115D15</t>
  </si>
  <si>
    <t>A21B115D16</t>
  </si>
  <si>
    <t>A21B115D17</t>
  </si>
  <si>
    <t>A21B115D18</t>
  </si>
  <si>
    <t>A21B115D19</t>
  </si>
  <si>
    <t>A21B115D01</t>
  </si>
  <si>
    <t>A21B115D02</t>
  </si>
  <si>
    <t>APP20B115D21</t>
  </si>
  <si>
    <t>A21B115D03</t>
  </si>
  <si>
    <t>A21B115D04</t>
  </si>
  <si>
    <t>A21B115D20</t>
  </si>
  <si>
    <t>APP20B115</t>
  </si>
  <si>
    <t>A21B115D06</t>
  </si>
  <si>
    <t>A21B115D07</t>
  </si>
  <si>
    <t>A21B115D08</t>
  </si>
  <si>
    <t>A21B115D09</t>
  </si>
  <si>
    <t>A21B115D10</t>
  </si>
  <si>
    <t>A21B115D11</t>
  </si>
  <si>
    <t>A21B115D12</t>
  </si>
  <si>
    <t>Floating rate instrument 116</t>
  </si>
  <si>
    <t>4B.317</t>
  </si>
  <si>
    <t>A21B116D13</t>
  </si>
  <si>
    <t>A21B116D14</t>
  </si>
  <si>
    <t>A21B116D15</t>
  </si>
  <si>
    <t>A21B116D16</t>
  </si>
  <si>
    <t>A21B116D17</t>
  </si>
  <si>
    <t>A21B116D18</t>
  </si>
  <si>
    <t>A21B116D19</t>
  </si>
  <si>
    <t>A21B116D01</t>
  </si>
  <si>
    <t>A21B116D02</t>
  </si>
  <si>
    <t>APP20B116D21</t>
  </si>
  <si>
    <t>A21B116D03</t>
  </si>
  <si>
    <t>A21B116D04</t>
  </si>
  <si>
    <t>A21B116D20</t>
  </si>
  <si>
    <t>APP20B116</t>
  </si>
  <si>
    <t>A21B116D06</t>
  </si>
  <si>
    <t>A21B116D07</t>
  </si>
  <si>
    <t>A21B116D08</t>
  </si>
  <si>
    <t>A21B116D09</t>
  </si>
  <si>
    <t>A21B116D10</t>
  </si>
  <si>
    <t>A21B116D11</t>
  </si>
  <si>
    <t>A21B116D12</t>
  </si>
  <si>
    <t>Floating rate instrument 117</t>
  </si>
  <si>
    <t>4B.318</t>
  </si>
  <si>
    <t>A21B117D13</t>
  </si>
  <si>
    <t>A21B117D14</t>
  </si>
  <si>
    <t>A21B117D15</t>
  </si>
  <si>
    <t>A21B117D16</t>
  </si>
  <si>
    <t>A21B117D17</t>
  </si>
  <si>
    <t>A21B117D18</t>
  </si>
  <si>
    <t>A21B117D19</t>
  </si>
  <si>
    <t>A21B117D01</t>
  </si>
  <si>
    <t>A21B117D02</t>
  </si>
  <si>
    <t>APP20B117D21</t>
  </si>
  <si>
    <t>A21B117D03</t>
  </si>
  <si>
    <t>A21B117D04</t>
  </si>
  <si>
    <t>A21B117D20</t>
  </si>
  <si>
    <t>APP20B117</t>
  </si>
  <si>
    <t>A21B117D06</t>
  </si>
  <si>
    <t>A21B117D07</t>
  </si>
  <si>
    <t>A21B117D08</t>
  </si>
  <si>
    <t>A21B117D09</t>
  </si>
  <si>
    <t>A21B117D10</t>
  </si>
  <si>
    <t>A21B117D11</t>
  </si>
  <si>
    <t>A21B117D12</t>
  </si>
  <si>
    <t>Floating rate instrument 118</t>
  </si>
  <si>
    <t>4B.319</t>
  </si>
  <si>
    <t>A21B118D13</t>
  </si>
  <si>
    <t>A21B118D14</t>
  </si>
  <si>
    <t>A21B118D15</t>
  </si>
  <si>
    <t>A21B118D16</t>
  </si>
  <si>
    <t>A21B118D17</t>
  </si>
  <si>
    <t>A21B118D18</t>
  </si>
  <si>
    <t>A21B118D19</t>
  </si>
  <si>
    <t>A21B118D01</t>
  </si>
  <si>
    <t>A21B118D02</t>
  </si>
  <si>
    <t>APP20B118D21</t>
  </si>
  <si>
    <t>A21B118D03</t>
  </si>
  <si>
    <t>A21B118D04</t>
  </si>
  <si>
    <t>A21B118D20</t>
  </si>
  <si>
    <t>APP20B118</t>
  </si>
  <si>
    <t>A21B118D06</t>
  </si>
  <si>
    <t>A21B118D07</t>
  </si>
  <si>
    <t>A21B118D08</t>
  </si>
  <si>
    <t>A21B118D09</t>
  </si>
  <si>
    <t>A21B118D10</t>
  </si>
  <si>
    <t>A21B118D11</t>
  </si>
  <si>
    <t>A21B118D12</t>
  </si>
  <si>
    <t>Floating rate instrument 119</t>
  </si>
  <si>
    <t>4B.320</t>
  </si>
  <si>
    <t>A21B119D13</t>
  </si>
  <si>
    <t>A21B119D14</t>
  </si>
  <si>
    <t>A21B119D15</t>
  </si>
  <si>
    <t>A21B119D16</t>
  </si>
  <si>
    <t>A21B119D17</t>
  </si>
  <si>
    <t>A21B119D18</t>
  </si>
  <si>
    <t>A21B119D19</t>
  </si>
  <si>
    <t>A21B119D01</t>
  </si>
  <si>
    <t>A21B119D02</t>
  </si>
  <si>
    <t>APP20B119D21</t>
  </si>
  <si>
    <t>A21B119D03</t>
  </si>
  <si>
    <t>A21B119D04</t>
  </si>
  <si>
    <t>A21B119D20</t>
  </si>
  <si>
    <t>APP20B119</t>
  </si>
  <si>
    <t>A21B119D06</t>
  </si>
  <si>
    <t>A21B119D07</t>
  </si>
  <si>
    <t>A21B119D08</t>
  </si>
  <si>
    <t>A21B119D09</t>
  </si>
  <si>
    <t>A21B119D10</t>
  </si>
  <si>
    <t>A21B119D11</t>
  </si>
  <si>
    <t>A21B119D12</t>
  </si>
  <si>
    <t>Floating rate instrument 120</t>
  </si>
  <si>
    <t>4B.321</t>
  </si>
  <si>
    <t>A21B120D13</t>
  </si>
  <si>
    <t>A21B120D14</t>
  </si>
  <si>
    <t>A21B120D15</t>
  </si>
  <si>
    <t>A21B120D16</t>
  </si>
  <si>
    <t>A21B120D17</t>
  </si>
  <si>
    <t>A21B120D18</t>
  </si>
  <si>
    <t>A21B120D19</t>
  </si>
  <si>
    <t>A21B120D01</t>
  </si>
  <si>
    <t>A21B120D02</t>
  </si>
  <si>
    <t>APP20B120D21</t>
  </si>
  <si>
    <t>A21B120D03</t>
  </si>
  <si>
    <t>A21B120D04</t>
  </si>
  <si>
    <t>A21B120D20</t>
  </si>
  <si>
    <t>APP20B120</t>
  </si>
  <si>
    <t>A21B120D06</t>
  </si>
  <si>
    <t>A21B120D07</t>
  </si>
  <si>
    <t>A21B120D08</t>
  </si>
  <si>
    <t>A21B120D09</t>
  </si>
  <si>
    <t>A21B120D10</t>
  </si>
  <si>
    <t>A21B120D11</t>
  </si>
  <si>
    <t>A21B120D12</t>
  </si>
  <si>
    <t>Floating rate instrument 121</t>
  </si>
  <si>
    <t>4B.322</t>
  </si>
  <si>
    <t>A21B121D13</t>
  </si>
  <si>
    <t>A21B121D14</t>
  </si>
  <si>
    <t>A21B121D15</t>
  </si>
  <si>
    <t>A21B121D16</t>
  </si>
  <si>
    <t>A21B121D17</t>
  </si>
  <si>
    <t>A21B121D18</t>
  </si>
  <si>
    <t>A21B121D19</t>
  </si>
  <si>
    <t>A21B121D01</t>
  </si>
  <si>
    <t>A21B121D02</t>
  </si>
  <si>
    <t>APP20B121D21</t>
  </si>
  <si>
    <t>A21B121D03</t>
  </si>
  <si>
    <t>A21B121D04</t>
  </si>
  <si>
    <t>A21B121D20</t>
  </si>
  <si>
    <t>APP20B121</t>
  </si>
  <si>
    <t>A21B121D06</t>
  </si>
  <si>
    <t>A21B121D07</t>
  </si>
  <si>
    <t>A21B121D08</t>
  </si>
  <si>
    <t>A21B121D09</t>
  </si>
  <si>
    <t>A21B121D10</t>
  </si>
  <si>
    <t>A21B121D11</t>
  </si>
  <si>
    <t>A21B121D12</t>
  </si>
  <si>
    <t>Floating rate instrument 122</t>
  </si>
  <si>
    <t>4B.323</t>
  </si>
  <si>
    <t>A21B122D13</t>
  </si>
  <si>
    <t>A21B122D14</t>
  </si>
  <si>
    <t>A21B122D15</t>
  </si>
  <si>
    <t>A21B122D16</t>
  </si>
  <si>
    <t>A21B122D17</t>
  </si>
  <si>
    <t>A21B122D18</t>
  </si>
  <si>
    <t>A21B122D19</t>
  </si>
  <si>
    <t>A21B122D01</t>
  </si>
  <si>
    <t>A21B122D02</t>
  </si>
  <si>
    <t>APP20B122D21</t>
  </si>
  <si>
    <t>A21B122D03</t>
  </si>
  <si>
    <t>A21B122D04</t>
  </si>
  <si>
    <t>A21B122D20</t>
  </si>
  <si>
    <t>APP20B122</t>
  </si>
  <si>
    <t>A21B122D06</t>
  </si>
  <si>
    <t>A21B122D07</t>
  </si>
  <si>
    <t>A21B122D08</t>
  </si>
  <si>
    <t>A21B122D09</t>
  </si>
  <si>
    <t>A21B122D10</t>
  </si>
  <si>
    <t>A21B122D11</t>
  </si>
  <si>
    <t>A21B122D12</t>
  </si>
  <si>
    <t>Floating rate instrument 123</t>
  </si>
  <si>
    <t>4B.324</t>
  </si>
  <si>
    <t>A21B123D13</t>
  </si>
  <si>
    <t>A21B123D14</t>
  </si>
  <si>
    <t>A21B123D15</t>
  </si>
  <si>
    <t>A21B123D16</t>
  </si>
  <si>
    <t>A21B123D17</t>
  </si>
  <si>
    <t>A21B123D18</t>
  </si>
  <si>
    <t>A21B123D19</t>
  </si>
  <si>
    <t>A21B123D01</t>
  </si>
  <si>
    <t>A21B123D02</t>
  </si>
  <si>
    <t>APP20B123D21</t>
  </si>
  <si>
    <t>A21B123D03</t>
  </si>
  <si>
    <t>A21B123D04</t>
  </si>
  <si>
    <t>A21B123D20</t>
  </si>
  <si>
    <t>APP20B123</t>
  </si>
  <si>
    <t>A21B123D06</t>
  </si>
  <si>
    <t>A21B123D07</t>
  </si>
  <si>
    <t>A21B123D08</t>
  </si>
  <si>
    <t>A21B123D09</t>
  </si>
  <si>
    <t>A21B123D10</t>
  </si>
  <si>
    <t>A21B123D11</t>
  </si>
  <si>
    <t>A21B123D12</t>
  </si>
  <si>
    <t>Floating rate instrument 124</t>
  </si>
  <si>
    <t>4B.325</t>
  </si>
  <si>
    <t>A21B124D13</t>
  </si>
  <si>
    <t>A21B124D14</t>
  </si>
  <si>
    <t>A21B124D15</t>
  </si>
  <si>
    <t>A21B124D16</t>
  </si>
  <si>
    <t>A21B124D17</t>
  </si>
  <si>
    <t>A21B124D18</t>
  </si>
  <si>
    <t>A21B124D19</t>
  </si>
  <si>
    <t>A21B124D01</t>
  </si>
  <si>
    <t>A21B124D02</t>
  </si>
  <si>
    <t>APP20B124D21</t>
  </si>
  <si>
    <t>A21B124D03</t>
  </si>
  <si>
    <t>A21B124D04</t>
  </si>
  <si>
    <t>A21B124D20</t>
  </si>
  <si>
    <t>APP20B124</t>
  </si>
  <si>
    <t>A21B124D06</t>
  </si>
  <si>
    <t>A21B124D07</t>
  </si>
  <si>
    <t>A21B124D08</t>
  </si>
  <si>
    <t>A21B124D09</t>
  </si>
  <si>
    <t>A21B124D10</t>
  </si>
  <si>
    <t>A21B124D11</t>
  </si>
  <si>
    <t>A21B124D12</t>
  </si>
  <si>
    <t>Floating rate instrument 125</t>
  </si>
  <si>
    <t>4B.326</t>
  </si>
  <si>
    <t>A21B125D13</t>
  </si>
  <si>
    <t>A21B125D14</t>
  </si>
  <si>
    <t>A21B125D15</t>
  </si>
  <si>
    <t>A21B125D16</t>
  </si>
  <si>
    <t>A21B125D17</t>
  </si>
  <si>
    <t>A21B125D18</t>
  </si>
  <si>
    <t>A21B125D19</t>
  </si>
  <si>
    <t>A21B125D01</t>
  </si>
  <si>
    <t>A21B125D02</t>
  </si>
  <si>
    <t>APP20B125D21</t>
  </si>
  <si>
    <t>A21B125D03</t>
  </si>
  <si>
    <t>A21B125D04</t>
  </si>
  <si>
    <t>A21B125D20</t>
  </si>
  <si>
    <t>APP20B125</t>
  </si>
  <si>
    <t>A21B125D06</t>
  </si>
  <si>
    <t>A21B125D07</t>
  </si>
  <si>
    <t>A21B125D08</t>
  </si>
  <si>
    <t>A21B125D09</t>
  </si>
  <si>
    <t>A21B125D10</t>
  </si>
  <si>
    <t>A21B125D11</t>
  </si>
  <si>
    <t>A21B125D12</t>
  </si>
  <si>
    <t>Floating rate instrument 126</t>
  </si>
  <si>
    <t>4B.327</t>
  </si>
  <si>
    <t>A21B126D13</t>
  </si>
  <si>
    <t>A21B126D14</t>
  </si>
  <si>
    <t>A21B126D15</t>
  </si>
  <si>
    <t>A21B126D16</t>
  </si>
  <si>
    <t>A21B126D17</t>
  </si>
  <si>
    <t>A21B126D18</t>
  </si>
  <si>
    <t>A21B126D19</t>
  </si>
  <si>
    <t>A21B126D01</t>
  </si>
  <si>
    <t>A21B126D02</t>
  </si>
  <si>
    <t>APP20B126D21</t>
  </si>
  <si>
    <t>A21B126D03</t>
  </si>
  <si>
    <t>A21B126D04</t>
  </si>
  <si>
    <t>A21B126D20</t>
  </si>
  <si>
    <t>APP20B126</t>
  </si>
  <si>
    <t>A21B126D06</t>
  </si>
  <si>
    <t>A21B126D07</t>
  </si>
  <si>
    <t>A21B126D08</t>
  </si>
  <si>
    <t>A21B126D09</t>
  </si>
  <si>
    <t>A21B126D10</t>
  </si>
  <si>
    <t>A21B126D11</t>
  </si>
  <si>
    <t>A21B126D12</t>
  </si>
  <si>
    <t>Floating rate instrument 127</t>
  </si>
  <si>
    <t>4B.328</t>
  </si>
  <si>
    <t>A21B127D13</t>
  </si>
  <si>
    <t>A21B127D14</t>
  </si>
  <si>
    <t>A21B127D15</t>
  </si>
  <si>
    <t>A21B127D16</t>
  </si>
  <si>
    <t>A21B127D17</t>
  </si>
  <si>
    <t>A21B127D18</t>
  </si>
  <si>
    <t>A21B127D19</t>
  </si>
  <si>
    <t>A21B127D01</t>
  </si>
  <si>
    <t>A21B127D02</t>
  </si>
  <si>
    <t>APP20B127D21</t>
  </si>
  <si>
    <t>A21B127D03</t>
  </si>
  <si>
    <t>A21B127D04</t>
  </si>
  <si>
    <t>A21B127D20</t>
  </si>
  <si>
    <t>APP20B127</t>
  </si>
  <si>
    <t>A21B127D06</t>
  </si>
  <si>
    <t>A21B127D07</t>
  </si>
  <si>
    <t>A21B127D08</t>
  </si>
  <si>
    <t>A21B127D09</t>
  </si>
  <si>
    <t>A21B127D10</t>
  </si>
  <si>
    <t>A21B127D11</t>
  </si>
  <si>
    <t>A21B127D12</t>
  </si>
  <si>
    <t>Floating rate instrument 128</t>
  </si>
  <si>
    <t>4B.329</t>
  </si>
  <si>
    <t>A21B128D13</t>
  </si>
  <si>
    <t>A21B128D14</t>
  </si>
  <si>
    <t>A21B128D15</t>
  </si>
  <si>
    <t>A21B128D16</t>
  </si>
  <si>
    <t>A21B128D17</t>
  </si>
  <si>
    <t>A21B128D18</t>
  </si>
  <si>
    <t>A21B128D19</t>
  </si>
  <si>
    <t>A21B128D01</t>
  </si>
  <si>
    <t>A21B128D02</t>
  </si>
  <si>
    <t>APP20B128D21</t>
  </si>
  <si>
    <t>A21B128D03</t>
  </si>
  <si>
    <t>A21B128D04</t>
  </si>
  <si>
    <t>A21B128D20</t>
  </si>
  <si>
    <t>APP20B128</t>
  </si>
  <si>
    <t>A21B128D06</t>
  </si>
  <si>
    <t>A21B128D07</t>
  </si>
  <si>
    <t>A21B128D08</t>
  </si>
  <si>
    <t>A21B128D09</t>
  </si>
  <si>
    <t>A21B128D10</t>
  </si>
  <si>
    <t>A21B128D11</t>
  </si>
  <si>
    <t>A21B128D12</t>
  </si>
  <si>
    <t>Floating rate instrument 129</t>
  </si>
  <si>
    <t>4B.330</t>
  </si>
  <si>
    <t>A21B129D13</t>
  </si>
  <si>
    <t>A21B129D14</t>
  </si>
  <si>
    <t>A21B129D15</t>
  </si>
  <si>
    <t>A21B129D16</t>
  </si>
  <si>
    <t>A21B129D17</t>
  </si>
  <si>
    <t>A21B129D18</t>
  </si>
  <si>
    <t>A21B129D19</t>
  </si>
  <si>
    <t>A21B129D01</t>
  </si>
  <si>
    <t>A21B129D02</t>
  </si>
  <si>
    <t>APP20B129D21</t>
  </si>
  <si>
    <t>A21B129D03</t>
  </si>
  <si>
    <t>A21B129D04</t>
  </si>
  <si>
    <t>A21B129D20</t>
  </si>
  <si>
    <t>APP20B129</t>
  </si>
  <si>
    <t>A21B129D06</t>
  </si>
  <si>
    <t>A21B129D07</t>
  </si>
  <si>
    <t>A21B129D08</t>
  </si>
  <si>
    <t>A21B129D09</t>
  </si>
  <si>
    <t>A21B129D10</t>
  </si>
  <si>
    <t>A21B129D11</t>
  </si>
  <si>
    <t>A21B129D12</t>
  </si>
  <si>
    <t>Floating rate instrument 130</t>
  </si>
  <si>
    <t>4B.331</t>
  </si>
  <si>
    <t>A21B130D13</t>
  </si>
  <si>
    <t>A21B130D14</t>
  </si>
  <si>
    <t>A21B130D15</t>
  </si>
  <si>
    <t>A21B130D16</t>
  </si>
  <si>
    <t>A21B130D17</t>
  </si>
  <si>
    <t>A21B130D18</t>
  </si>
  <si>
    <t>A21B130D19</t>
  </si>
  <si>
    <t>A21B130D01</t>
  </si>
  <si>
    <t>A21B130D02</t>
  </si>
  <si>
    <t>APP20B130D21</t>
  </si>
  <si>
    <t>A21B130D03</t>
  </si>
  <si>
    <t>A21B130D04</t>
  </si>
  <si>
    <t>A21B130D20</t>
  </si>
  <si>
    <t>APP20B130</t>
  </si>
  <si>
    <t>A21B130D06</t>
  </si>
  <si>
    <t>A21B130D07</t>
  </si>
  <si>
    <t>A21B130D08</t>
  </si>
  <si>
    <t>A21B130D09</t>
  </si>
  <si>
    <t>A21B130D10</t>
  </si>
  <si>
    <t>A21B130D11</t>
  </si>
  <si>
    <t>A21B130D12</t>
  </si>
  <si>
    <t>Floating rate instrument 131</t>
  </si>
  <si>
    <t>4B.332</t>
  </si>
  <si>
    <t>A21B131D13</t>
  </si>
  <si>
    <t>A21B131D14</t>
  </si>
  <si>
    <t>A21B131D15</t>
  </si>
  <si>
    <t>A21B131D16</t>
  </si>
  <si>
    <t>A21B131D17</t>
  </si>
  <si>
    <t>A21B131D18</t>
  </si>
  <si>
    <t>A21B131D19</t>
  </si>
  <si>
    <t>A21B131D01</t>
  </si>
  <si>
    <t>A21B131D02</t>
  </si>
  <si>
    <t>APP20B131D21</t>
  </si>
  <si>
    <t>A21B131D03</t>
  </si>
  <si>
    <t>A21B131D04</t>
  </si>
  <si>
    <t>A21B131D20</t>
  </si>
  <si>
    <t>APP20B131</t>
  </si>
  <si>
    <t>A21B131D06</t>
  </si>
  <si>
    <t>A21B131D07</t>
  </si>
  <si>
    <t>A21B131D08</t>
  </si>
  <si>
    <t>A21B131D09</t>
  </si>
  <si>
    <t>A21B131D10</t>
  </si>
  <si>
    <t>A21B131D11</t>
  </si>
  <si>
    <t>A21B131D12</t>
  </si>
  <si>
    <t>Floating rate instrument 132</t>
  </si>
  <si>
    <t>4B.333</t>
  </si>
  <si>
    <t>A21B132D13</t>
  </si>
  <si>
    <t>A21B132D14</t>
  </si>
  <si>
    <t>A21B132D15</t>
  </si>
  <si>
    <t>A21B132D16</t>
  </si>
  <si>
    <t>A21B132D17</t>
  </si>
  <si>
    <t>A21B132D18</t>
  </si>
  <si>
    <t>A21B132D19</t>
  </si>
  <si>
    <t>A21B132D01</t>
  </si>
  <si>
    <t>A21B132D02</t>
  </si>
  <si>
    <t>APP20B132D21</t>
  </si>
  <si>
    <t>A21B132D03</t>
  </si>
  <si>
    <t>A21B132D04</t>
  </si>
  <si>
    <t>A21B132D20</t>
  </si>
  <si>
    <t>APP20B132</t>
  </si>
  <si>
    <t>A21B132D06</t>
  </si>
  <si>
    <t>A21B132D07</t>
  </si>
  <si>
    <t>A21B132D08</t>
  </si>
  <si>
    <t>A21B132D09</t>
  </si>
  <si>
    <t>A21B132D10</t>
  </si>
  <si>
    <t>A21B132D11</t>
  </si>
  <si>
    <t>A21B132D12</t>
  </si>
  <si>
    <t>Floating rate instrument 133</t>
  </si>
  <si>
    <t>4B.334</t>
  </si>
  <si>
    <t>A21B133D13</t>
  </si>
  <si>
    <t>A21B133D14</t>
  </si>
  <si>
    <t>A21B133D15</t>
  </si>
  <si>
    <t>A21B133D16</t>
  </si>
  <si>
    <t>A21B133D17</t>
  </si>
  <si>
    <t>A21B133D18</t>
  </si>
  <si>
    <t>A21B133D19</t>
  </si>
  <si>
    <t>A21B133D01</t>
  </si>
  <si>
    <t>A21B133D02</t>
  </si>
  <si>
    <t>APP20B133D21</t>
  </si>
  <si>
    <t>A21B133D03</t>
  </si>
  <si>
    <t>A21B133D04</t>
  </si>
  <si>
    <t>A21B133D20</t>
  </si>
  <si>
    <t>APP20B133</t>
  </si>
  <si>
    <t>A21B133D06</t>
  </si>
  <si>
    <t>A21B133D07</t>
  </si>
  <si>
    <t>A21B133D08</t>
  </si>
  <si>
    <t>A21B133D09</t>
  </si>
  <si>
    <t>A21B133D10</t>
  </si>
  <si>
    <t>A21B133D11</t>
  </si>
  <si>
    <t>A21B133D12</t>
  </si>
  <si>
    <t>Floating rate instrument 134</t>
  </si>
  <si>
    <t>4B.335</t>
  </si>
  <si>
    <t>A21B134D13</t>
  </si>
  <si>
    <t>A21B134D14</t>
  </si>
  <si>
    <t>A21B134D15</t>
  </si>
  <si>
    <t>A21B134D16</t>
  </si>
  <si>
    <t>A21B134D17</t>
  </si>
  <si>
    <t>A21B134D18</t>
  </si>
  <si>
    <t>A21B134D19</t>
  </si>
  <si>
    <t>A21B134D01</t>
  </si>
  <si>
    <t>A21B134D02</t>
  </si>
  <si>
    <t>APP20B134D21</t>
  </si>
  <si>
    <t>A21B134D03</t>
  </si>
  <si>
    <t>A21B134D04</t>
  </si>
  <si>
    <t>A21B134D20</t>
  </si>
  <si>
    <t>APP20B134</t>
  </si>
  <si>
    <t>A21B134D06</t>
  </si>
  <si>
    <t>A21B134D07</t>
  </si>
  <si>
    <t>A21B134D08</t>
  </si>
  <si>
    <t>A21B134D09</t>
  </si>
  <si>
    <t>A21B134D10</t>
  </si>
  <si>
    <t>A21B134D11</t>
  </si>
  <si>
    <t>A21B134D12</t>
  </si>
  <si>
    <t>Floating rate instrument 135</t>
  </si>
  <si>
    <t>4B.336</t>
  </si>
  <si>
    <t>A21B135D13</t>
  </si>
  <si>
    <t>A21B135D14</t>
  </si>
  <si>
    <t>A21B135D15</t>
  </si>
  <si>
    <t>A21B135D16</t>
  </si>
  <si>
    <t>A21B135D17</t>
  </si>
  <si>
    <t>A21B135D18</t>
  </si>
  <si>
    <t>A21B135D19</t>
  </si>
  <si>
    <t>A21B135D01</t>
  </si>
  <si>
    <t>A21B135D02</t>
  </si>
  <si>
    <t>APP20B135D21</t>
  </si>
  <si>
    <t>A21B135D03</t>
  </si>
  <si>
    <t>A21B135D04</t>
  </si>
  <si>
    <t>A21B135D20</t>
  </si>
  <si>
    <t>APP20B135</t>
  </si>
  <si>
    <t>A21B135D06</t>
  </si>
  <si>
    <t>A21B135D07</t>
  </si>
  <si>
    <t>A21B135D08</t>
  </si>
  <si>
    <t>A21B135D09</t>
  </si>
  <si>
    <t>A21B135D10</t>
  </si>
  <si>
    <t>A21B135D11</t>
  </si>
  <si>
    <t>A21B135D12</t>
  </si>
  <si>
    <t>Floating rate instrument 136</t>
  </si>
  <si>
    <t>4B.337</t>
  </si>
  <si>
    <t>A21B136D13</t>
  </si>
  <si>
    <t>A21B136D14</t>
  </si>
  <si>
    <t>A21B136D15</t>
  </si>
  <si>
    <t>A21B136D16</t>
  </si>
  <si>
    <t>A21B136D17</t>
  </si>
  <si>
    <t>A21B136D18</t>
  </si>
  <si>
    <t>A21B136D19</t>
  </si>
  <si>
    <t>A21B136D01</t>
  </si>
  <si>
    <t>A21B136D02</t>
  </si>
  <si>
    <t>APP20B136D21</t>
  </si>
  <si>
    <t>A21B136D03</t>
  </si>
  <si>
    <t>A21B136D04</t>
  </si>
  <si>
    <t>A21B136D20</t>
  </si>
  <si>
    <t>APP20B136</t>
  </si>
  <si>
    <t>A21B136D06</t>
  </si>
  <si>
    <t>A21B136D07</t>
  </si>
  <si>
    <t>A21B136D08</t>
  </si>
  <si>
    <t>A21B136D09</t>
  </si>
  <si>
    <t>A21B136D10</t>
  </si>
  <si>
    <t>A21B136D11</t>
  </si>
  <si>
    <t>A21B136D12</t>
  </si>
  <si>
    <t>Floating rate instrument 137</t>
  </si>
  <si>
    <t>4B.338</t>
  </si>
  <si>
    <t>A21B137D13</t>
  </si>
  <si>
    <t>A21B137D14</t>
  </si>
  <si>
    <t>A21B137D15</t>
  </si>
  <si>
    <t>A21B137D16</t>
  </si>
  <si>
    <t>A21B137D17</t>
  </si>
  <si>
    <t>A21B137D18</t>
  </si>
  <si>
    <t>A21B137D19</t>
  </si>
  <si>
    <t>A21B137D01</t>
  </si>
  <si>
    <t>A21B137D02</t>
  </si>
  <si>
    <t>APP20B137D21</t>
  </si>
  <si>
    <t>A21B137D03</t>
  </si>
  <si>
    <t>A21B137D04</t>
  </si>
  <si>
    <t>A21B137D20</t>
  </si>
  <si>
    <t>APP20B137</t>
  </si>
  <si>
    <t>A21B137D06</t>
  </si>
  <si>
    <t>A21B137D07</t>
  </si>
  <si>
    <t>A21B137D08</t>
  </si>
  <si>
    <t>A21B137D09</t>
  </si>
  <si>
    <t>A21B137D10</t>
  </si>
  <si>
    <t>A21B137D11</t>
  </si>
  <si>
    <t>A21B137D12</t>
  </si>
  <si>
    <t>Floating rate instrument 138</t>
  </si>
  <si>
    <t>4B.339</t>
  </si>
  <si>
    <t>A21B138D13</t>
  </si>
  <si>
    <t>A21B138D14</t>
  </si>
  <si>
    <t>A21B138D15</t>
  </si>
  <si>
    <t>A21B138D16</t>
  </si>
  <si>
    <t>A21B138D17</t>
  </si>
  <si>
    <t>A21B138D18</t>
  </si>
  <si>
    <t>A21B138D19</t>
  </si>
  <si>
    <t>A21B138D01</t>
  </si>
  <si>
    <t>A21B138D02</t>
  </si>
  <si>
    <t>APP20B138D21</t>
  </si>
  <si>
    <t>A21B138D03</t>
  </si>
  <si>
    <t>A21B138D04</t>
  </si>
  <si>
    <t>A21B138D20</t>
  </si>
  <si>
    <t>APP20B138</t>
  </si>
  <si>
    <t>A21B138D06</t>
  </si>
  <si>
    <t>A21B138D07</t>
  </si>
  <si>
    <t>A21B138D08</t>
  </si>
  <si>
    <t>A21B138D09</t>
  </si>
  <si>
    <t>A21B138D10</t>
  </si>
  <si>
    <t>A21B138D11</t>
  </si>
  <si>
    <t>A21B138D12</t>
  </si>
  <si>
    <t>Floating rate instrument 139</t>
  </si>
  <si>
    <t>4B.340</t>
  </si>
  <si>
    <t>A21B139D13</t>
  </si>
  <si>
    <t>A21B139D14</t>
  </si>
  <si>
    <t>A21B139D15</t>
  </si>
  <si>
    <t>A21B139D16</t>
  </si>
  <si>
    <t>A21B139D17</t>
  </si>
  <si>
    <t>A21B139D18</t>
  </si>
  <si>
    <t>A21B139D19</t>
  </si>
  <si>
    <t>A21B139D01</t>
  </si>
  <si>
    <t>A21B139D02</t>
  </si>
  <si>
    <t>APP20B139D21</t>
  </si>
  <si>
    <t>A21B139D03</t>
  </si>
  <si>
    <t>A21B139D04</t>
  </si>
  <si>
    <t>A21B139D20</t>
  </si>
  <si>
    <t>APP20B139</t>
  </si>
  <si>
    <t>A21B139D06</t>
  </si>
  <si>
    <t>A21B139D07</t>
  </si>
  <si>
    <t>A21B139D08</t>
  </si>
  <si>
    <t>A21B139D09</t>
  </si>
  <si>
    <t>A21B139D10</t>
  </si>
  <si>
    <t>A21B139D11</t>
  </si>
  <si>
    <t>A21B139D12</t>
  </si>
  <si>
    <t>Floating rate instrument 140</t>
  </si>
  <si>
    <t>4B.341</t>
  </si>
  <si>
    <t>A21B140D13</t>
  </si>
  <si>
    <t>A21B140D14</t>
  </si>
  <si>
    <t>A21B140D15</t>
  </si>
  <si>
    <t>A21B140D16</t>
  </si>
  <si>
    <t>A21B140D17</t>
  </si>
  <si>
    <t>A21B140D18</t>
  </si>
  <si>
    <t>A21B140D19</t>
  </si>
  <si>
    <t>A21B140D01</t>
  </si>
  <si>
    <t>A21B140D02</t>
  </si>
  <si>
    <t>APP20B140D21</t>
  </si>
  <si>
    <t>A21B140D03</t>
  </si>
  <si>
    <t>A21B140D04</t>
  </si>
  <si>
    <t>A21B140D20</t>
  </si>
  <si>
    <t>APP20B140</t>
  </si>
  <si>
    <t>A21B140D06</t>
  </si>
  <si>
    <t>A21B140D07</t>
  </si>
  <si>
    <t>A21B140D08</t>
  </si>
  <si>
    <t>A21B140D09</t>
  </si>
  <si>
    <t>A21B140D10</t>
  </si>
  <si>
    <t>A21B140D11</t>
  </si>
  <si>
    <t>A21B140D12</t>
  </si>
  <si>
    <t>Floating rate instrument 141</t>
  </si>
  <si>
    <t>4B.342</t>
  </si>
  <si>
    <t>A21B141D13</t>
  </si>
  <si>
    <t>A21B141D14</t>
  </si>
  <si>
    <t>A21B141D15</t>
  </si>
  <si>
    <t>A21B141D16</t>
  </si>
  <si>
    <t>A21B141D17</t>
  </si>
  <si>
    <t>A21B141D18</t>
  </si>
  <si>
    <t>A21B141D19</t>
  </si>
  <si>
    <t>A21B141D01</t>
  </si>
  <si>
    <t>A21B141D02</t>
  </si>
  <si>
    <t>APP20B141D21</t>
  </si>
  <si>
    <t>A21B141D03</t>
  </si>
  <si>
    <t>A21B141D04</t>
  </si>
  <si>
    <t>A21B141D20</t>
  </si>
  <si>
    <t>APP20B141</t>
  </si>
  <si>
    <t>A21B141D06</t>
  </si>
  <si>
    <t>A21B141D07</t>
  </si>
  <si>
    <t>A21B141D08</t>
  </si>
  <si>
    <t>A21B141D09</t>
  </si>
  <si>
    <t>A21B141D10</t>
  </si>
  <si>
    <t>A21B141D11</t>
  </si>
  <si>
    <t>A21B141D12</t>
  </si>
  <si>
    <t>Floating rate instrument 142</t>
  </si>
  <si>
    <t>4B.343</t>
  </si>
  <si>
    <t>A21B142D13</t>
  </si>
  <si>
    <t>A21B142D14</t>
  </si>
  <si>
    <t>A21B142D15</t>
  </si>
  <si>
    <t>A21B142D16</t>
  </si>
  <si>
    <t>A21B142D17</t>
  </si>
  <si>
    <t>A21B142D18</t>
  </si>
  <si>
    <t>A21B142D19</t>
  </si>
  <si>
    <t>A21B142D01</t>
  </si>
  <si>
    <t>A21B142D02</t>
  </si>
  <si>
    <t>APP20B142D21</t>
  </si>
  <si>
    <t>A21B142D03</t>
  </si>
  <si>
    <t>A21B142D04</t>
  </si>
  <si>
    <t>A21B142D20</t>
  </si>
  <si>
    <t>APP20B142</t>
  </si>
  <si>
    <t>A21B142D06</t>
  </si>
  <si>
    <t>A21B142D07</t>
  </si>
  <si>
    <t>A21B142D08</t>
  </si>
  <si>
    <t>A21B142D09</t>
  </si>
  <si>
    <t>A21B142D10</t>
  </si>
  <si>
    <t>A21B142D11</t>
  </si>
  <si>
    <t>A21B142D12</t>
  </si>
  <si>
    <t>Floating rate instrument 143</t>
  </si>
  <si>
    <t>4B.344</t>
  </si>
  <si>
    <t>A21B143D13</t>
  </si>
  <si>
    <t>A21B143D14</t>
  </si>
  <si>
    <t>A21B143D15</t>
  </si>
  <si>
    <t>A21B143D16</t>
  </si>
  <si>
    <t>A21B143D17</t>
  </si>
  <si>
    <t>A21B143D18</t>
  </si>
  <si>
    <t>A21B143D19</t>
  </si>
  <si>
    <t>A21B143D01</t>
  </si>
  <si>
    <t>A21B143D02</t>
  </si>
  <si>
    <t>APP20B143D21</t>
  </si>
  <si>
    <t>A21B143D03</t>
  </si>
  <si>
    <t>A21B143D04</t>
  </si>
  <si>
    <t>A21B143D20</t>
  </si>
  <si>
    <t>APP20B143</t>
  </si>
  <si>
    <t>A21B143D06</t>
  </si>
  <si>
    <t>A21B143D07</t>
  </si>
  <si>
    <t>A21B143D08</t>
  </si>
  <si>
    <t>A21B143D09</t>
  </si>
  <si>
    <t>A21B143D10</t>
  </si>
  <si>
    <t>A21B143D11</t>
  </si>
  <si>
    <t>A21B143D12</t>
  </si>
  <si>
    <t>Floating rate instrument 144</t>
  </si>
  <si>
    <t>4B.345</t>
  </si>
  <si>
    <t>A21B144D13</t>
  </si>
  <si>
    <t>A21B144D14</t>
  </si>
  <si>
    <t>A21B144D15</t>
  </si>
  <si>
    <t>A21B144D16</t>
  </si>
  <si>
    <t>A21B144D17</t>
  </si>
  <si>
    <t>A21B144D18</t>
  </si>
  <si>
    <t>A21B144D19</t>
  </si>
  <si>
    <t>A21B144D01</t>
  </si>
  <si>
    <t>A21B144D02</t>
  </si>
  <si>
    <t>APP20B144D21</t>
  </si>
  <si>
    <t>A21B144D03</t>
  </si>
  <si>
    <t>A21B144D04</t>
  </si>
  <si>
    <t>A21B144D20</t>
  </si>
  <si>
    <t>APP20B144</t>
  </si>
  <si>
    <t>A21B144D06</t>
  </si>
  <si>
    <t>A21B144D07</t>
  </si>
  <si>
    <t>A21B144D08</t>
  </si>
  <si>
    <t>A21B144D09</t>
  </si>
  <si>
    <t>A21B144D10</t>
  </si>
  <si>
    <t>A21B144D11</t>
  </si>
  <si>
    <t>A21B144D12</t>
  </si>
  <si>
    <t>Floating rate instrument 145</t>
  </si>
  <si>
    <t>4B.346</t>
  </si>
  <si>
    <t>A21B145D13</t>
  </si>
  <si>
    <t>A21B145D14</t>
  </si>
  <si>
    <t>A21B145D15</t>
  </si>
  <si>
    <t>A21B145D16</t>
  </si>
  <si>
    <t>A21B145D17</t>
  </si>
  <si>
    <t>A21B145D18</t>
  </si>
  <si>
    <t>A21B145D19</t>
  </si>
  <si>
    <t>A21B145D01</t>
  </si>
  <si>
    <t>A21B145D02</t>
  </si>
  <si>
    <t>APP20B145D21</t>
  </si>
  <si>
    <t>A21B145D03</t>
  </si>
  <si>
    <t>A21B145D04</t>
  </si>
  <si>
    <t>A21B145D20</t>
  </si>
  <si>
    <t>APP20B145</t>
  </si>
  <si>
    <t>A21B145D06</t>
  </si>
  <si>
    <t>A21B145D07</t>
  </si>
  <si>
    <t>A21B145D08</t>
  </si>
  <si>
    <t>A21B145D09</t>
  </si>
  <si>
    <t>A21B145D10</t>
  </si>
  <si>
    <t>A21B145D11</t>
  </si>
  <si>
    <t>A21B145D12</t>
  </si>
  <si>
    <t>Floating rate instrument 146</t>
  </si>
  <si>
    <t>4B.347</t>
  </si>
  <si>
    <t>A21B146D13</t>
  </si>
  <si>
    <t>A21B146D14</t>
  </si>
  <si>
    <t>A21B146D15</t>
  </si>
  <si>
    <t>A21B146D16</t>
  </si>
  <si>
    <t>A21B146D17</t>
  </si>
  <si>
    <t>A21B146D18</t>
  </si>
  <si>
    <t>A21B146D19</t>
  </si>
  <si>
    <t>A21B146D01</t>
  </si>
  <si>
    <t>A21B146D02</t>
  </si>
  <si>
    <t>APP20B146D21</t>
  </si>
  <si>
    <t>A21B146D03</t>
  </si>
  <si>
    <t>A21B146D04</t>
  </si>
  <si>
    <t>A21B146D20</t>
  </si>
  <si>
    <t>APP20B146</t>
  </si>
  <si>
    <t>A21B146D06</t>
  </si>
  <si>
    <t>A21B146D07</t>
  </si>
  <si>
    <t>A21B146D08</t>
  </si>
  <si>
    <t>A21B146D09</t>
  </si>
  <si>
    <t>A21B146D10</t>
  </si>
  <si>
    <t>A21B146D11</t>
  </si>
  <si>
    <t>A21B146D12</t>
  </si>
  <si>
    <t>Floating rate instrument 147</t>
  </si>
  <si>
    <t>4B.348</t>
  </si>
  <si>
    <t>A21B147D13</t>
  </si>
  <si>
    <t>A21B147D14</t>
  </si>
  <si>
    <t>A21B147D15</t>
  </si>
  <si>
    <t>A21B147D16</t>
  </si>
  <si>
    <t>A21B147D17</t>
  </si>
  <si>
    <t>A21B147D18</t>
  </si>
  <si>
    <t>A21B147D19</t>
  </si>
  <si>
    <t>A21B147D01</t>
  </si>
  <si>
    <t>A21B147D02</t>
  </si>
  <si>
    <t>APP20B147D21</t>
  </si>
  <si>
    <t>A21B147D03</t>
  </si>
  <si>
    <t>A21B147D04</t>
  </si>
  <si>
    <t>A21B147D20</t>
  </si>
  <si>
    <t>APP20B147</t>
  </si>
  <si>
    <t>A21B147D06</t>
  </si>
  <si>
    <t>A21B147D07</t>
  </si>
  <si>
    <t>A21B147D08</t>
  </si>
  <si>
    <t>A21B147D09</t>
  </si>
  <si>
    <t>A21B147D10</t>
  </si>
  <si>
    <t>A21B147D11</t>
  </si>
  <si>
    <t>A21B147D12</t>
  </si>
  <si>
    <t>Floating rate instrument 148</t>
  </si>
  <si>
    <t>4B.349</t>
  </si>
  <si>
    <t>A21B148D13</t>
  </si>
  <si>
    <t>A21B148D14</t>
  </si>
  <si>
    <t>A21B148D15</t>
  </si>
  <si>
    <t>A21B148D16</t>
  </si>
  <si>
    <t>A21B148D17</t>
  </si>
  <si>
    <t>A21B148D18</t>
  </si>
  <si>
    <t>A21B148D19</t>
  </si>
  <si>
    <t>A21B148D01</t>
  </si>
  <si>
    <t>A21B148D02</t>
  </si>
  <si>
    <t>APP20B148D21</t>
  </si>
  <si>
    <t>A21B148D03</t>
  </si>
  <si>
    <t>A21B148D04</t>
  </si>
  <si>
    <t>A21B148D20</t>
  </si>
  <si>
    <t>APP20B148</t>
  </si>
  <si>
    <t>A21B148D06</t>
  </si>
  <si>
    <t>A21B148D07</t>
  </si>
  <si>
    <t>A21B148D08</t>
  </si>
  <si>
    <t>A21B148D09</t>
  </si>
  <si>
    <t>A21B148D10</t>
  </si>
  <si>
    <t>A21B148D11</t>
  </si>
  <si>
    <t>A21B148D12</t>
  </si>
  <si>
    <t>Floating rate instrument 149</t>
  </si>
  <si>
    <t>4B.350</t>
  </si>
  <si>
    <t>A21B149D13</t>
  </si>
  <si>
    <t>A21B149D14</t>
  </si>
  <si>
    <t>A21B149D15</t>
  </si>
  <si>
    <t>A21B149D16</t>
  </si>
  <si>
    <t>A21B149D17</t>
  </si>
  <si>
    <t>A21B149D18</t>
  </si>
  <si>
    <t>A21B149D19</t>
  </si>
  <si>
    <t>A21B149D01</t>
  </si>
  <si>
    <t>A21B149D02</t>
  </si>
  <si>
    <t>APP20B149D21</t>
  </si>
  <si>
    <t>A21B149D03</t>
  </si>
  <si>
    <t>A21B149D04</t>
  </si>
  <si>
    <t>A21B149D20</t>
  </si>
  <si>
    <t>APP20B149</t>
  </si>
  <si>
    <t>A21B149D06</t>
  </si>
  <si>
    <t>A21B149D07</t>
  </si>
  <si>
    <t>A21B149D08</t>
  </si>
  <si>
    <t>A21B149D09</t>
  </si>
  <si>
    <t>A21B149D10</t>
  </si>
  <si>
    <t>A21B149D11</t>
  </si>
  <si>
    <t>A21B149D12</t>
  </si>
  <si>
    <t>Floating rate instrument 150</t>
  </si>
  <si>
    <t>4B.351</t>
  </si>
  <si>
    <t>A21B150D13</t>
  </si>
  <si>
    <t>A21B150D14</t>
  </si>
  <si>
    <t>A21B150D15</t>
  </si>
  <si>
    <t>A21B150D16</t>
  </si>
  <si>
    <t>A21B150D17</t>
  </si>
  <si>
    <t>A21B150D18</t>
  </si>
  <si>
    <t>A21B150D19</t>
  </si>
  <si>
    <t>A21B150D01</t>
  </si>
  <si>
    <t>A21B150D02</t>
  </si>
  <si>
    <t>APP20B150D21</t>
  </si>
  <si>
    <t>A21B150D03</t>
  </si>
  <si>
    <t>A21B150D04</t>
  </si>
  <si>
    <t>A21B150D20</t>
  </si>
  <si>
    <t>APP20B150</t>
  </si>
  <si>
    <t>A21B150D06</t>
  </si>
  <si>
    <t>A21B150D07</t>
  </si>
  <si>
    <t>A21B150D08</t>
  </si>
  <si>
    <t>A21B150D09</t>
  </si>
  <si>
    <t>A21B150D10</t>
  </si>
  <si>
    <t>A21B150D11</t>
  </si>
  <si>
    <t>A21B150D12</t>
  </si>
  <si>
    <t>Floating rate instrument 151</t>
  </si>
  <si>
    <t>4B.352</t>
  </si>
  <si>
    <t>A21B151D13</t>
  </si>
  <si>
    <t>A21B151D14</t>
  </si>
  <si>
    <t>A21B151D15</t>
  </si>
  <si>
    <t>A21B151D16</t>
  </si>
  <si>
    <t>A21B151D17</t>
  </si>
  <si>
    <t>A21B151D18</t>
  </si>
  <si>
    <t>A21B151D19</t>
  </si>
  <si>
    <t>A21B151D01</t>
  </si>
  <si>
    <t>A21B151D02</t>
  </si>
  <si>
    <t>APP20B151D21</t>
  </si>
  <si>
    <t>A21B151D03</t>
  </si>
  <si>
    <t>A21B151D04</t>
  </si>
  <si>
    <t>A21B151D20</t>
  </si>
  <si>
    <t>A21B151D05</t>
  </si>
  <si>
    <t>A21B151D06</t>
  </si>
  <si>
    <t>A21B151D07</t>
  </si>
  <si>
    <t>A21B151D08</t>
  </si>
  <si>
    <t>A21B151D09</t>
  </si>
  <si>
    <t>A21B151D10</t>
  </si>
  <si>
    <t>A21B151D11</t>
  </si>
  <si>
    <t>A21B151D12</t>
  </si>
  <si>
    <t>Floating rate instrument 152</t>
  </si>
  <si>
    <t>4B.353</t>
  </si>
  <si>
    <t>A21B152D13</t>
  </si>
  <si>
    <t>A21B152D14</t>
  </si>
  <si>
    <t>A21B152D15</t>
  </si>
  <si>
    <t>A21B152D16</t>
  </si>
  <si>
    <t>A21B152D17</t>
  </si>
  <si>
    <t>A21B152D18</t>
  </si>
  <si>
    <t>A21B152D19</t>
  </si>
  <si>
    <t>A21B152D01</t>
  </si>
  <si>
    <t>A21B152D02</t>
  </si>
  <si>
    <t>APP20B152D21</t>
  </si>
  <si>
    <t>A21B152D03</t>
  </si>
  <si>
    <t>A21B152D04</t>
  </si>
  <si>
    <t>A21B152D20</t>
  </si>
  <si>
    <t>APP20B152</t>
  </si>
  <si>
    <t>A21B152D06</t>
  </si>
  <si>
    <t>A21B152D07</t>
  </si>
  <si>
    <t>A21B152D08</t>
  </si>
  <si>
    <t>A21B152D09</t>
  </si>
  <si>
    <t>A21B152D10</t>
  </si>
  <si>
    <t>A21B152D11</t>
  </si>
  <si>
    <t>A21B152D12</t>
  </si>
  <si>
    <t>Floating rate instrument 153</t>
  </si>
  <si>
    <t>4B.354</t>
  </si>
  <si>
    <t>A21B153D13</t>
  </si>
  <si>
    <t>A21B153D14</t>
  </si>
  <si>
    <t>A21B153D15</t>
  </si>
  <si>
    <t>A21B153D16</t>
  </si>
  <si>
    <t>A21B153D17</t>
  </si>
  <si>
    <t>A21B153D18</t>
  </si>
  <si>
    <t>A21B153D19</t>
  </si>
  <si>
    <t>A21B153D01</t>
  </si>
  <si>
    <t>A21B153D02</t>
  </si>
  <si>
    <t>APP20B153D21</t>
  </si>
  <si>
    <t>A21B153D03</t>
  </si>
  <si>
    <t>A21B153D04</t>
  </si>
  <si>
    <t>A21B153D20</t>
  </si>
  <si>
    <t>APP20B153</t>
  </si>
  <si>
    <t>A21B153D06</t>
  </si>
  <si>
    <t>A21B153D07</t>
  </si>
  <si>
    <t>A21B153D08</t>
  </si>
  <si>
    <t>A21B153D09</t>
  </si>
  <si>
    <t>A21B153D10</t>
  </si>
  <si>
    <t>A21B153D11</t>
  </si>
  <si>
    <t>A21B153D12</t>
  </si>
  <si>
    <t>Floating rate instrument 154</t>
  </si>
  <si>
    <t>4B.355</t>
  </si>
  <si>
    <t>A21B154D13</t>
  </si>
  <si>
    <t>A21B154D14</t>
  </si>
  <si>
    <t>A21B154D15</t>
  </si>
  <si>
    <t>A21B154D16</t>
  </si>
  <si>
    <t>A21B154D17</t>
  </si>
  <si>
    <t>A21B154D18</t>
  </si>
  <si>
    <t>A21B154D19</t>
  </si>
  <si>
    <t>A21B154D01</t>
  </si>
  <si>
    <t>A21B154D02</t>
  </si>
  <si>
    <t>APP20B154D21</t>
  </si>
  <si>
    <t>A21B154D03</t>
  </si>
  <si>
    <t>A21B154D04</t>
  </si>
  <si>
    <t>A21B154D20</t>
  </si>
  <si>
    <t>APP20B154</t>
  </si>
  <si>
    <t>A21B154D06</t>
  </si>
  <si>
    <t>A21B154D07</t>
  </si>
  <si>
    <t>A21B154D08</t>
  </si>
  <si>
    <t>A21B154D09</t>
  </si>
  <si>
    <t>A21B154D10</t>
  </si>
  <si>
    <t>A21B154D11</t>
  </si>
  <si>
    <t>A21B154D12</t>
  </si>
  <si>
    <t>Floating rate instrument 155</t>
  </si>
  <si>
    <t>4B.356</t>
  </si>
  <si>
    <t>A21B155D13</t>
  </si>
  <si>
    <t>A21B155D14</t>
  </si>
  <si>
    <t>A21B155D15</t>
  </si>
  <si>
    <t>A21B155D16</t>
  </si>
  <si>
    <t>A21B155D17</t>
  </si>
  <si>
    <t>A21B155D18</t>
  </si>
  <si>
    <t>A21B155D19</t>
  </si>
  <si>
    <t>A21B155D01</t>
  </si>
  <si>
    <t>A21B155D02</t>
  </si>
  <si>
    <t>APP20B155D21</t>
  </si>
  <si>
    <t>A21B155D03</t>
  </si>
  <si>
    <t>A21B155D04</t>
  </si>
  <si>
    <t>A21B155D20</t>
  </si>
  <si>
    <t>APP20B155</t>
  </si>
  <si>
    <t>A21B155D06</t>
  </si>
  <si>
    <t>A21B155D07</t>
  </si>
  <si>
    <t>A21B155D08</t>
  </si>
  <si>
    <t>A21B155D09</t>
  </si>
  <si>
    <t>A21B155D10</t>
  </si>
  <si>
    <t>A21B155D11</t>
  </si>
  <si>
    <t>A21B155D12</t>
  </si>
  <si>
    <t>Floating rate instrument 156</t>
  </si>
  <si>
    <t>4B.357</t>
  </si>
  <si>
    <t>A21B156D13</t>
  </si>
  <si>
    <t>A21B156D14</t>
  </si>
  <si>
    <t>A21B156D15</t>
  </si>
  <si>
    <t>A21B156D16</t>
  </si>
  <si>
    <t>A21B156D17</t>
  </si>
  <si>
    <t>A21B156D18</t>
  </si>
  <si>
    <t>A21B156D19</t>
  </si>
  <si>
    <t>A21B156D01</t>
  </si>
  <si>
    <t>A21B156D02</t>
  </si>
  <si>
    <t>APP20B156D21</t>
  </si>
  <si>
    <t>A21B156D03</t>
  </si>
  <si>
    <t>A21B156D04</t>
  </si>
  <si>
    <t>A21B156D20</t>
  </si>
  <si>
    <t>APP20B156</t>
  </si>
  <si>
    <t>A21B156D06</t>
  </si>
  <si>
    <t>A21B156D07</t>
  </si>
  <si>
    <t>A21B156D08</t>
  </si>
  <si>
    <t>A21B156D09</t>
  </si>
  <si>
    <t>A21B156D10</t>
  </si>
  <si>
    <t>A21B156D11</t>
  </si>
  <si>
    <t>A21B156D12</t>
  </si>
  <si>
    <t>Floating rate instrument 157</t>
  </si>
  <si>
    <t>4B.358</t>
  </si>
  <si>
    <t>A21B157D13</t>
  </si>
  <si>
    <t>A21B157D14</t>
  </si>
  <si>
    <t>A21B157D15</t>
  </si>
  <si>
    <t>A21B157D16</t>
  </si>
  <si>
    <t>A21B157D17</t>
  </si>
  <si>
    <t>A21B157D18</t>
  </si>
  <si>
    <t>A21B157D19</t>
  </si>
  <si>
    <t>A21B157D01</t>
  </si>
  <si>
    <t>A21B157D02</t>
  </si>
  <si>
    <t>APP20B157D21</t>
  </si>
  <si>
    <t>A21B157D03</t>
  </si>
  <si>
    <t>A21B157D04</t>
  </si>
  <si>
    <t>A21B157D20</t>
  </si>
  <si>
    <t>APP20B157</t>
  </si>
  <si>
    <t>A21B157D06</t>
  </si>
  <si>
    <t>A21B157D07</t>
  </si>
  <si>
    <t>A21B157D08</t>
  </si>
  <si>
    <t>A21B157D09</t>
  </si>
  <si>
    <t>A21B157D10</t>
  </si>
  <si>
    <t>A21B157D11</t>
  </si>
  <si>
    <t>A21B157D12</t>
  </si>
  <si>
    <t>Floating rate instrument 158</t>
  </si>
  <si>
    <t>4B.359</t>
  </si>
  <si>
    <t>A21B158D13</t>
  </si>
  <si>
    <t>A21B158D14</t>
  </si>
  <si>
    <t>A21B158D15</t>
  </si>
  <si>
    <t>A21B158D16</t>
  </si>
  <si>
    <t>A21B158D17</t>
  </si>
  <si>
    <t>A21B158D18</t>
  </si>
  <si>
    <t>A21B158D19</t>
  </si>
  <si>
    <t>A21B158D01</t>
  </si>
  <si>
    <t>A21B158D02</t>
  </si>
  <si>
    <t>APP20B158D21</t>
  </si>
  <si>
    <t>A21B158D03</t>
  </si>
  <si>
    <t>A21B158D04</t>
  </si>
  <si>
    <t>A21B158D20</t>
  </si>
  <si>
    <t>APP20B158</t>
  </si>
  <si>
    <t>A21B158D06</t>
  </si>
  <si>
    <t>A21B158D07</t>
  </si>
  <si>
    <t>A21B158D08</t>
  </si>
  <si>
    <t>A21B158D09</t>
  </si>
  <si>
    <t>A21B158D10</t>
  </si>
  <si>
    <t>A21B158D11</t>
  </si>
  <si>
    <t>A21B158D12</t>
  </si>
  <si>
    <t>Floating rate instrument 159</t>
  </si>
  <si>
    <t>4B.360</t>
  </si>
  <si>
    <t>A21B159D13</t>
  </si>
  <si>
    <t>A21B159D14</t>
  </si>
  <si>
    <t>A21B159D15</t>
  </si>
  <si>
    <t>A21B159D16</t>
  </si>
  <si>
    <t>A21B159D17</t>
  </si>
  <si>
    <t>A21B159D18</t>
  </si>
  <si>
    <t>A21B159D19</t>
  </si>
  <si>
    <t>A21B159D01</t>
  </si>
  <si>
    <t>A21B159D02</t>
  </si>
  <si>
    <t>APP20B159D21</t>
  </si>
  <si>
    <t>A21B159D03</t>
  </si>
  <si>
    <t>A21B159D04</t>
  </si>
  <si>
    <t>A21B159D20</t>
  </si>
  <si>
    <t>APP20B159</t>
  </si>
  <si>
    <t>A21B159D06</t>
  </si>
  <si>
    <t>A21B159D07</t>
  </si>
  <si>
    <t>A21B159D08</t>
  </si>
  <si>
    <t>A21B159D09</t>
  </si>
  <si>
    <t>A21B159D10</t>
  </si>
  <si>
    <t>A21B159D11</t>
  </si>
  <si>
    <t>A21B159D12</t>
  </si>
  <si>
    <t>Floating rate instrument 160</t>
  </si>
  <si>
    <t>4B.361</t>
  </si>
  <si>
    <t>A21B160D13</t>
  </si>
  <si>
    <t>A21B160D14</t>
  </si>
  <si>
    <t>A21B160D15</t>
  </si>
  <si>
    <t>A21B160D16</t>
  </si>
  <si>
    <t>A21B160D17</t>
  </si>
  <si>
    <t>A21B160D18</t>
  </si>
  <si>
    <t>A21B160D19</t>
  </si>
  <si>
    <t>A21B160D01</t>
  </si>
  <si>
    <t>A21B160D02</t>
  </si>
  <si>
    <t>APP20B160D21</t>
  </si>
  <si>
    <t>A21B160D03</t>
  </si>
  <si>
    <t>A21B160D04</t>
  </si>
  <si>
    <t>A21B160D20</t>
  </si>
  <si>
    <t>APP20B160</t>
  </si>
  <si>
    <t>A21B160D06</t>
  </si>
  <si>
    <t>A21B160D07</t>
  </si>
  <si>
    <t>A21B160D08</t>
  </si>
  <si>
    <t>A21B160D09</t>
  </si>
  <si>
    <t>A21B160D10</t>
  </si>
  <si>
    <t>A21B160D11</t>
  </si>
  <si>
    <t>A21B160D12</t>
  </si>
  <si>
    <t>Floating rate instrument 161</t>
  </si>
  <si>
    <t>4B.362</t>
  </si>
  <si>
    <t>A21B161D13</t>
  </si>
  <si>
    <t>A21B161D14</t>
  </si>
  <si>
    <t>A21B161D15</t>
  </si>
  <si>
    <t>A21B161D16</t>
  </si>
  <si>
    <t>A21B161D17</t>
  </si>
  <si>
    <t>A21B161D18</t>
  </si>
  <si>
    <t>A21B161D19</t>
  </si>
  <si>
    <t>A21B161D01</t>
  </si>
  <si>
    <t>A21B161D02</t>
  </si>
  <si>
    <t>APP20B161D21</t>
  </si>
  <si>
    <t>A21B161D03</t>
  </si>
  <si>
    <t>A21B161D04</t>
  </si>
  <si>
    <t>A21B161D20</t>
  </si>
  <si>
    <t>APP20B161</t>
  </si>
  <si>
    <t>A21B161D06</t>
  </si>
  <si>
    <t>A21B161D07</t>
  </si>
  <si>
    <t>A21B161D08</t>
  </si>
  <si>
    <t>A21B161D09</t>
  </si>
  <si>
    <t>A21B161D10</t>
  </si>
  <si>
    <t>A21B161D11</t>
  </si>
  <si>
    <t>A21B161D12</t>
  </si>
  <si>
    <t>Floating rate instrument 162</t>
  </si>
  <si>
    <t>4B.363</t>
  </si>
  <si>
    <t>A21B162D13</t>
  </si>
  <si>
    <t>A21B162D14</t>
  </si>
  <si>
    <t>A21B162D15</t>
  </si>
  <si>
    <t>A21B162D16</t>
  </si>
  <si>
    <t>A21B162D17</t>
  </si>
  <si>
    <t>A21B162D18</t>
  </si>
  <si>
    <t>A21B162D19</t>
  </si>
  <si>
    <t>A21B162D01</t>
  </si>
  <si>
    <t>A21B162D02</t>
  </si>
  <si>
    <t>APP20B162D21</t>
  </si>
  <si>
    <t>A21B162D03</t>
  </si>
  <si>
    <t>A21B162D04</t>
  </si>
  <si>
    <t>A21B162D20</t>
  </si>
  <si>
    <t>APP20B162</t>
  </si>
  <si>
    <t>A21B162D06</t>
  </si>
  <si>
    <t>A21B162D07</t>
  </si>
  <si>
    <t>A21B162D08</t>
  </si>
  <si>
    <t>A21B162D09</t>
  </si>
  <si>
    <t>A21B162D10</t>
  </si>
  <si>
    <t>A21B162D11</t>
  </si>
  <si>
    <t>A21B162D12</t>
  </si>
  <si>
    <t>Floating rate instrument 163</t>
  </si>
  <si>
    <t>4B.364</t>
  </si>
  <si>
    <t>A21B163D13</t>
  </si>
  <si>
    <t>A21B163D14</t>
  </si>
  <si>
    <t>A21B163D15</t>
  </si>
  <si>
    <t>A21B163D16</t>
  </si>
  <si>
    <t>A21B163D17</t>
  </si>
  <si>
    <t>A21B163D18</t>
  </si>
  <si>
    <t>A21B163D19</t>
  </si>
  <si>
    <t>A21B163D01</t>
  </si>
  <si>
    <t>A21B163D02</t>
  </si>
  <si>
    <t>APP20B163D21</t>
  </si>
  <si>
    <t>A21B163D03</t>
  </si>
  <si>
    <t>A21B163D04</t>
  </si>
  <si>
    <t>A21B163D20</t>
  </si>
  <si>
    <t>APP20B163</t>
  </si>
  <si>
    <t>A21B163D06</t>
  </si>
  <si>
    <t>A21B163D07</t>
  </si>
  <si>
    <t>A21B163D08</t>
  </si>
  <si>
    <t>A21B163D09</t>
  </si>
  <si>
    <t>A21B163D10</t>
  </si>
  <si>
    <t>A21B163D11</t>
  </si>
  <si>
    <t>A21B163D12</t>
  </si>
  <si>
    <t>Floating rate instrument 164</t>
  </si>
  <si>
    <t>4B.365</t>
  </si>
  <si>
    <t>A21B164D13</t>
  </si>
  <si>
    <t>A21B164D14</t>
  </si>
  <si>
    <t>A21B164D15</t>
  </si>
  <si>
    <t>A21B164D16</t>
  </si>
  <si>
    <t>A21B164D17</t>
  </si>
  <si>
    <t>A21B164D18</t>
  </si>
  <si>
    <t>A21B164D19</t>
  </si>
  <si>
    <t>A21B164D01</t>
  </si>
  <si>
    <t>A21B164D02</t>
  </si>
  <si>
    <t>APP20B164D21</t>
  </si>
  <si>
    <t>A21B164D03</t>
  </si>
  <si>
    <t>A21B164D04</t>
  </si>
  <si>
    <t>A21B164D20</t>
  </si>
  <si>
    <t>APP20B164</t>
  </si>
  <si>
    <t>A21B164D06</t>
  </si>
  <si>
    <t>A21B164D07</t>
  </si>
  <si>
    <t>A21B164D08</t>
  </si>
  <si>
    <t>A21B164D09</t>
  </si>
  <si>
    <t>A21B164D10</t>
  </si>
  <si>
    <t>A21B164D11</t>
  </si>
  <si>
    <t>A21B164D12</t>
  </si>
  <si>
    <t>Floating rate instrument 165</t>
  </si>
  <si>
    <t>4B.366</t>
  </si>
  <si>
    <t>A21B165D13</t>
  </si>
  <si>
    <t>A21B165D14</t>
  </si>
  <si>
    <t>A21B165D15</t>
  </si>
  <si>
    <t>A21B165D16</t>
  </si>
  <si>
    <t>A21B165D17</t>
  </si>
  <si>
    <t>A21B165D18</t>
  </si>
  <si>
    <t>A21B165D19</t>
  </si>
  <si>
    <t>A21B165D01</t>
  </si>
  <si>
    <t>A21B165D02</t>
  </si>
  <si>
    <t>APP20B165D21</t>
  </si>
  <si>
    <t>A21B165D03</t>
  </si>
  <si>
    <t>A21B165D04</t>
  </si>
  <si>
    <t>A21B165D20</t>
  </si>
  <si>
    <t>APP20B165</t>
  </si>
  <si>
    <t>A21B165D06</t>
  </si>
  <si>
    <t>A21B165D07</t>
  </si>
  <si>
    <t>A21B165D08</t>
  </si>
  <si>
    <t>A21B165D09</t>
  </si>
  <si>
    <t>A21B165D10</t>
  </si>
  <si>
    <t>A21B165D11</t>
  </si>
  <si>
    <t>A21B165D12</t>
  </si>
  <si>
    <t>Floating rate instrument 166</t>
  </si>
  <si>
    <t>4B.367</t>
  </si>
  <si>
    <t>A21B166D13</t>
  </si>
  <si>
    <t>A21B166D14</t>
  </si>
  <si>
    <t>A21B166D15</t>
  </si>
  <si>
    <t>A21B166D16</t>
  </si>
  <si>
    <t>A21B166D17</t>
  </si>
  <si>
    <t>A21B166D18</t>
  </si>
  <si>
    <t>A21B166D19</t>
  </si>
  <si>
    <t>A21B166D01</t>
  </si>
  <si>
    <t>A21B166D02</t>
  </si>
  <si>
    <t>APP20B166D21</t>
  </si>
  <si>
    <t>A21B166D03</t>
  </si>
  <si>
    <t>A21B166D04</t>
  </si>
  <si>
    <t>A21B166D20</t>
  </si>
  <si>
    <t>APP20B166</t>
  </si>
  <si>
    <t>A21B166D06</t>
  </si>
  <si>
    <t>A21B166D07</t>
  </si>
  <si>
    <t>A21B166D08</t>
  </si>
  <si>
    <t>A21B166D09</t>
  </si>
  <si>
    <t>A21B166D10</t>
  </si>
  <si>
    <t>A21B166D11</t>
  </si>
  <si>
    <t>A21B166D12</t>
  </si>
  <si>
    <t>Floating rate instrument 167</t>
  </si>
  <si>
    <t>4B.368</t>
  </si>
  <si>
    <t>A21B167D13</t>
  </si>
  <si>
    <t>A21B167D14</t>
  </si>
  <si>
    <t>A21B167D15</t>
  </si>
  <si>
    <t>A21B167D16</t>
  </si>
  <si>
    <t>A21B167D17</t>
  </si>
  <si>
    <t>A21B167D18</t>
  </si>
  <si>
    <t>A21B167D19</t>
  </si>
  <si>
    <t>A21B167D01</t>
  </si>
  <si>
    <t>A21B167D02</t>
  </si>
  <si>
    <t>APP20B167D21</t>
  </si>
  <si>
    <t>A21B167D03</t>
  </si>
  <si>
    <t>A21B167D04</t>
  </si>
  <si>
    <t>A21B167D20</t>
  </si>
  <si>
    <t>APP20B167</t>
  </si>
  <si>
    <t>A21B167D06</t>
  </si>
  <si>
    <t>A21B167D07</t>
  </si>
  <si>
    <t>A21B167D08</t>
  </si>
  <si>
    <t>A21B167D09</t>
  </si>
  <si>
    <t>A21B167D10</t>
  </si>
  <si>
    <t>A21B167D11</t>
  </si>
  <si>
    <t>A21B167D12</t>
  </si>
  <si>
    <t>Floating rate instrument 168</t>
  </si>
  <si>
    <t>4B.369</t>
  </si>
  <si>
    <t>A21B168D13</t>
  </si>
  <si>
    <t>A21B168D14</t>
  </si>
  <si>
    <t>A21B168D15</t>
  </si>
  <si>
    <t>A21B168D16</t>
  </si>
  <si>
    <t>A21B168D17</t>
  </si>
  <si>
    <t>A21B168D18</t>
  </si>
  <si>
    <t>A21B168D19</t>
  </si>
  <si>
    <t>A21B168D01</t>
  </si>
  <si>
    <t>A21B168D02</t>
  </si>
  <si>
    <t>APP20B168D21</t>
  </si>
  <si>
    <t>A21B168D03</t>
  </si>
  <si>
    <t>A21B168D04</t>
  </si>
  <si>
    <t>A21B168D20</t>
  </si>
  <si>
    <t>APP20B168</t>
  </si>
  <si>
    <t>A21B168D06</t>
  </si>
  <si>
    <t>A21B168D07</t>
  </si>
  <si>
    <t>A21B168D08</t>
  </si>
  <si>
    <t>A21B168D09</t>
  </si>
  <si>
    <t>A21B168D10</t>
  </si>
  <si>
    <t>A21B168D11</t>
  </si>
  <si>
    <t>A21B168D12</t>
  </si>
  <si>
    <t>Floating rate instrument 169</t>
  </si>
  <si>
    <t>4B.370</t>
  </si>
  <si>
    <t>A21B169D13</t>
  </si>
  <si>
    <t>A21B169D14</t>
  </si>
  <si>
    <t>A21B169D15</t>
  </si>
  <si>
    <t>A21B169D16</t>
  </si>
  <si>
    <t>A21B169D17</t>
  </si>
  <si>
    <t>A21B169D18</t>
  </si>
  <si>
    <t>A21B169D19</t>
  </si>
  <si>
    <t>A21B169D01</t>
  </si>
  <si>
    <t>A21B169D02</t>
  </si>
  <si>
    <t>APP20B169D21</t>
  </si>
  <si>
    <t>A21B169D03</t>
  </si>
  <si>
    <t>A21B169D04</t>
  </si>
  <si>
    <t>A21B169D20</t>
  </si>
  <si>
    <t>APP20B169</t>
  </si>
  <si>
    <t>A21B169D06</t>
  </si>
  <si>
    <t>A21B169D07</t>
  </si>
  <si>
    <t>A21B169D08</t>
  </si>
  <si>
    <t>A21B169D09</t>
  </si>
  <si>
    <t>A21B169D10</t>
  </si>
  <si>
    <t>A21B169D11</t>
  </si>
  <si>
    <t>A21B169D12</t>
  </si>
  <si>
    <t>Floating rate instrument 170</t>
  </si>
  <si>
    <t>4B.371</t>
  </si>
  <si>
    <t>A21B170D13</t>
  </si>
  <si>
    <t>A21B170D14</t>
  </si>
  <si>
    <t>A21B170D15</t>
  </si>
  <si>
    <t>A21B170D16</t>
  </si>
  <si>
    <t>A21B170D17</t>
  </si>
  <si>
    <t>A21B170D18</t>
  </si>
  <si>
    <t>A21B170D19</t>
  </si>
  <si>
    <t>A21B170D01</t>
  </si>
  <si>
    <t>A21B170D02</t>
  </si>
  <si>
    <t>APP20B170D21</t>
  </si>
  <si>
    <t>A21B170D03</t>
  </si>
  <si>
    <t>A21B170D04</t>
  </si>
  <si>
    <t>A21B170D20</t>
  </si>
  <si>
    <t>APP20B170</t>
  </si>
  <si>
    <t>A21B170D06</t>
  </si>
  <si>
    <t>A21B170D07</t>
  </si>
  <si>
    <t>A21B170D08</t>
  </si>
  <si>
    <t>A21B170D09</t>
  </si>
  <si>
    <t>A21B170D10</t>
  </si>
  <si>
    <t>A21B170D11</t>
  </si>
  <si>
    <t>A21B170D12</t>
  </si>
  <si>
    <t>Floating rate instrument 171</t>
  </si>
  <si>
    <t>4B.372</t>
  </si>
  <si>
    <t>A21B171D13</t>
  </si>
  <si>
    <t>A21B171D14</t>
  </si>
  <si>
    <t>A21B171D15</t>
  </si>
  <si>
    <t>A21B171D16</t>
  </si>
  <si>
    <t>A21B171D17</t>
  </si>
  <si>
    <t>A21B171D18</t>
  </si>
  <si>
    <t>A21B171D19</t>
  </si>
  <si>
    <t>A21B171D01</t>
  </si>
  <si>
    <t>A21B171D02</t>
  </si>
  <si>
    <t>APP20B171D21</t>
  </si>
  <si>
    <t>A21B171D03</t>
  </si>
  <si>
    <t>A21B171D04</t>
  </si>
  <si>
    <t>A21B171D20</t>
  </si>
  <si>
    <t>APP20B171</t>
  </si>
  <si>
    <t>A21B171D06</t>
  </si>
  <si>
    <t>A21B171D07</t>
  </si>
  <si>
    <t>A21B171D08</t>
  </si>
  <si>
    <t>A21B171D09</t>
  </si>
  <si>
    <t>A21B171D10</t>
  </si>
  <si>
    <t>A21B171D11</t>
  </si>
  <si>
    <t>A21B171D12</t>
  </si>
  <si>
    <t>Floating rate instrument 172</t>
  </si>
  <si>
    <t>4B.373</t>
  </si>
  <si>
    <t>A21B172D13</t>
  </si>
  <si>
    <t>A21B172D14</t>
  </si>
  <si>
    <t>A21B172D15</t>
  </si>
  <si>
    <t>A21B172D16</t>
  </si>
  <si>
    <t>A21B172D17</t>
  </si>
  <si>
    <t>A21B172D18</t>
  </si>
  <si>
    <t>A21B172D19</t>
  </si>
  <si>
    <t>A21B172D01</t>
  </si>
  <si>
    <t>A21B172D02</t>
  </si>
  <si>
    <t>APP20B172D21</t>
  </si>
  <si>
    <t>A21B172D03</t>
  </si>
  <si>
    <t>A21B172D04</t>
  </si>
  <si>
    <t>A21B172D20</t>
  </si>
  <si>
    <t>APP20B172</t>
  </si>
  <si>
    <t>A21B172D06</t>
  </si>
  <si>
    <t>A21B172D07</t>
  </si>
  <si>
    <t>A21B172D08</t>
  </si>
  <si>
    <t>A21B172D09</t>
  </si>
  <si>
    <t>A21B172D10</t>
  </si>
  <si>
    <t>A21B172D11</t>
  </si>
  <si>
    <t>A21B172D12</t>
  </si>
  <si>
    <t>Floating rate instrument 173</t>
  </si>
  <si>
    <t>4B.374</t>
  </si>
  <si>
    <t>A21B173D13</t>
  </si>
  <si>
    <t>A21B173D14</t>
  </si>
  <si>
    <t>A21B173D15</t>
  </si>
  <si>
    <t>A21B173D16</t>
  </si>
  <si>
    <t>A21B173D17</t>
  </si>
  <si>
    <t>A21B173D18</t>
  </si>
  <si>
    <t>A21B173D19</t>
  </si>
  <si>
    <t>A21B173D01</t>
  </si>
  <si>
    <t>A21B173D02</t>
  </si>
  <si>
    <t>APP20B173D21</t>
  </si>
  <si>
    <t>A21B173D03</t>
  </si>
  <si>
    <t>A21B173D04</t>
  </si>
  <si>
    <t>A21B173D20</t>
  </si>
  <si>
    <t>APP20B173</t>
  </si>
  <si>
    <t>A21B173D06</t>
  </si>
  <si>
    <t>A21B173D07</t>
  </si>
  <si>
    <t>A21B173D08</t>
  </si>
  <si>
    <t>A21B173D09</t>
  </si>
  <si>
    <t>A21B173D10</t>
  </si>
  <si>
    <t>A21B173D11</t>
  </si>
  <si>
    <t>A21B173D12</t>
  </si>
  <si>
    <t>Floating rate instrument 174</t>
  </si>
  <si>
    <t>4B.375</t>
  </si>
  <si>
    <t>A21B174D13</t>
  </si>
  <si>
    <t>A21B174D14</t>
  </si>
  <si>
    <t>A21B174D15</t>
  </si>
  <si>
    <t>A21B174D16</t>
  </si>
  <si>
    <t>A21B174D17</t>
  </si>
  <si>
    <t>A21B174D18</t>
  </si>
  <si>
    <t>A21B174D19</t>
  </si>
  <si>
    <t>A21B174D01</t>
  </si>
  <si>
    <t>A21B174D02</t>
  </si>
  <si>
    <t>APP20B174D21</t>
  </si>
  <si>
    <t>A21B174D03</t>
  </si>
  <si>
    <t>A21B174D04</t>
  </si>
  <si>
    <t>A21B174D20</t>
  </si>
  <si>
    <t>APP20B174</t>
  </si>
  <si>
    <t>A21B174D06</t>
  </si>
  <si>
    <t>A21B174D07</t>
  </si>
  <si>
    <t>A21B174D08</t>
  </si>
  <si>
    <t>A21B174D09</t>
  </si>
  <si>
    <t>A21B174D10</t>
  </si>
  <si>
    <t>A21B174D11</t>
  </si>
  <si>
    <t>A21B174D12</t>
  </si>
  <si>
    <t>Floating rate instrument 175</t>
  </si>
  <si>
    <t>4B.376</t>
  </si>
  <si>
    <t>A21B175D13</t>
  </si>
  <si>
    <t>A21B175D14</t>
  </si>
  <si>
    <t>A21B175D15</t>
  </si>
  <si>
    <t>A21B175D16</t>
  </si>
  <si>
    <t>A21B175D17</t>
  </si>
  <si>
    <t>A21B175D18</t>
  </si>
  <si>
    <t>A21B175D19</t>
  </si>
  <si>
    <t>A21B175D01</t>
  </si>
  <si>
    <t>A21B175D02</t>
  </si>
  <si>
    <t>APP20B175D21</t>
  </si>
  <si>
    <t>A21B175D03</t>
  </si>
  <si>
    <t>A21B175D04</t>
  </si>
  <si>
    <t>A21B175D20</t>
  </si>
  <si>
    <t>APP20B175</t>
  </si>
  <si>
    <t>A21B175D06</t>
  </si>
  <si>
    <t>A21B175D07</t>
  </si>
  <si>
    <t>A21B175D08</t>
  </si>
  <si>
    <t>A21B175D09</t>
  </si>
  <si>
    <t>A21B175D10</t>
  </si>
  <si>
    <t>A21B175D11</t>
  </si>
  <si>
    <t>A21B175D12</t>
  </si>
  <si>
    <t>Floating rate instrument 176</t>
  </si>
  <si>
    <t>4B.377</t>
  </si>
  <si>
    <t>A21B176D13</t>
  </si>
  <si>
    <t>A21B176D14</t>
  </si>
  <si>
    <t>A21B176D15</t>
  </si>
  <si>
    <t>A21B176D16</t>
  </si>
  <si>
    <t>A21B176D17</t>
  </si>
  <si>
    <t>A21B176D18</t>
  </si>
  <si>
    <t>A21B176D19</t>
  </si>
  <si>
    <t>A21B176D01</t>
  </si>
  <si>
    <t>A21B176D02</t>
  </si>
  <si>
    <t>APP20B176D21</t>
  </si>
  <si>
    <t>A21B176D03</t>
  </si>
  <si>
    <t>A21B176D04</t>
  </si>
  <si>
    <t>A21B176D20</t>
  </si>
  <si>
    <t>APP20B176</t>
  </si>
  <si>
    <t>A21B176D06</t>
  </si>
  <si>
    <t>A21B176D07</t>
  </si>
  <si>
    <t>A21B176D08</t>
  </si>
  <si>
    <t>A21B176D09</t>
  </si>
  <si>
    <t>A21B176D10</t>
  </si>
  <si>
    <t>A21B176D11</t>
  </si>
  <si>
    <t>A21B176D12</t>
  </si>
  <si>
    <t>Floating rate instrument 177</t>
  </si>
  <si>
    <t>4B.378</t>
  </si>
  <si>
    <t>A21B177D13</t>
  </si>
  <si>
    <t>A21B177D14</t>
  </si>
  <si>
    <t>A21B177D15</t>
  </si>
  <si>
    <t>A21B177D16</t>
  </si>
  <si>
    <t>A21B177D17</t>
  </si>
  <si>
    <t>A21B177D18</t>
  </si>
  <si>
    <t>A21B177D19</t>
  </si>
  <si>
    <t>A21B177D01</t>
  </si>
  <si>
    <t>A21B177D02</t>
  </si>
  <si>
    <t>APP20B177D21</t>
  </si>
  <si>
    <t>A21B177D03</t>
  </si>
  <si>
    <t>A21B177D04</t>
  </si>
  <si>
    <t>A21B177D20</t>
  </si>
  <si>
    <t>APP20B177</t>
  </si>
  <si>
    <t>A21B177D06</t>
  </si>
  <si>
    <t>A21B177D07</t>
  </si>
  <si>
    <t>A21B177D08</t>
  </si>
  <si>
    <t>A21B177D09</t>
  </si>
  <si>
    <t>A21B177D10</t>
  </si>
  <si>
    <t>A21B177D11</t>
  </si>
  <si>
    <t>A21B177D12</t>
  </si>
  <si>
    <t>Floating rate instrument 178</t>
  </si>
  <si>
    <t>4B.379</t>
  </si>
  <si>
    <t>A21B178D13</t>
  </si>
  <si>
    <t>A21B178D14</t>
  </si>
  <si>
    <t>A21B178D15</t>
  </si>
  <si>
    <t>A21B178D16</t>
  </si>
  <si>
    <t>A21B178D17</t>
  </si>
  <si>
    <t>A21B178D18</t>
  </si>
  <si>
    <t>A21B178D19</t>
  </si>
  <si>
    <t>A21B178D01</t>
  </si>
  <si>
    <t>A21B178D02</t>
  </si>
  <si>
    <t>APP20B178D21</t>
  </si>
  <si>
    <t>A21B178D03</t>
  </si>
  <si>
    <t>A21B178D04</t>
  </si>
  <si>
    <t>A21B178D20</t>
  </si>
  <si>
    <t>APP20B178</t>
  </si>
  <si>
    <t>A21B178D06</t>
  </si>
  <si>
    <t>A21B178D07</t>
  </si>
  <si>
    <t>A21B178D08</t>
  </si>
  <si>
    <t>A21B178D09</t>
  </si>
  <si>
    <t>A21B178D10</t>
  </si>
  <si>
    <t>A21B178D11</t>
  </si>
  <si>
    <t>A21B178D12</t>
  </si>
  <si>
    <t>Floating rate instrument 179</t>
  </si>
  <si>
    <t>4B.380</t>
  </si>
  <si>
    <t>A21B179D13</t>
  </si>
  <si>
    <t>A21B179D14</t>
  </si>
  <si>
    <t>A21B179D15</t>
  </si>
  <si>
    <t>A21B179D16</t>
  </si>
  <si>
    <t>A21B179D17</t>
  </si>
  <si>
    <t>A21B179D18</t>
  </si>
  <si>
    <t>A21B179D19</t>
  </si>
  <si>
    <t>A21B179D01</t>
  </si>
  <si>
    <t>A21B179D02</t>
  </si>
  <si>
    <t>APP20B179D21</t>
  </si>
  <si>
    <t>A21B179D03</t>
  </si>
  <si>
    <t>A21B179D04</t>
  </si>
  <si>
    <t>A21B179D20</t>
  </si>
  <si>
    <t>APP20B179</t>
  </si>
  <si>
    <t>A21B179D06</t>
  </si>
  <si>
    <t>A21B179D07</t>
  </si>
  <si>
    <t>A21B179D08</t>
  </si>
  <si>
    <t>A21B179D09</t>
  </si>
  <si>
    <t>A21B179D10</t>
  </si>
  <si>
    <t>A21B179D11</t>
  </si>
  <si>
    <t>A21B179D12</t>
  </si>
  <si>
    <t>Floating rate instrument 180</t>
  </si>
  <si>
    <t>4B.381</t>
  </si>
  <si>
    <t>A21B180D13</t>
  </si>
  <si>
    <t>A21B180D14</t>
  </si>
  <si>
    <t>A21B180D15</t>
  </si>
  <si>
    <t>A21B180D16</t>
  </si>
  <si>
    <t>A21B180D17</t>
  </si>
  <si>
    <t>A21B180D18</t>
  </si>
  <si>
    <t>A21B180D19</t>
  </si>
  <si>
    <t>A21B180D01</t>
  </si>
  <si>
    <t>A21B180D02</t>
  </si>
  <si>
    <t>APP20B180D21</t>
  </si>
  <si>
    <t>A21B180D03</t>
  </si>
  <si>
    <t>A21B180D04</t>
  </si>
  <si>
    <t>A21B180D20</t>
  </si>
  <si>
    <t>APP20B180</t>
  </si>
  <si>
    <t>A21B180D06</t>
  </si>
  <si>
    <t>A21B180D07</t>
  </si>
  <si>
    <t>A21B180D08</t>
  </si>
  <si>
    <t>A21B180D09</t>
  </si>
  <si>
    <t>A21B180D10</t>
  </si>
  <si>
    <t>A21B180D11</t>
  </si>
  <si>
    <t>A21B180D12</t>
  </si>
  <si>
    <t>Floating rate instrument 181</t>
  </si>
  <si>
    <t>4B.382</t>
  </si>
  <si>
    <t>A21B181D13</t>
  </si>
  <si>
    <t>A21B181D14</t>
  </si>
  <si>
    <t>A21B181D15</t>
  </si>
  <si>
    <t>A21B181D16</t>
  </si>
  <si>
    <t>A21B181D17</t>
  </si>
  <si>
    <t>A21B181D18</t>
  </si>
  <si>
    <t>A21B181D19</t>
  </si>
  <si>
    <t>A21B181D01</t>
  </si>
  <si>
    <t>A21B181D02</t>
  </si>
  <si>
    <t>APP20B181D21</t>
  </si>
  <si>
    <t>A21B181D03</t>
  </si>
  <si>
    <t>A21B181D04</t>
  </si>
  <si>
    <t>A21B181D20</t>
  </si>
  <si>
    <t>APP20B181</t>
  </si>
  <si>
    <t>A21B181D06</t>
  </si>
  <si>
    <t>A21B181D07</t>
  </si>
  <si>
    <t>A21B181D08</t>
  </si>
  <si>
    <t>A21B181D09</t>
  </si>
  <si>
    <t>A21B181D10</t>
  </si>
  <si>
    <t>A21B181D11</t>
  </si>
  <si>
    <t>A21B181D12</t>
  </si>
  <si>
    <t>Floating rate instrument 182</t>
  </si>
  <si>
    <t>4B.383</t>
  </si>
  <si>
    <t>A21B182D13</t>
  </si>
  <si>
    <t>A21B182D14</t>
  </si>
  <si>
    <t>A21B182D15</t>
  </si>
  <si>
    <t>A21B182D16</t>
  </si>
  <si>
    <t>A21B182D17</t>
  </si>
  <si>
    <t>A21B182D18</t>
  </si>
  <si>
    <t>A21B182D19</t>
  </si>
  <si>
    <t>A21B182D01</t>
  </si>
  <si>
    <t>A21B182D02</t>
  </si>
  <si>
    <t>APP20B182D21</t>
  </si>
  <si>
    <t>A21B182D03</t>
  </si>
  <si>
    <t>A21B182D04</t>
  </si>
  <si>
    <t>A21B182D20</t>
  </si>
  <si>
    <t>APP20B182</t>
  </si>
  <si>
    <t>A21B182D06</t>
  </si>
  <si>
    <t>A21B182D07</t>
  </si>
  <si>
    <t>A21B182D08</t>
  </si>
  <si>
    <t>A21B182D09</t>
  </si>
  <si>
    <t>A21B182D10</t>
  </si>
  <si>
    <t>A21B182D11</t>
  </si>
  <si>
    <t>A21B182D12</t>
  </si>
  <si>
    <t>Floating rate instrument 183</t>
  </si>
  <si>
    <t>4B.384</t>
  </si>
  <si>
    <t>A21B183D13</t>
  </si>
  <si>
    <t>A21B183D14</t>
  </si>
  <si>
    <t>A21B183D15</t>
  </si>
  <si>
    <t>A21B183D16</t>
  </si>
  <si>
    <t>A21B183D17</t>
  </si>
  <si>
    <t>A21B183D18</t>
  </si>
  <si>
    <t>A21B183D19</t>
  </si>
  <si>
    <t>A21B183D01</t>
  </si>
  <si>
    <t>A21B183D02</t>
  </si>
  <si>
    <t>APP20B183D21</t>
  </si>
  <si>
    <t>A21B183D03</t>
  </si>
  <si>
    <t>A21B183D04</t>
  </si>
  <si>
    <t>A21B183D20</t>
  </si>
  <si>
    <t>APP20B183</t>
  </si>
  <si>
    <t>A21B183D06</t>
  </si>
  <si>
    <t>A21B183D07</t>
  </si>
  <si>
    <t>A21B183D08</t>
  </si>
  <si>
    <t>A21B183D09</t>
  </si>
  <si>
    <t>A21B183D10</t>
  </si>
  <si>
    <t>A21B183D11</t>
  </si>
  <si>
    <t>A21B183D12</t>
  </si>
  <si>
    <t>Floating rate instrument 184</t>
  </si>
  <si>
    <t>4B.385</t>
  </si>
  <si>
    <t>A21B184D13</t>
  </si>
  <si>
    <t>A21B184D14</t>
  </si>
  <si>
    <t>A21B184D15</t>
  </si>
  <si>
    <t>A21B184D16</t>
  </si>
  <si>
    <t>A21B184D17</t>
  </si>
  <si>
    <t>A21B184D18</t>
  </si>
  <si>
    <t>A21B184D19</t>
  </si>
  <si>
    <t>A21B184D01</t>
  </si>
  <si>
    <t>A21B184D02</t>
  </si>
  <si>
    <t>APP20B184D21</t>
  </si>
  <si>
    <t>A21B184D03</t>
  </si>
  <si>
    <t>A21B184D04</t>
  </si>
  <si>
    <t>A21B184D20</t>
  </si>
  <si>
    <t>APP20B184</t>
  </si>
  <si>
    <t>A21B184D06</t>
  </si>
  <si>
    <t>A21B184D07</t>
  </si>
  <si>
    <t>A21B184D08</t>
  </si>
  <si>
    <t>A21B184D09</t>
  </si>
  <si>
    <t>A21B184D10</t>
  </si>
  <si>
    <t>A21B184D11</t>
  </si>
  <si>
    <t>A21B184D12</t>
  </si>
  <si>
    <t>Floating rate instrument 185</t>
  </si>
  <si>
    <t>4B.386</t>
  </si>
  <si>
    <t>A21B185D13</t>
  </si>
  <si>
    <t>A21B185D14</t>
  </si>
  <si>
    <t>A21B185D15</t>
  </si>
  <si>
    <t>A21B185D16</t>
  </si>
  <si>
    <t>A21B185D17</t>
  </si>
  <si>
    <t>A21B185D18</t>
  </si>
  <si>
    <t>A21B185D19</t>
  </si>
  <si>
    <t>A21B185D01</t>
  </si>
  <si>
    <t>A21B185D02</t>
  </si>
  <si>
    <t>APP20B185D21</t>
  </si>
  <si>
    <t>A21B185D03</t>
  </si>
  <si>
    <t>A21B185D04</t>
  </si>
  <si>
    <t>A21B185D20</t>
  </si>
  <si>
    <t>APP20B185</t>
  </si>
  <si>
    <t>A21B185D06</t>
  </si>
  <si>
    <t>A21B185D07</t>
  </si>
  <si>
    <t>A21B185D08</t>
  </si>
  <si>
    <t>A21B185D09</t>
  </si>
  <si>
    <t>A21B185D10</t>
  </si>
  <si>
    <t>A21B185D11</t>
  </si>
  <si>
    <t>A21B185D12</t>
  </si>
  <si>
    <t>Floating rate instrument 186</t>
  </si>
  <si>
    <t>4B.387</t>
  </si>
  <si>
    <t>A21B186D13</t>
  </si>
  <si>
    <t>A21B186D14</t>
  </si>
  <si>
    <t>A21B186D15</t>
  </si>
  <si>
    <t>A21B186D16</t>
  </si>
  <si>
    <t>A21B186D17</t>
  </si>
  <si>
    <t>A21B186D18</t>
  </si>
  <si>
    <t>A21B186D19</t>
  </si>
  <si>
    <t>A21B186D01</t>
  </si>
  <si>
    <t>A21B186D02</t>
  </si>
  <si>
    <t>APP20B186D21</t>
  </si>
  <si>
    <t>A21B186D03</t>
  </si>
  <si>
    <t>A21B186D04</t>
  </si>
  <si>
    <t>A21B186D20</t>
  </si>
  <si>
    <t>APP20B186</t>
  </si>
  <si>
    <t>A21B186D06</t>
  </si>
  <si>
    <t>A21B186D07</t>
  </si>
  <si>
    <t>A21B186D08</t>
  </si>
  <si>
    <t>A21B186D09</t>
  </si>
  <si>
    <t>A21B186D10</t>
  </si>
  <si>
    <t>A21B186D11</t>
  </si>
  <si>
    <t>A21B186D12</t>
  </si>
  <si>
    <t>Floating rate instrument 187</t>
  </si>
  <si>
    <t>4B.388</t>
  </si>
  <si>
    <t>A21B187D13</t>
  </si>
  <si>
    <t>A21B187D14</t>
  </si>
  <si>
    <t>A21B187D15</t>
  </si>
  <si>
    <t>A21B187D16</t>
  </si>
  <si>
    <t>A21B187D17</t>
  </si>
  <si>
    <t>A21B187D18</t>
  </si>
  <si>
    <t>A21B187D19</t>
  </si>
  <si>
    <t>A21B187D01</t>
  </si>
  <si>
    <t>A21B187D02</t>
  </si>
  <si>
    <t>APP20B187D21</t>
  </si>
  <si>
    <t>A21B187D03</t>
  </si>
  <si>
    <t>A21B187D04</t>
  </si>
  <si>
    <t>A21B187D20</t>
  </si>
  <si>
    <t>APP20B187</t>
  </si>
  <si>
    <t>A21B187D06</t>
  </si>
  <si>
    <t>A21B187D07</t>
  </si>
  <si>
    <t>A21B187D08</t>
  </si>
  <si>
    <t>A21B187D09</t>
  </si>
  <si>
    <t>A21B187D10</t>
  </si>
  <si>
    <t>A21B187D11</t>
  </si>
  <si>
    <t>A21B187D12</t>
  </si>
  <si>
    <t>Floating rate instrument 188</t>
  </si>
  <si>
    <t>4B.389</t>
  </si>
  <si>
    <t>A21B188D13</t>
  </si>
  <si>
    <t>A21B188D14</t>
  </si>
  <si>
    <t>A21B188D15</t>
  </si>
  <si>
    <t>A21B188D16</t>
  </si>
  <si>
    <t>A21B188D17</t>
  </si>
  <si>
    <t>A21B188D18</t>
  </si>
  <si>
    <t>A21B188D19</t>
  </si>
  <si>
    <t>A21B188D01</t>
  </si>
  <si>
    <t>A21B188D02</t>
  </si>
  <si>
    <t>APP20B188D21</t>
  </si>
  <si>
    <t>A21B188D03</t>
  </si>
  <si>
    <t>A21B188D04</t>
  </si>
  <si>
    <t>A21B188D20</t>
  </si>
  <si>
    <t>APP20B188</t>
  </si>
  <si>
    <t>A21B188D06</t>
  </si>
  <si>
    <t>A21B188D07</t>
  </si>
  <si>
    <t>A21B188D08</t>
  </si>
  <si>
    <t>A21B188D09</t>
  </si>
  <si>
    <t>A21B188D10</t>
  </si>
  <si>
    <t>A21B188D11</t>
  </si>
  <si>
    <t>A21B188D12</t>
  </si>
  <si>
    <t>Floating rate instrument 189</t>
  </si>
  <si>
    <t>4B.390</t>
  </si>
  <si>
    <t>A21B189D13</t>
  </si>
  <si>
    <t>A21B189D14</t>
  </si>
  <si>
    <t>A21B189D15</t>
  </si>
  <si>
    <t>A21B189D16</t>
  </si>
  <si>
    <t>A21B189D17</t>
  </si>
  <si>
    <t>A21B189D18</t>
  </si>
  <si>
    <t>A21B189D19</t>
  </si>
  <si>
    <t>A21B189D01</t>
  </si>
  <si>
    <t>A21B189D02</t>
  </si>
  <si>
    <t>APP20B189D21</t>
  </si>
  <si>
    <t>A21B189D03</t>
  </si>
  <si>
    <t>A21B189D04</t>
  </si>
  <si>
    <t>A21B189D20</t>
  </si>
  <si>
    <t>APP20B189</t>
  </si>
  <si>
    <t>A21B189D06</t>
  </si>
  <si>
    <t>A21B189D07</t>
  </si>
  <si>
    <t>A21B189D08</t>
  </si>
  <si>
    <t>A21B189D09</t>
  </si>
  <si>
    <t>A21B189D10</t>
  </si>
  <si>
    <t>A21B189D11</t>
  </si>
  <si>
    <t>A21B189D12</t>
  </si>
  <si>
    <t>Floating rate instrument 190</t>
  </si>
  <si>
    <t>4B.391</t>
  </si>
  <si>
    <t>A21B190D13</t>
  </si>
  <si>
    <t>A21B190D14</t>
  </si>
  <si>
    <t>A21B190D15</t>
  </si>
  <si>
    <t>A21B190D16</t>
  </si>
  <si>
    <t>A21B190D17</t>
  </si>
  <si>
    <t>A21B190D18</t>
  </si>
  <si>
    <t>A21B190D19</t>
  </si>
  <si>
    <t>A21B190D01</t>
  </si>
  <si>
    <t>A21B190D02</t>
  </si>
  <si>
    <t>APP20B190D21</t>
  </si>
  <si>
    <t>A21B190D03</t>
  </si>
  <si>
    <t>A21B190D04</t>
  </si>
  <si>
    <t>A21B190D20</t>
  </si>
  <si>
    <t>APP20B190</t>
  </si>
  <si>
    <t>A21B190D06</t>
  </si>
  <si>
    <t>A21B190D07</t>
  </si>
  <si>
    <t>A21B190D08</t>
  </si>
  <si>
    <t>A21B190D09</t>
  </si>
  <si>
    <t>A21B190D10</t>
  </si>
  <si>
    <t>A21B190D11</t>
  </si>
  <si>
    <t>A21B190D12</t>
  </si>
  <si>
    <t>Floating rate instrument 191</t>
  </si>
  <si>
    <t>4B.392</t>
  </si>
  <si>
    <t>A21B191D13</t>
  </si>
  <si>
    <t>A21B191D14</t>
  </si>
  <si>
    <t>A21B191D15</t>
  </si>
  <si>
    <t>A21B191D16</t>
  </si>
  <si>
    <t>A21B191D17</t>
  </si>
  <si>
    <t>A21B191D18</t>
  </si>
  <si>
    <t>A21B191D19</t>
  </si>
  <si>
    <t>A21B191D01</t>
  </si>
  <si>
    <t>A21B191D02</t>
  </si>
  <si>
    <t>APP20B191D21</t>
  </si>
  <si>
    <t>A21B191D03</t>
  </si>
  <si>
    <t>A21B191D04</t>
  </si>
  <si>
    <t>A21B191D20</t>
  </si>
  <si>
    <t>APP20B191</t>
  </si>
  <si>
    <t>A21B191D06</t>
  </si>
  <si>
    <t>A21B191D07</t>
  </si>
  <si>
    <t>A21B191D08</t>
  </si>
  <si>
    <t>A21B191D09</t>
  </si>
  <si>
    <t>A21B191D10</t>
  </si>
  <si>
    <t>A21B191D11</t>
  </si>
  <si>
    <t>A21B191D12</t>
  </si>
  <si>
    <t>Floating rate instrument 192</t>
  </si>
  <si>
    <t>4B.393</t>
  </si>
  <si>
    <t>A21B192D13</t>
  </si>
  <si>
    <t>A21B192D14</t>
  </si>
  <si>
    <t>A21B192D15</t>
  </si>
  <si>
    <t>A21B192D16</t>
  </si>
  <si>
    <t>A21B192D17</t>
  </si>
  <si>
    <t>A21B192D18</t>
  </si>
  <si>
    <t>A21B192D19</t>
  </si>
  <si>
    <t>A21B192D01</t>
  </si>
  <si>
    <t>A21B192D02</t>
  </si>
  <si>
    <t>APP20B192D21</t>
  </si>
  <si>
    <t>A21B192D03</t>
  </si>
  <si>
    <t>A21B192D04</t>
  </si>
  <si>
    <t>A21B192D20</t>
  </si>
  <si>
    <t>APP20B192</t>
  </si>
  <si>
    <t>A21B192D06</t>
  </si>
  <si>
    <t>A21B192D07</t>
  </si>
  <si>
    <t>A21B192D08</t>
  </si>
  <si>
    <t>A21B192D09</t>
  </si>
  <si>
    <t>A21B192D10</t>
  </si>
  <si>
    <t>A21B192D11</t>
  </si>
  <si>
    <t>A21B192D12</t>
  </si>
  <si>
    <t>Floating rate instrument 193</t>
  </si>
  <si>
    <t>4B.394</t>
  </si>
  <si>
    <t>A21B193D13</t>
  </si>
  <si>
    <t>A21B193D14</t>
  </si>
  <si>
    <t>A21B193D15</t>
  </si>
  <si>
    <t>A21B193D16</t>
  </si>
  <si>
    <t>A21B193D17</t>
  </si>
  <si>
    <t>A21B193D18</t>
  </si>
  <si>
    <t>A21B193D19</t>
  </si>
  <si>
    <t>A21B193D01</t>
  </si>
  <si>
    <t>A21B193D02</t>
  </si>
  <si>
    <t>APP20B193D21</t>
  </si>
  <si>
    <t>A21B193D03</t>
  </si>
  <si>
    <t>A21B193D04</t>
  </si>
  <si>
    <t>A21B193D20</t>
  </si>
  <si>
    <t>APP20B193</t>
  </si>
  <si>
    <t>A21B193D06</t>
  </si>
  <si>
    <t>A21B193D07</t>
  </si>
  <si>
    <t>A21B193D08</t>
  </si>
  <si>
    <t>A21B193D09</t>
  </si>
  <si>
    <t>A21B193D10</t>
  </si>
  <si>
    <t>A21B193D11</t>
  </si>
  <si>
    <t>A21B193D12</t>
  </si>
  <si>
    <t>Floating rate instrument 194</t>
  </si>
  <si>
    <t>4B.395</t>
  </si>
  <si>
    <t>A21B194D13</t>
  </si>
  <si>
    <t>A21B194D14</t>
  </si>
  <si>
    <t>A21B194D15</t>
  </si>
  <si>
    <t>A21B194D16</t>
  </si>
  <si>
    <t>A21B194D17</t>
  </si>
  <si>
    <t>A21B194D18</t>
  </si>
  <si>
    <t>A21B194D19</t>
  </si>
  <si>
    <t>A21B194D01</t>
  </si>
  <si>
    <t>A21B194D02</t>
  </si>
  <si>
    <t>APP20B194D21</t>
  </si>
  <si>
    <t>A21B194D03</t>
  </si>
  <si>
    <t>A21B194D04</t>
  </si>
  <si>
    <t>A21B194D20</t>
  </si>
  <si>
    <t>APP20B194</t>
  </si>
  <si>
    <t>A21B194D06</t>
  </si>
  <si>
    <t>A21B194D07</t>
  </si>
  <si>
    <t>A21B194D08</t>
  </si>
  <si>
    <t>A21B194D09</t>
  </si>
  <si>
    <t>A21B194D10</t>
  </si>
  <si>
    <t>A21B194D11</t>
  </si>
  <si>
    <t>A21B194D12</t>
  </si>
  <si>
    <t>Floating rate instrument 195</t>
  </si>
  <si>
    <t>4B.396</t>
  </si>
  <si>
    <t>A21B195D13</t>
  </si>
  <si>
    <t>A21B195D14</t>
  </si>
  <si>
    <t>A21B195D15</t>
  </si>
  <si>
    <t>A21B195D16</t>
  </si>
  <si>
    <t>A21B195D17</t>
  </si>
  <si>
    <t>A21B195D18</t>
  </si>
  <si>
    <t>A21B195D19</t>
  </si>
  <si>
    <t>A21B195D01</t>
  </si>
  <si>
    <t>A21B195D02</t>
  </si>
  <si>
    <t>APP20B195D21</t>
  </si>
  <si>
    <t>A21B195D03</t>
  </si>
  <si>
    <t>A21B195D04</t>
  </si>
  <si>
    <t>A21B195D20</t>
  </si>
  <si>
    <t>APP20B195</t>
  </si>
  <si>
    <t>A21B195D06</t>
  </si>
  <si>
    <t>A21B195D07</t>
  </si>
  <si>
    <t>A21B195D08</t>
  </si>
  <si>
    <t>A21B195D09</t>
  </si>
  <si>
    <t>A21B195D10</t>
  </si>
  <si>
    <t>A21B195D11</t>
  </si>
  <si>
    <t>A21B195D12</t>
  </si>
  <si>
    <t>Floating rate instrument 196</t>
  </si>
  <si>
    <t>4B.397</t>
  </si>
  <si>
    <t>A21B196D13</t>
  </si>
  <si>
    <t>A21B196D14</t>
  </si>
  <si>
    <t>A21B196D15</t>
  </si>
  <si>
    <t>A21B196D16</t>
  </si>
  <si>
    <t>A21B196D17</t>
  </si>
  <si>
    <t>A21B196D18</t>
  </si>
  <si>
    <t>A21B196D19</t>
  </si>
  <si>
    <t>A21B196D01</t>
  </si>
  <si>
    <t>A21B196D02</t>
  </si>
  <si>
    <t>APP20B196D21</t>
  </si>
  <si>
    <t>A21B196D03</t>
  </si>
  <si>
    <t>A21B196D04</t>
  </si>
  <si>
    <t>A21B196D20</t>
  </si>
  <si>
    <t>APP20B196</t>
  </si>
  <si>
    <t>A21B196D06</t>
  </si>
  <si>
    <t>A21B196D07</t>
  </si>
  <si>
    <t>A21B196D08</t>
  </si>
  <si>
    <t>A21B196D09</t>
  </si>
  <si>
    <t>A21B196D10</t>
  </si>
  <si>
    <t>A21B196D11</t>
  </si>
  <si>
    <t>A21B196D12</t>
  </si>
  <si>
    <t>Floating rate instrument 197</t>
  </si>
  <si>
    <t>4B.398</t>
  </si>
  <si>
    <t>A21B197D13</t>
  </si>
  <si>
    <t>A21B197D14</t>
  </si>
  <si>
    <t>A21B197D15</t>
  </si>
  <si>
    <t>A21B197D16</t>
  </si>
  <si>
    <t>A21B197D17</t>
  </si>
  <si>
    <t>A21B197D18</t>
  </si>
  <si>
    <t>A21B197D19</t>
  </si>
  <si>
    <t>A21B197D01</t>
  </si>
  <si>
    <t>A21B197D02</t>
  </si>
  <si>
    <t>APP20B197D21</t>
  </si>
  <si>
    <t>A21B197D03</t>
  </si>
  <si>
    <t>A21B197D04</t>
  </si>
  <si>
    <t>A21B197D20</t>
  </si>
  <si>
    <t>APP20B197</t>
  </si>
  <si>
    <t>A21B197D06</t>
  </si>
  <si>
    <t>A21B197D07</t>
  </si>
  <si>
    <t>A21B197D08</t>
  </si>
  <si>
    <t>A21B197D09</t>
  </si>
  <si>
    <t>A21B197D10</t>
  </si>
  <si>
    <t>A21B197D11</t>
  </si>
  <si>
    <t>A21B197D12</t>
  </si>
  <si>
    <t>Floating rate instrument 198</t>
  </si>
  <si>
    <t>4B.399</t>
  </si>
  <si>
    <t>A21B198D13</t>
  </si>
  <si>
    <t>A21B198D14</t>
  </si>
  <si>
    <t>A21B198D15</t>
  </si>
  <si>
    <t>A21B198D16</t>
  </si>
  <si>
    <t>A21B198D17</t>
  </si>
  <si>
    <t>A21B198D18</t>
  </si>
  <si>
    <t>A21B198D19</t>
  </si>
  <si>
    <t>A21B198D01</t>
  </si>
  <si>
    <t>A21B198D02</t>
  </si>
  <si>
    <t>APP20B198D21</t>
  </si>
  <si>
    <t>A21B198D03</t>
  </si>
  <si>
    <t>A21B198D04</t>
  </si>
  <si>
    <t>A21B198D20</t>
  </si>
  <si>
    <t>APP20B198</t>
  </si>
  <si>
    <t>A21B198D06</t>
  </si>
  <si>
    <t>A21B198D07</t>
  </si>
  <si>
    <t>A21B198D08</t>
  </si>
  <si>
    <t>A21B198D09</t>
  </si>
  <si>
    <t>A21B198D10</t>
  </si>
  <si>
    <t>A21B198D11</t>
  </si>
  <si>
    <t>A21B198D12</t>
  </si>
  <si>
    <t>Floating rate instrument 199</t>
  </si>
  <si>
    <t>4B.400</t>
  </si>
  <si>
    <t>A21B199D13</t>
  </si>
  <si>
    <t>A21B199D14</t>
  </si>
  <si>
    <t>A21B199D15</t>
  </si>
  <si>
    <t>A21B199D16</t>
  </si>
  <si>
    <t>A21B199D17</t>
  </si>
  <si>
    <t>A21B199D18</t>
  </si>
  <si>
    <t>A21B199D19</t>
  </si>
  <si>
    <t>A21B199D01</t>
  </si>
  <si>
    <t>A21B199D02</t>
  </si>
  <si>
    <t>APP20B199D21</t>
  </si>
  <si>
    <t>A21B199D03</t>
  </si>
  <si>
    <t>A21B199D04</t>
  </si>
  <si>
    <t>A21B199D20</t>
  </si>
  <si>
    <t>APP20B199</t>
  </si>
  <si>
    <t>A21B199D06</t>
  </si>
  <si>
    <t>A21B199D07</t>
  </si>
  <si>
    <t>A21B199D08</t>
  </si>
  <si>
    <t>A21B199D09</t>
  </si>
  <si>
    <t>A21B199D10</t>
  </si>
  <si>
    <t>A21B199D11</t>
  </si>
  <si>
    <t>A21B199D12</t>
  </si>
  <si>
    <t>Floating rate instrument 200</t>
  </si>
  <si>
    <t>4B.401</t>
  </si>
  <si>
    <t>A21B200D13</t>
  </si>
  <si>
    <t>A21B200D14</t>
  </si>
  <si>
    <t>A21B200D15</t>
  </si>
  <si>
    <t>A21B200D16</t>
  </si>
  <si>
    <t>A21B200D17</t>
  </si>
  <si>
    <t>A21B200D18</t>
  </si>
  <si>
    <t>A21B200D19</t>
  </si>
  <si>
    <t>A21B200D01</t>
  </si>
  <si>
    <t>A21B200D02</t>
  </si>
  <si>
    <t>APP20B200D21</t>
  </si>
  <si>
    <t>A21B200D03</t>
  </si>
  <si>
    <t>A21B200D04</t>
  </si>
  <si>
    <t>A21B200D20</t>
  </si>
  <si>
    <t>A21B200D05</t>
  </si>
  <si>
    <t>A21B200D06</t>
  </si>
  <si>
    <t>A21B200D07</t>
  </si>
  <si>
    <t>A21B200D08</t>
  </si>
  <si>
    <t>A21B200D09</t>
  </si>
  <si>
    <t>A21B200D10</t>
  </si>
  <si>
    <t>A21B200D11</t>
  </si>
  <si>
    <t>A21B200D12</t>
  </si>
  <si>
    <t xml:space="preserve">Totals for floating rate instruments </t>
  </si>
  <si>
    <t>4B.402</t>
  </si>
  <si>
    <t>A21B0002</t>
  </si>
  <si>
    <t>APP20B0021</t>
  </si>
  <si>
    <t>A21B0003</t>
  </si>
  <si>
    <t>A21B0008</t>
  </si>
  <si>
    <t>A21B0009</t>
  </si>
  <si>
    <t>A21B0010</t>
  </si>
  <si>
    <t>A21B0011</t>
  </si>
  <si>
    <t>A21B0012</t>
  </si>
  <si>
    <t>RPI linked instruments</t>
  </si>
  <si>
    <t>C</t>
  </si>
  <si>
    <t>£50.0m 1.98% index linked bond due 2042</t>
  </si>
  <si>
    <t>XS0318577912</t>
  </si>
  <si>
    <t>4B.403</t>
  </si>
  <si>
    <t>A21C01D13</t>
  </si>
  <si>
    <t>A21C01D14</t>
  </si>
  <si>
    <t>A21C01D15</t>
  </si>
  <si>
    <t>A21C01D16</t>
  </si>
  <si>
    <t>A21C01D17</t>
  </si>
  <si>
    <t>A21C01D18</t>
  </si>
  <si>
    <t>A21C01D19</t>
  </si>
  <si>
    <t>A21C01D01</t>
  </si>
  <si>
    <t>A21C01D02</t>
  </si>
  <si>
    <t>APP20C01D21</t>
  </si>
  <si>
    <t>A21C01D03</t>
  </si>
  <si>
    <t>A21C01D04</t>
  </si>
  <si>
    <t>A21C01D07</t>
  </si>
  <si>
    <t>A21C01D08</t>
  </si>
  <si>
    <t>A21C01D09</t>
  </si>
  <si>
    <t>A21C01D10</t>
  </si>
  <si>
    <t>A21C01D11</t>
  </si>
  <si>
    <t>A21C01D12</t>
  </si>
  <si>
    <t>£100.0m 1.85% index linked bond due 2047</t>
  </si>
  <si>
    <t>XS0318577755</t>
  </si>
  <si>
    <t>4B.404</t>
  </si>
  <si>
    <t>A21C02D13</t>
  </si>
  <si>
    <t>A21C02D14</t>
  </si>
  <si>
    <t>A21C02D15</t>
  </si>
  <si>
    <t>A21C02D16</t>
  </si>
  <si>
    <t>A21C02D17</t>
  </si>
  <si>
    <t>A21C02D18</t>
  </si>
  <si>
    <t>A21C02D19</t>
  </si>
  <si>
    <t>A21C02D01</t>
  </si>
  <si>
    <t>A21C02D02</t>
  </si>
  <si>
    <t>APP20C02D21</t>
  </si>
  <si>
    <t>A21C02D03</t>
  </si>
  <si>
    <t>A21C02D04</t>
  </si>
  <si>
    <t>A21C02D07</t>
  </si>
  <si>
    <t>A21C02D08</t>
  </si>
  <si>
    <t>A21C02D09</t>
  </si>
  <si>
    <t>A21C02D10</t>
  </si>
  <si>
    <t>A21C02D11</t>
  </si>
  <si>
    <t>A21C02D12</t>
  </si>
  <si>
    <t>£200.0m 1.82% index linked bond due 2049</t>
  </si>
  <si>
    <t>XS0318577672</t>
  </si>
  <si>
    <t>4B.405</t>
  </si>
  <si>
    <t>A21C03D13</t>
  </si>
  <si>
    <t>A21C03D14</t>
  </si>
  <si>
    <t>A21C03D15</t>
  </si>
  <si>
    <t>A21C03D16</t>
  </si>
  <si>
    <t>A21C03D17</t>
  </si>
  <si>
    <t>A21C03D18</t>
  </si>
  <si>
    <t>A21C03D19</t>
  </si>
  <si>
    <t>A21C03D01</t>
  </si>
  <si>
    <t>A21C03D02</t>
  </si>
  <si>
    <t>APP20C03D21</t>
  </si>
  <si>
    <t>A21C03D03</t>
  </si>
  <si>
    <t>A21C03D04</t>
  </si>
  <si>
    <t>A21C03D07</t>
  </si>
  <si>
    <t>A21C03D08</t>
  </si>
  <si>
    <t>A21C03D09</t>
  </si>
  <si>
    <t>A21C03D10</t>
  </si>
  <si>
    <t>A21C03D11</t>
  </si>
  <si>
    <t>A21C03D12</t>
  </si>
  <si>
    <t>£200.0m 1.77% index linked bond due 2057</t>
  </si>
  <si>
    <t>XS0318577599</t>
  </si>
  <si>
    <t>4B.406</t>
  </si>
  <si>
    <t>A21C04D13</t>
  </si>
  <si>
    <t>A21C04D14</t>
  </si>
  <si>
    <t>A21C04D15</t>
  </si>
  <si>
    <t>A21C04D16</t>
  </si>
  <si>
    <t>A21C04D17</t>
  </si>
  <si>
    <t>A21C04D18</t>
  </si>
  <si>
    <t>A21C04D19</t>
  </si>
  <si>
    <t>A21C04D01</t>
  </si>
  <si>
    <t>A21C04D02</t>
  </si>
  <si>
    <t>APP20C04D21</t>
  </si>
  <si>
    <t>A21C04D03</t>
  </si>
  <si>
    <t>A21C04D04</t>
  </si>
  <si>
    <t>A21C04D07</t>
  </si>
  <si>
    <t>A21C04D08</t>
  </si>
  <si>
    <t>A21C04D09</t>
  </si>
  <si>
    <t>A21C04D10</t>
  </si>
  <si>
    <t>A21C04D11</t>
  </si>
  <si>
    <t>A21C04D12</t>
  </si>
  <si>
    <t>£350.0m 1.76% index linked bond due 2062</t>
  </si>
  <si>
    <t>XS0318577326</t>
  </si>
  <si>
    <t>4B.407</t>
  </si>
  <si>
    <t>A21C05D13</t>
  </si>
  <si>
    <t>A21C05D14</t>
  </si>
  <si>
    <t>A21C05D15</t>
  </si>
  <si>
    <t>A21C05D16</t>
  </si>
  <si>
    <t>A21C05D17</t>
  </si>
  <si>
    <t>A21C05D18</t>
  </si>
  <si>
    <t>A21C05D19</t>
  </si>
  <si>
    <t>A21C05D01</t>
  </si>
  <si>
    <t>A21C05D02</t>
  </si>
  <si>
    <t>APP20C05D21</t>
  </si>
  <si>
    <t>A21C05D03</t>
  </si>
  <si>
    <t>A21C05D04</t>
  </si>
  <si>
    <t>A21C05D07</t>
  </si>
  <si>
    <t>A21C05D08</t>
  </si>
  <si>
    <t>A21C05D09</t>
  </si>
  <si>
    <t>A21C05D10</t>
  </si>
  <si>
    <t>A21C05D11</t>
  </si>
  <si>
    <t>A21C05D12</t>
  </si>
  <si>
    <t>£50.0m 3.85% index linked bond due 2040</t>
  </si>
  <si>
    <t>XS0404852526</t>
  </si>
  <si>
    <t>4B.408</t>
  </si>
  <si>
    <t>A21C06D13</t>
  </si>
  <si>
    <t>A21C06D14</t>
  </si>
  <si>
    <t>A21C06D15</t>
  </si>
  <si>
    <t>A21C06D16</t>
  </si>
  <si>
    <t>A21C06D17</t>
  </si>
  <si>
    <t>A21C06D18</t>
  </si>
  <si>
    <t>A21C06D19</t>
  </si>
  <si>
    <t>A21C06D01</t>
  </si>
  <si>
    <t>A21C06D02</t>
  </si>
  <si>
    <t>APP20C06D21</t>
  </si>
  <si>
    <t>A21C06D03</t>
  </si>
  <si>
    <t>A21C06D04</t>
  </si>
  <si>
    <t>A21C06D07</t>
  </si>
  <si>
    <t>A21C06D08</t>
  </si>
  <si>
    <t>A21C06D09</t>
  </si>
  <si>
    <t>A21C06D10</t>
  </si>
  <si>
    <t>A21C06D11</t>
  </si>
  <si>
    <t>A21C06D12</t>
  </si>
  <si>
    <t>£55.0m 2.09% index linked bond due 2042</t>
  </si>
  <si>
    <t>XS0455926260</t>
  </si>
  <si>
    <t>4B.409</t>
  </si>
  <si>
    <t>A21C07D13</t>
  </si>
  <si>
    <t>A21C07D14</t>
  </si>
  <si>
    <t>A21C07D15</t>
  </si>
  <si>
    <t>A21C07D16</t>
  </si>
  <si>
    <t>A21C07D17</t>
  </si>
  <si>
    <t>A21C07D18</t>
  </si>
  <si>
    <t>A21C07D19</t>
  </si>
  <si>
    <t>A21C07D01</t>
  </si>
  <si>
    <t>A21C07D02</t>
  </si>
  <si>
    <t>APP20C07D21</t>
  </si>
  <si>
    <t>A21C07D03</t>
  </si>
  <si>
    <t>A21C07D04</t>
  </si>
  <si>
    <t>A21C07D07</t>
  </si>
  <si>
    <t>A21C07D08</t>
  </si>
  <si>
    <t>A21C07D09</t>
  </si>
  <si>
    <t>A21C07D10</t>
  </si>
  <si>
    <t>A21C07D11</t>
  </si>
  <si>
    <t>A21C07D12</t>
  </si>
  <si>
    <t>£40.0m 1.97% index linked bond due 2045</t>
  </si>
  <si>
    <t>XS0548262061</t>
  </si>
  <si>
    <t>Amortising Debt</t>
  </si>
  <si>
    <t>4B.410</t>
  </si>
  <si>
    <t>A21C08D13</t>
  </si>
  <si>
    <t>A21C08D14</t>
  </si>
  <si>
    <t>A21C08D15</t>
  </si>
  <si>
    <t>A21C08D16</t>
  </si>
  <si>
    <t>A21C08D17</t>
  </si>
  <si>
    <t>A21C08D18</t>
  </si>
  <si>
    <t>A21C08D19</t>
  </si>
  <si>
    <t>A21C08D01</t>
  </si>
  <si>
    <t>A21C08D02</t>
  </si>
  <si>
    <t>APP20C08D21</t>
  </si>
  <si>
    <t>A21C08D03</t>
  </si>
  <si>
    <t>A21C08D04</t>
  </si>
  <si>
    <t>A21C08D07</t>
  </si>
  <si>
    <t>A21C08D08</t>
  </si>
  <si>
    <t>A21C08D09</t>
  </si>
  <si>
    <t>A21C08D10</t>
  </si>
  <si>
    <t>A21C08D11</t>
  </si>
  <si>
    <t>A21C08D12</t>
  </si>
  <si>
    <t>£40.0m 0.75% Index linked loan due 2034</t>
  </si>
  <si>
    <t>XS1334772925</t>
  </si>
  <si>
    <t>4B.411</t>
  </si>
  <si>
    <t>A21C09D13</t>
  </si>
  <si>
    <t>A21C09D14</t>
  </si>
  <si>
    <t>A21C09D15</t>
  </si>
  <si>
    <t>A21C09D16</t>
  </si>
  <si>
    <t>A21C09D17</t>
  </si>
  <si>
    <t>A21C09D18</t>
  </si>
  <si>
    <t>A21C09D19</t>
  </si>
  <si>
    <t>A21C09D01</t>
  </si>
  <si>
    <t>A21C09D02</t>
  </si>
  <si>
    <t>APP20C09D21</t>
  </si>
  <si>
    <t>A21C09D03</t>
  </si>
  <si>
    <t>A21C09D04</t>
  </si>
  <si>
    <t>A21C09D07</t>
  </si>
  <si>
    <t>A21C09D08</t>
  </si>
  <si>
    <t>A21C09D09</t>
  </si>
  <si>
    <t>A21C09D10</t>
  </si>
  <si>
    <t>A21C09D11</t>
  </si>
  <si>
    <t>A21C09D12</t>
  </si>
  <si>
    <t>£45.0m 0.721% Index linked loan due 2027</t>
  </si>
  <si>
    <t>XS1335311574</t>
  </si>
  <si>
    <t>4B.412</t>
  </si>
  <si>
    <t>A21C10D13</t>
  </si>
  <si>
    <t>A21C10D14</t>
  </si>
  <si>
    <t>A21C10D15</t>
  </si>
  <si>
    <t>A21C10D16</t>
  </si>
  <si>
    <t>A21C10D17</t>
  </si>
  <si>
    <t>A21C10D18</t>
  </si>
  <si>
    <t>A21C10D19</t>
  </si>
  <si>
    <t>A21C10D01</t>
  </si>
  <si>
    <t>A21C10D02</t>
  </si>
  <si>
    <t>APP20C10D21</t>
  </si>
  <si>
    <t>A21C10D03</t>
  </si>
  <si>
    <t>A21C10D04</t>
  </si>
  <si>
    <t>A21C10D07</t>
  </si>
  <si>
    <t>A21C10D08</t>
  </si>
  <si>
    <t>A21C10D09</t>
  </si>
  <si>
    <t>A21C10D10</t>
  </si>
  <si>
    <t>A21C10D11</t>
  </si>
  <si>
    <t>A21C10D12</t>
  </si>
  <si>
    <t>£175.0m 3.38% index linked bond due 2021</t>
  </si>
  <si>
    <t>XS0143275419</t>
  </si>
  <si>
    <t>4B.413</t>
  </si>
  <si>
    <t>A21C11D13</t>
  </si>
  <si>
    <t>A21C11D14</t>
  </si>
  <si>
    <t>A21C11D15</t>
  </si>
  <si>
    <t>A21C11D16</t>
  </si>
  <si>
    <t>A21C11D17</t>
  </si>
  <si>
    <t>A21C11D18</t>
  </si>
  <si>
    <t>A21C11D19</t>
  </si>
  <si>
    <t>A21C11D01</t>
  </si>
  <si>
    <t>A21C11D02</t>
  </si>
  <si>
    <t>APP20C11D21</t>
  </si>
  <si>
    <t>A21C11D03</t>
  </si>
  <si>
    <t>A21C11D04</t>
  </si>
  <si>
    <t>A21C11D07</t>
  </si>
  <si>
    <t>A21C11D08</t>
  </si>
  <si>
    <t>A21C11D09</t>
  </si>
  <si>
    <t>A21C11D10</t>
  </si>
  <si>
    <t>A21C11D11</t>
  </si>
  <si>
    <t>A21C11D12</t>
  </si>
  <si>
    <t>£300.0m 1.68% index linked bond due 2053</t>
  </si>
  <si>
    <t>XS0265832922</t>
  </si>
  <si>
    <t>4B.414</t>
  </si>
  <si>
    <t>A21C12D13</t>
  </si>
  <si>
    <t>A21C12D14</t>
  </si>
  <si>
    <t>A21C12D15</t>
  </si>
  <si>
    <t>A21C12D16</t>
  </si>
  <si>
    <t>A21C12D17</t>
  </si>
  <si>
    <t>A21C12D18</t>
  </si>
  <si>
    <t>A21C12D19</t>
  </si>
  <si>
    <t>A21C12D01</t>
  </si>
  <si>
    <t>A21C12D02</t>
  </si>
  <si>
    <t>APP20C12D21</t>
  </si>
  <si>
    <t>A21C12D03</t>
  </si>
  <si>
    <t>A21C12D04</t>
  </si>
  <si>
    <t>A21C12D07</t>
  </si>
  <si>
    <t>A21C12D08</t>
  </si>
  <si>
    <t>A21C12D09</t>
  </si>
  <si>
    <t>A21C12D10</t>
  </si>
  <si>
    <t>A21C12D11</t>
  </si>
  <si>
    <t>A21C12D12</t>
  </si>
  <si>
    <t>£300.0m 1.68% index linked bond due 2055</t>
  </si>
  <si>
    <t>XS0267219896</t>
  </si>
  <si>
    <t>4B.415</t>
  </si>
  <si>
    <t>A21C13D13</t>
  </si>
  <si>
    <t>A21C13D14</t>
  </si>
  <si>
    <t>A21C13D15</t>
  </si>
  <si>
    <t>A21C13D16</t>
  </si>
  <si>
    <t>A21C13D17</t>
  </si>
  <si>
    <t>A21C13D18</t>
  </si>
  <si>
    <t>A21C13D19</t>
  </si>
  <si>
    <t>A21C13D01</t>
  </si>
  <si>
    <t>A21C13D02</t>
  </si>
  <si>
    <t>APP20C13D21</t>
  </si>
  <si>
    <t>A21C13D03</t>
  </si>
  <si>
    <t>A21C13D04</t>
  </si>
  <si>
    <t>A21C13D07</t>
  </si>
  <si>
    <t>A21C13D08</t>
  </si>
  <si>
    <t>A21C13D09</t>
  </si>
  <si>
    <t>A21C13D10</t>
  </si>
  <si>
    <t>A21C13D11</t>
  </si>
  <si>
    <t>A21C13D12</t>
  </si>
  <si>
    <t>£100.0m  3.261% index linked loan due 2043</t>
  </si>
  <si>
    <t>4B.416</t>
  </si>
  <si>
    <t>A21C14D13</t>
  </si>
  <si>
    <t>A21C14D14</t>
  </si>
  <si>
    <t>A21C14D15</t>
  </si>
  <si>
    <t>A21C14D16</t>
  </si>
  <si>
    <t>A21C14D17</t>
  </si>
  <si>
    <t>A21C14D18</t>
  </si>
  <si>
    <t>A21C14D19</t>
  </si>
  <si>
    <t>A21C14D01</t>
  </si>
  <si>
    <t>A21C14D02</t>
  </si>
  <si>
    <t>APP20C14D21</t>
  </si>
  <si>
    <t>A21C14D03</t>
  </si>
  <si>
    <t>A21C14D04</t>
  </si>
  <si>
    <t>A21C14D07</t>
  </si>
  <si>
    <t>A21C14D08</t>
  </si>
  <si>
    <t>A21C14D09</t>
  </si>
  <si>
    <t>A21C14D10</t>
  </si>
  <si>
    <t>A21C14D11</t>
  </si>
  <si>
    <t>A21C14D12</t>
  </si>
  <si>
    <t>£75.0m 1.35% Index linked loan due 2021</t>
  </si>
  <si>
    <t>4B.417</t>
  </si>
  <si>
    <t>A21C15D13</t>
  </si>
  <si>
    <t>A21C15D14</t>
  </si>
  <si>
    <t>A21C15D15</t>
  </si>
  <si>
    <t>A21C15D16</t>
  </si>
  <si>
    <t>A21C15D17</t>
  </si>
  <si>
    <t>A21C15D18</t>
  </si>
  <si>
    <t>A21C15D19</t>
  </si>
  <si>
    <t>A21C15D01</t>
  </si>
  <si>
    <t>A21C15D02</t>
  </si>
  <si>
    <t>APP20C15D21</t>
  </si>
  <si>
    <t>A21C15D03</t>
  </si>
  <si>
    <t>A21C15D04</t>
  </si>
  <si>
    <t>A21C15D07</t>
  </si>
  <si>
    <t>A21C15D08</t>
  </si>
  <si>
    <t>A21C15D09</t>
  </si>
  <si>
    <t>A21C15D10</t>
  </si>
  <si>
    <t>A21C15D11</t>
  </si>
  <si>
    <t>A21C15D12</t>
  </si>
  <si>
    <t>£215.0m 0.46% Index linked loan due 2023</t>
  </si>
  <si>
    <t>4B.418</t>
  </si>
  <si>
    <t>A21C16D13</t>
  </si>
  <si>
    <t>A21C16D14</t>
  </si>
  <si>
    <t>A21C16D15</t>
  </si>
  <si>
    <t>A21C16D16</t>
  </si>
  <si>
    <t>A21C16D17</t>
  </si>
  <si>
    <t>A21C16D18</t>
  </si>
  <si>
    <t>A21C16D19</t>
  </si>
  <si>
    <t>A21C16D01</t>
  </si>
  <si>
    <t>A21C16D02</t>
  </si>
  <si>
    <t>APP20C16D21</t>
  </si>
  <si>
    <t>A21C16D03</t>
  </si>
  <si>
    <t>A21C16D04</t>
  </si>
  <si>
    <t>A21C16D07</t>
  </si>
  <si>
    <t>A21C16D08</t>
  </si>
  <si>
    <t>A21C16D09</t>
  </si>
  <si>
    <t>A21C16D10</t>
  </si>
  <si>
    <t>A21C16D11</t>
  </si>
  <si>
    <t>A21C16D12</t>
  </si>
  <si>
    <t>£215.0m 0.38% Index linked loan due 2032</t>
  </si>
  <si>
    <t>4B.419</t>
  </si>
  <si>
    <t>A21C17D13</t>
  </si>
  <si>
    <t>A21C17D14</t>
  </si>
  <si>
    <t>A21C17D15</t>
  </si>
  <si>
    <t>A21C17D16</t>
  </si>
  <si>
    <t>A21C17D17</t>
  </si>
  <si>
    <t>A21C17D18</t>
  </si>
  <si>
    <t>A21C17D19</t>
  </si>
  <si>
    <t>A21C17D01</t>
  </si>
  <si>
    <t>A21C17D02</t>
  </si>
  <si>
    <t>APP20C17D21</t>
  </si>
  <si>
    <t>A21C17D03</t>
  </si>
  <si>
    <t>A21C17D04</t>
  </si>
  <si>
    <t>A21C17D07</t>
  </si>
  <si>
    <t>A21C17D08</t>
  </si>
  <si>
    <t>A21C17D09</t>
  </si>
  <si>
    <t>A21C17D10</t>
  </si>
  <si>
    <t>A21C17D11</t>
  </si>
  <si>
    <t>A21C17D12</t>
  </si>
  <si>
    <t>£100.0m 0.790% Index linked loan due 2025</t>
  </si>
  <si>
    <t>4B.420</t>
  </si>
  <si>
    <t>A21C18D13</t>
  </si>
  <si>
    <t>A21C18D14</t>
  </si>
  <si>
    <t>A21C18D15</t>
  </si>
  <si>
    <t>A21C18D16</t>
  </si>
  <si>
    <t>A21C18D17</t>
  </si>
  <si>
    <t>A21C18D18</t>
  </si>
  <si>
    <t>A21C18D19</t>
  </si>
  <si>
    <t>A21C18D01</t>
  </si>
  <si>
    <t>A21C18D02</t>
  </si>
  <si>
    <t>APP20C18D21</t>
  </si>
  <si>
    <t>A21C18D03</t>
  </si>
  <si>
    <t>A21C18D04</t>
  </si>
  <si>
    <t>A21C18D07</t>
  </si>
  <si>
    <t>A21C18D08</t>
  </si>
  <si>
    <t>A21C18D09</t>
  </si>
  <si>
    <t>A21C18D10</t>
  </si>
  <si>
    <t>A21C18D11</t>
  </si>
  <si>
    <t>A21C18D12</t>
  </si>
  <si>
    <t>£125.0m 0.5975% Index linked loan due 2026</t>
  </si>
  <si>
    <t>4B.421</t>
  </si>
  <si>
    <t>A21C19D13</t>
  </si>
  <si>
    <t>A21C19D14</t>
  </si>
  <si>
    <t>A21C19D15</t>
  </si>
  <si>
    <t>A21C19D16</t>
  </si>
  <si>
    <t>A21C19D17</t>
  </si>
  <si>
    <t>A21C19D18</t>
  </si>
  <si>
    <t>A21C19D19</t>
  </si>
  <si>
    <t>A21C19D01</t>
  </si>
  <si>
    <t>A21C19D02</t>
  </si>
  <si>
    <t>APP20C19D21</t>
  </si>
  <si>
    <t>A21C19D03</t>
  </si>
  <si>
    <t>A21C19D04</t>
  </si>
  <si>
    <t>A21C19D07</t>
  </si>
  <si>
    <t>A21C19D08</t>
  </si>
  <si>
    <t>A21C19D09</t>
  </si>
  <si>
    <t>A21C19D10</t>
  </si>
  <si>
    <t>A21C19D11</t>
  </si>
  <si>
    <t>A21C19D12</t>
  </si>
  <si>
    <t>£100m Floating to index linked 18/07/2039 Swap - Pay leg</t>
  </si>
  <si>
    <t>4B.422</t>
  </si>
  <si>
    <t>A21C20D13</t>
  </si>
  <si>
    <t>A21C20D14</t>
  </si>
  <si>
    <t>A21C20D15</t>
  </si>
  <si>
    <t>A21C20D16</t>
  </si>
  <si>
    <t>A21C20D17</t>
  </si>
  <si>
    <t>A21C20D18</t>
  </si>
  <si>
    <t>A21C20D19</t>
  </si>
  <si>
    <t>A21C20D01</t>
  </si>
  <si>
    <t>A21C20D02</t>
  </si>
  <si>
    <t>APP20C20D21</t>
  </si>
  <si>
    <t>A21C20D03</t>
  </si>
  <si>
    <t>A21C20D04</t>
  </si>
  <si>
    <t>A21C20D07</t>
  </si>
  <si>
    <t>A21C20D08</t>
  </si>
  <si>
    <t>A21C20D09</t>
  </si>
  <si>
    <t>A21C20D10</t>
  </si>
  <si>
    <t>A21C20D11</t>
  </si>
  <si>
    <t>A21C20D12</t>
  </si>
  <si>
    <t>£100m Floating to index linked 17/02/2060 Swap - Pay leg</t>
  </si>
  <si>
    <t>4B.423</t>
  </si>
  <si>
    <t>A21C21D13</t>
  </si>
  <si>
    <t>A21C21D14</t>
  </si>
  <si>
    <t>A21C21D15</t>
  </si>
  <si>
    <t>A21C21D16</t>
  </si>
  <si>
    <t>A21C21D17</t>
  </si>
  <si>
    <t>A21C21D18</t>
  </si>
  <si>
    <t>A21C21D19</t>
  </si>
  <si>
    <t>A21C21D01</t>
  </si>
  <si>
    <t>A21C21D02</t>
  </si>
  <si>
    <t>APP20C21D21</t>
  </si>
  <si>
    <t>A21C21D03</t>
  </si>
  <si>
    <t>A21C21D04</t>
  </si>
  <si>
    <t>A21C21D07</t>
  </si>
  <si>
    <t>A21C21D08</t>
  </si>
  <si>
    <t>A21C21D09</t>
  </si>
  <si>
    <t>A21C21D10</t>
  </si>
  <si>
    <t>A21C21D11</t>
  </si>
  <si>
    <t>A21C21D12</t>
  </si>
  <si>
    <t>£150m Floating to index linked 31/12/2039 Swap - Pay leg</t>
  </si>
  <si>
    <t>4B.424</t>
  </si>
  <si>
    <t>A21C22D13</t>
  </si>
  <si>
    <t>A21C22D14</t>
  </si>
  <si>
    <t>A21C22D15</t>
  </si>
  <si>
    <t>A21C22D16</t>
  </si>
  <si>
    <t>A21C22D17</t>
  </si>
  <si>
    <t>A21C22D18</t>
  </si>
  <si>
    <t>A21C22D19</t>
  </si>
  <si>
    <t>A21C22D01</t>
  </si>
  <si>
    <t>A21C22D02</t>
  </si>
  <si>
    <t>APP20C22D21</t>
  </si>
  <si>
    <t>A21C22D03</t>
  </si>
  <si>
    <t>A21C22D04</t>
  </si>
  <si>
    <t>A21C22D07</t>
  </si>
  <si>
    <t>A21C22D08</t>
  </si>
  <si>
    <t>A21C22D09</t>
  </si>
  <si>
    <t>A21C22D10</t>
  </si>
  <si>
    <t>A21C22D11</t>
  </si>
  <si>
    <t>A21C22D12</t>
  </si>
  <si>
    <t>£50m Floating to index linked 31/12/2039 Swap - Pay leg</t>
  </si>
  <si>
    <t>4B.425</t>
  </si>
  <si>
    <t>A21C23D13</t>
  </si>
  <si>
    <t>A21C23D14</t>
  </si>
  <si>
    <t>A21C23D15</t>
  </si>
  <si>
    <t>A21C23D16</t>
  </si>
  <si>
    <t>A21C23D17</t>
  </si>
  <si>
    <t>A21C23D18</t>
  </si>
  <si>
    <t>A21C23D19</t>
  </si>
  <si>
    <t>A21C23D01</t>
  </si>
  <si>
    <t>A21C23D02</t>
  </si>
  <si>
    <t>APP20C23D21</t>
  </si>
  <si>
    <t>A21C23D03</t>
  </si>
  <si>
    <t>A21C23D04</t>
  </si>
  <si>
    <t>A21C23D07</t>
  </si>
  <si>
    <t>A21C23D08</t>
  </si>
  <si>
    <t>A21C23D09</t>
  </si>
  <si>
    <t>A21C23D10</t>
  </si>
  <si>
    <t>A21C23D11</t>
  </si>
  <si>
    <t>A21C23D12</t>
  </si>
  <si>
    <t>£63m of the £65m Floating to index linked 31/12/2029 Swap - Pay leg</t>
  </si>
  <si>
    <t>4B.426</t>
  </si>
  <si>
    <t>A21C24D13</t>
  </si>
  <si>
    <t>A21C24D14</t>
  </si>
  <si>
    <t>A21C24D15</t>
  </si>
  <si>
    <t>A21C24D16</t>
  </si>
  <si>
    <t>A21C24D17</t>
  </si>
  <si>
    <t>A21C24D18</t>
  </si>
  <si>
    <t>A21C24D19</t>
  </si>
  <si>
    <t>A21C24D01</t>
  </si>
  <si>
    <t>A21C24D02</t>
  </si>
  <si>
    <t>APP20C24D21</t>
  </si>
  <si>
    <t>A21C24D03</t>
  </si>
  <si>
    <t>A21C24D04</t>
  </si>
  <si>
    <t>A21C24D07</t>
  </si>
  <si>
    <t>A21C24D08</t>
  </si>
  <si>
    <t>A21C24D09</t>
  </si>
  <si>
    <t>A21C24D10</t>
  </si>
  <si>
    <t>A21C24D11</t>
  </si>
  <si>
    <t>A21C24D12</t>
  </si>
  <si>
    <t>£1.9m of the £65m Floating to index linked 31/12/2029 Swap - Pay leg</t>
  </si>
  <si>
    <t>4B.427</t>
  </si>
  <si>
    <t>A21C25D13</t>
  </si>
  <si>
    <t>A21C25D14</t>
  </si>
  <si>
    <t>A21C25D15</t>
  </si>
  <si>
    <t>A21C25D16</t>
  </si>
  <si>
    <t>A21C25D17</t>
  </si>
  <si>
    <t>A21C25D18</t>
  </si>
  <si>
    <t>A21C25D19</t>
  </si>
  <si>
    <t>A21C25D01</t>
  </si>
  <si>
    <t>A21C25D02</t>
  </si>
  <si>
    <t>APP20C25D21</t>
  </si>
  <si>
    <t>A21C25D03</t>
  </si>
  <si>
    <t>A21C25D04</t>
  </si>
  <si>
    <t>A21C25D07</t>
  </si>
  <si>
    <t>A21C25D08</t>
  </si>
  <si>
    <t>A21C25D09</t>
  </si>
  <si>
    <t>A21C25D10</t>
  </si>
  <si>
    <t>A21C25D11</t>
  </si>
  <si>
    <t>A21C25D12</t>
  </si>
  <si>
    <t>£35m Floating to index linked 31/12/2039 Swap - Pay leg</t>
  </si>
  <si>
    <t>4B.428</t>
  </si>
  <si>
    <t>A21C26D13</t>
  </si>
  <si>
    <t>A21C26D14</t>
  </si>
  <si>
    <t>A21C26D15</t>
  </si>
  <si>
    <t>A21C26D16</t>
  </si>
  <si>
    <t>A21C26D17</t>
  </si>
  <si>
    <t>A21C26D18</t>
  </si>
  <si>
    <t>A21C26D19</t>
  </si>
  <si>
    <t>A21C26D01</t>
  </si>
  <si>
    <t>A21C26D02</t>
  </si>
  <si>
    <t>APP20C26D21</t>
  </si>
  <si>
    <t>A21C26D03</t>
  </si>
  <si>
    <t>A21C26D04</t>
  </si>
  <si>
    <t>A21C26D07</t>
  </si>
  <si>
    <t>A21C26D08</t>
  </si>
  <si>
    <t>A21C26D09</t>
  </si>
  <si>
    <t>A21C26D10</t>
  </si>
  <si>
    <t>A21C26D11</t>
  </si>
  <si>
    <t>A21C26D12</t>
  </si>
  <si>
    <t>£75m Fixed to index-linked 28/09/2037 Swap - Pay leg</t>
  </si>
  <si>
    <t>4B.429</t>
  </si>
  <si>
    <t>A21C27D13</t>
  </si>
  <si>
    <t>A21C27D14</t>
  </si>
  <si>
    <t>A21C27D15</t>
  </si>
  <si>
    <t>A21C27D16</t>
  </si>
  <si>
    <t>A21C27D17</t>
  </si>
  <si>
    <t>A21C27D18</t>
  </si>
  <si>
    <t>A21C27D19</t>
  </si>
  <si>
    <t>A21C27D01</t>
  </si>
  <si>
    <t>A21C27D02</t>
  </si>
  <si>
    <t>APP20C27D21</t>
  </si>
  <si>
    <t>A21C27D03</t>
  </si>
  <si>
    <t>A21C27D04</t>
  </si>
  <si>
    <t>A21C27D07</t>
  </si>
  <si>
    <t>A21C27D08</t>
  </si>
  <si>
    <t>A21C27D09</t>
  </si>
  <si>
    <t>A21C27D10</t>
  </si>
  <si>
    <t>A21C27D11</t>
  </si>
  <si>
    <t>A21C27D12</t>
  </si>
  <si>
    <t>£25m Fixed to index-linked 28/09/2037 Swap - Pay leg</t>
  </si>
  <si>
    <t>4B.430</t>
  </si>
  <si>
    <t>A21C28D13</t>
  </si>
  <si>
    <t>A21C28D14</t>
  </si>
  <si>
    <t>A21C28D15</t>
  </si>
  <si>
    <t>A21C28D16</t>
  </si>
  <si>
    <t>A21C28D17</t>
  </si>
  <si>
    <t>A21C28D18</t>
  </si>
  <si>
    <t>A21C28D19</t>
  </si>
  <si>
    <t>A21C28D01</t>
  </si>
  <si>
    <t>A21C28D02</t>
  </si>
  <si>
    <t>APP20C28D21</t>
  </si>
  <si>
    <t>A21C28D03</t>
  </si>
  <si>
    <t>A21C28D04</t>
  </si>
  <si>
    <t>A21C28D07</t>
  </si>
  <si>
    <t>A21C28D08</t>
  </si>
  <si>
    <t>A21C28D09</t>
  </si>
  <si>
    <t>A21C28D10</t>
  </si>
  <si>
    <t>A21C28D11</t>
  </si>
  <si>
    <t>A21C28D12</t>
  </si>
  <si>
    <t>4B.431</t>
  </si>
  <si>
    <t>A21C29D13</t>
  </si>
  <si>
    <t>A21C29D14</t>
  </si>
  <si>
    <t>A21C29D15</t>
  </si>
  <si>
    <t>A21C29D16</t>
  </si>
  <si>
    <t>A21C29D17</t>
  </si>
  <si>
    <t>A21C29D18</t>
  </si>
  <si>
    <t>A21C29D19</t>
  </si>
  <si>
    <t>A21C29D01</t>
  </si>
  <si>
    <t>A21C29D02</t>
  </si>
  <si>
    <t>APP20C29D21</t>
  </si>
  <si>
    <t>A21C29D03</t>
  </si>
  <si>
    <t>A21C29D04</t>
  </si>
  <si>
    <t>A21C29D07</t>
  </si>
  <si>
    <t>A21C29D08</t>
  </si>
  <si>
    <t>A21C29D09</t>
  </si>
  <si>
    <t>A21C29D10</t>
  </si>
  <si>
    <t>A21C29D11</t>
  </si>
  <si>
    <t>A21C29D12</t>
  </si>
  <si>
    <t>4B.432</t>
  </si>
  <si>
    <t>A21C30D13</t>
  </si>
  <si>
    <t>A21C30D14</t>
  </si>
  <si>
    <t>A21C30D15</t>
  </si>
  <si>
    <t>A21C30D16</t>
  </si>
  <si>
    <t>A21C30D17</t>
  </si>
  <si>
    <t>A21C30D18</t>
  </si>
  <si>
    <t>A21C30D19</t>
  </si>
  <si>
    <t>A21C30D01</t>
  </si>
  <si>
    <t>A21C30D02</t>
  </si>
  <si>
    <t>APP20C30D21</t>
  </si>
  <si>
    <t>A21C30D03</t>
  </si>
  <si>
    <t>A21C30D04</t>
  </si>
  <si>
    <t>A21C30D07</t>
  </si>
  <si>
    <t>A21C30D08</t>
  </si>
  <si>
    <t>A21C30D09</t>
  </si>
  <si>
    <t>A21C30D10</t>
  </si>
  <si>
    <t>A21C30D11</t>
  </si>
  <si>
    <t>A21C30D12</t>
  </si>
  <si>
    <t>£250m Fixed to index-linked 29/09/2037 Swap - Pay leg</t>
  </si>
  <si>
    <t>4B.433</t>
  </si>
  <si>
    <t>A21C31D13</t>
  </si>
  <si>
    <t>A21C31D14</t>
  </si>
  <si>
    <t>A21C31D15</t>
  </si>
  <si>
    <t>A21C31D16</t>
  </si>
  <si>
    <t>A21C31D17</t>
  </si>
  <si>
    <t>A21C31D18</t>
  </si>
  <si>
    <t>A21C31D19</t>
  </si>
  <si>
    <t>A21C31D01</t>
  </si>
  <si>
    <t>A21C31D02</t>
  </si>
  <si>
    <t>APP20C31D21</t>
  </si>
  <si>
    <t>A21C31D03</t>
  </si>
  <si>
    <t>A21C31D04</t>
  </si>
  <si>
    <t>A21C31D07</t>
  </si>
  <si>
    <t>A21C31D08</t>
  </si>
  <si>
    <t>A21C31D09</t>
  </si>
  <si>
    <t>A21C31D10</t>
  </si>
  <si>
    <t>A21C31D11</t>
  </si>
  <si>
    <t>A21C31D12</t>
  </si>
  <si>
    <t>£200m Fixed to index-linked 30/09/2037 Swap - Pay leg</t>
  </si>
  <si>
    <t>4B.434</t>
  </si>
  <si>
    <t>A21C32D13</t>
  </si>
  <si>
    <t>A21C32D14</t>
  </si>
  <si>
    <t>A21C32D15</t>
  </si>
  <si>
    <t>A21C32D16</t>
  </si>
  <si>
    <t>A21C32D17</t>
  </si>
  <si>
    <t>A21C32D18</t>
  </si>
  <si>
    <t>A21C32D19</t>
  </si>
  <si>
    <t>A21C32D01</t>
  </si>
  <si>
    <t>A21C32D02</t>
  </si>
  <si>
    <t>APP20C32D21</t>
  </si>
  <si>
    <t>A21C32D03</t>
  </si>
  <si>
    <t>A21C32D04</t>
  </si>
  <si>
    <t>A21C32D07</t>
  </si>
  <si>
    <t>A21C32D08</t>
  </si>
  <si>
    <t>A21C32D09</t>
  </si>
  <si>
    <t>A21C32D10</t>
  </si>
  <si>
    <t>A21C32D11</t>
  </si>
  <si>
    <t>A21C32D12</t>
  </si>
  <si>
    <t>£200m Fixed to index-linked 09/02/2038 Swap - Pay leg</t>
  </si>
  <si>
    <t>4B.435</t>
  </si>
  <si>
    <t>A21C33D13</t>
  </si>
  <si>
    <t>A21C33D14</t>
  </si>
  <si>
    <t>A21C33D15</t>
  </si>
  <si>
    <t>A21C33D16</t>
  </si>
  <si>
    <t>A21C33D17</t>
  </si>
  <si>
    <t>A21C33D18</t>
  </si>
  <si>
    <t>A21C33D19</t>
  </si>
  <si>
    <t>A21C33D01</t>
  </si>
  <si>
    <t>A21C33D02</t>
  </si>
  <si>
    <t>APP20C33D21</t>
  </si>
  <si>
    <t>A21C33D03</t>
  </si>
  <si>
    <t>A21C33D04</t>
  </si>
  <si>
    <t>A21C33D07</t>
  </si>
  <si>
    <t>A21C33D08</t>
  </si>
  <si>
    <t>A21C33D09</t>
  </si>
  <si>
    <t>A21C33D10</t>
  </si>
  <si>
    <t>A21C33D11</t>
  </si>
  <si>
    <t>A21C33D12</t>
  </si>
  <si>
    <t>£94m Fixed to index-linked 20/08/2038 Swap - Pay leg</t>
  </si>
  <si>
    <t>4B.436</t>
  </si>
  <si>
    <t>A21C34D13</t>
  </si>
  <si>
    <t>A21C34D14</t>
  </si>
  <si>
    <t>A21C34D15</t>
  </si>
  <si>
    <t>A21C34D16</t>
  </si>
  <si>
    <t>A21C34D17</t>
  </si>
  <si>
    <t>A21C34D18</t>
  </si>
  <si>
    <t>A21C34D19</t>
  </si>
  <si>
    <t>A21C34D01</t>
  </si>
  <si>
    <t>A21C34D02</t>
  </si>
  <si>
    <t>APP20C34D21</t>
  </si>
  <si>
    <t>A21C34D03</t>
  </si>
  <si>
    <t>A21C34D04</t>
  </si>
  <si>
    <t>A21C34D07</t>
  </si>
  <si>
    <t>A21C34D08</t>
  </si>
  <si>
    <t>A21C34D09</t>
  </si>
  <si>
    <t>A21C34D10</t>
  </si>
  <si>
    <t>A21C34D11</t>
  </si>
  <si>
    <t>A21C34D12</t>
  </si>
  <si>
    <t>£10m Floating to index linked 31/03/2026 Swap - Pay leg</t>
  </si>
  <si>
    <t>4B.437</t>
  </si>
  <si>
    <t>A21C35D13</t>
  </si>
  <si>
    <t>A21C35D14</t>
  </si>
  <si>
    <t>A21C35D15</t>
  </si>
  <si>
    <t>A21C35D16</t>
  </si>
  <si>
    <t>A21C35D17</t>
  </si>
  <si>
    <t>A21C35D18</t>
  </si>
  <si>
    <t>A21C35D19</t>
  </si>
  <si>
    <t>A21C35D01</t>
  </si>
  <si>
    <t>A21C35D02</t>
  </si>
  <si>
    <t>APP20C35D21</t>
  </si>
  <si>
    <t>A21C35D03</t>
  </si>
  <si>
    <t>A21C35D04</t>
  </si>
  <si>
    <t>A21C35D07</t>
  </si>
  <si>
    <t>A21C35D08</t>
  </si>
  <si>
    <t>A21C35D09</t>
  </si>
  <si>
    <t>A21C35D10</t>
  </si>
  <si>
    <t>A21C35D11</t>
  </si>
  <si>
    <t>A21C35D12</t>
  </si>
  <si>
    <t>4B.438</t>
  </si>
  <si>
    <t>A21C36D13</t>
  </si>
  <si>
    <t>A21C36D14</t>
  </si>
  <si>
    <t>A21C36D15</t>
  </si>
  <si>
    <t>A21C36D16</t>
  </si>
  <si>
    <t>A21C36D17</t>
  </si>
  <si>
    <t>A21C36D18</t>
  </si>
  <si>
    <t>A21C36D19</t>
  </si>
  <si>
    <t>A21C36D01</t>
  </si>
  <si>
    <t>A21C36D02</t>
  </si>
  <si>
    <t>APP20C36D21</t>
  </si>
  <si>
    <t>A21C36D03</t>
  </si>
  <si>
    <t>A21C36D04</t>
  </si>
  <si>
    <t>A21C36D07</t>
  </si>
  <si>
    <t>A21C36D08</t>
  </si>
  <si>
    <t>A21C36D09</t>
  </si>
  <si>
    <t>A21C36D10</t>
  </si>
  <si>
    <t>A21C36D11</t>
  </si>
  <si>
    <t>A21C36D12</t>
  </si>
  <si>
    <t>£114m Fixed to index-linked 09/04/2058 Swap - Pay leg</t>
  </si>
  <si>
    <t>4B.439</t>
  </si>
  <si>
    <t>A21C37D13</t>
  </si>
  <si>
    <t>A21C37D14</t>
  </si>
  <si>
    <t>A21C37D15</t>
  </si>
  <si>
    <t>A21C37D16</t>
  </si>
  <si>
    <t>A21C37D17</t>
  </si>
  <si>
    <t>A21C37D18</t>
  </si>
  <si>
    <t>A21C37D19</t>
  </si>
  <si>
    <t>A21C37D01</t>
  </si>
  <si>
    <t>A21C37D02</t>
  </si>
  <si>
    <t>APP20C37D21</t>
  </si>
  <si>
    <t>A21C37D03</t>
  </si>
  <si>
    <t>A21C37D04</t>
  </si>
  <si>
    <t>A21C37D07</t>
  </si>
  <si>
    <t>A21C37D08</t>
  </si>
  <si>
    <t>A21C37D09</t>
  </si>
  <si>
    <t>A21C37D10</t>
  </si>
  <si>
    <t>A21C37D11</t>
  </si>
  <si>
    <t>A21C37D12</t>
  </si>
  <si>
    <t>£200m Fixed to index-linked 31/10/2029 Swap - Pay leg</t>
  </si>
  <si>
    <t>4B.440</t>
  </si>
  <si>
    <t>A21C38D13</t>
  </si>
  <si>
    <t>A21C38D14</t>
  </si>
  <si>
    <t>A21C38D15</t>
  </si>
  <si>
    <t>A21C38D16</t>
  </si>
  <si>
    <t>A21C38D17</t>
  </si>
  <si>
    <t>A21C38D18</t>
  </si>
  <si>
    <t>A21C38D19</t>
  </si>
  <si>
    <t>A21C38D01</t>
  </si>
  <si>
    <t>A21C38D02</t>
  </si>
  <si>
    <t>APP20C38D21</t>
  </si>
  <si>
    <t>A21C38D03</t>
  </si>
  <si>
    <t>A21C38D04</t>
  </si>
  <si>
    <t>A21C38D07</t>
  </si>
  <si>
    <t>A21C38D08</t>
  </si>
  <si>
    <t>A21C38D09</t>
  </si>
  <si>
    <t>A21C38D10</t>
  </si>
  <si>
    <t>A21C38D11</t>
  </si>
  <si>
    <t>A21C38D12</t>
  </si>
  <si>
    <t>£210m Fixed to index-linked 31/10/2024 Swap - Pay leg</t>
  </si>
  <si>
    <t>4B.441</t>
  </si>
  <si>
    <t>A21C39D13</t>
  </si>
  <si>
    <t>A21C39D14</t>
  </si>
  <si>
    <t>A21C39D15</t>
  </si>
  <si>
    <t>A21C39D16</t>
  </si>
  <si>
    <t>A21C39D17</t>
  </si>
  <si>
    <t>A21C39D18</t>
  </si>
  <si>
    <t>A21C39D19</t>
  </si>
  <si>
    <t>A21C39D01</t>
  </si>
  <si>
    <t>A21C39D02</t>
  </si>
  <si>
    <t>APP20C39D21</t>
  </si>
  <si>
    <t>A21C39D03</t>
  </si>
  <si>
    <t>A21C39D04</t>
  </si>
  <si>
    <t>A21C39D07</t>
  </si>
  <si>
    <t>A21C39D08</t>
  </si>
  <si>
    <t>A21C39D09</t>
  </si>
  <si>
    <t>A21C39D10</t>
  </si>
  <si>
    <t>A21C39D11</t>
  </si>
  <si>
    <t>A21C39D12</t>
  </si>
  <si>
    <t>£40m Fixed to index-linked 31/10/2024 Swap - Pay leg</t>
  </si>
  <si>
    <t>4B.442</t>
  </si>
  <si>
    <t>A21C40D13</t>
  </si>
  <si>
    <t>A21C40D14</t>
  </si>
  <si>
    <t>A21C40D15</t>
  </si>
  <si>
    <t>A21C40D16</t>
  </si>
  <si>
    <t>A21C40D17</t>
  </si>
  <si>
    <t>A21C40D18</t>
  </si>
  <si>
    <t>A21C40D19</t>
  </si>
  <si>
    <t>A21C40D01</t>
  </si>
  <si>
    <t>A21C40D02</t>
  </si>
  <si>
    <t>APP20C40D21</t>
  </si>
  <si>
    <t>A21C40D03</t>
  </si>
  <si>
    <t>A21C40D04</t>
  </si>
  <si>
    <t>A21C40D07</t>
  </si>
  <si>
    <t>A21C40D08</t>
  </si>
  <si>
    <t>A21C40D09</t>
  </si>
  <si>
    <t>A21C40D10</t>
  </si>
  <si>
    <t>A21C40D11</t>
  </si>
  <si>
    <t>A21C40D12</t>
  </si>
  <si>
    <t>£50m Fixed to index-linked 11/02/2029 Swap - Pay leg</t>
  </si>
  <si>
    <t>4B.443</t>
  </si>
  <si>
    <t>A21C41D13</t>
  </si>
  <si>
    <t>A21C41D14</t>
  </si>
  <si>
    <t>A21C41D15</t>
  </si>
  <si>
    <t>A21C41D16</t>
  </si>
  <si>
    <t>A21C41D17</t>
  </si>
  <si>
    <t>A21C41D18</t>
  </si>
  <si>
    <t>A21C41D19</t>
  </si>
  <si>
    <t>A21C41D01</t>
  </si>
  <si>
    <t>A21C41D02</t>
  </si>
  <si>
    <t>APP20C41D21</t>
  </si>
  <si>
    <t>A21C41D03</t>
  </si>
  <si>
    <t>A21C41D04</t>
  </si>
  <si>
    <t>A21C41D07</t>
  </si>
  <si>
    <t>A21C41D08</t>
  </si>
  <si>
    <t>A21C41D09</t>
  </si>
  <si>
    <t>A21C41D10</t>
  </si>
  <si>
    <t>A21C41D11</t>
  </si>
  <si>
    <t>A21C41D12</t>
  </si>
  <si>
    <t>£50m Fixed to index-linked 24/01/2029 Swap - Pay leg</t>
  </si>
  <si>
    <t>4B.444</t>
  </si>
  <si>
    <t>A21C42D13</t>
  </si>
  <si>
    <t>A21C42D14</t>
  </si>
  <si>
    <t>A21C42D15</t>
  </si>
  <si>
    <t>A21C42D16</t>
  </si>
  <si>
    <t>A21C42D17</t>
  </si>
  <si>
    <t>A21C42D18</t>
  </si>
  <si>
    <t>A21C42D19</t>
  </si>
  <si>
    <t>A21C42D01</t>
  </si>
  <si>
    <t>A21C42D02</t>
  </si>
  <si>
    <t>APP20C42D21</t>
  </si>
  <si>
    <t>A21C42D03</t>
  </si>
  <si>
    <t>A21C42D04</t>
  </si>
  <si>
    <t>A21C42D07</t>
  </si>
  <si>
    <t>A21C42D08</t>
  </si>
  <si>
    <t>A21C42D09</t>
  </si>
  <si>
    <t>A21C42D10</t>
  </si>
  <si>
    <t>A21C42D11</t>
  </si>
  <si>
    <t>A21C42D12</t>
  </si>
  <si>
    <t>£100m Fixed to index-linked 11/02/2029 Swap - Pay leg</t>
  </si>
  <si>
    <t>4B.445</t>
  </si>
  <si>
    <t>A21C43D13</t>
  </si>
  <si>
    <t>A21C43D14</t>
  </si>
  <si>
    <t>A21C43D15</t>
  </si>
  <si>
    <t>A21C43D16</t>
  </si>
  <si>
    <t>A21C43D17</t>
  </si>
  <si>
    <t>A21C43D18</t>
  </si>
  <si>
    <t>A21C43D19</t>
  </si>
  <si>
    <t>A21C43D01</t>
  </si>
  <si>
    <t>A21C43D02</t>
  </si>
  <si>
    <t>APP20C43D21</t>
  </si>
  <si>
    <t>A21C43D03</t>
  </si>
  <si>
    <t>A21C43D04</t>
  </si>
  <si>
    <t>A21C43D07</t>
  </si>
  <si>
    <t>A21C43D08</t>
  </si>
  <si>
    <t>A21C43D09</t>
  </si>
  <si>
    <t>A21C43D10</t>
  </si>
  <si>
    <t>A21C43D11</t>
  </si>
  <si>
    <t>A21C43D12</t>
  </si>
  <si>
    <t>£250m Fixed to index-linked 11/02/2029 Swap - Pay leg</t>
  </si>
  <si>
    <t>4B.446</t>
  </si>
  <si>
    <t>A21C44D13</t>
  </si>
  <si>
    <t>A21C44D14</t>
  </si>
  <si>
    <t>A21C44D15</t>
  </si>
  <si>
    <t>A21C44D16</t>
  </si>
  <si>
    <t>A21C44D17</t>
  </si>
  <si>
    <t>A21C44D18</t>
  </si>
  <si>
    <t>A21C44D19</t>
  </si>
  <si>
    <t>A21C44D01</t>
  </si>
  <si>
    <t>A21C44D02</t>
  </si>
  <si>
    <t>APP20C44D21</t>
  </si>
  <si>
    <t>A21C44D03</t>
  </si>
  <si>
    <t>A21C44D04</t>
  </si>
  <si>
    <t>A21C44D07</t>
  </si>
  <si>
    <t>A21C44D08</t>
  </si>
  <si>
    <t>A21C44D09</t>
  </si>
  <si>
    <t>A21C44D10</t>
  </si>
  <si>
    <t>A21C44D11</t>
  </si>
  <si>
    <t>A21C44D12</t>
  </si>
  <si>
    <t>4B.447</t>
  </si>
  <si>
    <t>A21C45D13</t>
  </si>
  <si>
    <t>A21C45D14</t>
  </si>
  <si>
    <t>A21C45D15</t>
  </si>
  <si>
    <t>A21C45D16</t>
  </si>
  <si>
    <t>A21C45D17</t>
  </si>
  <si>
    <t>A21C45D18</t>
  </si>
  <si>
    <t>A21C45D19</t>
  </si>
  <si>
    <t>A21C45D01</t>
  </si>
  <si>
    <t>A21C45D02</t>
  </si>
  <si>
    <t>APP20C45D21</t>
  </si>
  <si>
    <t>A21C45D03</t>
  </si>
  <si>
    <t>A21C45D04</t>
  </si>
  <si>
    <t>A21C45D07</t>
  </si>
  <si>
    <t>A21C45D08</t>
  </si>
  <si>
    <t>A21C45D09</t>
  </si>
  <si>
    <t>A21C45D10</t>
  </si>
  <si>
    <t>A21C45D11</t>
  </si>
  <si>
    <t>A21C45D12</t>
  </si>
  <si>
    <t>£300m Fixed to index-linked 25/10/2024 Swap - Pay leg</t>
  </si>
  <si>
    <t>4B.448</t>
  </si>
  <si>
    <t>A21C46D13</t>
  </si>
  <si>
    <t>A21C46D14</t>
  </si>
  <si>
    <t>A21C46D15</t>
  </si>
  <si>
    <t>A21C46D16</t>
  </si>
  <si>
    <t>A21C46D17</t>
  </si>
  <si>
    <t>A21C46D18</t>
  </si>
  <si>
    <t>A21C46D19</t>
  </si>
  <si>
    <t>A21C46D01</t>
  </si>
  <si>
    <t>A21C46D02</t>
  </si>
  <si>
    <t>APP20C46D21</t>
  </si>
  <si>
    <t>A21C46D03</t>
  </si>
  <si>
    <t>A21C46D04</t>
  </si>
  <si>
    <t>A21C46D07</t>
  </si>
  <si>
    <t>A21C46D08</t>
  </si>
  <si>
    <t>A21C46D09</t>
  </si>
  <si>
    <t>A21C46D10</t>
  </si>
  <si>
    <t>A21C46D11</t>
  </si>
  <si>
    <t>A21C46D12</t>
  </si>
  <si>
    <t>£100m Fixed to index-linked 22/03/2029 Swap - Pay leg</t>
  </si>
  <si>
    <t>4B.449</t>
  </si>
  <si>
    <t>A21C47D13</t>
  </si>
  <si>
    <t>A21C47D14</t>
  </si>
  <si>
    <t>A21C47D15</t>
  </si>
  <si>
    <t>A21C47D16</t>
  </si>
  <si>
    <t>A21C47D17</t>
  </si>
  <si>
    <t>A21C47D18</t>
  </si>
  <si>
    <t>A21C47D19</t>
  </si>
  <si>
    <t>A21C47D01</t>
  </si>
  <si>
    <t>A21C47D02</t>
  </si>
  <si>
    <t>APP20C47D21</t>
  </si>
  <si>
    <t>A21C47D03</t>
  </si>
  <si>
    <t>A21C47D04</t>
  </si>
  <si>
    <t>A21C47D07</t>
  </si>
  <si>
    <t>A21C47D08</t>
  </si>
  <si>
    <t>A21C47D09</t>
  </si>
  <si>
    <t>A21C47D10</t>
  </si>
  <si>
    <t>A21C47D11</t>
  </si>
  <si>
    <t>A21C47D12</t>
  </si>
  <si>
    <t>£77m Fixed to index-linked 29/10/2024 Swap - Pay leg</t>
  </si>
  <si>
    <t>4B.450</t>
  </si>
  <si>
    <t>A21C48D13</t>
  </si>
  <si>
    <t>A21C48D14</t>
  </si>
  <si>
    <t>A21C48D15</t>
  </si>
  <si>
    <t>A21C48D16</t>
  </si>
  <si>
    <t>A21C48D17</t>
  </si>
  <si>
    <t>A21C48D18</t>
  </si>
  <si>
    <t>A21C48D19</t>
  </si>
  <si>
    <t>A21C48D01</t>
  </si>
  <si>
    <t>A21C48D02</t>
  </si>
  <si>
    <t>APP20C48D21</t>
  </si>
  <si>
    <t>A21C48D03</t>
  </si>
  <si>
    <t>A21C48D04</t>
  </si>
  <si>
    <t>A21C48D07</t>
  </si>
  <si>
    <t>A21C48D08</t>
  </si>
  <si>
    <t>A21C48D09</t>
  </si>
  <si>
    <t>A21C48D10</t>
  </si>
  <si>
    <t>A21C48D11</t>
  </si>
  <si>
    <t>A21C48D12</t>
  </si>
  <si>
    <t>£122m Fixed to index-linked 29/10/2024 Swap - Pay leg</t>
  </si>
  <si>
    <t>4B.451</t>
  </si>
  <si>
    <t>A21C49D13</t>
  </si>
  <si>
    <t>A21C49D14</t>
  </si>
  <si>
    <t>A21C49D15</t>
  </si>
  <si>
    <t>A21C49D16</t>
  </si>
  <si>
    <t>A21C49D17</t>
  </si>
  <si>
    <t>A21C49D18</t>
  </si>
  <si>
    <t>A21C49D19</t>
  </si>
  <si>
    <t>A21C49D01</t>
  </si>
  <si>
    <t>A21C49D02</t>
  </si>
  <si>
    <t>APP20C49D21</t>
  </si>
  <si>
    <t>A21C49D03</t>
  </si>
  <si>
    <t>A21C49D04</t>
  </si>
  <si>
    <t>A21C49D07</t>
  </si>
  <si>
    <t>A21C49D08</t>
  </si>
  <si>
    <t>A21C49D09</t>
  </si>
  <si>
    <t>A21C49D10</t>
  </si>
  <si>
    <t>A21C49D11</t>
  </si>
  <si>
    <t>A21C49D12</t>
  </si>
  <si>
    <t>£100m Fixed to index-linked 01/11/2029 Swap - Pay leg</t>
  </si>
  <si>
    <t>4B.452</t>
  </si>
  <si>
    <t>A21C50D13</t>
  </si>
  <si>
    <t>A21C50D14</t>
  </si>
  <si>
    <t>A21C50D15</t>
  </si>
  <si>
    <t>A21C50D16</t>
  </si>
  <si>
    <t>A21C50D17</t>
  </si>
  <si>
    <t>A21C50D18</t>
  </si>
  <si>
    <t>A21C50D19</t>
  </si>
  <si>
    <t>A21C50D01</t>
  </si>
  <si>
    <t>A21C50D02</t>
  </si>
  <si>
    <t>APP20C50D21</t>
  </si>
  <si>
    <t>A21C50D03</t>
  </si>
  <si>
    <t>A21C50D04</t>
  </si>
  <si>
    <t>A21C50D07</t>
  </si>
  <si>
    <t>A21C50D08</t>
  </si>
  <si>
    <t>A21C50D09</t>
  </si>
  <si>
    <t>A21C50D10</t>
  </si>
  <si>
    <t>A21C50D11</t>
  </si>
  <si>
    <t>A21C50D12</t>
  </si>
  <si>
    <t>£100m Fixed to index-linked 13/11/2029 Swap - Pay leg</t>
  </si>
  <si>
    <t>4B.453</t>
  </si>
  <si>
    <t>A21C51D13</t>
  </si>
  <si>
    <t>A21C51D14</t>
  </si>
  <si>
    <t>A21C51D15</t>
  </si>
  <si>
    <t>A21C51D16</t>
  </si>
  <si>
    <t>A21C51D17</t>
  </si>
  <si>
    <t>A21C51D18</t>
  </si>
  <si>
    <t>A21C51D19</t>
  </si>
  <si>
    <t>A21C51D01</t>
  </si>
  <si>
    <t>A21C51D02</t>
  </si>
  <si>
    <t>APP20C51D21</t>
  </si>
  <si>
    <t>A21C51D03</t>
  </si>
  <si>
    <t>A21C51D04</t>
  </si>
  <si>
    <t>A21C51D07</t>
  </si>
  <si>
    <t>A21C51D08</t>
  </si>
  <si>
    <t>A21C51D09</t>
  </si>
  <si>
    <t>A21C51D10</t>
  </si>
  <si>
    <t>A21C51D11</t>
  </si>
  <si>
    <t>A21C51D12</t>
  </si>
  <si>
    <t>£100m Fixed to index-linked 19/11/2029 Swap - Pay leg</t>
  </si>
  <si>
    <t>4B.454</t>
  </si>
  <si>
    <t>A21C52D13</t>
  </si>
  <si>
    <t>A21C52D14</t>
  </si>
  <si>
    <t>A21C52D15</t>
  </si>
  <si>
    <t>A21C52D16</t>
  </si>
  <si>
    <t>A21C52D17</t>
  </si>
  <si>
    <t>A21C52D18</t>
  </si>
  <si>
    <t>A21C52D19</t>
  </si>
  <si>
    <t>A21C52D01</t>
  </si>
  <si>
    <t>A21C52D02</t>
  </si>
  <si>
    <t>APP20C52D21</t>
  </si>
  <si>
    <t>A21C52D03</t>
  </si>
  <si>
    <t>A21C52D04</t>
  </si>
  <si>
    <t>A21C52D07</t>
  </si>
  <si>
    <t>A21C52D08</t>
  </si>
  <si>
    <t>A21C52D09</t>
  </si>
  <si>
    <t>A21C52D10</t>
  </si>
  <si>
    <t>A21C52D11</t>
  </si>
  <si>
    <t>A21C52D12</t>
  </si>
  <si>
    <t>£70m of the £120m Fixed to index-linked 02/12/2024 Swap - Pay leg</t>
  </si>
  <si>
    <t>4B.455</t>
  </si>
  <si>
    <t>A21C53D13</t>
  </si>
  <si>
    <t>A21C53D14</t>
  </si>
  <si>
    <t>A21C53D15</t>
  </si>
  <si>
    <t>A21C53D16</t>
  </si>
  <si>
    <t>A21C53D17</t>
  </si>
  <si>
    <t>A21C53D18</t>
  </si>
  <si>
    <t>A21C53D19</t>
  </si>
  <si>
    <t>A21C53D01</t>
  </si>
  <si>
    <t>A21C53D02</t>
  </si>
  <si>
    <t>APP20C53D21</t>
  </si>
  <si>
    <t>A21C53D03</t>
  </si>
  <si>
    <t>A21C53D04</t>
  </si>
  <si>
    <t>A21C53D07</t>
  </si>
  <si>
    <t>A21C53D08</t>
  </si>
  <si>
    <t>A21C53D09</t>
  </si>
  <si>
    <t>A21C53D10</t>
  </si>
  <si>
    <t>A21C53D11</t>
  </si>
  <si>
    <t>A21C53D12</t>
  </si>
  <si>
    <t>£50m of the £120m Fixed to index-linked 02/12/2024 Swap - Pay leg</t>
  </si>
  <si>
    <t>4B.456</t>
  </si>
  <si>
    <t>A21C54D13</t>
  </si>
  <si>
    <t>A21C54D14</t>
  </si>
  <si>
    <t>A21C54D15</t>
  </si>
  <si>
    <t>A21C54D16</t>
  </si>
  <si>
    <t>A21C54D17</t>
  </si>
  <si>
    <t>A21C54D18</t>
  </si>
  <si>
    <t>A21C54D19</t>
  </si>
  <si>
    <t>A21C54D01</t>
  </si>
  <si>
    <t>A21C54D02</t>
  </si>
  <si>
    <t>APP20C54D21</t>
  </si>
  <si>
    <t>A21C54D03</t>
  </si>
  <si>
    <t>A21C54D04</t>
  </si>
  <si>
    <t>A21C54D07</t>
  </si>
  <si>
    <t>A21C54D08</t>
  </si>
  <si>
    <t>A21C54D09</t>
  </si>
  <si>
    <t>A21C54D10</t>
  </si>
  <si>
    <t>A21C54D11</t>
  </si>
  <si>
    <t>A21C54D12</t>
  </si>
  <si>
    <t>£70m Fixed to index-linked 02/12/2024 Swap - Pay leg</t>
  </si>
  <si>
    <t>4B.457</t>
  </si>
  <si>
    <t>A21C55D13</t>
  </si>
  <si>
    <t>A21C55D14</t>
  </si>
  <si>
    <t>A21C55D15</t>
  </si>
  <si>
    <t>A21C55D16</t>
  </si>
  <si>
    <t>A21C55D17</t>
  </si>
  <si>
    <t>A21C55D18</t>
  </si>
  <si>
    <t>A21C55D19</t>
  </si>
  <si>
    <t>A21C55D01</t>
  </si>
  <si>
    <t>A21C55D02</t>
  </si>
  <si>
    <t>APP20C55D21</t>
  </si>
  <si>
    <t>A21C55D03</t>
  </si>
  <si>
    <t>A21C55D04</t>
  </si>
  <si>
    <t>A21C55D07</t>
  </si>
  <si>
    <t>A21C55D08</t>
  </si>
  <si>
    <t>A21C55D09</t>
  </si>
  <si>
    <t>A21C55D10</t>
  </si>
  <si>
    <t>A21C55D11</t>
  </si>
  <si>
    <t>A21C55D12</t>
  </si>
  <si>
    <t>Lease Site - Tanner Street Borehole</t>
  </si>
  <si>
    <t>4B.458</t>
  </si>
  <si>
    <t>A21C56D13</t>
  </si>
  <si>
    <t>A21C56D14</t>
  </si>
  <si>
    <t>A21C56D15</t>
  </si>
  <si>
    <t>A21C56D16</t>
  </si>
  <si>
    <t>A21C56D17</t>
  </si>
  <si>
    <t>A21C56D18</t>
  </si>
  <si>
    <t>A21C56D19</t>
  </si>
  <si>
    <t>A21C56D01</t>
  </si>
  <si>
    <t>A21C56D02</t>
  </si>
  <si>
    <t>APP20C56D21</t>
  </si>
  <si>
    <t>A21C56D03</t>
  </si>
  <si>
    <t>A21C56D04</t>
  </si>
  <si>
    <t>A21C56D07</t>
  </si>
  <si>
    <t>A21C56D08</t>
  </si>
  <si>
    <t>A21C56D09</t>
  </si>
  <si>
    <t>A21C56D10</t>
  </si>
  <si>
    <t>A21C56D11</t>
  </si>
  <si>
    <t>A21C56D12</t>
  </si>
  <si>
    <t>Lease Site - Bluebell Ave Borehole</t>
  </si>
  <si>
    <t>4B.459</t>
  </si>
  <si>
    <t>A21C57D13</t>
  </si>
  <si>
    <t>A21C57D14</t>
  </si>
  <si>
    <t>A21C57D15</t>
  </si>
  <si>
    <t>A21C57D16</t>
  </si>
  <si>
    <t>A21C57D17</t>
  </si>
  <si>
    <t>A21C57D18</t>
  </si>
  <si>
    <t>A21C57D19</t>
  </si>
  <si>
    <t>A21C57D01</t>
  </si>
  <si>
    <t>A21C57D02</t>
  </si>
  <si>
    <t>APP20C57D21</t>
  </si>
  <si>
    <t>A21C57D03</t>
  </si>
  <si>
    <t>A21C57D04</t>
  </si>
  <si>
    <t>A21C57D07</t>
  </si>
  <si>
    <t>A21C57D08</t>
  </si>
  <si>
    <t>A21C57D09</t>
  </si>
  <si>
    <t>A21C57D10</t>
  </si>
  <si>
    <t>A21C57D11</t>
  </si>
  <si>
    <t>A21C57D12</t>
  </si>
  <si>
    <t>Lease Site - Cremorne Wharf</t>
  </si>
  <si>
    <t>4B.460</t>
  </si>
  <si>
    <t>A21C58D13</t>
  </si>
  <si>
    <t>A21C58D14</t>
  </si>
  <si>
    <t>A21C58D15</t>
  </si>
  <si>
    <t>A21C58D16</t>
  </si>
  <si>
    <t>A21C58D17</t>
  </si>
  <si>
    <t>A21C58D18</t>
  </si>
  <si>
    <t>A21C58D19</t>
  </si>
  <si>
    <t>A21C58D01</t>
  </si>
  <si>
    <t>A21C58D02</t>
  </si>
  <si>
    <t>APP20C58D21</t>
  </si>
  <si>
    <t>A21C58D03</t>
  </si>
  <si>
    <t>A21C58D04</t>
  </si>
  <si>
    <t>A21C58D07</t>
  </si>
  <si>
    <t>A21C58D08</t>
  </si>
  <si>
    <t>A21C58D09</t>
  </si>
  <si>
    <t>A21C58D10</t>
  </si>
  <si>
    <t>A21C58D11</t>
  </si>
  <si>
    <t>A21C58D12</t>
  </si>
  <si>
    <t>Lease Site - Tideway Tunnel</t>
  </si>
  <si>
    <t>4B.461</t>
  </si>
  <si>
    <t>A21C59D13</t>
  </si>
  <si>
    <t>A21C59D14</t>
  </si>
  <si>
    <t>A21C59D15</t>
  </si>
  <si>
    <t>A21C59D16</t>
  </si>
  <si>
    <t>A21C59D17</t>
  </si>
  <si>
    <t>A21C59D18</t>
  </si>
  <si>
    <t>A21C59D19</t>
  </si>
  <si>
    <t>A21C59D01</t>
  </si>
  <si>
    <t>A21C59D02</t>
  </si>
  <si>
    <t>APP20C59D21</t>
  </si>
  <si>
    <t>A21C59D03</t>
  </si>
  <si>
    <t>A21C59D04</t>
  </si>
  <si>
    <t>A21C59D07</t>
  </si>
  <si>
    <t>A21C59D08</t>
  </si>
  <si>
    <t>A21C59D09</t>
  </si>
  <si>
    <t>A21C59D10</t>
  </si>
  <si>
    <t>A21C59D11</t>
  </si>
  <si>
    <t>A21C59D12</t>
  </si>
  <si>
    <t>Lease Site - Nine Elms</t>
  </si>
  <si>
    <t>4B.462</t>
  </si>
  <si>
    <t>A21C60D13</t>
  </si>
  <si>
    <t>A21C60D14</t>
  </si>
  <si>
    <t>A21C60D15</t>
  </si>
  <si>
    <t>A21C60D16</t>
  </si>
  <si>
    <t>A21C60D17</t>
  </si>
  <si>
    <t>A21C60D18</t>
  </si>
  <si>
    <t>A21C60D19</t>
  </si>
  <si>
    <t>A21C60D01</t>
  </si>
  <si>
    <t>A21C60D02</t>
  </si>
  <si>
    <t>APP20C60D21</t>
  </si>
  <si>
    <t>A21C60D03</t>
  </si>
  <si>
    <t>A21C60D04</t>
  </si>
  <si>
    <t>A21C60D07</t>
  </si>
  <si>
    <t>A21C60D08</t>
  </si>
  <si>
    <t>A21C60D09</t>
  </si>
  <si>
    <t>A21C60D10</t>
  </si>
  <si>
    <t>A21C60D11</t>
  </si>
  <si>
    <t>A21C60D12</t>
  </si>
  <si>
    <t>Lease Site - Chelsea Embankment forshore and bed of the river Thames</t>
  </si>
  <si>
    <t>4B.463</t>
  </si>
  <si>
    <t>A21C61D13</t>
  </si>
  <si>
    <t>A21C61D14</t>
  </si>
  <si>
    <t>A21C61D15</t>
  </si>
  <si>
    <t>A21C61D16</t>
  </si>
  <si>
    <t>A21C61D17</t>
  </si>
  <si>
    <t>A21C61D18</t>
  </si>
  <si>
    <t>A21C61D19</t>
  </si>
  <si>
    <t>A21C61D01</t>
  </si>
  <si>
    <t>A21C61D02</t>
  </si>
  <si>
    <t>APP20C61D21</t>
  </si>
  <si>
    <t>A21C61D03</t>
  </si>
  <si>
    <t>A21C61D04</t>
  </si>
  <si>
    <t>A21C61D07</t>
  </si>
  <si>
    <t>A21C61D08</t>
  </si>
  <si>
    <t>A21C61D09</t>
  </si>
  <si>
    <t>A21C61D10</t>
  </si>
  <si>
    <t>A21C61D11</t>
  </si>
  <si>
    <t>A21C61D12</t>
  </si>
  <si>
    <t>4B.464</t>
  </si>
  <si>
    <t>A21C62D13</t>
  </si>
  <si>
    <t>A21C62D14</t>
  </si>
  <si>
    <t>A21C62D15</t>
  </si>
  <si>
    <t>A21C62D16</t>
  </si>
  <si>
    <t>A21C62D17</t>
  </si>
  <si>
    <t>A21C62D18</t>
  </si>
  <si>
    <t>A21C62D19</t>
  </si>
  <si>
    <t>A21C62D01</t>
  </si>
  <si>
    <t>A21C62D02</t>
  </si>
  <si>
    <t>APP20C62D21</t>
  </si>
  <si>
    <t>A21C62D03</t>
  </si>
  <si>
    <t>A21C62D04</t>
  </si>
  <si>
    <t>A21C62D07</t>
  </si>
  <si>
    <t>A21C62D08</t>
  </si>
  <si>
    <t>A21C62D09</t>
  </si>
  <si>
    <t>A21C62D10</t>
  </si>
  <si>
    <t>A21C62D11</t>
  </si>
  <si>
    <t>A21C62D12</t>
  </si>
  <si>
    <t>4B.465</t>
  </si>
  <si>
    <t>A21C63D13</t>
  </si>
  <si>
    <t>A21C63D14</t>
  </si>
  <si>
    <t>A21C63D15</t>
  </si>
  <si>
    <t>A21C63D16</t>
  </si>
  <si>
    <t>A21C63D17</t>
  </si>
  <si>
    <t>A21C63D18</t>
  </si>
  <si>
    <t>A21C63D19</t>
  </si>
  <si>
    <t>A21C63D01</t>
  </si>
  <si>
    <t>A21C63D02</t>
  </si>
  <si>
    <t>APP20C63D21</t>
  </si>
  <si>
    <t>A21C63D03</t>
  </si>
  <si>
    <t>A21C63D04</t>
  </si>
  <si>
    <t>A21C63D07</t>
  </si>
  <si>
    <t>A21C63D08</t>
  </si>
  <si>
    <t>A21C63D09</t>
  </si>
  <si>
    <t>A21C63D10</t>
  </si>
  <si>
    <t>A21C63D11</t>
  </si>
  <si>
    <t>A21C63D12</t>
  </si>
  <si>
    <t>4B.466</t>
  </si>
  <si>
    <t>A21C64D13</t>
  </si>
  <si>
    <t>A21C64D14</t>
  </si>
  <si>
    <t>A21C64D15</t>
  </si>
  <si>
    <t>A21C64D16</t>
  </si>
  <si>
    <t>A21C64D17</t>
  </si>
  <si>
    <t>A21C64D18</t>
  </si>
  <si>
    <t>A21C64D19</t>
  </si>
  <si>
    <t>A21C64D01</t>
  </si>
  <si>
    <t>A21C64D02</t>
  </si>
  <si>
    <t>APP20C64D21</t>
  </si>
  <si>
    <t>A21C64D03</t>
  </si>
  <si>
    <t>A21C64D04</t>
  </si>
  <si>
    <t>A21C64D07</t>
  </si>
  <si>
    <t>A21C64D08</t>
  </si>
  <si>
    <t>A21C64D09</t>
  </si>
  <si>
    <t>A21C64D10</t>
  </si>
  <si>
    <t>A21C64D11</t>
  </si>
  <si>
    <t>A21C64D12</t>
  </si>
  <si>
    <t>4B.467</t>
  </si>
  <si>
    <t>A21C65D13</t>
  </si>
  <si>
    <t>A21C65D14</t>
  </si>
  <si>
    <t>A21C65D15</t>
  </si>
  <si>
    <t>A21C65D16</t>
  </si>
  <si>
    <t>A21C65D17</t>
  </si>
  <si>
    <t>A21C65D18</t>
  </si>
  <si>
    <t>A21C65D19</t>
  </si>
  <si>
    <t>A21C65D01</t>
  </si>
  <si>
    <t>A21C65D02</t>
  </si>
  <si>
    <t>APP20C65D21</t>
  </si>
  <si>
    <t>A21C65D03</t>
  </si>
  <si>
    <t>A21C65D04</t>
  </si>
  <si>
    <t>A21C65D07</t>
  </si>
  <si>
    <t>A21C65D08</t>
  </si>
  <si>
    <t>A21C65D09</t>
  </si>
  <si>
    <t>A21C65D10</t>
  </si>
  <si>
    <t>A21C65D11</t>
  </si>
  <si>
    <t>A21C65D12</t>
  </si>
  <si>
    <t>4B.468</t>
  </si>
  <si>
    <t>A21C66D13</t>
  </si>
  <si>
    <t>A21C66D14</t>
  </si>
  <si>
    <t>A21C66D15</t>
  </si>
  <si>
    <t>A21C66D16</t>
  </si>
  <si>
    <t>A21C66D17</t>
  </si>
  <si>
    <t>A21C66D18</t>
  </si>
  <si>
    <t>A21C66D19</t>
  </si>
  <si>
    <t>A21C66D01</t>
  </si>
  <si>
    <t>A21C66D02</t>
  </si>
  <si>
    <t>APP20C66D21</t>
  </si>
  <si>
    <t>A21C66D03</t>
  </si>
  <si>
    <t>A21C66D04</t>
  </si>
  <si>
    <t>A21C66D07</t>
  </si>
  <si>
    <t>A21C66D08</t>
  </si>
  <si>
    <t>A21C66D09</t>
  </si>
  <si>
    <t>A21C66D10</t>
  </si>
  <si>
    <t>A21C66D11</t>
  </si>
  <si>
    <t>A21C66D12</t>
  </si>
  <si>
    <t>4B.469</t>
  </si>
  <si>
    <t>A21C67D13</t>
  </si>
  <si>
    <t>A21C67D14</t>
  </si>
  <si>
    <t>A21C67D15</t>
  </si>
  <si>
    <t>A21C67D16</t>
  </si>
  <si>
    <t>A21C67D17</t>
  </si>
  <si>
    <t>A21C67D18</t>
  </si>
  <si>
    <t>A21C67D19</t>
  </si>
  <si>
    <t>A21C67D01</t>
  </si>
  <si>
    <t>A21C67D02</t>
  </si>
  <si>
    <t>APP20C67D21</t>
  </si>
  <si>
    <t>A21C67D03</t>
  </si>
  <si>
    <t>A21C67D04</t>
  </si>
  <si>
    <t>A21C67D07</t>
  </si>
  <si>
    <t>A21C67D08</t>
  </si>
  <si>
    <t>A21C67D09</t>
  </si>
  <si>
    <t>A21C67D10</t>
  </si>
  <si>
    <t>A21C67D11</t>
  </si>
  <si>
    <t>A21C67D12</t>
  </si>
  <si>
    <t>4B.470</t>
  </si>
  <si>
    <t>A21C68D13</t>
  </si>
  <si>
    <t>A21C68D14</t>
  </si>
  <si>
    <t>A21C68D15</t>
  </si>
  <si>
    <t>A21C68D16</t>
  </si>
  <si>
    <t>A21C68D17</t>
  </si>
  <si>
    <t>A21C68D18</t>
  </si>
  <si>
    <t>A21C68D19</t>
  </si>
  <si>
    <t>A21C68D01</t>
  </si>
  <si>
    <t>A21C68D02</t>
  </si>
  <si>
    <t>APP20C68D21</t>
  </si>
  <si>
    <t>A21C68D03</t>
  </si>
  <si>
    <t>A21C68D04</t>
  </si>
  <si>
    <t>A21C68D07</t>
  </si>
  <si>
    <t>A21C68D08</t>
  </si>
  <si>
    <t>A21C68D09</t>
  </si>
  <si>
    <t>A21C68D10</t>
  </si>
  <si>
    <t>A21C68D11</t>
  </si>
  <si>
    <t>A21C68D12</t>
  </si>
  <si>
    <t>4B.471</t>
  </si>
  <si>
    <t>A21C69D13</t>
  </si>
  <si>
    <t>A21C69D14</t>
  </si>
  <si>
    <t>A21C69D15</t>
  </si>
  <si>
    <t>A21C69D16</t>
  </si>
  <si>
    <t>A21C69D17</t>
  </si>
  <si>
    <t>A21C69D18</t>
  </si>
  <si>
    <t>A21C69D19</t>
  </si>
  <si>
    <t>A21C69D01</t>
  </si>
  <si>
    <t>A21C69D02</t>
  </si>
  <si>
    <t>APP20C69D21</t>
  </si>
  <si>
    <t>A21C69D03</t>
  </si>
  <si>
    <t>A21C69D04</t>
  </si>
  <si>
    <t>A21C69D07</t>
  </si>
  <si>
    <t>A21C69D08</t>
  </si>
  <si>
    <t>A21C69D09</t>
  </si>
  <si>
    <t>A21C69D10</t>
  </si>
  <si>
    <t>A21C69D11</t>
  </si>
  <si>
    <t>A21C69D12</t>
  </si>
  <si>
    <t>4B.472</t>
  </si>
  <si>
    <t>A21C70D13</t>
  </si>
  <si>
    <t>A21C70D14</t>
  </si>
  <si>
    <t>A21C70D15</t>
  </si>
  <si>
    <t>A21C70D16</t>
  </si>
  <si>
    <t>A21C70D17</t>
  </si>
  <si>
    <t>A21C70D18</t>
  </si>
  <si>
    <t>A21C70D19</t>
  </si>
  <si>
    <t>A21C70D01</t>
  </si>
  <si>
    <t>A21C70D02</t>
  </si>
  <si>
    <t>APP20C70D21</t>
  </si>
  <si>
    <t>A21C70D03</t>
  </si>
  <si>
    <t>A21C70D04</t>
  </si>
  <si>
    <t>A21C70D07</t>
  </si>
  <si>
    <t>A21C70D08</t>
  </si>
  <si>
    <t>A21C70D09</t>
  </si>
  <si>
    <t>A21C70D10</t>
  </si>
  <si>
    <t>A21C70D11</t>
  </si>
  <si>
    <t>A21C70D12</t>
  </si>
  <si>
    <t>4B.473</t>
  </si>
  <si>
    <t>A21C71D13</t>
  </si>
  <si>
    <t>A21C71D14</t>
  </si>
  <si>
    <t>A21C71D15</t>
  </si>
  <si>
    <t>A21C71D16</t>
  </si>
  <si>
    <t>A21C71D17</t>
  </si>
  <si>
    <t>A21C71D18</t>
  </si>
  <si>
    <t>A21C71D19</t>
  </si>
  <si>
    <t>A21C71D01</t>
  </si>
  <si>
    <t>A21C71D02</t>
  </si>
  <si>
    <t>APP20C71D21</t>
  </si>
  <si>
    <t>A21C71D03</t>
  </si>
  <si>
    <t>A21C71D04</t>
  </si>
  <si>
    <t>A21C71D07</t>
  </si>
  <si>
    <t>A21C71D08</t>
  </si>
  <si>
    <t>A21C71D09</t>
  </si>
  <si>
    <t>A21C71D10</t>
  </si>
  <si>
    <t>A21C71D11</t>
  </si>
  <si>
    <t>A21C71D12</t>
  </si>
  <si>
    <t>4B.474</t>
  </si>
  <si>
    <t>A21C72D13</t>
  </si>
  <si>
    <t>A21C72D14</t>
  </si>
  <si>
    <t>A21C72D15</t>
  </si>
  <si>
    <t>A21C72D16</t>
  </si>
  <si>
    <t>A21C72D17</t>
  </si>
  <si>
    <t>A21C72D18</t>
  </si>
  <si>
    <t>A21C72D19</t>
  </si>
  <si>
    <t>A21C72D01</t>
  </si>
  <si>
    <t>A21C72D02</t>
  </si>
  <si>
    <t>APP20C72D21</t>
  </si>
  <si>
    <t>A21C72D03</t>
  </si>
  <si>
    <t>A21C72D04</t>
  </si>
  <si>
    <t>A21C72D07</t>
  </si>
  <si>
    <t>A21C72D08</t>
  </si>
  <si>
    <t>A21C72D09</t>
  </si>
  <si>
    <t>A21C72D10</t>
  </si>
  <si>
    <t>A21C72D11</t>
  </si>
  <si>
    <t>A21C72D12</t>
  </si>
  <si>
    <t>4B.475</t>
  </si>
  <si>
    <t>A21C73D13</t>
  </si>
  <si>
    <t>A21C73D14</t>
  </si>
  <si>
    <t>A21C73D15</t>
  </si>
  <si>
    <t>A21C73D16</t>
  </si>
  <si>
    <t>A21C73D17</t>
  </si>
  <si>
    <t>A21C73D18</t>
  </si>
  <si>
    <t>A21C73D19</t>
  </si>
  <si>
    <t>A21C73D01</t>
  </si>
  <si>
    <t>A21C73D02</t>
  </si>
  <si>
    <t>APP20C73D21</t>
  </si>
  <si>
    <t>A21C73D03</t>
  </si>
  <si>
    <t>A21C73D04</t>
  </si>
  <si>
    <t>A21C73D07</t>
  </si>
  <si>
    <t>A21C73D08</t>
  </si>
  <si>
    <t>A21C73D09</t>
  </si>
  <si>
    <t>A21C73D10</t>
  </si>
  <si>
    <t>A21C73D11</t>
  </si>
  <si>
    <t>A21C73D12</t>
  </si>
  <si>
    <t>4B.476</t>
  </si>
  <si>
    <t>A21C74D13</t>
  </si>
  <si>
    <t>A21C74D14</t>
  </si>
  <si>
    <t>A21C74D15</t>
  </si>
  <si>
    <t>A21C74D16</t>
  </si>
  <si>
    <t>A21C74D17</t>
  </si>
  <si>
    <t>A21C74D18</t>
  </si>
  <si>
    <t>A21C74D19</t>
  </si>
  <si>
    <t>A21C74D01</t>
  </si>
  <si>
    <t>A21C74D02</t>
  </si>
  <si>
    <t>APP20C74D21</t>
  </si>
  <si>
    <t>A21C74D03</t>
  </si>
  <si>
    <t>A21C74D04</t>
  </si>
  <si>
    <t>A21C74D07</t>
  </si>
  <si>
    <t>A21C74D08</t>
  </si>
  <si>
    <t>A21C74D09</t>
  </si>
  <si>
    <t>A21C74D10</t>
  </si>
  <si>
    <t>A21C74D11</t>
  </si>
  <si>
    <t>A21C74D12</t>
  </si>
  <si>
    <t>4B.477</t>
  </si>
  <si>
    <t>A21C75D13</t>
  </si>
  <si>
    <t>A21C75D14</t>
  </si>
  <si>
    <t>A21C75D15</t>
  </si>
  <si>
    <t>A21C75D16</t>
  </si>
  <si>
    <t>A21C75D17</t>
  </si>
  <si>
    <t>A21C75D18</t>
  </si>
  <si>
    <t>A21C75D19</t>
  </si>
  <si>
    <t>A21C75D01</t>
  </si>
  <si>
    <t>A21C75D02</t>
  </si>
  <si>
    <t>APP20C75D21</t>
  </si>
  <si>
    <t>A21C75D03</t>
  </si>
  <si>
    <t>A21C75D04</t>
  </si>
  <si>
    <t>A21C75D07</t>
  </si>
  <si>
    <t>A21C75D08</t>
  </si>
  <si>
    <t>A21C75D09</t>
  </si>
  <si>
    <t>A21C75D10</t>
  </si>
  <si>
    <t>A21C75D11</t>
  </si>
  <si>
    <t>A21C75D12</t>
  </si>
  <si>
    <t>4B.478</t>
  </si>
  <si>
    <t>A21C76D13</t>
  </si>
  <si>
    <t>A21C76D14</t>
  </si>
  <si>
    <t>A21C76D15</t>
  </si>
  <si>
    <t>A21C76D16</t>
  </si>
  <si>
    <t>A21C76D17</t>
  </si>
  <si>
    <t>A21C76D18</t>
  </si>
  <si>
    <t>A21C76D19</t>
  </si>
  <si>
    <t>A21C76D01</t>
  </si>
  <si>
    <t>A21C76D02</t>
  </si>
  <si>
    <t>APP20C76D21</t>
  </si>
  <si>
    <t>A21C76D03</t>
  </si>
  <si>
    <t>A21C76D04</t>
  </si>
  <si>
    <t>A21C76D07</t>
  </si>
  <si>
    <t>A21C76D08</t>
  </si>
  <si>
    <t>A21C76D09</t>
  </si>
  <si>
    <t>A21C76D10</t>
  </si>
  <si>
    <t>A21C76D11</t>
  </si>
  <si>
    <t>A21C76D12</t>
  </si>
  <si>
    <t>4B.479</t>
  </si>
  <si>
    <t>A21C77D13</t>
  </si>
  <si>
    <t>A21C77D14</t>
  </si>
  <si>
    <t>A21C77D15</t>
  </si>
  <si>
    <t>A21C77D16</t>
  </si>
  <si>
    <t>A21C77D17</t>
  </si>
  <si>
    <t>A21C77D18</t>
  </si>
  <si>
    <t>A21C77D19</t>
  </si>
  <si>
    <t>A21C77D01</t>
  </si>
  <si>
    <t>A21C77D02</t>
  </si>
  <si>
    <t>APP20C77D21</t>
  </si>
  <si>
    <t>A21C77D03</t>
  </si>
  <si>
    <t>A21C77D04</t>
  </si>
  <si>
    <t>A21C77D07</t>
  </si>
  <si>
    <t>A21C77D08</t>
  </si>
  <si>
    <t>A21C77D09</t>
  </si>
  <si>
    <t>A21C77D10</t>
  </si>
  <si>
    <t>A21C77D11</t>
  </si>
  <si>
    <t>A21C77D12</t>
  </si>
  <si>
    <t>4B.480</t>
  </si>
  <si>
    <t>A21C78D13</t>
  </si>
  <si>
    <t>A21C78D14</t>
  </si>
  <si>
    <t>A21C78D15</t>
  </si>
  <si>
    <t>A21C78D16</t>
  </si>
  <si>
    <t>A21C78D17</t>
  </si>
  <si>
    <t>A21C78D18</t>
  </si>
  <si>
    <t>A21C78D19</t>
  </si>
  <si>
    <t>A21C78D01</t>
  </si>
  <si>
    <t>A21C78D02</t>
  </si>
  <si>
    <t>APP20C78D21</t>
  </si>
  <si>
    <t>A21C78D03</t>
  </si>
  <si>
    <t>A21C78D04</t>
  </si>
  <si>
    <t>A21C78D07</t>
  </si>
  <si>
    <t>A21C78D08</t>
  </si>
  <si>
    <t>A21C78D09</t>
  </si>
  <si>
    <t>A21C78D10</t>
  </si>
  <si>
    <t>A21C78D11</t>
  </si>
  <si>
    <t>A21C78D12</t>
  </si>
  <si>
    <t>4B.481</t>
  </si>
  <si>
    <t>A21C79D13</t>
  </si>
  <si>
    <t>A21C79D14</t>
  </si>
  <si>
    <t>A21C79D15</t>
  </si>
  <si>
    <t>A21C79D16</t>
  </si>
  <si>
    <t>A21C79D17</t>
  </si>
  <si>
    <t>A21C79D18</t>
  </si>
  <si>
    <t>A21C79D19</t>
  </si>
  <si>
    <t>A21C79D01</t>
  </si>
  <si>
    <t>A21C79D02</t>
  </si>
  <si>
    <t>APP20C79D21</t>
  </si>
  <si>
    <t>A21C79D03</t>
  </si>
  <si>
    <t>A21C79D04</t>
  </si>
  <si>
    <t>A21C79D07</t>
  </si>
  <si>
    <t>A21C79D08</t>
  </si>
  <si>
    <t>A21C79D09</t>
  </si>
  <si>
    <t>A21C79D10</t>
  </si>
  <si>
    <t>A21C79D11</t>
  </si>
  <si>
    <t>A21C79D12</t>
  </si>
  <si>
    <t>4B.482</t>
  </si>
  <si>
    <t>A21C80D13</t>
  </si>
  <si>
    <t>A21C80D14</t>
  </si>
  <si>
    <t>A21C80D15</t>
  </si>
  <si>
    <t>A21C80D16</t>
  </si>
  <si>
    <t>A21C80D17</t>
  </si>
  <si>
    <t>A21C80D18</t>
  </si>
  <si>
    <t>A21C80D19</t>
  </si>
  <si>
    <t>A21C80D01</t>
  </si>
  <si>
    <t>A21C80D02</t>
  </si>
  <si>
    <t>APP20C80D21</t>
  </si>
  <si>
    <t>A21C80D03</t>
  </si>
  <si>
    <t>A21C80D04</t>
  </si>
  <si>
    <t>A21C80D07</t>
  </si>
  <si>
    <t>A21C80D08</t>
  </si>
  <si>
    <t>A21C80D09</t>
  </si>
  <si>
    <t>A21C80D10</t>
  </si>
  <si>
    <t>A21C80D11</t>
  </si>
  <si>
    <t>A21C80D12</t>
  </si>
  <si>
    <t>4B.483</t>
  </si>
  <si>
    <t>A21C81D13</t>
  </si>
  <si>
    <t>A21C81D14</t>
  </si>
  <si>
    <t>A21C81D15</t>
  </si>
  <si>
    <t>A21C81D16</t>
  </si>
  <si>
    <t>A21C81D17</t>
  </si>
  <si>
    <t>A21C81D18</t>
  </si>
  <si>
    <t>A21C81D19</t>
  </si>
  <si>
    <t>A21C81D01</t>
  </si>
  <si>
    <t>A21C81D02</t>
  </si>
  <si>
    <t>APP20C81D21</t>
  </si>
  <si>
    <t>A21C81D03</t>
  </si>
  <si>
    <t>A21C81D04</t>
  </si>
  <si>
    <t>A21C81D07</t>
  </si>
  <si>
    <t>A21C81D08</t>
  </si>
  <si>
    <t>A21C81D09</t>
  </si>
  <si>
    <t>A21C81D10</t>
  </si>
  <si>
    <t>A21C81D11</t>
  </si>
  <si>
    <t>A21C81D12</t>
  </si>
  <si>
    <t>4B.484</t>
  </si>
  <si>
    <t>A21C82D13</t>
  </si>
  <si>
    <t>A21C82D14</t>
  </si>
  <si>
    <t>A21C82D15</t>
  </si>
  <si>
    <t>A21C82D16</t>
  </si>
  <si>
    <t>A21C82D17</t>
  </si>
  <si>
    <t>A21C82D18</t>
  </si>
  <si>
    <t>A21C82D19</t>
  </si>
  <si>
    <t>A21C82D01</t>
  </si>
  <si>
    <t>A21C82D02</t>
  </si>
  <si>
    <t>APP20C82D21</t>
  </si>
  <si>
    <t>A21C82D03</t>
  </si>
  <si>
    <t>A21C82D04</t>
  </si>
  <si>
    <t>A21C82D07</t>
  </si>
  <si>
    <t>A21C82D08</t>
  </si>
  <si>
    <t>A21C82D09</t>
  </si>
  <si>
    <t>A21C82D10</t>
  </si>
  <si>
    <t>A21C82D11</t>
  </si>
  <si>
    <t>A21C82D12</t>
  </si>
  <si>
    <t>4B.485</t>
  </si>
  <si>
    <t>A21C83D13</t>
  </si>
  <si>
    <t>A21C83D14</t>
  </si>
  <si>
    <t>A21C83D15</t>
  </si>
  <si>
    <t>A21C83D16</t>
  </si>
  <si>
    <t>A21C83D17</t>
  </si>
  <si>
    <t>A21C83D18</t>
  </si>
  <si>
    <t>A21C83D19</t>
  </si>
  <si>
    <t>A21C83D01</t>
  </si>
  <si>
    <t>A21C83D02</t>
  </si>
  <si>
    <t>APP20C83D21</t>
  </si>
  <si>
    <t>A21C83D03</t>
  </si>
  <si>
    <t>A21C83D04</t>
  </si>
  <si>
    <t>A21C83D07</t>
  </si>
  <si>
    <t>A21C83D08</t>
  </si>
  <si>
    <t>A21C83D09</t>
  </si>
  <si>
    <t>A21C83D10</t>
  </si>
  <si>
    <t>A21C83D11</t>
  </si>
  <si>
    <t>A21C83D12</t>
  </si>
  <si>
    <t>4B.486</t>
  </si>
  <si>
    <t>A21C84D13</t>
  </si>
  <si>
    <t>A21C84D14</t>
  </si>
  <si>
    <t>A21C84D15</t>
  </si>
  <si>
    <t>A21C84D16</t>
  </si>
  <si>
    <t>A21C84D17</t>
  </si>
  <si>
    <t>A21C84D18</t>
  </si>
  <si>
    <t>A21C84D19</t>
  </si>
  <si>
    <t>A21C84D01</t>
  </si>
  <si>
    <t>A21C84D02</t>
  </si>
  <si>
    <t>APP20C84D21</t>
  </si>
  <si>
    <t>A21C84D03</t>
  </si>
  <si>
    <t>A21C84D04</t>
  </si>
  <si>
    <t>A21C84D07</t>
  </si>
  <si>
    <t>A21C84D08</t>
  </si>
  <si>
    <t>A21C84D09</t>
  </si>
  <si>
    <t>A21C84D10</t>
  </si>
  <si>
    <t>A21C84D11</t>
  </si>
  <si>
    <t>A21C84D12</t>
  </si>
  <si>
    <t>4B.487</t>
  </si>
  <si>
    <t>A21C85D13</t>
  </si>
  <si>
    <t>A21C85D14</t>
  </si>
  <si>
    <t>A21C85D15</t>
  </si>
  <si>
    <t>A21C85D16</t>
  </si>
  <si>
    <t>A21C85D17</t>
  </si>
  <si>
    <t>A21C85D18</t>
  </si>
  <si>
    <t>A21C85D19</t>
  </si>
  <si>
    <t>A21C85D01</t>
  </si>
  <si>
    <t>A21C85D02</t>
  </si>
  <si>
    <t>APP20C85D21</t>
  </si>
  <si>
    <t>A21C85D03</t>
  </si>
  <si>
    <t>A21C85D04</t>
  </si>
  <si>
    <t>A21C85D07</t>
  </si>
  <si>
    <t>A21C85D08</t>
  </si>
  <si>
    <t>A21C85D09</t>
  </si>
  <si>
    <t>A21C85D10</t>
  </si>
  <si>
    <t>A21C85D11</t>
  </si>
  <si>
    <t>A21C85D12</t>
  </si>
  <si>
    <t>4B.488</t>
  </si>
  <si>
    <t>A21C86D13</t>
  </si>
  <si>
    <t>A21C86D14</t>
  </si>
  <si>
    <t>A21C86D15</t>
  </si>
  <si>
    <t>A21C86D16</t>
  </si>
  <si>
    <t>A21C86D17</t>
  </si>
  <si>
    <t>A21C86D18</t>
  </si>
  <si>
    <t>A21C86D19</t>
  </si>
  <si>
    <t>A21C86D01</t>
  </si>
  <si>
    <t>A21C86D02</t>
  </si>
  <si>
    <t>APP20C86D21</t>
  </si>
  <si>
    <t>A21C86D03</t>
  </si>
  <si>
    <t>A21C86D04</t>
  </si>
  <si>
    <t>A21C86D07</t>
  </si>
  <si>
    <t>A21C86D08</t>
  </si>
  <si>
    <t>A21C86D09</t>
  </si>
  <si>
    <t>A21C86D10</t>
  </si>
  <si>
    <t>A21C86D11</t>
  </si>
  <si>
    <t>A21C86D12</t>
  </si>
  <si>
    <t>4B.489</t>
  </si>
  <si>
    <t>A21C87D13</t>
  </si>
  <si>
    <t>A21C87D14</t>
  </si>
  <si>
    <t>A21C87D15</t>
  </si>
  <si>
    <t>A21C87D16</t>
  </si>
  <si>
    <t>A21C87D17</t>
  </si>
  <si>
    <t>A21C87D18</t>
  </si>
  <si>
    <t>A21C87D19</t>
  </si>
  <si>
    <t>A21C87D01</t>
  </si>
  <si>
    <t>A21C87D02</t>
  </si>
  <si>
    <t>APP20C87D21</t>
  </si>
  <si>
    <t>A21C87D03</t>
  </si>
  <si>
    <t>A21C87D04</t>
  </si>
  <si>
    <t>A21C87D07</t>
  </si>
  <si>
    <t>A21C87D08</t>
  </si>
  <si>
    <t>A21C87D09</t>
  </si>
  <si>
    <t>A21C87D10</t>
  </si>
  <si>
    <t>A21C87D11</t>
  </si>
  <si>
    <t>A21C87D12</t>
  </si>
  <si>
    <t>4B.490</t>
  </si>
  <si>
    <t>A21C88D13</t>
  </si>
  <si>
    <t>A21C88D14</t>
  </si>
  <si>
    <t>A21C88D15</t>
  </si>
  <si>
    <t>A21C88D16</t>
  </si>
  <si>
    <t>A21C88D17</t>
  </si>
  <si>
    <t>A21C88D18</t>
  </si>
  <si>
    <t>A21C88D19</t>
  </si>
  <si>
    <t>A21C88D01</t>
  </si>
  <si>
    <t>A21C88D02</t>
  </si>
  <si>
    <t>APP20C88D21</t>
  </si>
  <si>
    <t>A21C88D03</t>
  </si>
  <si>
    <t>A21C88D04</t>
  </si>
  <si>
    <t>A21C88D07</t>
  </si>
  <si>
    <t>A21C88D08</t>
  </si>
  <si>
    <t>A21C88D09</t>
  </si>
  <si>
    <t>A21C88D10</t>
  </si>
  <si>
    <t>A21C88D11</t>
  </si>
  <si>
    <t>A21C88D12</t>
  </si>
  <si>
    <t>4B.491</t>
  </si>
  <si>
    <t>A21C89D13</t>
  </si>
  <si>
    <t>A21C89D14</t>
  </si>
  <si>
    <t>A21C89D15</t>
  </si>
  <si>
    <t>A21C89D16</t>
  </si>
  <si>
    <t>A21C89D17</t>
  </si>
  <si>
    <t>A21C89D18</t>
  </si>
  <si>
    <t>A21C89D19</t>
  </si>
  <si>
    <t>A21C89D01</t>
  </si>
  <si>
    <t>A21C89D02</t>
  </si>
  <si>
    <t>APP20C89D21</t>
  </si>
  <si>
    <t>A21C89D03</t>
  </si>
  <si>
    <t>A21C89D04</t>
  </si>
  <si>
    <t>A21C89D07</t>
  </si>
  <si>
    <t>A21C89D08</t>
  </si>
  <si>
    <t>A21C89D09</t>
  </si>
  <si>
    <t>A21C89D10</t>
  </si>
  <si>
    <t>A21C89D11</t>
  </si>
  <si>
    <t>A21C89D12</t>
  </si>
  <si>
    <t>4B.492</t>
  </si>
  <si>
    <t>A21C90D13</t>
  </si>
  <si>
    <t>A21C90D14</t>
  </si>
  <si>
    <t>A21C90D15</t>
  </si>
  <si>
    <t>A21C90D16</t>
  </si>
  <si>
    <t>A21C90D17</t>
  </si>
  <si>
    <t>A21C90D18</t>
  </si>
  <si>
    <t>A21C90D19</t>
  </si>
  <si>
    <t>A21C90D01</t>
  </si>
  <si>
    <t>A21C90D02</t>
  </si>
  <si>
    <t>APP20C90D21</t>
  </si>
  <si>
    <t>A21C90D03</t>
  </si>
  <si>
    <t>A21C90D04</t>
  </si>
  <si>
    <t>A21C90D07</t>
  </si>
  <si>
    <t>A21C90D08</t>
  </si>
  <si>
    <t>A21C90D09</t>
  </si>
  <si>
    <t>A21C90D10</t>
  </si>
  <si>
    <t>A21C90D11</t>
  </si>
  <si>
    <t>A21C90D12</t>
  </si>
  <si>
    <t>4B.493</t>
  </si>
  <si>
    <t>A21C91D13</t>
  </si>
  <si>
    <t>A21C91D14</t>
  </si>
  <si>
    <t>A21C91D15</t>
  </si>
  <si>
    <t>A21C91D16</t>
  </si>
  <si>
    <t>A21C91D17</t>
  </si>
  <si>
    <t>A21C91D18</t>
  </si>
  <si>
    <t>A21C91D19</t>
  </si>
  <si>
    <t>A21C91D01</t>
  </si>
  <si>
    <t>A21C91D02</t>
  </si>
  <si>
    <t>APP20C91D21</t>
  </si>
  <si>
    <t>A21C91D03</t>
  </si>
  <si>
    <t>A21C91D04</t>
  </si>
  <si>
    <t>A21C91D07</t>
  </si>
  <si>
    <t>A21C91D08</t>
  </si>
  <si>
    <t>A21C91D09</t>
  </si>
  <si>
    <t>A21C91D10</t>
  </si>
  <si>
    <t>A21C91D11</t>
  </si>
  <si>
    <t>A21C91D12</t>
  </si>
  <si>
    <t>4B.494</t>
  </si>
  <si>
    <t>A21C92D13</t>
  </si>
  <si>
    <t>A21C92D14</t>
  </si>
  <si>
    <t>A21C92D15</t>
  </si>
  <si>
    <t>A21C92D16</t>
  </si>
  <si>
    <t>A21C92D17</t>
  </si>
  <si>
    <t>A21C92D18</t>
  </si>
  <si>
    <t>A21C92D19</t>
  </si>
  <si>
    <t>A21C92D01</t>
  </si>
  <si>
    <t>A21C92D02</t>
  </si>
  <si>
    <t>APP20C92D21</t>
  </si>
  <si>
    <t>A21C92D03</t>
  </si>
  <si>
    <t>A21C92D04</t>
  </si>
  <si>
    <t>A21C92D07</t>
  </si>
  <si>
    <t>A21C92D08</t>
  </si>
  <si>
    <t>A21C92D09</t>
  </si>
  <si>
    <t>A21C92D10</t>
  </si>
  <si>
    <t>A21C92D11</t>
  </si>
  <si>
    <t>A21C92D12</t>
  </si>
  <si>
    <t>4B.495</t>
  </si>
  <si>
    <t>A21C93D13</t>
  </si>
  <si>
    <t>A21C93D14</t>
  </si>
  <si>
    <t>A21C93D15</t>
  </si>
  <si>
    <t>A21C93D16</t>
  </si>
  <si>
    <t>A21C93D17</t>
  </si>
  <si>
    <t>A21C93D18</t>
  </si>
  <si>
    <t>A21C93D19</t>
  </si>
  <si>
    <t>A21C93D01</t>
  </si>
  <si>
    <t>A21C93D02</t>
  </si>
  <si>
    <t>APP20C93D21</t>
  </si>
  <si>
    <t>A21C93D03</t>
  </si>
  <si>
    <t>A21C93D04</t>
  </si>
  <si>
    <t>A21C93D07</t>
  </si>
  <si>
    <t>A21C93D08</t>
  </si>
  <si>
    <t>A21C93D09</t>
  </si>
  <si>
    <t>A21C93D10</t>
  </si>
  <si>
    <t>A21C93D11</t>
  </si>
  <si>
    <t>A21C93D12</t>
  </si>
  <si>
    <t>4B.496</t>
  </si>
  <si>
    <t>A21C94D13</t>
  </si>
  <si>
    <t>A21C94D14</t>
  </si>
  <si>
    <t>A21C94D15</t>
  </si>
  <si>
    <t>A21C94D16</t>
  </si>
  <si>
    <t>A21C94D17</t>
  </si>
  <si>
    <t>A21C94D18</t>
  </si>
  <si>
    <t>A21C94D19</t>
  </si>
  <si>
    <t>A21C94D01</t>
  </si>
  <si>
    <t>A21C94D02</t>
  </si>
  <si>
    <t>APP20C94D21</t>
  </si>
  <si>
    <t>A21C94D03</t>
  </si>
  <si>
    <t>A21C94D04</t>
  </si>
  <si>
    <t>A21C94D07</t>
  </si>
  <si>
    <t>A21C94D08</t>
  </si>
  <si>
    <t>A21C94D09</t>
  </si>
  <si>
    <t>A21C94D10</t>
  </si>
  <si>
    <t>A21C94D11</t>
  </si>
  <si>
    <t>A21C94D12</t>
  </si>
  <si>
    <t>4B.497</t>
  </si>
  <si>
    <t>A21C95D13</t>
  </si>
  <si>
    <t>A21C95D14</t>
  </si>
  <si>
    <t>A21C95D15</t>
  </si>
  <si>
    <t>A21C95D16</t>
  </si>
  <si>
    <t>A21C95D17</t>
  </si>
  <si>
    <t>A21C95D18</t>
  </si>
  <si>
    <t>A21C95D19</t>
  </si>
  <si>
    <t>A21C95D01</t>
  </si>
  <si>
    <t>A21C95D02</t>
  </si>
  <si>
    <t>APP20C95D21</t>
  </si>
  <si>
    <t>A21C95D03</t>
  </si>
  <si>
    <t>A21C95D04</t>
  </si>
  <si>
    <t>A21C95D07</t>
  </si>
  <si>
    <t>A21C95D08</t>
  </si>
  <si>
    <t>A21C95D09</t>
  </si>
  <si>
    <t>A21C95D10</t>
  </si>
  <si>
    <t>A21C95D11</t>
  </si>
  <si>
    <t>A21C95D12</t>
  </si>
  <si>
    <t>4B.498</t>
  </si>
  <si>
    <t>A21C96D13</t>
  </si>
  <si>
    <t>A21C96D14</t>
  </si>
  <si>
    <t>A21C96D15</t>
  </si>
  <si>
    <t>A21C96D16</t>
  </si>
  <si>
    <t>A21C96D17</t>
  </si>
  <si>
    <t>A21C96D18</t>
  </si>
  <si>
    <t>A21C96D19</t>
  </si>
  <si>
    <t>A21C96D01</t>
  </si>
  <si>
    <t>A21C96D02</t>
  </si>
  <si>
    <t>APP20C96D21</t>
  </si>
  <si>
    <t>A21C96D03</t>
  </si>
  <si>
    <t>A21C96D04</t>
  </si>
  <si>
    <t>A21C96D07</t>
  </si>
  <si>
    <t>A21C96D08</t>
  </si>
  <si>
    <t>A21C96D09</t>
  </si>
  <si>
    <t>A21C96D10</t>
  </si>
  <si>
    <t>A21C96D11</t>
  </si>
  <si>
    <t>A21C96D12</t>
  </si>
  <si>
    <t>4B.499</t>
  </si>
  <si>
    <t>A21C97D13</t>
  </si>
  <si>
    <t>A21C97D14</t>
  </si>
  <si>
    <t>A21C97D15</t>
  </si>
  <si>
    <t>A21C97D16</t>
  </si>
  <si>
    <t>A21C97D17</t>
  </si>
  <si>
    <t>A21C97D18</t>
  </si>
  <si>
    <t>A21C97D19</t>
  </si>
  <si>
    <t>A21C97D01</t>
  </si>
  <si>
    <t>A21C97D02</t>
  </si>
  <si>
    <t>APP20C97D21</t>
  </si>
  <si>
    <t>A21C97D03</t>
  </si>
  <si>
    <t>A21C97D04</t>
  </si>
  <si>
    <t>A21C97D07</t>
  </si>
  <si>
    <t>A21C97D08</t>
  </si>
  <si>
    <t>A21C97D09</t>
  </si>
  <si>
    <t>A21C97D10</t>
  </si>
  <si>
    <t>A21C97D11</t>
  </si>
  <si>
    <t>A21C97D12</t>
  </si>
  <si>
    <t>4B.500</t>
  </si>
  <si>
    <t>A21C98D13</t>
  </si>
  <si>
    <t>A21C98D14</t>
  </si>
  <si>
    <t>A21C98D15</t>
  </si>
  <si>
    <t>A21C98D16</t>
  </si>
  <si>
    <t>A21C98D17</t>
  </si>
  <si>
    <t>A21C98D18</t>
  </si>
  <si>
    <t>A21C98D19</t>
  </si>
  <si>
    <t>A21C98D01</t>
  </si>
  <si>
    <t>A21C98D02</t>
  </si>
  <si>
    <t>APP20C98D21</t>
  </si>
  <si>
    <t>A21C98D03</t>
  </si>
  <si>
    <t>A21C98D04</t>
  </si>
  <si>
    <t>A21C98D07</t>
  </si>
  <si>
    <t>A21C98D08</t>
  </si>
  <si>
    <t>A21C98D09</t>
  </si>
  <si>
    <t>A21C98D10</t>
  </si>
  <si>
    <t>A21C98D11</t>
  </si>
  <si>
    <t>A21C98D12</t>
  </si>
  <si>
    <t>4B.501</t>
  </si>
  <si>
    <t>A21C99D13</t>
  </si>
  <si>
    <t>A21C99D14</t>
  </si>
  <si>
    <t>A21C99D15</t>
  </si>
  <si>
    <t>A21C99D16</t>
  </si>
  <si>
    <t>A21C99D17</t>
  </si>
  <si>
    <t>A21C99D18</t>
  </si>
  <si>
    <t>A21C99D19</t>
  </si>
  <si>
    <t>A21C99D01</t>
  </si>
  <si>
    <t>A21C99D02</t>
  </si>
  <si>
    <t>APP20C99D21</t>
  </si>
  <si>
    <t>A21C99D03</t>
  </si>
  <si>
    <t>A21C99D04</t>
  </si>
  <si>
    <t>A21C99D07</t>
  </si>
  <si>
    <t>A21C99D08</t>
  </si>
  <si>
    <t>A21C99D09</t>
  </si>
  <si>
    <t>A21C99D10</t>
  </si>
  <si>
    <t>A21C99D11</t>
  </si>
  <si>
    <t>A21C99D12</t>
  </si>
  <si>
    <t>4B.502</t>
  </si>
  <si>
    <t>A21C100D13</t>
  </si>
  <si>
    <t>A21C100D14</t>
  </si>
  <si>
    <t>A21C100D15</t>
  </si>
  <si>
    <t>A21C100D16</t>
  </si>
  <si>
    <t>A21C100D17</t>
  </si>
  <si>
    <t>A21C100D18</t>
  </si>
  <si>
    <t>A21C100D19</t>
  </si>
  <si>
    <t>A21C100D01</t>
  </si>
  <si>
    <t>A21C100D02</t>
  </si>
  <si>
    <t>APP20C100D21</t>
  </si>
  <si>
    <t>A21C100D03</t>
  </si>
  <si>
    <t>A21C100D04</t>
  </si>
  <si>
    <t>A21C100D07</t>
  </si>
  <si>
    <t>A21C100D08</t>
  </si>
  <si>
    <t>A21C100D09</t>
  </si>
  <si>
    <t>A21C100D10</t>
  </si>
  <si>
    <t>A21C100D11</t>
  </si>
  <si>
    <t>A21C100D12</t>
  </si>
  <si>
    <t>4B.503</t>
  </si>
  <si>
    <t>A21C101D13</t>
  </si>
  <si>
    <t>A21C101D14</t>
  </si>
  <si>
    <t>A21C101D15</t>
  </si>
  <si>
    <t>A21C101D16</t>
  </si>
  <si>
    <t>A21C101D17</t>
  </si>
  <si>
    <t>A21C101D18</t>
  </si>
  <si>
    <t>A21C101D19</t>
  </si>
  <si>
    <t>A21C101D01</t>
  </si>
  <si>
    <t>A21C101D02</t>
  </si>
  <si>
    <t>APP20C101D21</t>
  </si>
  <si>
    <t>A21C101D03</t>
  </si>
  <si>
    <t>A21C101D04</t>
  </si>
  <si>
    <t>A21C101D07</t>
  </si>
  <si>
    <t>A21C101D08</t>
  </si>
  <si>
    <t>A21C101D09</t>
  </si>
  <si>
    <t>A21C101D10</t>
  </si>
  <si>
    <t>A21C101D11</t>
  </si>
  <si>
    <t>A21C101D12</t>
  </si>
  <si>
    <t>4B.504</t>
  </si>
  <si>
    <t>A21C102D13</t>
  </si>
  <si>
    <t>A21C102D14</t>
  </si>
  <si>
    <t>A21C102D15</t>
  </si>
  <si>
    <t>A21C102D16</t>
  </si>
  <si>
    <t>A21C102D17</t>
  </si>
  <si>
    <t>A21C102D18</t>
  </si>
  <si>
    <t>A21C102D19</t>
  </si>
  <si>
    <t>A21C102D01</t>
  </si>
  <si>
    <t>A21C102D02</t>
  </si>
  <si>
    <t>APP20C102D21</t>
  </si>
  <si>
    <t>A21C102D03</t>
  </si>
  <si>
    <t>A21C102D04</t>
  </si>
  <si>
    <t>A21C102D07</t>
  </si>
  <si>
    <t>A21C102D08</t>
  </si>
  <si>
    <t>A21C102D09</t>
  </si>
  <si>
    <t>A21C102D10</t>
  </si>
  <si>
    <t>A21C102D11</t>
  </si>
  <si>
    <t>A21C102D12</t>
  </si>
  <si>
    <t>4B.505</t>
  </si>
  <si>
    <t>A21C103D13</t>
  </si>
  <si>
    <t>A21C103D14</t>
  </si>
  <si>
    <t>A21C103D15</t>
  </si>
  <si>
    <t>A21C103D16</t>
  </si>
  <si>
    <t>A21C103D17</t>
  </si>
  <si>
    <t>A21C103D18</t>
  </si>
  <si>
    <t>A21C103D19</t>
  </si>
  <si>
    <t>A21C103D01</t>
  </si>
  <si>
    <t>A21C103D02</t>
  </si>
  <si>
    <t>APP20C103D21</t>
  </si>
  <si>
    <t>A21C103D03</t>
  </si>
  <si>
    <t>A21C103D04</t>
  </si>
  <si>
    <t>A21C103D07</t>
  </si>
  <si>
    <t>A21C103D08</t>
  </si>
  <si>
    <t>A21C103D09</t>
  </si>
  <si>
    <t>A21C103D10</t>
  </si>
  <si>
    <t>A21C103D11</t>
  </si>
  <si>
    <t>A21C103D12</t>
  </si>
  <si>
    <t>4B.506</t>
  </si>
  <si>
    <t>A21C104D13</t>
  </si>
  <si>
    <t>A21C104D14</t>
  </si>
  <si>
    <t>A21C104D15</t>
  </si>
  <si>
    <t>A21C104D16</t>
  </si>
  <si>
    <t>A21C104D17</t>
  </si>
  <si>
    <t>A21C104D18</t>
  </si>
  <si>
    <t>A21C104D19</t>
  </si>
  <si>
    <t>A21C104D01</t>
  </si>
  <si>
    <t>A21C104D02</t>
  </si>
  <si>
    <t>APP20C104D21</t>
  </si>
  <si>
    <t>A21C104D03</t>
  </si>
  <si>
    <t>A21C104D04</t>
  </si>
  <si>
    <t>A21C104D07</t>
  </si>
  <si>
    <t>A21C104D08</t>
  </si>
  <si>
    <t>A21C104D09</t>
  </si>
  <si>
    <t>A21C104D10</t>
  </si>
  <si>
    <t>A21C104D11</t>
  </si>
  <si>
    <t>A21C104D12</t>
  </si>
  <si>
    <t>4B.507</t>
  </si>
  <si>
    <t>A21C105D13</t>
  </si>
  <si>
    <t>A21C105D14</t>
  </si>
  <si>
    <t>A21C105D15</t>
  </si>
  <si>
    <t>A21C105D16</t>
  </si>
  <si>
    <t>A21C105D17</t>
  </si>
  <si>
    <t>A21C105D18</t>
  </si>
  <si>
    <t>A21C105D19</t>
  </si>
  <si>
    <t>A21C105D01</t>
  </si>
  <si>
    <t>A21C105D02</t>
  </si>
  <si>
    <t>APP20C105D21</t>
  </si>
  <si>
    <t>A21C105D03</t>
  </si>
  <si>
    <t>A21C105D04</t>
  </si>
  <si>
    <t>A21C105D07</t>
  </si>
  <si>
    <t>A21C105D08</t>
  </si>
  <si>
    <t>A21C105D09</t>
  </si>
  <si>
    <t>A21C105D10</t>
  </si>
  <si>
    <t>A21C105D11</t>
  </si>
  <si>
    <t>A21C105D12</t>
  </si>
  <si>
    <t>4B.508</t>
  </si>
  <si>
    <t>A21C106D13</t>
  </si>
  <si>
    <t>A21C106D14</t>
  </si>
  <si>
    <t>A21C106D15</t>
  </si>
  <si>
    <t>A21C106D16</t>
  </si>
  <si>
    <t>A21C106D17</t>
  </si>
  <si>
    <t>A21C106D18</t>
  </si>
  <si>
    <t>A21C106D19</t>
  </si>
  <si>
    <t>A21C106D01</t>
  </si>
  <si>
    <t>A21C106D02</t>
  </si>
  <si>
    <t>APP20C106D21</t>
  </si>
  <si>
    <t>A21C106D03</t>
  </si>
  <si>
    <t>A21C106D04</t>
  </si>
  <si>
    <t>A21C106D07</t>
  </si>
  <si>
    <t>A21C106D08</t>
  </si>
  <si>
    <t>A21C106D09</t>
  </si>
  <si>
    <t>A21C106D10</t>
  </si>
  <si>
    <t>A21C106D11</t>
  </si>
  <si>
    <t>A21C106D12</t>
  </si>
  <si>
    <t>4B.509</t>
  </si>
  <si>
    <t>A21C107D13</t>
  </si>
  <si>
    <t>A21C107D14</t>
  </si>
  <si>
    <t>A21C107D15</t>
  </si>
  <si>
    <t>A21C107D16</t>
  </si>
  <si>
    <t>A21C107D17</t>
  </si>
  <si>
    <t>A21C107D18</t>
  </si>
  <si>
    <t>A21C107D19</t>
  </si>
  <si>
    <t>A21C107D01</t>
  </si>
  <si>
    <t>A21C107D02</t>
  </si>
  <si>
    <t>APP20C107D21</t>
  </si>
  <si>
    <t>A21C107D03</t>
  </si>
  <si>
    <t>A21C107D04</t>
  </si>
  <si>
    <t>A21C107D07</t>
  </si>
  <si>
    <t>A21C107D08</t>
  </si>
  <si>
    <t>A21C107D09</t>
  </si>
  <si>
    <t>A21C107D10</t>
  </si>
  <si>
    <t>A21C107D11</t>
  </si>
  <si>
    <t>A21C107D12</t>
  </si>
  <si>
    <t>4B.510</t>
  </si>
  <si>
    <t>A21C108D13</t>
  </si>
  <si>
    <t>A21C108D14</t>
  </si>
  <si>
    <t>A21C108D15</t>
  </si>
  <si>
    <t>A21C108D16</t>
  </si>
  <si>
    <t>A21C108D17</t>
  </si>
  <si>
    <t>A21C108D18</t>
  </si>
  <si>
    <t>A21C108D19</t>
  </si>
  <si>
    <t>A21C108D01</t>
  </si>
  <si>
    <t>A21C108D02</t>
  </si>
  <si>
    <t>APP20C108D21</t>
  </si>
  <si>
    <t>A21C108D03</t>
  </si>
  <si>
    <t>A21C108D04</t>
  </si>
  <si>
    <t>A21C108D07</t>
  </si>
  <si>
    <t>A21C108D08</t>
  </si>
  <si>
    <t>A21C108D09</t>
  </si>
  <si>
    <t>A21C108D10</t>
  </si>
  <si>
    <t>A21C108D11</t>
  </si>
  <si>
    <t>A21C108D12</t>
  </si>
  <si>
    <t>4B.511</t>
  </si>
  <si>
    <t>A21C109D13</t>
  </si>
  <si>
    <t>A21C109D14</t>
  </si>
  <si>
    <t>A21C109D15</t>
  </si>
  <si>
    <t>A21C109D16</t>
  </si>
  <si>
    <t>A21C109D17</t>
  </si>
  <si>
    <t>A21C109D18</t>
  </si>
  <si>
    <t>A21C109D19</t>
  </si>
  <si>
    <t>A21C109D01</t>
  </si>
  <si>
    <t>A21C109D02</t>
  </si>
  <si>
    <t>APP20C109D21</t>
  </si>
  <si>
    <t>A21C109D03</t>
  </si>
  <si>
    <t>A21C109D04</t>
  </si>
  <si>
    <t>A21C109D07</t>
  </si>
  <si>
    <t>A21C109D08</t>
  </si>
  <si>
    <t>A21C109D09</t>
  </si>
  <si>
    <t>A21C109D10</t>
  </si>
  <si>
    <t>A21C109D11</t>
  </si>
  <si>
    <t>A21C109D12</t>
  </si>
  <si>
    <t>4B.512</t>
  </si>
  <si>
    <t>A21C110D13</t>
  </si>
  <si>
    <t>A21C110D14</t>
  </si>
  <si>
    <t>A21C110D15</t>
  </si>
  <si>
    <t>A21C110D16</t>
  </si>
  <si>
    <t>A21C110D17</t>
  </si>
  <si>
    <t>A21C110D18</t>
  </si>
  <si>
    <t>A21C110D19</t>
  </si>
  <si>
    <t>A21C110D01</t>
  </si>
  <si>
    <t>A21C110D02</t>
  </si>
  <si>
    <t>APP20C110D21</t>
  </si>
  <si>
    <t>A21C110D03</t>
  </si>
  <si>
    <t>A21C110D04</t>
  </si>
  <si>
    <t>A21C110D07</t>
  </si>
  <si>
    <t>A21C110D08</t>
  </si>
  <si>
    <t>A21C110D09</t>
  </si>
  <si>
    <t>A21C110D10</t>
  </si>
  <si>
    <t>A21C110D11</t>
  </si>
  <si>
    <t>A21C110D12</t>
  </si>
  <si>
    <t>4B.513</t>
  </si>
  <si>
    <t>A21C111D13</t>
  </si>
  <si>
    <t>A21C111D14</t>
  </si>
  <si>
    <t>A21C111D15</t>
  </si>
  <si>
    <t>A21C111D16</t>
  </si>
  <si>
    <t>A21C111D17</t>
  </si>
  <si>
    <t>A21C111D18</t>
  </si>
  <si>
    <t>A21C111D19</t>
  </si>
  <si>
    <t>A21C111D01</t>
  </si>
  <si>
    <t>A21C111D02</t>
  </si>
  <si>
    <t>APP20C111D21</t>
  </si>
  <si>
    <t>A21C111D03</t>
  </si>
  <si>
    <t>A21C111D04</t>
  </si>
  <si>
    <t>A21C111D07</t>
  </si>
  <si>
    <t>A21C111D08</t>
  </si>
  <si>
    <t>A21C111D09</t>
  </si>
  <si>
    <t>A21C111D10</t>
  </si>
  <si>
    <t>A21C111D11</t>
  </si>
  <si>
    <t>A21C111D12</t>
  </si>
  <si>
    <t>4B.514</t>
  </si>
  <si>
    <t>A21C112D13</t>
  </si>
  <si>
    <t>A21C112D14</t>
  </si>
  <si>
    <t>A21C112D15</t>
  </si>
  <si>
    <t>A21C112D16</t>
  </si>
  <si>
    <t>A21C112D17</t>
  </si>
  <si>
    <t>A21C112D18</t>
  </si>
  <si>
    <t>A21C112D19</t>
  </si>
  <si>
    <t>A21C112D01</t>
  </si>
  <si>
    <t>A21C112D02</t>
  </si>
  <si>
    <t>APP20C112D21</t>
  </si>
  <si>
    <t>A21C112D03</t>
  </si>
  <si>
    <t>A21C112D04</t>
  </si>
  <si>
    <t>A21C112D07</t>
  </si>
  <si>
    <t>A21C112D08</t>
  </si>
  <si>
    <t>A21C112D09</t>
  </si>
  <si>
    <t>A21C112D10</t>
  </si>
  <si>
    <t>A21C112D11</t>
  </si>
  <si>
    <t>A21C112D12</t>
  </si>
  <si>
    <t>4B.515</t>
  </si>
  <si>
    <t>A21C113D13</t>
  </si>
  <si>
    <t>A21C113D14</t>
  </si>
  <si>
    <t>A21C113D15</t>
  </si>
  <si>
    <t>A21C113D16</t>
  </si>
  <si>
    <t>A21C113D17</t>
  </si>
  <si>
    <t>A21C113D18</t>
  </si>
  <si>
    <t>A21C113D19</t>
  </si>
  <si>
    <t>A21C113D01</t>
  </si>
  <si>
    <t>A21C113D02</t>
  </si>
  <si>
    <t>APP20C113D21</t>
  </si>
  <si>
    <t>A21C113D03</t>
  </si>
  <si>
    <t>A21C113D04</t>
  </si>
  <si>
    <t>A21C113D07</t>
  </si>
  <si>
    <t>A21C113D08</t>
  </si>
  <si>
    <t>A21C113D09</t>
  </si>
  <si>
    <t>A21C113D10</t>
  </si>
  <si>
    <t>A21C113D11</t>
  </si>
  <si>
    <t>A21C113D12</t>
  </si>
  <si>
    <t>4B.516</t>
  </si>
  <si>
    <t>A21C114D13</t>
  </si>
  <si>
    <t>A21C114D14</t>
  </si>
  <si>
    <t>A21C114D15</t>
  </si>
  <si>
    <t>A21C114D16</t>
  </si>
  <si>
    <t>A21C114D17</t>
  </si>
  <si>
    <t>A21C114D18</t>
  </si>
  <si>
    <t>A21C114D19</t>
  </si>
  <si>
    <t>A21C114D01</t>
  </si>
  <si>
    <t>A21C114D02</t>
  </si>
  <si>
    <t>APP20C114D21</t>
  </si>
  <si>
    <t>A21C114D03</t>
  </si>
  <si>
    <t>A21C114D04</t>
  </si>
  <si>
    <t>A21C114D07</t>
  </si>
  <si>
    <t>A21C114D08</t>
  </si>
  <si>
    <t>A21C114D09</t>
  </si>
  <si>
    <t>A21C114D10</t>
  </si>
  <si>
    <t>A21C114D11</t>
  </si>
  <si>
    <t>A21C114D12</t>
  </si>
  <si>
    <t>4B.517</t>
  </si>
  <si>
    <t>A21C115D13</t>
  </si>
  <si>
    <t>A21C115D14</t>
  </si>
  <si>
    <t>A21C115D15</t>
  </si>
  <si>
    <t>A21C115D16</t>
  </si>
  <si>
    <t>A21C115D17</t>
  </si>
  <si>
    <t>A21C115D18</t>
  </si>
  <si>
    <t>A21C115D19</t>
  </si>
  <si>
    <t>A21C115D01</t>
  </si>
  <si>
    <t>A21C115D02</t>
  </si>
  <si>
    <t>APP20C115D21</t>
  </si>
  <si>
    <t>A21C115D03</t>
  </si>
  <si>
    <t>A21C115D04</t>
  </si>
  <si>
    <t>A21C115D07</t>
  </si>
  <si>
    <t>A21C115D08</t>
  </si>
  <si>
    <t>A21C115D09</t>
  </si>
  <si>
    <t>A21C115D10</t>
  </si>
  <si>
    <t>A21C115D11</t>
  </si>
  <si>
    <t>A21C115D12</t>
  </si>
  <si>
    <t>4B.518</t>
  </si>
  <si>
    <t>A21C116D13</t>
  </si>
  <si>
    <t>A21C116D14</t>
  </si>
  <si>
    <t>A21C116D15</t>
  </si>
  <si>
    <t>A21C116D16</t>
  </si>
  <si>
    <t>A21C116D17</t>
  </si>
  <si>
    <t>A21C116D18</t>
  </si>
  <si>
    <t>A21C116D19</t>
  </si>
  <si>
    <t>A21C116D01</t>
  </si>
  <si>
    <t>A21C116D02</t>
  </si>
  <si>
    <t>APP20C116D21</t>
  </si>
  <si>
    <t>A21C116D03</t>
  </si>
  <si>
    <t>A21C116D04</t>
  </si>
  <si>
    <t>A21C116D07</t>
  </si>
  <si>
    <t>A21C116D08</t>
  </si>
  <si>
    <t>A21C116D09</t>
  </si>
  <si>
    <t>A21C116D10</t>
  </si>
  <si>
    <t>A21C116D11</t>
  </si>
  <si>
    <t>A21C116D12</t>
  </si>
  <si>
    <t>4B.519</t>
  </si>
  <si>
    <t>A21C117D13</t>
  </si>
  <si>
    <t>A21C117D14</t>
  </si>
  <si>
    <t>A21C117D15</t>
  </si>
  <si>
    <t>A21C117D16</t>
  </si>
  <si>
    <t>A21C117D17</t>
  </si>
  <si>
    <t>A21C117D18</t>
  </si>
  <si>
    <t>A21C117D19</t>
  </si>
  <si>
    <t>A21C117D01</t>
  </si>
  <si>
    <t>A21C117D02</t>
  </si>
  <si>
    <t>APP20C117D21</t>
  </si>
  <si>
    <t>A21C117D03</t>
  </si>
  <si>
    <t>A21C117D04</t>
  </si>
  <si>
    <t>A21C117D07</t>
  </si>
  <si>
    <t>A21C117D08</t>
  </si>
  <si>
    <t>A21C117D09</t>
  </si>
  <si>
    <t>A21C117D10</t>
  </si>
  <si>
    <t>A21C117D11</t>
  </si>
  <si>
    <t>A21C117D12</t>
  </si>
  <si>
    <t>4B.520</t>
  </si>
  <si>
    <t>A21C118D13</t>
  </si>
  <si>
    <t>A21C118D14</t>
  </si>
  <si>
    <t>A21C118D15</t>
  </si>
  <si>
    <t>A21C118D16</t>
  </si>
  <si>
    <t>A21C118D17</t>
  </si>
  <si>
    <t>A21C118D18</t>
  </si>
  <si>
    <t>A21C118D19</t>
  </si>
  <si>
    <t>A21C118D01</t>
  </si>
  <si>
    <t>A21C118D02</t>
  </si>
  <si>
    <t>APP20C118D21</t>
  </si>
  <si>
    <t>A21C118D03</t>
  </si>
  <si>
    <t>A21C118D04</t>
  </si>
  <si>
    <t>A21C118D07</t>
  </si>
  <si>
    <t>A21C118D08</t>
  </si>
  <si>
    <t>A21C118D09</t>
  </si>
  <si>
    <t>A21C118D10</t>
  </si>
  <si>
    <t>A21C118D11</t>
  </si>
  <si>
    <t>A21C118D12</t>
  </si>
  <si>
    <t>4B.521</t>
  </si>
  <si>
    <t>A21C119D13</t>
  </si>
  <si>
    <t>A21C119D14</t>
  </si>
  <si>
    <t>A21C119D15</t>
  </si>
  <si>
    <t>A21C119D16</t>
  </si>
  <si>
    <t>A21C119D17</t>
  </si>
  <si>
    <t>A21C119D18</t>
  </si>
  <si>
    <t>A21C119D19</t>
  </si>
  <si>
    <t>A21C119D01</t>
  </si>
  <si>
    <t>A21C119D02</t>
  </si>
  <si>
    <t>APP20C119D21</t>
  </si>
  <si>
    <t>A21C119D03</t>
  </si>
  <si>
    <t>A21C119D04</t>
  </si>
  <si>
    <t>A21C119D07</t>
  </si>
  <si>
    <t>A21C119D08</t>
  </si>
  <si>
    <t>A21C119D09</t>
  </si>
  <si>
    <t>A21C119D10</t>
  </si>
  <si>
    <t>A21C119D11</t>
  </si>
  <si>
    <t>A21C119D12</t>
  </si>
  <si>
    <t>4B.522</t>
  </si>
  <si>
    <t>A21C120D13</t>
  </si>
  <si>
    <t>A21C120D14</t>
  </si>
  <si>
    <t>A21C120D15</t>
  </si>
  <si>
    <t>A21C120D16</t>
  </si>
  <si>
    <t>A21C120D17</t>
  </si>
  <si>
    <t>A21C120D18</t>
  </si>
  <si>
    <t>A21C120D19</t>
  </si>
  <si>
    <t>A21C120D01</t>
  </si>
  <si>
    <t>A21C120D02</t>
  </si>
  <si>
    <t>APP20C120D21</t>
  </si>
  <si>
    <t>A21C120D03</t>
  </si>
  <si>
    <t>A21C120D04</t>
  </si>
  <si>
    <t>A21C120D07</t>
  </si>
  <si>
    <t>A21C120D08</t>
  </si>
  <si>
    <t>A21C120D09</t>
  </si>
  <si>
    <t>A21C120D10</t>
  </si>
  <si>
    <t>A21C120D11</t>
  </si>
  <si>
    <t>A21C120D12</t>
  </si>
  <si>
    <t>4B.523</t>
  </si>
  <si>
    <t>A21C121D13</t>
  </si>
  <si>
    <t>A21C121D14</t>
  </si>
  <si>
    <t>A21C121D15</t>
  </si>
  <si>
    <t>A21C121D16</t>
  </si>
  <si>
    <t>A21C121D17</t>
  </si>
  <si>
    <t>A21C121D18</t>
  </si>
  <si>
    <t>A21C121D19</t>
  </si>
  <si>
    <t>A21C121D01</t>
  </si>
  <si>
    <t>A21C121D02</t>
  </si>
  <si>
    <t>APP20C121D21</t>
  </si>
  <si>
    <t>A21C121D03</t>
  </si>
  <si>
    <t>A21C121D04</t>
  </si>
  <si>
    <t>A21C121D07</t>
  </si>
  <si>
    <t>A21C121D08</t>
  </si>
  <si>
    <t>A21C121D09</t>
  </si>
  <si>
    <t>A21C121D10</t>
  </si>
  <si>
    <t>A21C121D11</t>
  </si>
  <si>
    <t>A21C121D12</t>
  </si>
  <si>
    <t>4B.524</t>
  </si>
  <si>
    <t>A21C122D13</t>
  </si>
  <si>
    <t>A21C122D14</t>
  </si>
  <si>
    <t>A21C122D15</t>
  </si>
  <si>
    <t>A21C122D16</t>
  </si>
  <si>
    <t>A21C122D17</t>
  </si>
  <si>
    <t>A21C122D18</t>
  </si>
  <si>
    <t>A21C122D19</t>
  </si>
  <si>
    <t>A21C122D01</t>
  </si>
  <si>
    <t>A21C122D02</t>
  </si>
  <si>
    <t>APP20C122D21</t>
  </si>
  <si>
    <t>A21C122D03</t>
  </si>
  <si>
    <t>A21C122D04</t>
  </si>
  <si>
    <t>A21C122D07</t>
  </si>
  <si>
    <t>A21C122D08</t>
  </si>
  <si>
    <t>A21C122D09</t>
  </si>
  <si>
    <t>A21C122D10</t>
  </si>
  <si>
    <t>A21C122D11</t>
  </si>
  <si>
    <t>A21C122D12</t>
  </si>
  <si>
    <t>4B.525</t>
  </si>
  <si>
    <t>A21C123D13</t>
  </si>
  <si>
    <t>A21C123D14</t>
  </si>
  <si>
    <t>A21C123D15</t>
  </si>
  <si>
    <t>A21C123D16</t>
  </si>
  <si>
    <t>A21C123D17</t>
  </si>
  <si>
    <t>A21C123D18</t>
  </si>
  <si>
    <t>A21C123D19</t>
  </si>
  <si>
    <t>A21C123D01</t>
  </si>
  <si>
    <t>A21C123D02</t>
  </si>
  <si>
    <t>APP20C123D21</t>
  </si>
  <si>
    <t>A21C123D03</t>
  </si>
  <si>
    <t>A21C123D04</t>
  </si>
  <si>
    <t>A21C123D07</t>
  </si>
  <si>
    <t>A21C123D08</t>
  </si>
  <si>
    <t>A21C123D09</t>
  </si>
  <si>
    <t>A21C123D10</t>
  </si>
  <si>
    <t>A21C123D11</t>
  </si>
  <si>
    <t>A21C123D12</t>
  </si>
  <si>
    <t>4B.526</t>
  </si>
  <si>
    <t>A21C124D13</t>
  </si>
  <si>
    <t>A21C124D14</t>
  </si>
  <si>
    <t>A21C124D15</t>
  </si>
  <si>
    <t>A21C124D16</t>
  </si>
  <si>
    <t>A21C124D17</t>
  </si>
  <si>
    <t>A21C124D18</t>
  </si>
  <si>
    <t>A21C124D19</t>
  </si>
  <si>
    <t>A21C124D01</t>
  </si>
  <si>
    <t>A21C124D02</t>
  </si>
  <si>
    <t>APP20C124D21</t>
  </si>
  <si>
    <t>A21C124D03</t>
  </si>
  <si>
    <t>A21C124D04</t>
  </si>
  <si>
    <t>A21C124D07</t>
  </si>
  <si>
    <t>A21C124D08</t>
  </si>
  <si>
    <t>A21C124D09</t>
  </si>
  <si>
    <t>A21C124D10</t>
  </si>
  <si>
    <t>A21C124D11</t>
  </si>
  <si>
    <t>A21C124D12</t>
  </si>
  <si>
    <t>4B.527</t>
  </si>
  <si>
    <t>A21C125D13</t>
  </si>
  <si>
    <t>A21C125D14</t>
  </si>
  <si>
    <t>A21C125D15</t>
  </si>
  <si>
    <t>A21C125D16</t>
  </si>
  <si>
    <t>A21C125D17</t>
  </si>
  <si>
    <t>A21C125D18</t>
  </si>
  <si>
    <t>A21C125D19</t>
  </si>
  <si>
    <t>A21C125D01</t>
  </si>
  <si>
    <t>A21C125D02</t>
  </si>
  <si>
    <t>APP20C125D21</t>
  </si>
  <si>
    <t>A21C125D03</t>
  </si>
  <si>
    <t>A21C125D04</t>
  </si>
  <si>
    <t>A21C125D07</t>
  </si>
  <si>
    <t>A21C125D08</t>
  </si>
  <si>
    <t>A21C125D09</t>
  </si>
  <si>
    <t>A21C125D10</t>
  </si>
  <si>
    <t>A21C125D11</t>
  </si>
  <si>
    <t>A21C125D12</t>
  </si>
  <si>
    <t>4B.528</t>
  </si>
  <si>
    <t>A21C126D13</t>
  </si>
  <si>
    <t>A21C126D14</t>
  </si>
  <si>
    <t>A21C126D15</t>
  </si>
  <si>
    <t>A21C126D16</t>
  </si>
  <si>
    <t>A21C126D17</t>
  </si>
  <si>
    <t>A21C126D18</t>
  </si>
  <si>
    <t>A21C126D19</t>
  </si>
  <si>
    <t>A21C126D01</t>
  </si>
  <si>
    <t>A21C126D02</t>
  </si>
  <si>
    <t>APP20C126D21</t>
  </si>
  <si>
    <t>A21C126D03</t>
  </si>
  <si>
    <t>A21C126D04</t>
  </si>
  <si>
    <t>A21C126D07</t>
  </si>
  <si>
    <t>A21C126D08</t>
  </si>
  <si>
    <t>A21C126D09</t>
  </si>
  <si>
    <t>A21C126D10</t>
  </si>
  <si>
    <t>A21C126D11</t>
  </si>
  <si>
    <t>A21C126D12</t>
  </si>
  <si>
    <t>4B.529</t>
  </si>
  <si>
    <t>A21C127D13</t>
  </si>
  <si>
    <t>A21C127D14</t>
  </si>
  <si>
    <t>A21C127D15</t>
  </si>
  <si>
    <t>A21C127D16</t>
  </si>
  <si>
    <t>A21C127D17</t>
  </si>
  <si>
    <t>A21C127D18</t>
  </si>
  <si>
    <t>A21C127D19</t>
  </si>
  <si>
    <t>A21C127D01</t>
  </si>
  <si>
    <t>A21C127D02</t>
  </si>
  <si>
    <t>APP20C127D21</t>
  </si>
  <si>
    <t>A21C127D03</t>
  </si>
  <si>
    <t>A21C127D04</t>
  </si>
  <si>
    <t>A21C127D07</t>
  </si>
  <si>
    <t>A21C127D08</t>
  </si>
  <si>
    <t>A21C127D09</t>
  </si>
  <si>
    <t>A21C127D10</t>
  </si>
  <si>
    <t>A21C127D11</t>
  </si>
  <si>
    <t>A21C127D12</t>
  </si>
  <si>
    <t>4B.530</t>
  </si>
  <si>
    <t>A21C128D13</t>
  </si>
  <si>
    <t>A21C128D14</t>
  </si>
  <si>
    <t>A21C128D15</t>
  </si>
  <si>
    <t>A21C128D16</t>
  </si>
  <si>
    <t>A21C128D17</t>
  </si>
  <si>
    <t>A21C128D18</t>
  </si>
  <si>
    <t>A21C128D19</t>
  </si>
  <si>
    <t>A21C128D01</t>
  </si>
  <si>
    <t>A21C128D02</t>
  </si>
  <si>
    <t>APP20C128D21</t>
  </si>
  <si>
    <t>A21C128D03</t>
  </si>
  <si>
    <t>A21C128D04</t>
  </si>
  <si>
    <t>A21C128D07</t>
  </si>
  <si>
    <t>A21C128D08</t>
  </si>
  <si>
    <t>A21C128D09</t>
  </si>
  <si>
    <t>A21C128D10</t>
  </si>
  <si>
    <t>A21C128D11</t>
  </si>
  <si>
    <t>A21C128D12</t>
  </si>
  <si>
    <t>4B.531</t>
  </si>
  <si>
    <t>A21C129D13</t>
  </si>
  <si>
    <t>A21C129D14</t>
  </si>
  <si>
    <t>A21C129D15</t>
  </si>
  <si>
    <t>A21C129D16</t>
  </si>
  <si>
    <t>A21C129D17</t>
  </si>
  <si>
    <t>A21C129D18</t>
  </si>
  <si>
    <t>A21C129D19</t>
  </si>
  <si>
    <t>A21C129D01</t>
  </si>
  <si>
    <t>A21C129D02</t>
  </si>
  <si>
    <t>APP20C129D21</t>
  </si>
  <si>
    <t>A21C129D03</t>
  </si>
  <si>
    <t>A21C129D04</t>
  </si>
  <si>
    <t>A21C129D07</t>
  </si>
  <si>
    <t>A21C129D08</t>
  </si>
  <si>
    <t>A21C129D09</t>
  </si>
  <si>
    <t>A21C129D10</t>
  </si>
  <si>
    <t>A21C129D11</t>
  </si>
  <si>
    <t>A21C129D12</t>
  </si>
  <si>
    <t>4B.532</t>
  </si>
  <si>
    <t>A21C130D13</t>
  </si>
  <si>
    <t>A21C130D14</t>
  </si>
  <si>
    <t>A21C130D15</t>
  </si>
  <si>
    <t>A21C130D16</t>
  </si>
  <si>
    <t>A21C130D17</t>
  </si>
  <si>
    <t>A21C130D18</t>
  </si>
  <si>
    <t>A21C130D19</t>
  </si>
  <si>
    <t>A21C130D01</t>
  </si>
  <si>
    <t>A21C130D02</t>
  </si>
  <si>
    <t>APP20C130D21</t>
  </si>
  <si>
    <t>A21C130D03</t>
  </si>
  <si>
    <t>A21C130D04</t>
  </si>
  <si>
    <t>A21C130D07</t>
  </si>
  <si>
    <t>A21C130D08</t>
  </si>
  <si>
    <t>A21C130D09</t>
  </si>
  <si>
    <t>A21C130D10</t>
  </si>
  <si>
    <t>A21C130D11</t>
  </si>
  <si>
    <t>A21C130D12</t>
  </si>
  <si>
    <t>4B.533</t>
  </si>
  <si>
    <t>A21C131D13</t>
  </si>
  <si>
    <t>A21C131D14</t>
  </si>
  <si>
    <t>A21C131D15</t>
  </si>
  <si>
    <t>A21C131D16</t>
  </si>
  <si>
    <t>A21C131D17</t>
  </si>
  <si>
    <t>A21C131D18</t>
  </si>
  <si>
    <t>A21C131D19</t>
  </si>
  <si>
    <t>A21C131D01</t>
  </si>
  <si>
    <t>A21C131D02</t>
  </si>
  <si>
    <t>APP20C131D21</t>
  </si>
  <si>
    <t>A21C131D03</t>
  </si>
  <si>
    <t>A21C131D04</t>
  </si>
  <si>
    <t>A21C131D07</t>
  </si>
  <si>
    <t>A21C131D08</t>
  </si>
  <si>
    <t>A21C131D09</t>
  </si>
  <si>
    <t>A21C131D10</t>
  </si>
  <si>
    <t>A21C131D11</t>
  </si>
  <si>
    <t>A21C131D12</t>
  </si>
  <si>
    <t>4B.534</t>
  </si>
  <si>
    <t>A21C132D13</t>
  </si>
  <si>
    <t>A21C132D14</t>
  </si>
  <si>
    <t>A21C132D15</t>
  </si>
  <si>
    <t>A21C132D16</t>
  </si>
  <si>
    <t>A21C132D17</t>
  </si>
  <si>
    <t>A21C132D18</t>
  </si>
  <si>
    <t>A21C132D19</t>
  </si>
  <si>
    <t>A21C132D01</t>
  </si>
  <si>
    <t>A21C132D02</t>
  </si>
  <si>
    <t>APP20C132D21</t>
  </si>
  <si>
    <t>A21C132D03</t>
  </si>
  <si>
    <t>A21C132D04</t>
  </si>
  <si>
    <t>A21C132D07</t>
  </si>
  <si>
    <t>A21C132D08</t>
  </si>
  <si>
    <t>A21C132D09</t>
  </si>
  <si>
    <t>A21C132D10</t>
  </si>
  <si>
    <t>A21C132D11</t>
  </si>
  <si>
    <t>A21C132D12</t>
  </si>
  <si>
    <t>4B.535</t>
  </si>
  <si>
    <t>A21C133D13</t>
  </si>
  <si>
    <t>A21C133D14</t>
  </si>
  <si>
    <t>A21C133D15</t>
  </si>
  <si>
    <t>A21C133D16</t>
  </si>
  <si>
    <t>A21C133D17</t>
  </si>
  <si>
    <t>A21C133D18</t>
  </si>
  <si>
    <t>A21C133D19</t>
  </si>
  <si>
    <t>A21C133D01</t>
  </si>
  <si>
    <t>A21C133D02</t>
  </si>
  <si>
    <t>APP20C133D21</t>
  </si>
  <si>
    <t>A21C133D03</t>
  </si>
  <si>
    <t>A21C133D04</t>
  </si>
  <si>
    <t>A21C133D07</t>
  </si>
  <si>
    <t>A21C133D08</t>
  </si>
  <si>
    <t>A21C133D09</t>
  </si>
  <si>
    <t>A21C133D10</t>
  </si>
  <si>
    <t>A21C133D11</t>
  </si>
  <si>
    <t>A21C133D12</t>
  </si>
  <si>
    <t>4B.536</t>
  </si>
  <si>
    <t>A21C134D13</t>
  </si>
  <si>
    <t>A21C134D14</t>
  </si>
  <si>
    <t>A21C134D15</t>
  </si>
  <si>
    <t>A21C134D16</t>
  </si>
  <si>
    <t>A21C134D17</t>
  </si>
  <si>
    <t>A21C134D18</t>
  </si>
  <si>
    <t>A21C134D19</t>
  </si>
  <si>
    <t>A21C134D01</t>
  </si>
  <si>
    <t>A21C134D02</t>
  </si>
  <si>
    <t>APP20C134D21</t>
  </si>
  <si>
    <t>A21C134D03</t>
  </si>
  <si>
    <t>A21C134D04</t>
  </si>
  <si>
    <t>A21C134D07</t>
  </si>
  <si>
    <t>A21C134D08</t>
  </si>
  <si>
    <t>A21C134D09</t>
  </si>
  <si>
    <t>A21C134D10</t>
  </si>
  <si>
    <t>A21C134D11</t>
  </si>
  <si>
    <t>A21C134D12</t>
  </si>
  <si>
    <t>4B.537</t>
  </si>
  <si>
    <t>A21C135D13</t>
  </si>
  <si>
    <t>A21C135D14</t>
  </si>
  <si>
    <t>A21C135D15</t>
  </si>
  <si>
    <t>A21C135D16</t>
  </si>
  <si>
    <t>A21C135D17</t>
  </si>
  <si>
    <t>A21C135D18</t>
  </si>
  <si>
    <t>A21C135D19</t>
  </si>
  <si>
    <t>A21C135D01</t>
  </si>
  <si>
    <t>A21C135D02</t>
  </si>
  <si>
    <t>APP20C135D21</t>
  </si>
  <si>
    <t>A21C135D03</t>
  </si>
  <si>
    <t>A21C135D04</t>
  </si>
  <si>
    <t>A21C135D07</t>
  </si>
  <si>
    <t>A21C135D08</t>
  </si>
  <si>
    <t>A21C135D09</t>
  </si>
  <si>
    <t>A21C135D10</t>
  </si>
  <si>
    <t>A21C135D11</t>
  </si>
  <si>
    <t>A21C135D12</t>
  </si>
  <si>
    <t>4B.538</t>
  </si>
  <si>
    <t>A21C136D13</t>
  </si>
  <si>
    <t>A21C136D14</t>
  </si>
  <si>
    <t>A21C136D15</t>
  </si>
  <si>
    <t>A21C136D16</t>
  </si>
  <si>
    <t>A21C136D17</t>
  </si>
  <si>
    <t>A21C136D18</t>
  </si>
  <si>
    <t>A21C136D19</t>
  </si>
  <si>
    <t>A21C136D01</t>
  </si>
  <si>
    <t>A21C136D02</t>
  </si>
  <si>
    <t>APP20C136D21</t>
  </si>
  <si>
    <t>A21C136D03</t>
  </si>
  <si>
    <t>A21C136D04</t>
  </si>
  <si>
    <t>A21C136D07</t>
  </si>
  <si>
    <t>A21C136D08</t>
  </si>
  <si>
    <t>A21C136D09</t>
  </si>
  <si>
    <t>A21C136D10</t>
  </si>
  <si>
    <t>A21C136D11</t>
  </si>
  <si>
    <t>A21C136D12</t>
  </si>
  <si>
    <t>4B.539</t>
  </si>
  <si>
    <t>A21C137D13</t>
  </si>
  <si>
    <t>A21C137D14</t>
  </si>
  <si>
    <t>A21C137D15</t>
  </si>
  <si>
    <t>A21C137D16</t>
  </si>
  <si>
    <t>A21C137D17</t>
  </si>
  <si>
    <t>A21C137D18</t>
  </si>
  <si>
    <t>A21C137D19</t>
  </si>
  <si>
    <t>A21C137D01</t>
  </si>
  <si>
    <t>A21C137D02</t>
  </si>
  <si>
    <t>APP20C137D21</t>
  </si>
  <si>
    <t>A21C137D03</t>
  </si>
  <si>
    <t>A21C137D04</t>
  </si>
  <si>
    <t>A21C137D07</t>
  </si>
  <si>
    <t>A21C137D08</t>
  </si>
  <si>
    <t>A21C137D09</t>
  </si>
  <si>
    <t>A21C137D10</t>
  </si>
  <si>
    <t>A21C137D11</t>
  </si>
  <si>
    <t>A21C137D12</t>
  </si>
  <si>
    <t>4B.540</t>
  </si>
  <si>
    <t>A21C138D13</t>
  </si>
  <si>
    <t>A21C138D14</t>
  </si>
  <si>
    <t>A21C138D15</t>
  </si>
  <si>
    <t>A21C138D16</t>
  </si>
  <si>
    <t>A21C138D17</t>
  </si>
  <si>
    <t>A21C138D18</t>
  </si>
  <si>
    <t>A21C138D19</t>
  </si>
  <si>
    <t>A21C138D01</t>
  </si>
  <si>
    <t>A21C138D02</t>
  </si>
  <si>
    <t>APP20C138D21</t>
  </si>
  <si>
    <t>A21C138D03</t>
  </si>
  <si>
    <t>A21C138D04</t>
  </si>
  <si>
    <t>A21C138D07</t>
  </si>
  <si>
    <t>A21C138D08</t>
  </si>
  <si>
    <t>A21C138D09</t>
  </si>
  <si>
    <t>A21C138D10</t>
  </si>
  <si>
    <t>A21C138D11</t>
  </si>
  <si>
    <t>A21C138D12</t>
  </si>
  <si>
    <t>4B.541</t>
  </si>
  <si>
    <t>A21C139D13</t>
  </si>
  <si>
    <t>A21C139D14</t>
  </si>
  <si>
    <t>A21C139D15</t>
  </si>
  <si>
    <t>A21C139D16</t>
  </si>
  <si>
    <t>A21C139D17</t>
  </si>
  <si>
    <t>A21C139D18</t>
  </si>
  <si>
    <t>A21C139D19</t>
  </si>
  <si>
    <t>A21C139D01</t>
  </si>
  <si>
    <t>A21C139D02</t>
  </si>
  <si>
    <t>APP20C139D21</t>
  </si>
  <si>
    <t>A21C139D03</t>
  </si>
  <si>
    <t>A21C139D04</t>
  </si>
  <si>
    <t>A21C139D07</t>
  </si>
  <si>
    <t>A21C139D08</t>
  </si>
  <si>
    <t>A21C139D09</t>
  </si>
  <si>
    <t>A21C139D10</t>
  </si>
  <si>
    <t>A21C139D11</t>
  </si>
  <si>
    <t>A21C139D12</t>
  </si>
  <si>
    <t>4B.542</t>
  </si>
  <si>
    <t>A21C140D13</t>
  </si>
  <si>
    <t>A21C140D14</t>
  </si>
  <si>
    <t>A21C140D15</t>
  </si>
  <si>
    <t>A21C140D16</t>
  </si>
  <si>
    <t>A21C140D17</t>
  </si>
  <si>
    <t>A21C140D18</t>
  </si>
  <si>
    <t>A21C140D19</t>
  </si>
  <si>
    <t>A21C140D01</t>
  </si>
  <si>
    <t>A21C140D02</t>
  </si>
  <si>
    <t>APP20C140D21</t>
  </si>
  <si>
    <t>A21C140D03</t>
  </si>
  <si>
    <t>A21C140D04</t>
  </si>
  <si>
    <t>A21C140D07</t>
  </si>
  <si>
    <t>A21C140D08</t>
  </si>
  <si>
    <t>A21C140D09</t>
  </si>
  <si>
    <t>A21C140D10</t>
  </si>
  <si>
    <t>A21C140D11</t>
  </si>
  <si>
    <t>A21C140D12</t>
  </si>
  <si>
    <t>4B.543</t>
  </si>
  <si>
    <t>A21C141D13</t>
  </si>
  <si>
    <t>A21C141D14</t>
  </si>
  <si>
    <t>A21C141D15</t>
  </si>
  <si>
    <t>A21C141D16</t>
  </si>
  <si>
    <t>A21C141D17</t>
  </si>
  <si>
    <t>A21C141D18</t>
  </si>
  <si>
    <t>A21C141D19</t>
  </si>
  <si>
    <t>A21C141D01</t>
  </si>
  <si>
    <t>A21C141D02</t>
  </si>
  <si>
    <t>APP20C141D21</t>
  </si>
  <si>
    <t>A21C141D03</t>
  </si>
  <si>
    <t>A21C141D04</t>
  </si>
  <si>
    <t>A21C141D07</t>
  </si>
  <si>
    <t>A21C141D08</t>
  </si>
  <si>
    <t>A21C141D09</t>
  </si>
  <si>
    <t>A21C141D10</t>
  </si>
  <si>
    <t>A21C141D11</t>
  </si>
  <si>
    <t>A21C141D12</t>
  </si>
  <si>
    <t>4B.544</t>
  </si>
  <si>
    <t>A21C142D13</t>
  </si>
  <si>
    <t>A21C142D14</t>
  </si>
  <si>
    <t>A21C142D15</t>
  </si>
  <si>
    <t>A21C142D16</t>
  </si>
  <si>
    <t>A21C142D17</t>
  </si>
  <si>
    <t>A21C142D18</t>
  </si>
  <si>
    <t>A21C142D19</t>
  </si>
  <si>
    <t>A21C142D01</t>
  </si>
  <si>
    <t>A21C142D02</t>
  </si>
  <si>
    <t>APP20C142D21</t>
  </si>
  <si>
    <t>A21C142D03</t>
  </si>
  <si>
    <t>A21C142D04</t>
  </si>
  <si>
    <t>A21C142D07</t>
  </si>
  <si>
    <t>A21C142D08</t>
  </si>
  <si>
    <t>A21C142D09</t>
  </si>
  <si>
    <t>A21C142D10</t>
  </si>
  <si>
    <t>A21C142D11</t>
  </si>
  <si>
    <t>A21C142D12</t>
  </si>
  <si>
    <t>4B.545</t>
  </si>
  <si>
    <t>A21C143D13</t>
  </si>
  <si>
    <t>A21C143D14</t>
  </si>
  <si>
    <t>A21C143D15</t>
  </si>
  <si>
    <t>A21C143D16</t>
  </si>
  <si>
    <t>A21C143D17</t>
  </si>
  <si>
    <t>A21C143D18</t>
  </si>
  <si>
    <t>A21C143D19</t>
  </si>
  <si>
    <t>A21C143D01</t>
  </si>
  <si>
    <t>A21C143D02</t>
  </si>
  <si>
    <t>APP20C143D21</t>
  </si>
  <si>
    <t>A21C143D03</t>
  </si>
  <si>
    <t>A21C143D04</t>
  </si>
  <si>
    <t>A21C143D07</t>
  </si>
  <si>
    <t>A21C143D08</t>
  </si>
  <si>
    <t>A21C143D09</t>
  </si>
  <si>
    <t>A21C143D10</t>
  </si>
  <si>
    <t>A21C143D11</t>
  </si>
  <si>
    <t>A21C143D12</t>
  </si>
  <si>
    <t>4B.546</t>
  </si>
  <si>
    <t>A21C144D13</t>
  </si>
  <si>
    <t>A21C144D14</t>
  </si>
  <si>
    <t>A21C144D15</t>
  </si>
  <si>
    <t>A21C144D16</t>
  </si>
  <si>
    <t>A21C144D17</t>
  </si>
  <si>
    <t>A21C144D18</t>
  </si>
  <si>
    <t>A21C144D19</t>
  </si>
  <si>
    <t>A21C144D01</t>
  </si>
  <si>
    <t>A21C144D02</t>
  </si>
  <si>
    <t>APP20C144D21</t>
  </si>
  <si>
    <t>A21C144D03</t>
  </si>
  <si>
    <t>A21C144D04</t>
  </si>
  <si>
    <t>A21C144D07</t>
  </si>
  <si>
    <t>A21C144D08</t>
  </si>
  <si>
    <t>A21C144D09</t>
  </si>
  <si>
    <t>A21C144D10</t>
  </si>
  <si>
    <t>A21C144D11</t>
  </si>
  <si>
    <t>A21C144D12</t>
  </si>
  <si>
    <t>4B.547</t>
  </si>
  <si>
    <t>A21C145D13</t>
  </si>
  <si>
    <t>A21C145D14</t>
  </si>
  <si>
    <t>A21C145D15</t>
  </si>
  <si>
    <t>A21C145D16</t>
  </si>
  <si>
    <t>A21C145D17</t>
  </si>
  <si>
    <t>A21C145D18</t>
  </si>
  <si>
    <t>A21C145D19</t>
  </si>
  <si>
    <t>A21C145D01</t>
  </si>
  <si>
    <t>A21C145D02</t>
  </si>
  <si>
    <t>APP20C145D21</t>
  </si>
  <si>
    <t>A21C145D03</t>
  </si>
  <si>
    <t>A21C145D04</t>
  </si>
  <si>
    <t>A21C145D07</t>
  </si>
  <si>
    <t>A21C145D08</t>
  </si>
  <si>
    <t>A21C145D09</t>
  </si>
  <si>
    <t>A21C145D10</t>
  </si>
  <si>
    <t>A21C145D11</t>
  </si>
  <si>
    <t>A21C145D12</t>
  </si>
  <si>
    <t>4B.548</t>
  </si>
  <si>
    <t>A21C146D13</t>
  </si>
  <si>
    <t>A21C146D14</t>
  </si>
  <si>
    <t>A21C146D15</t>
  </si>
  <si>
    <t>A21C146D16</t>
  </si>
  <si>
    <t>A21C146D17</t>
  </si>
  <si>
    <t>A21C146D18</t>
  </si>
  <si>
    <t>A21C146D19</t>
  </si>
  <si>
    <t>A21C146D01</t>
  </si>
  <si>
    <t>A21C146D02</t>
  </si>
  <si>
    <t>APP20C146D21</t>
  </si>
  <si>
    <t>A21C146D03</t>
  </si>
  <si>
    <t>A21C146D04</t>
  </si>
  <si>
    <t>A21C146D07</t>
  </si>
  <si>
    <t>A21C146D08</t>
  </si>
  <si>
    <t>A21C146D09</t>
  </si>
  <si>
    <t>A21C146D10</t>
  </si>
  <si>
    <t>A21C146D11</t>
  </si>
  <si>
    <t>A21C146D12</t>
  </si>
  <si>
    <t>4B.549</t>
  </si>
  <si>
    <t>A21C147D13</t>
  </si>
  <si>
    <t>A21C147D14</t>
  </si>
  <si>
    <t>A21C147D15</t>
  </si>
  <si>
    <t>A21C147D16</t>
  </si>
  <si>
    <t>A21C147D17</t>
  </si>
  <si>
    <t>A21C147D18</t>
  </si>
  <si>
    <t>A21C147D19</t>
  </si>
  <si>
    <t>A21C147D01</t>
  </si>
  <si>
    <t>A21C147D02</t>
  </si>
  <si>
    <t>APP20C147D21</t>
  </si>
  <si>
    <t>A21C147D03</t>
  </si>
  <si>
    <t>A21C147D04</t>
  </si>
  <si>
    <t>A21C147D07</t>
  </si>
  <si>
    <t>A21C147D08</t>
  </si>
  <si>
    <t>A21C147D09</t>
  </si>
  <si>
    <t>A21C147D10</t>
  </si>
  <si>
    <t>A21C147D11</t>
  </si>
  <si>
    <t>A21C147D12</t>
  </si>
  <si>
    <t>4B.550</t>
  </si>
  <si>
    <t>A21C148D13</t>
  </si>
  <si>
    <t>A21C148D14</t>
  </si>
  <si>
    <t>A21C148D15</t>
  </si>
  <si>
    <t>A21C148D16</t>
  </si>
  <si>
    <t>A21C148D17</t>
  </si>
  <si>
    <t>A21C148D18</t>
  </si>
  <si>
    <t>A21C148D19</t>
  </si>
  <si>
    <t>A21C148D01</t>
  </si>
  <si>
    <t>A21C148D02</t>
  </si>
  <si>
    <t>APP20C148D21</t>
  </si>
  <si>
    <t>A21C148D03</t>
  </si>
  <si>
    <t>A21C148D04</t>
  </si>
  <si>
    <t>A21C148D07</t>
  </si>
  <si>
    <t>A21C148D08</t>
  </si>
  <si>
    <t>A21C148D09</t>
  </si>
  <si>
    <t>A21C148D10</t>
  </si>
  <si>
    <t>A21C148D11</t>
  </si>
  <si>
    <t>A21C148D12</t>
  </si>
  <si>
    <t>4B.551</t>
  </si>
  <si>
    <t>A21C149D13</t>
  </si>
  <si>
    <t>A21C149D14</t>
  </si>
  <si>
    <t>A21C149D15</t>
  </si>
  <si>
    <t>A21C149D16</t>
  </si>
  <si>
    <t>A21C149D17</t>
  </si>
  <si>
    <t>A21C149D18</t>
  </si>
  <si>
    <t>A21C149D19</t>
  </si>
  <si>
    <t>A21C149D01</t>
  </si>
  <si>
    <t>A21C149D02</t>
  </si>
  <si>
    <t>APP20C149D21</t>
  </si>
  <si>
    <t>A21C149D03</t>
  </si>
  <si>
    <t>A21C149D04</t>
  </si>
  <si>
    <t>A21C149D07</t>
  </si>
  <si>
    <t>A21C149D08</t>
  </si>
  <si>
    <t>A21C149D09</t>
  </si>
  <si>
    <t>A21C149D10</t>
  </si>
  <si>
    <t>A21C149D11</t>
  </si>
  <si>
    <t>A21C149D12</t>
  </si>
  <si>
    <t>4B.552</t>
  </si>
  <si>
    <t>A21C150D13</t>
  </si>
  <si>
    <t>A21C150D14</t>
  </si>
  <si>
    <t>A21C150D15</t>
  </si>
  <si>
    <t>A21C150D16</t>
  </si>
  <si>
    <t>A21C150D17</t>
  </si>
  <si>
    <t>A21C150D18</t>
  </si>
  <si>
    <t>A21C150D19</t>
  </si>
  <si>
    <t>A21C150D01</t>
  </si>
  <si>
    <t>A21C150D02</t>
  </si>
  <si>
    <t>APP20C150D21</t>
  </si>
  <si>
    <t>A21C150D03</t>
  </si>
  <si>
    <t>A21C150D04</t>
  </si>
  <si>
    <t>A21C150D07</t>
  </si>
  <si>
    <t>A21C150D08</t>
  </si>
  <si>
    <t>A21C150D09</t>
  </si>
  <si>
    <t>A21C150D10</t>
  </si>
  <si>
    <t>A21C150D11</t>
  </si>
  <si>
    <t>A21C150D12</t>
  </si>
  <si>
    <t>4B.553</t>
  </si>
  <si>
    <t>A21C151D13</t>
  </si>
  <si>
    <t>A21C151D14</t>
  </si>
  <si>
    <t>A21C151D15</t>
  </si>
  <si>
    <t>A21C151D16</t>
  </si>
  <si>
    <t>A21C151D17</t>
  </si>
  <si>
    <t>A21C151D18</t>
  </si>
  <si>
    <t>A21C151D19</t>
  </si>
  <si>
    <t>A21C151D01</t>
  </si>
  <si>
    <t>A21C151D02</t>
  </si>
  <si>
    <t>APP20C151D21</t>
  </si>
  <si>
    <t>A21C151D03</t>
  </si>
  <si>
    <t>A21C151D04</t>
  </si>
  <si>
    <t>A21C151D07</t>
  </si>
  <si>
    <t>A21C151D08</t>
  </si>
  <si>
    <t>A21C151D09</t>
  </si>
  <si>
    <t>A21C151D10</t>
  </si>
  <si>
    <t>A21C151D11</t>
  </si>
  <si>
    <t>A21C151D12</t>
  </si>
  <si>
    <t>4B.554</t>
  </si>
  <si>
    <t>A21C152D13</t>
  </si>
  <si>
    <t>A21C152D14</t>
  </si>
  <si>
    <t>A21C152D15</t>
  </si>
  <si>
    <t>A21C152D16</t>
  </si>
  <si>
    <t>A21C152D17</t>
  </si>
  <si>
    <t>A21C152D18</t>
  </si>
  <si>
    <t>A21C152D19</t>
  </si>
  <si>
    <t>A21C152D01</t>
  </si>
  <si>
    <t>A21C152D02</t>
  </si>
  <si>
    <t>APP20C152D21</t>
  </si>
  <si>
    <t>A21C152D03</t>
  </si>
  <si>
    <t>A21C152D04</t>
  </si>
  <si>
    <t>A21C152D07</t>
  </si>
  <si>
    <t>A21C152D08</t>
  </si>
  <si>
    <t>A21C152D09</t>
  </si>
  <si>
    <t>A21C152D10</t>
  </si>
  <si>
    <t>A21C152D11</t>
  </si>
  <si>
    <t>A21C152D12</t>
  </si>
  <si>
    <t>4B.555</t>
  </si>
  <si>
    <t>A21C153D13</t>
  </si>
  <si>
    <t>A21C153D14</t>
  </si>
  <si>
    <t>A21C153D15</t>
  </si>
  <si>
    <t>A21C153D16</t>
  </si>
  <si>
    <t>A21C153D17</t>
  </si>
  <si>
    <t>A21C153D18</t>
  </si>
  <si>
    <t>A21C153D19</t>
  </si>
  <si>
    <t>A21C153D01</t>
  </si>
  <si>
    <t>A21C153D02</t>
  </si>
  <si>
    <t>APP20C153D21</t>
  </si>
  <si>
    <t>A21C153D03</t>
  </si>
  <si>
    <t>A21C153D04</t>
  </si>
  <si>
    <t>A21C153D07</t>
  </si>
  <si>
    <t>A21C153D08</t>
  </si>
  <si>
    <t>A21C153D09</t>
  </si>
  <si>
    <t>A21C153D10</t>
  </si>
  <si>
    <t>A21C153D11</t>
  </si>
  <si>
    <t>A21C153D12</t>
  </si>
  <si>
    <t>4B.556</t>
  </si>
  <si>
    <t>A21C154D13</t>
  </si>
  <si>
    <t>A21C154D14</t>
  </si>
  <si>
    <t>A21C154D15</t>
  </si>
  <si>
    <t>A21C154D16</t>
  </si>
  <si>
    <t>A21C154D17</t>
  </si>
  <si>
    <t>A21C154D18</t>
  </si>
  <si>
    <t>A21C154D19</t>
  </si>
  <si>
    <t>A21C154D01</t>
  </si>
  <si>
    <t>A21C154D02</t>
  </si>
  <si>
    <t>APP20C154D21</t>
  </si>
  <si>
    <t>A21C154D03</t>
  </si>
  <si>
    <t>A21C154D04</t>
  </si>
  <si>
    <t>A21C154D07</t>
  </si>
  <si>
    <t>A21C154D08</t>
  </si>
  <si>
    <t>A21C154D09</t>
  </si>
  <si>
    <t>A21C154D10</t>
  </si>
  <si>
    <t>A21C154D11</t>
  </si>
  <si>
    <t>A21C154D12</t>
  </si>
  <si>
    <t>4B.557</t>
  </si>
  <si>
    <t>A21C155D13</t>
  </si>
  <si>
    <t>A21C155D14</t>
  </si>
  <si>
    <t>A21C155D15</t>
  </si>
  <si>
    <t>A21C155D16</t>
  </si>
  <si>
    <t>A21C155D17</t>
  </si>
  <si>
    <t>A21C155D18</t>
  </si>
  <si>
    <t>A21C155D19</t>
  </si>
  <si>
    <t>A21C155D01</t>
  </si>
  <si>
    <t>A21C155D02</t>
  </si>
  <si>
    <t>APP20C155D21</t>
  </si>
  <si>
    <t>A21C155D03</t>
  </si>
  <si>
    <t>A21C155D04</t>
  </si>
  <si>
    <t>A21C155D07</t>
  </si>
  <si>
    <t>A21C155D08</t>
  </si>
  <si>
    <t>A21C155D09</t>
  </si>
  <si>
    <t>A21C155D10</t>
  </si>
  <si>
    <t>A21C155D11</t>
  </si>
  <si>
    <t>A21C155D12</t>
  </si>
  <si>
    <t>4B.558</t>
  </si>
  <si>
    <t>A21C156D13</t>
  </si>
  <si>
    <t>A21C156D14</t>
  </si>
  <si>
    <t>A21C156D15</t>
  </si>
  <si>
    <t>A21C156D16</t>
  </si>
  <si>
    <t>A21C156D17</t>
  </si>
  <si>
    <t>A21C156D18</t>
  </si>
  <si>
    <t>A21C156D19</t>
  </si>
  <si>
    <t>A21C156D01</t>
  </si>
  <si>
    <t>A21C156D02</t>
  </si>
  <si>
    <t>APP20C156D21</t>
  </si>
  <si>
    <t>A21C156D03</t>
  </si>
  <si>
    <t>A21C156D04</t>
  </si>
  <si>
    <t>A21C156D07</t>
  </si>
  <si>
    <t>A21C156D08</t>
  </si>
  <si>
    <t>A21C156D09</t>
  </si>
  <si>
    <t>A21C156D10</t>
  </si>
  <si>
    <t>A21C156D11</t>
  </si>
  <si>
    <t>A21C156D12</t>
  </si>
  <si>
    <t>4B.559</t>
  </si>
  <si>
    <t>A21C157D13</t>
  </si>
  <si>
    <t>A21C157D14</t>
  </si>
  <si>
    <t>A21C157D15</t>
  </si>
  <si>
    <t>A21C157D16</t>
  </si>
  <si>
    <t>A21C157D17</t>
  </si>
  <si>
    <t>A21C157D18</t>
  </si>
  <si>
    <t>A21C157D19</t>
  </si>
  <si>
    <t>A21C157D01</t>
  </si>
  <si>
    <t>A21C157D02</t>
  </si>
  <si>
    <t>APP20C157D21</t>
  </si>
  <si>
    <t>A21C157D03</t>
  </si>
  <si>
    <t>A21C157D04</t>
  </si>
  <si>
    <t>A21C157D07</t>
  </si>
  <si>
    <t>A21C157D08</t>
  </si>
  <si>
    <t>A21C157D09</t>
  </si>
  <si>
    <t>A21C157D10</t>
  </si>
  <si>
    <t>A21C157D11</t>
  </si>
  <si>
    <t>A21C157D12</t>
  </si>
  <si>
    <t>4B.560</t>
  </si>
  <si>
    <t>A21C158D13</t>
  </si>
  <si>
    <t>A21C158D14</t>
  </si>
  <si>
    <t>A21C158D15</t>
  </si>
  <si>
    <t>A21C158D16</t>
  </si>
  <si>
    <t>A21C158D17</t>
  </si>
  <si>
    <t>A21C158D18</t>
  </si>
  <si>
    <t>A21C158D19</t>
  </si>
  <si>
    <t>A21C158D01</t>
  </si>
  <si>
    <t>A21C158D02</t>
  </si>
  <si>
    <t>APP20C158D21</t>
  </si>
  <si>
    <t>A21C158D03</t>
  </si>
  <si>
    <t>A21C158D04</t>
  </si>
  <si>
    <t>A21C158D07</t>
  </si>
  <si>
    <t>A21C158D08</t>
  </si>
  <si>
    <t>A21C158D09</t>
  </si>
  <si>
    <t>A21C158D10</t>
  </si>
  <si>
    <t>A21C158D11</t>
  </si>
  <si>
    <t>A21C158D12</t>
  </si>
  <si>
    <t>4B.561</t>
  </si>
  <si>
    <t>A21C159D13</t>
  </si>
  <si>
    <t>A21C159D14</t>
  </si>
  <si>
    <t>A21C159D15</t>
  </si>
  <si>
    <t>A21C159D16</t>
  </si>
  <si>
    <t>A21C159D17</t>
  </si>
  <si>
    <t>A21C159D18</t>
  </si>
  <si>
    <t>A21C159D19</t>
  </si>
  <si>
    <t>A21C159D01</t>
  </si>
  <si>
    <t>A21C159D02</t>
  </si>
  <si>
    <t>APP20C159D21</t>
  </si>
  <si>
    <t>A21C159D03</t>
  </si>
  <si>
    <t>A21C159D04</t>
  </si>
  <si>
    <t>A21C159D07</t>
  </si>
  <si>
    <t>A21C159D08</t>
  </si>
  <si>
    <t>A21C159D09</t>
  </si>
  <si>
    <t>A21C159D10</t>
  </si>
  <si>
    <t>A21C159D11</t>
  </si>
  <si>
    <t>A21C159D12</t>
  </si>
  <si>
    <t>4B.562</t>
  </si>
  <si>
    <t>A21C160D13</t>
  </si>
  <si>
    <t>A21C160D14</t>
  </si>
  <si>
    <t>A21C160D15</t>
  </si>
  <si>
    <t>A21C160D16</t>
  </si>
  <si>
    <t>A21C160D17</t>
  </si>
  <si>
    <t>A21C160D18</t>
  </si>
  <si>
    <t>A21C160D19</t>
  </si>
  <si>
    <t>A21C160D01</t>
  </si>
  <si>
    <t>A21C160D02</t>
  </si>
  <si>
    <t>APP20C160D21</t>
  </si>
  <si>
    <t>A21C160D03</t>
  </si>
  <si>
    <t>A21C160D04</t>
  </si>
  <si>
    <t>A21C160D07</t>
  </si>
  <si>
    <t>A21C160D08</t>
  </si>
  <si>
    <t>A21C160D09</t>
  </si>
  <si>
    <t>A21C160D10</t>
  </si>
  <si>
    <t>A21C160D11</t>
  </si>
  <si>
    <t>A21C160D12</t>
  </si>
  <si>
    <t>4B.563</t>
  </si>
  <si>
    <t>A21C161D13</t>
  </si>
  <si>
    <t>A21C161D14</t>
  </si>
  <si>
    <t>A21C161D15</t>
  </si>
  <si>
    <t>A21C161D16</t>
  </si>
  <si>
    <t>A21C161D17</t>
  </si>
  <si>
    <t>A21C161D18</t>
  </si>
  <si>
    <t>A21C161D19</t>
  </si>
  <si>
    <t>A21C161D01</t>
  </si>
  <si>
    <t>A21C161D02</t>
  </si>
  <si>
    <t>APP20C161D21</t>
  </si>
  <si>
    <t>A21C161D03</t>
  </si>
  <si>
    <t>A21C161D04</t>
  </si>
  <si>
    <t>A21C161D07</t>
  </si>
  <si>
    <t>A21C161D08</t>
  </si>
  <si>
    <t>A21C161D09</t>
  </si>
  <si>
    <t>A21C161D10</t>
  </si>
  <si>
    <t>A21C161D11</t>
  </si>
  <si>
    <t>A21C161D12</t>
  </si>
  <si>
    <t>4B.564</t>
  </si>
  <si>
    <t>A21C162D13</t>
  </si>
  <si>
    <t>A21C162D14</t>
  </si>
  <si>
    <t>A21C162D15</t>
  </si>
  <si>
    <t>A21C162D16</t>
  </si>
  <si>
    <t>A21C162D17</t>
  </si>
  <si>
    <t>A21C162D18</t>
  </si>
  <si>
    <t>A21C162D19</t>
  </si>
  <si>
    <t>A21C162D01</t>
  </si>
  <si>
    <t>A21C162D02</t>
  </si>
  <si>
    <t>APP20C162D21</t>
  </si>
  <si>
    <t>A21C162D03</t>
  </si>
  <si>
    <t>A21C162D04</t>
  </si>
  <si>
    <t>A21C162D07</t>
  </si>
  <si>
    <t>A21C162D08</t>
  </si>
  <si>
    <t>A21C162D09</t>
  </si>
  <si>
    <t>A21C162D10</t>
  </si>
  <si>
    <t>A21C162D11</t>
  </si>
  <si>
    <t>A21C162D12</t>
  </si>
  <si>
    <t>4B.565</t>
  </si>
  <si>
    <t>A21C163D13</t>
  </si>
  <si>
    <t>A21C163D14</t>
  </si>
  <si>
    <t>A21C163D15</t>
  </si>
  <si>
    <t>A21C163D16</t>
  </si>
  <si>
    <t>A21C163D17</t>
  </si>
  <si>
    <t>A21C163D18</t>
  </si>
  <si>
    <t>A21C163D19</t>
  </si>
  <si>
    <t>A21C163D01</t>
  </si>
  <si>
    <t>A21C163D02</t>
  </si>
  <si>
    <t>APP20C163D21</t>
  </si>
  <si>
    <t>A21C163D03</t>
  </si>
  <si>
    <t>A21C163D04</t>
  </si>
  <si>
    <t>A21C163D07</t>
  </si>
  <si>
    <t>A21C163D08</t>
  </si>
  <si>
    <t>A21C163D09</t>
  </si>
  <si>
    <t>A21C163D10</t>
  </si>
  <si>
    <t>A21C163D11</t>
  </si>
  <si>
    <t>A21C163D12</t>
  </si>
  <si>
    <t>4B.566</t>
  </si>
  <si>
    <t>A21C164D13</t>
  </si>
  <si>
    <t>A21C164D14</t>
  </si>
  <si>
    <t>A21C164D15</t>
  </si>
  <si>
    <t>A21C164D16</t>
  </si>
  <si>
    <t>A21C164D17</t>
  </si>
  <si>
    <t>A21C164D18</t>
  </si>
  <si>
    <t>A21C164D19</t>
  </si>
  <si>
    <t>A21C164D01</t>
  </si>
  <si>
    <t>A21C164D02</t>
  </si>
  <si>
    <t>APP20C164D21</t>
  </si>
  <si>
    <t>A21C164D03</t>
  </si>
  <si>
    <t>A21C164D04</t>
  </si>
  <si>
    <t>A21C164D07</t>
  </si>
  <si>
    <t>A21C164D08</t>
  </si>
  <si>
    <t>A21C164D09</t>
  </si>
  <si>
    <t>A21C164D10</t>
  </si>
  <si>
    <t>A21C164D11</t>
  </si>
  <si>
    <t>A21C164D12</t>
  </si>
  <si>
    <t>4B.567</t>
  </si>
  <si>
    <t>A21C165D13</t>
  </si>
  <si>
    <t>A21C165D14</t>
  </si>
  <si>
    <t>A21C165D15</t>
  </si>
  <si>
    <t>A21C165D16</t>
  </si>
  <si>
    <t>A21C165D17</t>
  </si>
  <si>
    <t>A21C165D18</t>
  </si>
  <si>
    <t>A21C165D19</t>
  </si>
  <si>
    <t>A21C165D01</t>
  </si>
  <si>
    <t>A21C165D02</t>
  </si>
  <si>
    <t>APP20C165D21</t>
  </si>
  <si>
    <t>A21C165D03</t>
  </si>
  <si>
    <t>A21C165D04</t>
  </si>
  <si>
    <t>A21C165D07</t>
  </si>
  <si>
    <t>A21C165D08</t>
  </si>
  <si>
    <t>A21C165D09</t>
  </si>
  <si>
    <t>A21C165D10</t>
  </si>
  <si>
    <t>A21C165D11</t>
  </si>
  <si>
    <t>A21C165D12</t>
  </si>
  <si>
    <t>4B.568</t>
  </si>
  <si>
    <t>A21C166D13</t>
  </si>
  <si>
    <t>A21C166D14</t>
  </si>
  <si>
    <t>A21C166D15</t>
  </si>
  <si>
    <t>A21C166D16</t>
  </si>
  <si>
    <t>A21C166D17</t>
  </si>
  <si>
    <t>A21C166D18</t>
  </si>
  <si>
    <t>A21C166D19</t>
  </si>
  <si>
    <t>A21C166D01</t>
  </si>
  <si>
    <t>A21C166D02</t>
  </si>
  <si>
    <t>APP20C166D21</t>
  </si>
  <si>
    <t>A21C166D03</t>
  </si>
  <si>
    <t>A21C166D04</t>
  </si>
  <si>
    <t>A21C166D07</t>
  </si>
  <si>
    <t>A21C166D08</t>
  </si>
  <si>
    <t>A21C166D09</t>
  </si>
  <si>
    <t>A21C166D10</t>
  </si>
  <si>
    <t>A21C166D11</t>
  </si>
  <si>
    <t>A21C166D12</t>
  </si>
  <si>
    <t>4B.569</t>
  </si>
  <si>
    <t>A21C167D13</t>
  </si>
  <si>
    <t>A21C167D14</t>
  </si>
  <si>
    <t>A21C167D15</t>
  </si>
  <si>
    <t>A21C167D16</t>
  </si>
  <si>
    <t>A21C167D17</t>
  </si>
  <si>
    <t>A21C167D18</t>
  </si>
  <si>
    <t>A21C167D19</t>
  </si>
  <si>
    <t>A21C167D01</t>
  </si>
  <si>
    <t>A21C167D02</t>
  </si>
  <si>
    <t>APP20C167D21</t>
  </si>
  <si>
    <t>A21C167D03</t>
  </si>
  <si>
    <t>A21C167D04</t>
  </si>
  <si>
    <t>A21C167D07</t>
  </si>
  <si>
    <t>A21C167D08</t>
  </si>
  <si>
    <t>A21C167D09</t>
  </si>
  <si>
    <t>A21C167D10</t>
  </si>
  <si>
    <t>A21C167D11</t>
  </si>
  <si>
    <t>A21C167D12</t>
  </si>
  <si>
    <t>4B.570</t>
  </si>
  <si>
    <t>A21C168D13</t>
  </si>
  <si>
    <t>A21C168D14</t>
  </si>
  <si>
    <t>A21C168D15</t>
  </si>
  <si>
    <t>A21C168D16</t>
  </si>
  <si>
    <t>A21C168D17</t>
  </si>
  <si>
    <t>A21C168D18</t>
  </si>
  <si>
    <t>A21C168D19</t>
  </si>
  <si>
    <t>A21C168D01</t>
  </si>
  <si>
    <t>A21C168D02</t>
  </si>
  <si>
    <t>APP20C168D21</t>
  </si>
  <si>
    <t>A21C168D03</t>
  </si>
  <si>
    <t>A21C168D04</t>
  </si>
  <si>
    <t>A21C168D07</t>
  </si>
  <si>
    <t>A21C168D08</t>
  </si>
  <si>
    <t>A21C168D09</t>
  </si>
  <si>
    <t>A21C168D10</t>
  </si>
  <si>
    <t>A21C168D11</t>
  </si>
  <si>
    <t>A21C168D12</t>
  </si>
  <si>
    <t>4B.571</t>
  </si>
  <si>
    <t>A21C169D13</t>
  </si>
  <si>
    <t>A21C169D14</t>
  </si>
  <si>
    <t>A21C169D15</t>
  </si>
  <si>
    <t>A21C169D16</t>
  </si>
  <si>
    <t>A21C169D17</t>
  </si>
  <si>
    <t>A21C169D18</t>
  </si>
  <si>
    <t>A21C169D19</t>
  </si>
  <si>
    <t>A21C169D01</t>
  </si>
  <si>
    <t>A21C169D02</t>
  </si>
  <si>
    <t>APP20C169D21</t>
  </si>
  <si>
    <t>A21C169D03</t>
  </si>
  <si>
    <t>A21C169D04</t>
  </si>
  <si>
    <t>A21C169D07</t>
  </si>
  <si>
    <t>A21C169D08</t>
  </si>
  <si>
    <t>A21C169D09</t>
  </si>
  <si>
    <t>A21C169D10</t>
  </si>
  <si>
    <t>A21C169D11</t>
  </si>
  <si>
    <t>A21C169D12</t>
  </si>
  <si>
    <t>4B.572</t>
  </si>
  <si>
    <t>A21C170D13</t>
  </si>
  <si>
    <t>A21C170D14</t>
  </si>
  <si>
    <t>A21C170D15</t>
  </si>
  <si>
    <t>A21C170D16</t>
  </si>
  <si>
    <t>A21C170D17</t>
  </si>
  <si>
    <t>A21C170D18</t>
  </si>
  <si>
    <t>A21C170D19</t>
  </si>
  <si>
    <t>A21C170D01</t>
  </si>
  <si>
    <t>A21C170D02</t>
  </si>
  <si>
    <t>APP20C170D21</t>
  </si>
  <si>
    <t>A21C170D03</t>
  </si>
  <si>
    <t>A21C170D04</t>
  </si>
  <si>
    <t>A21C170D07</t>
  </si>
  <si>
    <t>A21C170D08</t>
  </si>
  <si>
    <t>A21C170D09</t>
  </si>
  <si>
    <t>A21C170D10</t>
  </si>
  <si>
    <t>A21C170D11</t>
  </si>
  <si>
    <t>A21C170D12</t>
  </si>
  <si>
    <t>4B.573</t>
  </si>
  <si>
    <t>A21C171D13</t>
  </si>
  <si>
    <t>A21C171D14</t>
  </si>
  <si>
    <t>A21C171D15</t>
  </si>
  <si>
    <t>A21C171D16</t>
  </si>
  <si>
    <t>A21C171D17</t>
  </si>
  <si>
    <t>A21C171D18</t>
  </si>
  <si>
    <t>A21C171D19</t>
  </si>
  <si>
    <t>A21C171D01</t>
  </si>
  <si>
    <t>A21C171D02</t>
  </si>
  <si>
    <t>APP20C171D21</t>
  </si>
  <si>
    <t>A21C171D03</t>
  </si>
  <si>
    <t>A21C171D04</t>
  </si>
  <si>
    <t>A21C171D07</t>
  </si>
  <si>
    <t>A21C171D08</t>
  </si>
  <si>
    <t>A21C171D09</t>
  </si>
  <si>
    <t>A21C171D10</t>
  </si>
  <si>
    <t>A21C171D11</t>
  </si>
  <si>
    <t>A21C171D12</t>
  </si>
  <si>
    <t>4B.574</t>
  </si>
  <si>
    <t>A21C172D13</t>
  </si>
  <si>
    <t>A21C172D14</t>
  </si>
  <si>
    <t>A21C172D15</t>
  </si>
  <si>
    <t>A21C172D16</t>
  </si>
  <si>
    <t>A21C172D17</t>
  </si>
  <si>
    <t>A21C172D18</t>
  </si>
  <si>
    <t>A21C172D19</t>
  </si>
  <si>
    <t>A21C172D01</t>
  </si>
  <si>
    <t>A21C172D02</t>
  </si>
  <si>
    <t>APP20C172D21</t>
  </si>
  <si>
    <t>A21C172D03</t>
  </si>
  <si>
    <t>A21C172D04</t>
  </si>
  <si>
    <t>A21C172D07</t>
  </si>
  <si>
    <t>A21C172D08</t>
  </si>
  <si>
    <t>A21C172D09</t>
  </si>
  <si>
    <t>A21C172D10</t>
  </si>
  <si>
    <t>A21C172D11</t>
  </si>
  <si>
    <t>A21C172D12</t>
  </si>
  <si>
    <t>4B.575</t>
  </si>
  <si>
    <t>A21C173D13</t>
  </si>
  <si>
    <t>A21C173D14</t>
  </si>
  <si>
    <t>A21C173D15</t>
  </si>
  <si>
    <t>A21C173D16</t>
  </si>
  <si>
    <t>A21C173D17</t>
  </si>
  <si>
    <t>A21C173D18</t>
  </si>
  <si>
    <t>A21C173D19</t>
  </si>
  <si>
    <t>A21C173D01</t>
  </si>
  <si>
    <t>A21C173D02</t>
  </si>
  <si>
    <t>APP20C173D21</t>
  </si>
  <si>
    <t>A21C173D03</t>
  </si>
  <si>
    <t>A21C173D04</t>
  </si>
  <si>
    <t>A21C173D07</t>
  </si>
  <si>
    <t>A21C173D08</t>
  </si>
  <si>
    <t>A21C173D09</t>
  </si>
  <si>
    <t>A21C173D10</t>
  </si>
  <si>
    <t>A21C173D11</t>
  </si>
  <si>
    <t>A21C173D12</t>
  </si>
  <si>
    <t>4B.576</t>
  </si>
  <si>
    <t>A21C174D13</t>
  </si>
  <si>
    <t>A21C174D14</t>
  </si>
  <si>
    <t>A21C174D15</t>
  </si>
  <si>
    <t>A21C174D16</t>
  </si>
  <si>
    <t>A21C174D17</t>
  </si>
  <si>
    <t>A21C174D18</t>
  </si>
  <si>
    <t>A21C174D19</t>
  </si>
  <si>
    <t>A21C174D01</t>
  </si>
  <si>
    <t>A21C174D02</t>
  </si>
  <si>
    <t>APP20C174D21</t>
  </si>
  <si>
    <t>A21C174D03</t>
  </si>
  <si>
    <t>A21C174D04</t>
  </si>
  <si>
    <t>A21C174D07</t>
  </si>
  <si>
    <t>A21C174D08</t>
  </si>
  <si>
    <t>A21C174D09</t>
  </si>
  <si>
    <t>A21C174D10</t>
  </si>
  <si>
    <t>A21C174D11</t>
  </si>
  <si>
    <t>A21C174D12</t>
  </si>
  <si>
    <t>4B.577</t>
  </si>
  <si>
    <t>A21C175D13</t>
  </si>
  <si>
    <t>A21C175D14</t>
  </si>
  <si>
    <t>A21C175D15</t>
  </si>
  <si>
    <t>A21C175D16</t>
  </si>
  <si>
    <t>A21C175D17</t>
  </si>
  <si>
    <t>A21C175D18</t>
  </si>
  <si>
    <t>A21C175D19</t>
  </si>
  <si>
    <t>A21C175D01</t>
  </si>
  <si>
    <t>A21C175D02</t>
  </si>
  <si>
    <t>APP20C175D21</t>
  </si>
  <si>
    <t>A21C175D03</t>
  </si>
  <si>
    <t>A21C175D04</t>
  </si>
  <si>
    <t>A21C175D07</t>
  </si>
  <si>
    <t>A21C175D08</t>
  </si>
  <si>
    <t>A21C175D09</t>
  </si>
  <si>
    <t>A21C175D10</t>
  </si>
  <si>
    <t>A21C175D11</t>
  </si>
  <si>
    <t>A21C175D12</t>
  </si>
  <si>
    <t>4B.578</t>
  </si>
  <si>
    <t>A21C176D13</t>
  </si>
  <si>
    <t>A21C176D14</t>
  </si>
  <si>
    <t>A21C176D15</t>
  </si>
  <si>
    <t>A21C176D16</t>
  </si>
  <si>
    <t>A21C176D17</t>
  </si>
  <si>
    <t>A21C176D18</t>
  </si>
  <si>
    <t>A21C176D19</t>
  </si>
  <si>
    <t>A21C176D01</t>
  </si>
  <si>
    <t>A21C176D02</t>
  </si>
  <si>
    <t>APP20C176D21</t>
  </si>
  <si>
    <t>A21C176D03</t>
  </si>
  <si>
    <t>A21C176D04</t>
  </si>
  <si>
    <t>A21C176D07</t>
  </si>
  <si>
    <t>A21C176D08</t>
  </si>
  <si>
    <t>A21C176D09</t>
  </si>
  <si>
    <t>A21C176D10</t>
  </si>
  <si>
    <t>A21C176D11</t>
  </si>
  <si>
    <t>A21C176D12</t>
  </si>
  <si>
    <t>4B.579</t>
  </si>
  <si>
    <t>A21C177D13</t>
  </si>
  <si>
    <t>A21C177D14</t>
  </si>
  <si>
    <t>A21C177D15</t>
  </si>
  <si>
    <t>A21C177D16</t>
  </si>
  <si>
    <t>A21C177D17</t>
  </si>
  <si>
    <t>A21C177D18</t>
  </si>
  <si>
    <t>A21C177D19</t>
  </si>
  <si>
    <t>A21C177D01</t>
  </si>
  <si>
    <t>A21C177D02</t>
  </si>
  <si>
    <t>APP20C177D21</t>
  </si>
  <si>
    <t>A21C177D03</t>
  </si>
  <si>
    <t>A21C177D04</t>
  </si>
  <si>
    <t>A21C177D07</t>
  </si>
  <si>
    <t>A21C177D08</t>
  </si>
  <si>
    <t>A21C177D09</t>
  </si>
  <si>
    <t>A21C177D10</t>
  </si>
  <si>
    <t>A21C177D11</t>
  </si>
  <si>
    <t>A21C177D12</t>
  </si>
  <si>
    <t>4B.580</t>
  </si>
  <si>
    <t>A21C178D13</t>
  </si>
  <si>
    <t>A21C178D14</t>
  </si>
  <si>
    <t>A21C178D15</t>
  </si>
  <si>
    <t>A21C178D16</t>
  </si>
  <si>
    <t>A21C178D17</t>
  </si>
  <si>
    <t>A21C178D18</t>
  </si>
  <si>
    <t>A21C178D19</t>
  </si>
  <si>
    <t>A21C178D01</t>
  </si>
  <si>
    <t>A21C178D02</t>
  </si>
  <si>
    <t>APP20C178D21</t>
  </si>
  <si>
    <t>A21C178D03</t>
  </si>
  <si>
    <t>A21C178D04</t>
  </si>
  <si>
    <t>A21C178D07</t>
  </si>
  <si>
    <t>A21C178D08</t>
  </si>
  <si>
    <t>A21C178D09</t>
  </si>
  <si>
    <t>A21C178D10</t>
  </si>
  <si>
    <t>A21C178D11</t>
  </si>
  <si>
    <t>A21C178D12</t>
  </si>
  <si>
    <t>4B.581</t>
  </si>
  <si>
    <t>A21C179D13</t>
  </si>
  <si>
    <t>A21C179D14</t>
  </si>
  <si>
    <t>A21C179D15</t>
  </si>
  <si>
    <t>A21C179D16</t>
  </si>
  <si>
    <t>A21C179D17</t>
  </si>
  <si>
    <t>A21C179D18</t>
  </si>
  <si>
    <t>A21C179D19</t>
  </si>
  <si>
    <t>A21C179D01</t>
  </si>
  <si>
    <t>A21C179D02</t>
  </si>
  <si>
    <t>APP20C179D21</t>
  </si>
  <si>
    <t>A21C179D03</t>
  </si>
  <si>
    <t>A21C179D04</t>
  </si>
  <si>
    <t>A21C179D07</t>
  </si>
  <si>
    <t>A21C179D08</t>
  </si>
  <si>
    <t>A21C179D09</t>
  </si>
  <si>
    <t>A21C179D10</t>
  </si>
  <si>
    <t>A21C179D11</t>
  </si>
  <si>
    <t>A21C179D12</t>
  </si>
  <si>
    <t>4B.582</t>
  </si>
  <si>
    <t>A21C180D13</t>
  </si>
  <si>
    <t>A21C180D14</t>
  </si>
  <si>
    <t>A21C180D15</t>
  </si>
  <si>
    <t>A21C180D16</t>
  </si>
  <si>
    <t>A21C180D17</t>
  </si>
  <si>
    <t>A21C180D18</t>
  </si>
  <si>
    <t>A21C180D19</t>
  </si>
  <si>
    <t>A21C180D01</t>
  </si>
  <si>
    <t>A21C180D02</t>
  </si>
  <si>
    <t>APP20C180D21</t>
  </si>
  <si>
    <t>A21C180D03</t>
  </si>
  <si>
    <t>A21C180D04</t>
  </si>
  <si>
    <t>A21C180D07</t>
  </si>
  <si>
    <t>A21C180D08</t>
  </si>
  <si>
    <t>A21C180D09</t>
  </si>
  <si>
    <t>A21C180D10</t>
  </si>
  <si>
    <t>A21C180D11</t>
  </si>
  <si>
    <t>A21C180D12</t>
  </si>
  <si>
    <t>4B.583</t>
  </si>
  <si>
    <t>A21C181D13</t>
  </si>
  <si>
    <t>A21C181D14</t>
  </si>
  <si>
    <t>A21C181D15</t>
  </si>
  <si>
    <t>A21C181D16</t>
  </si>
  <si>
    <t>A21C181D17</t>
  </si>
  <si>
    <t>A21C181D18</t>
  </si>
  <si>
    <t>A21C181D19</t>
  </si>
  <si>
    <t>A21C181D01</t>
  </si>
  <si>
    <t>A21C181D02</t>
  </si>
  <si>
    <t>APP20C181D21</t>
  </si>
  <si>
    <t>A21C181D03</t>
  </si>
  <si>
    <t>A21C181D04</t>
  </si>
  <si>
    <t>A21C181D07</t>
  </si>
  <si>
    <t>A21C181D08</t>
  </si>
  <si>
    <t>A21C181D09</t>
  </si>
  <si>
    <t>A21C181D10</t>
  </si>
  <si>
    <t>A21C181D11</t>
  </si>
  <si>
    <t>A21C181D12</t>
  </si>
  <si>
    <t>4B.584</t>
  </si>
  <si>
    <t>A21C182D13</t>
  </si>
  <si>
    <t>A21C182D14</t>
  </si>
  <si>
    <t>A21C182D15</t>
  </si>
  <si>
    <t>A21C182D16</t>
  </si>
  <si>
    <t>A21C182D17</t>
  </si>
  <si>
    <t>A21C182D18</t>
  </si>
  <si>
    <t>A21C182D19</t>
  </si>
  <si>
    <t>A21C182D01</t>
  </si>
  <si>
    <t>A21C182D02</t>
  </si>
  <si>
    <t>APP20C182D21</t>
  </si>
  <si>
    <t>A21C182D03</t>
  </si>
  <si>
    <t>A21C182D04</t>
  </si>
  <si>
    <t>A21C182D07</t>
  </si>
  <si>
    <t>A21C182D08</t>
  </si>
  <si>
    <t>A21C182D09</t>
  </si>
  <si>
    <t>A21C182D10</t>
  </si>
  <si>
    <t>A21C182D11</t>
  </si>
  <si>
    <t>A21C182D12</t>
  </si>
  <si>
    <t>4B.585</t>
  </si>
  <si>
    <t>A21C183D13</t>
  </si>
  <si>
    <t>A21C183D14</t>
  </si>
  <si>
    <t>A21C183D15</t>
  </si>
  <si>
    <t>A21C183D16</t>
  </si>
  <si>
    <t>A21C183D17</t>
  </si>
  <si>
    <t>A21C183D18</t>
  </si>
  <si>
    <t>A21C183D19</t>
  </si>
  <si>
    <t>A21C183D01</t>
  </si>
  <si>
    <t>A21C183D02</t>
  </si>
  <si>
    <t>APP20C183D21</t>
  </si>
  <si>
    <t>A21C183D03</t>
  </si>
  <si>
    <t>A21C183D04</t>
  </si>
  <si>
    <t>A21C183D07</t>
  </si>
  <si>
    <t>A21C183D08</t>
  </si>
  <si>
    <t>A21C183D09</t>
  </si>
  <si>
    <t>A21C183D10</t>
  </si>
  <si>
    <t>A21C183D11</t>
  </si>
  <si>
    <t>A21C183D12</t>
  </si>
  <si>
    <t>4B.586</t>
  </si>
  <si>
    <t>A21C184D13</t>
  </si>
  <si>
    <t>A21C184D14</t>
  </si>
  <si>
    <t>A21C184D15</t>
  </si>
  <si>
    <t>A21C184D16</t>
  </si>
  <si>
    <t>A21C184D17</t>
  </si>
  <si>
    <t>A21C184D18</t>
  </si>
  <si>
    <t>A21C184D19</t>
  </si>
  <si>
    <t>A21C184D01</t>
  </si>
  <si>
    <t>A21C184D02</t>
  </si>
  <si>
    <t>APP20C184D21</t>
  </si>
  <si>
    <t>A21C184D03</t>
  </si>
  <si>
    <t>A21C184D04</t>
  </si>
  <si>
    <t>A21C184D07</t>
  </si>
  <si>
    <t>A21C184D08</t>
  </si>
  <si>
    <t>A21C184D09</t>
  </si>
  <si>
    <t>A21C184D10</t>
  </si>
  <si>
    <t>A21C184D11</t>
  </si>
  <si>
    <t>A21C184D12</t>
  </si>
  <si>
    <t>4B.587</t>
  </si>
  <si>
    <t>A21C185D13</t>
  </si>
  <si>
    <t>A21C185D14</t>
  </si>
  <si>
    <t>A21C185D15</t>
  </si>
  <si>
    <t>A21C185D16</t>
  </si>
  <si>
    <t>A21C185D17</t>
  </si>
  <si>
    <t>A21C185D18</t>
  </si>
  <si>
    <t>A21C185D19</t>
  </si>
  <si>
    <t>A21C185D01</t>
  </si>
  <si>
    <t>A21C185D02</t>
  </si>
  <si>
    <t>APP20C185D21</t>
  </si>
  <si>
    <t>A21C185D03</t>
  </si>
  <si>
    <t>A21C185D04</t>
  </si>
  <si>
    <t>A21C185D07</t>
  </si>
  <si>
    <t>A21C185D08</t>
  </si>
  <si>
    <t>A21C185D09</t>
  </si>
  <si>
    <t>A21C185D10</t>
  </si>
  <si>
    <t>A21C185D11</t>
  </si>
  <si>
    <t>A21C185D12</t>
  </si>
  <si>
    <t>4B.588</t>
  </si>
  <si>
    <t>A21C186D13</t>
  </si>
  <si>
    <t>A21C186D14</t>
  </si>
  <si>
    <t>A21C186D15</t>
  </si>
  <si>
    <t>A21C186D16</t>
  </si>
  <si>
    <t>A21C186D17</t>
  </si>
  <si>
    <t>A21C186D18</t>
  </si>
  <si>
    <t>A21C186D19</t>
  </si>
  <si>
    <t>A21C186D01</t>
  </si>
  <si>
    <t>A21C186D02</t>
  </si>
  <si>
    <t>APP20C186D21</t>
  </si>
  <si>
    <t>A21C186D03</t>
  </si>
  <si>
    <t>A21C186D04</t>
  </si>
  <si>
    <t>A21C186D07</t>
  </si>
  <si>
    <t>A21C186D08</t>
  </si>
  <si>
    <t>A21C186D09</t>
  </si>
  <si>
    <t>A21C186D10</t>
  </si>
  <si>
    <t>A21C186D11</t>
  </si>
  <si>
    <t>A21C186D12</t>
  </si>
  <si>
    <t>4B.589</t>
  </si>
  <si>
    <t>A21C187D13</t>
  </si>
  <si>
    <t>A21C187D14</t>
  </si>
  <si>
    <t>A21C187D15</t>
  </si>
  <si>
    <t>A21C187D16</t>
  </si>
  <si>
    <t>A21C187D17</t>
  </si>
  <si>
    <t>A21C187D18</t>
  </si>
  <si>
    <t>A21C187D19</t>
  </si>
  <si>
    <t>A21C187D01</t>
  </si>
  <si>
    <t>A21C187D02</t>
  </si>
  <si>
    <t>APP20C187D21</t>
  </si>
  <si>
    <t>A21C187D03</t>
  </si>
  <si>
    <t>A21C187D04</t>
  </si>
  <si>
    <t>A21C187D07</t>
  </si>
  <si>
    <t>A21C187D08</t>
  </si>
  <si>
    <t>A21C187D09</t>
  </si>
  <si>
    <t>A21C187D10</t>
  </si>
  <si>
    <t>A21C187D11</t>
  </si>
  <si>
    <t>A21C187D12</t>
  </si>
  <si>
    <t>4B.590</t>
  </si>
  <si>
    <t>A21C188D13</t>
  </si>
  <si>
    <t>A21C188D14</t>
  </si>
  <si>
    <t>A21C188D15</t>
  </si>
  <si>
    <t>A21C188D16</t>
  </si>
  <si>
    <t>A21C188D17</t>
  </si>
  <si>
    <t>A21C188D18</t>
  </si>
  <si>
    <t>A21C188D19</t>
  </si>
  <si>
    <t>A21C188D01</t>
  </si>
  <si>
    <t>A21C188D02</t>
  </si>
  <si>
    <t>APP20C188D21</t>
  </si>
  <si>
    <t>A21C188D03</t>
  </si>
  <si>
    <t>A21C188D04</t>
  </si>
  <si>
    <t>A21C188D07</t>
  </si>
  <si>
    <t>A21C188D08</t>
  </si>
  <si>
    <t>A21C188D09</t>
  </si>
  <si>
    <t>A21C188D10</t>
  </si>
  <si>
    <t>A21C188D11</t>
  </si>
  <si>
    <t>A21C188D12</t>
  </si>
  <si>
    <t>4B.591</t>
  </si>
  <si>
    <t>A21C189D13</t>
  </si>
  <si>
    <t>A21C189D14</t>
  </si>
  <si>
    <t>A21C189D15</t>
  </si>
  <si>
    <t>A21C189D16</t>
  </si>
  <si>
    <t>A21C189D17</t>
  </si>
  <si>
    <t>A21C189D18</t>
  </si>
  <si>
    <t>A21C189D19</t>
  </si>
  <si>
    <t>A21C189D01</t>
  </si>
  <si>
    <t>A21C189D02</t>
  </si>
  <si>
    <t>APP20C189D21</t>
  </si>
  <si>
    <t>A21C189D03</t>
  </si>
  <si>
    <t>A21C189D04</t>
  </si>
  <si>
    <t>A21C189D07</t>
  </si>
  <si>
    <t>A21C189D08</t>
  </si>
  <si>
    <t>A21C189D09</t>
  </si>
  <si>
    <t>A21C189D10</t>
  </si>
  <si>
    <t>A21C189D11</t>
  </si>
  <si>
    <t>A21C189D12</t>
  </si>
  <si>
    <t>4B.592</t>
  </si>
  <si>
    <t>A21C190D13</t>
  </si>
  <si>
    <t>A21C190D14</t>
  </si>
  <si>
    <t>A21C190D15</t>
  </si>
  <si>
    <t>A21C190D16</t>
  </si>
  <si>
    <t>A21C190D17</t>
  </si>
  <si>
    <t>A21C190D18</t>
  </si>
  <si>
    <t>A21C190D19</t>
  </si>
  <si>
    <t>A21C190D01</t>
  </si>
  <si>
    <t>A21C190D02</t>
  </si>
  <si>
    <t>APP20C190D21</t>
  </si>
  <si>
    <t>A21C190D03</t>
  </si>
  <si>
    <t>A21C190D04</t>
  </si>
  <si>
    <t>A21C190D07</t>
  </si>
  <si>
    <t>A21C190D08</t>
  </si>
  <si>
    <t>A21C190D09</t>
  </si>
  <si>
    <t>A21C190D10</t>
  </si>
  <si>
    <t>A21C190D11</t>
  </si>
  <si>
    <t>A21C190D12</t>
  </si>
  <si>
    <t>4B.593</t>
  </si>
  <si>
    <t>A21C191D13</t>
  </si>
  <si>
    <t>A21C191D14</t>
  </si>
  <si>
    <t>A21C191D15</t>
  </si>
  <si>
    <t>A21C191D16</t>
  </si>
  <si>
    <t>A21C191D17</t>
  </si>
  <si>
    <t>A21C191D18</t>
  </si>
  <si>
    <t>A21C191D19</t>
  </si>
  <si>
    <t>A21C191D01</t>
  </si>
  <si>
    <t>A21C191D02</t>
  </si>
  <si>
    <t>APP20C191D21</t>
  </si>
  <si>
    <t>A21C191D03</t>
  </si>
  <si>
    <t>A21C191D04</t>
  </si>
  <si>
    <t>A21C191D07</t>
  </si>
  <si>
    <t>A21C191D08</t>
  </si>
  <si>
    <t>A21C191D09</t>
  </si>
  <si>
    <t>A21C191D10</t>
  </si>
  <si>
    <t>A21C191D11</t>
  </si>
  <si>
    <t>A21C191D12</t>
  </si>
  <si>
    <t>4B.594</t>
  </si>
  <si>
    <t>A21C192D13</t>
  </si>
  <si>
    <t>A21C192D14</t>
  </si>
  <si>
    <t>A21C192D15</t>
  </si>
  <si>
    <t>A21C192D16</t>
  </si>
  <si>
    <t>A21C192D17</t>
  </si>
  <si>
    <t>A21C192D18</t>
  </si>
  <si>
    <t>A21C192D19</t>
  </si>
  <si>
    <t>A21C192D01</t>
  </si>
  <si>
    <t>A21C192D02</t>
  </si>
  <si>
    <t>APP20C192D21</t>
  </si>
  <si>
    <t>A21C192D03</t>
  </si>
  <si>
    <t>A21C192D04</t>
  </si>
  <si>
    <t>A21C192D07</t>
  </si>
  <si>
    <t>A21C192D08</t>
  </si>
  <si>
    <t>A21C192D09</t>
  </si>
  <si>
    <t>A21C192D10</t>
  </si>
  <si>
    <t>A21C192D11</t>
  </si>
  <si>
    <t>A21C192D12</t>
  </si>
  <si>
    <t>4B.595</t>
  </si>
  <si>
    <t>A21C193D13</t>
  </si>
  <si>
    <t>A21C193D14</t>
  </si>
  <si>
    <t>A21C193D15</t>
  </si>
  <si>
    <t>A21C193D16</t>
  </si>
  <si>
    <t>A21C193D17</t>
  </si>
  <si>
    <t>A21C193D18</t>
  </si>
  <si>
    <t>A21C193D19</t>
  </si>
  <si>
    <t>A21C193D01</t>
  </si>
  <si>
    <t>A21C193D02</t>
  </si>
  <si>
    <t>APP20C193D21</t>
  </si>
  <si>
    <t>A21C193D03</t>
  </si>
  <si>
    <t>A21C193D04</t>
  </si>
  <si>
    <t>A21C193D07</t>
  </si>
  <si>
    <t>A21C193D08</t>
  </si>
  <si>
    <t>A21C193D09</t>
  </si>
  <si>
    <t>A21C193D10</t>
  </si>
  <si>
    <t>A21C193D11</t>
  </si>
  <si>
    <t>A21C193D12</t>
  </si>
  <si>
    <t>4B.596</t>
  </si>
  <si>
    <t>A21C194D13</t>
  </si>
  <si>
    <t>A21C194D14</t>
  </si>
  <si>
    <t>A21C194D15</t>
  </si>
  <si>
    <t>A21C194D16</t>
  </si>
  <si>
    <t>A21C194D17</t>
  </si>
  <si>
    <t>A21C194D18</t>
  </si>
  <si>
    <t>A21C194D19</t>
  </si>
  <si>
    <t>A21C194D01</t>
  </si>
  <si>
    <t>A21C194D02</t>
  </si>
  <si>
    <t>APP20C194D21</t>
  </si>
  <si>
    <t>A21C194D03</t>
  </si>
  <si>
    <t>A21C194D04</t>
  </si>
  <si>
    <t>A21C194D07</t>
  </si>
  <si>
    <t>A21C194D08</t>
  </si>
  <si>
    <t>A21C194D09</t>
  </si>
  <si>
    <t>A21C194D10</t>
  </si>
  <si>
    <t>A21C194D11</t>
  </si>
  <si>
    <t>A21C194D12</t>
  </si>
  <si>
    <t>4B.597</t>
  </si>
  <si>
    <t>A21C195D13</t>
  </si>
  <si>
    <t>A21C195D14</t>
  </si>
  <si>
    <t>A21C195D15</t>
  </si>
  <si>
    <t>A21C195D16</t>
  </si>
  <si>
    <t>A21C195D17</t>
  </si>
  <si>
    <t>A21C195D18</t>
  </si>
  <si>
    <t>A21C195D19</t>
  </si>
  <si>
    <t>A21C195D01</t>
  </si>
  <si>
    <t>A21C195D02</t>
  </si>
  <si>
    <t>APP20C195D21</t>
  </si>
  <si>
    <t>A21C195D03</t>
  </si>
  <si>
    <t>A21C195D04</t>
  </si>
  <si>
    <t>A21C195D07</t>
  </si>
  <si>
    <t>A21C195D08</t>
  </si>
  <si>
    <t>A21C195D09</t>
  </si>
  <si>
    <t>A21C195D10</t>
  </si>
  <si>
    <t>A21C195D11</t>
  </si>
  <si>
    <t>A21C195D12</t>
  </si>
  <si>
    <t>4B.598</t>
  </si>
  <si>
    <t>A21C196D13</t>
  </si>
  <si>
    <t>A21C196D14</t>
  </si>
  <si>
    <t>A21C196D15</t>
  </si>
  <si>
    <t>A21C196D16</t>
  </si>
  <si>
    <t>A21C196D17</t>
  </si>
  <si>
    <t>A21C196D18</t>
  </si>
  <si>
    <t>A21C196D19</t>
  </si>
  <si>
    <t>A21C196D01</t>
  </si>
  <si>
    <t>A21C196D02</t>
  </si>
  <si>
    <t>APP20C196D21</t>
  </si>
  <si>
    <t>A21C196D03</t>
  </si>
  <si>
    <t>A21C196D04</t>
  </si>
  <si>
    <t>A21C196D07</t>
  </si>
  <si>
    <t>A21C196D08</t>
  </si>
  <si>
    <t>A21C196D09</t>
  </si>
  <si>
    <t>A21C196D10</t>
  </si>
  <si>
    <t>A21C196D11</t>
  </si>
  <si>
    <t>A21C196D12</t>
  </si>
  <si>
    <t>4B.599</t>
  </si>
  <si>
    <t>A21C197D13</t>
  </si>
  <si>
    <t>A21C197D14</t>
  </si>
  <si>
    <t>A21C197D15</t>
  </si>
  <si>
    <t>A21C197D16</t>
  </si>
  <si>
    <t>A21C197D17</t>
  </si>
  <si>
    <t>A21C197D18</t>
  </si>
  <si>
    <t>A21C197D19</t>
  </si>
  <si>
    <t>A21C197D01</t>
  </si>
  <si>
    <t>A21C197D02</t>
  </si>
  <si>
    <t>APP20C197D21</t>
  </si>
  <si>
    <t>A21C197D03</t>
  </si>
  <si>
    <t>A21C197D04</t>
  </si>
  <si>
    <t>A21C197D07</t>
  </si>
  <si>
    <t>A21C197D08</t>
  </si>
  <si>
    <t>A21C197D09</t>
  </si>
  <si>
    <t>A21C197D10</t>
  </si>
  <si>
    <t>A21C197D11</t>
  </si>
  <si>
    <t>A21C197D12</t>
  </si>
  <si>
    <t>4B.600</t>
  </si>
  <si>
    <t>A21C198D13</t>
  </si>
  <si>
    <t>A21C198D14</t>
  </si>
  <si>
    <t>A21C198D15</t>
  </si>
  <si>
    <t>A21C198D16</t>
  </si>
  <si>
    <t>A21C198D17</t>
  </si>
  <si>
    <t>A21C198D18</t>
  </si>
  <si>
    <t>A21C198D19</t>
  </si>
  <si>
    <t>A21C198D01</t>
  </si>
  <si>
    <t>A21C198D02</t>
  </si>
  <si>
    <t>APP20C198D21</t>
  </si>
  <si>
    <t>A21C198D03</t>
  </si>
  <si>
    <t>A21C198D04</t>
  </si>
  <si>
    <t>A21C198D07</t>
  </si>
  <si>
    <t>A21C198D08</t>
  </si>
  <si>
    <t>A21C198D09</t>
  </si>
  <si>
    <t>A21C198D10</t>
  </si>
  <si>
    <t>A21C198D11</t>
  </si>
  <si>
    <t>A21C198D12</t>
  </si>
  <si>
    <t>4B.601</t>
  </si>
  <si>
    <t>A21C199D13</t>
  </si>
  <si>
    <t>A21C199D14</t>
  </si>
  <si>
    <t>A21C199D15</t>
  </si>
  <si>
    <t>A21C199D16</t>
  </si>
  <si>
    <t>A21C199D17</t>
  </si>
  <si>
    <t>A21C199D18</t>
  </si>
  <si>
    <t>A21C199D19</t>
  </si>
  <si>
    <t>A21C199D01</t>
  </si>
  <si>
    <t>A21C199D02</t>
  </si>
  <si>
    <t>APP20C199D21</t>
  </si>
  <si>
    <t>A21C199D03</t>
  </si>
  <si>
    <t>A21C199D04</t>
  </si>
  <si>
    <t>A21C199D07</t>
  </si>
  <si>
    <t>A21C199D08</t>
  </si>
  <si>
    <t>A21C199D09</t>
  </si>
  <si>
    <t>A21C199D10</t>
  </si>
  <si>
    <t>A21C199D11</t>
  </si>
  <si>
    <t>A21C199D12</t>
  </si>
  <si>
    <t>4B.602</t>
  </si>
  <si>
    <t>A21C200D13</t>
  </si>
  <si>
    <t>A21C200D14</t>
  </si>
  <si>
    <t>A21C200D15</t>
  </si>
  <si>
    <t>A21C200D16</t>
  </si>
  <si>
    <t>A21C200D17</t>
  </si>
  <si>
    <t>A21C200D18</t>
  </si>
  <si>
    <t>A21C200D19</t>
  </si>
  <si>
    <t>A21C200D01</t>
  </si>
  <si>
    <t>A21C200D02</t>
  </si>
  <si>
    <t>APP20C200D21</t>
  </si>
  <si>
    <t>A21C200D03</t>
  </si>
  <si>
    <t>A21C200D04</t>
  </si>
  <si>
    <t>A21C200D07</t>
  </si>
  <si>
    <t>A21C200D08</t>
  </si>
  <si>
    <t>A21C200D09</t>
  </si>
  <si>
    <t>A21C200D10</t>
  </si>
  <si>
    <t>A21C200D11</t>
  </si>
  <si>
    <t>A21C200D12</t>
  </si>
  <si>
    <t xml:space="preserve">Totals for RPI linked instruments </t>
  </si>
  <si>
    <t>4B.603</t>
  </si>
  <si>
    <t>A21C0002</t>
  </si>
  <si>
    <t>APP20C0021</t>
  </si>
  <si>
    <t>A21C0003</t>
  </si>
  <si>
    <t>A21C0008</t>
  </si>
  <si>
    <t>A21C0009</t>
  </si>
  <si>
    <t>A21C0010</t>
  </si>
  <si>
    <t>A21C0011</t>
  </si>
  <si>
    <t>A21C0012</t>
  </si>
  <si>
    <t>CPI linked instruments</t>
  </si>
  <si>
    <t xml:space="preserve">D </t>
  </si>
  <si>
    <t>Lease Site - Kirtling Street</t>
  </si>
  <si>
    <t>Lease - Nominal Interest rate 0.09%</t>
  </si>
  <si>
    <t>4B.604</t>
  </si>
  <si>
    <t>A21D01D13</t>
  </si>
  <si>
    <t>A21D01D14</t>
  </si>
  <si>
    <t>A21D01D15</t>
  </si>
  <si>
    <t>A21D01D16</t>
  </si>
  <si>
    <t>A21D01D17</t>
  </si>
  <si>
    <t>A21D01D18</t>
  </si>
  <si>
    <t>A21D01D19</t>
  </si>
  <si>
    <t>A21D01D01</t>
  </si>
  <si>
    <t>A21D01D02</t>
  </si>
  <si>
    <t>APP20D01D21</t>
  </si>
  <si>
    <t>A21D01D03</t>
  </si>
  <si>
    <t>A21D01D20</t>
  </si>
  <si>
    <t>A21D01D07</t>
  </si>
  <si>
    <t>A21D01D08</t>
  </si>
  <si>
    <t>A21D01D09</t>
  </si>
  <si>
    <t>A21D01D10</t>
  </si>
  <si>
    <t>A21D01D11</t>
  </si>
  <si>
    <t>A21D01D12</t>
  </si>
  <si>
    <t>CPI linked instrument 2</t>
  </si>
  <si>
    <t>4B.605</t>
  </si>
  <si>
    <t>A21D02D13</t>
  </si>
  <si>
    <t>A21D02D14</t>
  </si>
  <si>
    <t>A21D02D15</t>
  </si>
  <si>
    <t>A21D02D16</t>
  </si>
  <si>
    <t>A21D02D17</t>
  </si>
  <si>
    <t>A21D02D18</t>
  </si>
  <si>
    <t>A21D02D19</t>
  </si>
  <si>
    <t>A21D02D01</t>
  </si>
  <si>
    <t>A21D02D02</t>
  </si>
  <si>
    <t>APP20D02D21</t>
  </si>
  <si>
    <t>A21D02D03</t>
  </si>
  <si>
    <t>A21D02D20</t>
  </si>
  <si>
    <t>A21D02D07</t>
  </si>
  <si>
    <t>A21D02D08</t>
  </si>
  <si>
    <t>A21D02D09</t>
  </si>
  <si>
    <t>A21D02D10</t>
  </si>
  <si>
    <t>A21D02D11</t>
  </si>
  <si>
    <t>A21D02D12</t>
  </si>
  <si>
    <t>CPI linked instrument 3</t>
  </si>
  <si>
    <t>4B.606</t>
  </si>
  <si>
    <t>A21D03D13</t>
  </si>
  <si>
    <t>A21D03D14</t>
  </si>
  <si>
    <t>A21D03D15</t>
  </si>
  <si>
    <t>A21D03D16</t>
  </si>
  <si>
    <t>A21D03D17</t>
  </si>
  <si>
    <t>A21D03D18</t>
  </si>
  <si>
    <t>A21D03D19</t>
  </si>
  <si>
    <t>A21D03D01</t>
  </si>
  <si>
    <t>A21D03D02</t>
  </si>
  <si>
    <t>APP20D03D21</t>
  </si>
  <si>
    <t>A21D03D03</t>
  </si>
  <si>
    <t>A21D03D20</t>
  </si>
  <si>
    <t>A21D03D07</t>
  </si>
  <si>
    <t>A21D03D08</t>
  </si>
  <si>
    <t>A21D03D09</t>
  </si>
  <si>
    <t>A21D03D10</t>
  </si>
  <si>
    <t>A21D03D11</t>
  </si>
  <si>
    <t>A21D03D12</t>
  </si>
  <si>
    <t>CPI linked instrument 4</t>
  </si>
  <si>
    <t>4B.607</t>
  </si>
  <si>
    <t>A21D04D13</t>
  </si>
  <si>
    <t>A21D04D14</t>
  </si>
  <si>
    <t>A21D04D15</t>
  </si>
  <si>
    <t>A21D04D16</t>
  </si>
  <si>
    <t>A21D04D17</t>
  </si>
  <si>
    <t>A21D04D18</t>
  </si>
  <si>
    <t>A21D04D19</t>
  </si>
  <si>
    <t>A21D04D01</t>
  </si>
  <si>
    <t>A21D04D02</t>
  </si>
  <si>
    <t>APP20D04D21</t>
  </si>
  <si>
    <t>A21D04D03</t>
  </si>
  <si>
    <t>A21D04D20</t>
  </si>
  <si>
    <t>A21D04D07</t>
  </si>
  <si>
    <t>A21D04D08</t>
  </si>
  <si>
    <t>A21D04D09</t>
  </si>
  <si>
    <t>A21D04D10</t>
  </si>
  <si>
    <t>A21D04D11</t>
  </si>
  <si>
    <t>A21D04D12</t>
  </si>
  <si>
    <t>CPI linked instrument 5</t>
  </si>
  <si>
    <t>4B.608</t>
  </si>
  <si>
    <t>A21D05D13</t>
  </si>
  <si>
    <t>A21D05D14</t>
  </si>
  <si>
    <t>A21D05D15</t>
  </si>
  <si>
    <t>A21D05D16</t>
  </si>
  <si>
    <t>A21D05D17</t>
  </si>
  <si>
    <t>A21D05D18</t>
  </si>
  <si>
    <t>A21D05D19</t>
  </si>
  <si>
    <t>A21D05D01</t>
  </si>
  <si>
    <t>A21D05D02</t>
  </si>
  <si>
    <t>APP20D05D21</t>
  </si>
  <si>
    <t>A21D05D03</t>
  </si>
  <si>
    <t>A21D05D20</t>
  </si>
  <si>
    <t>A21D05D07</t>
  </si>
  <si>
    <t>A21D05D08</t>
  </si>
  <si>
    <t>A21D05D09</t>
  </si>
  <si>
    <t>A21D05D10</t>
  </si>
  <si>
    <t>A21D05D11</t>
  </si>
  <si>
    <t>A21D05D12</t>
  </si>
  <si>
    <t>CPI linked instrument 6</t>
  </si>
  <si>
    <t>4B.609</t>
  </si>
  <si>
    <t>A21D06D13</t>
  </si>
  <si>
    <t>A21D06D14</t>
  </si>
  <si>
    <t>A21D06D15</t>
  </si>
  <si>
    <t>A21D06D16</t>
  </si>
  <si>
    <t>A21D06D17</t>
  </si>
  <si>
    <t>A21D06D18</t>
  </si>
  <si>
    <t>A21D06D19</t>
  </si>
  <si>
    <t>A21D06D01</t>
  </si>
  <si>
    <t>A21D06D02</t>
  </si>
  <si>
    <t>APP20D06D21</t>
  </si>
  <si>
    <t>A21D06D03</t>
  </si>
  <si>
    <t>A21D06D20</t>
  </si>
  <si>
    <t>A21D06D07</t>
  </si>
  <si>
    <t>A21D06D08</t>
  </si>
  <si>
    <t>A21D06D09</t>
  </si>
  <si>
    <t>A21D06D10</t>
  </si>
  <si>
    <t>A21D06D11</t>
  </si>
  <si>
    <t>A21D06D12</t>
  </si>
  <si>
    <t>CPI linked instrument 7</t>
  </si>
  <si>
    <t>4B.610</t>
  </si>
  <si>
    <t>A21D07D13</t>
  </si>
  <si>
    <t>A21D07D14</t>
  </si>
  <si>
    <t>A21D07D15</t>
  </si>
  <si>
    <t>A21D07D16</t>
  </si>
  <si>
    <t>A21D07D17</t>
  </si>
  <si>
    <t>A21D07D18</t>
  </si>
  <si>
    <t>A21D07D19</t>
  </si>
  <si>
    <t>A21D07D01</t>
  </si>
  <si>
    <t>A21D07D02</t>
  </si>
  <si>
    <t>APP20D07D21</t>
  </si>
  <si>
    <t>A21D07D03</t>
  </si>
  <si>
    <t>A21D07D20</t>
  </si>
  <si>
    <t>A21D07D07</t>
  </si>
  <si>
    <t>A21D07D08</t>
  </si>
  <si>
    <t>A21D07D09</t>
  </si>
  <si>
    <t>A21D07D10</t>
  </si>
  <si>
    <t>A21D07D11</t>
  </si>
  <si>
    <t>A21D07D12</t>
  </si>
  <si>
    <t>CPI linked instrument 8</t>
  </si>
  <si>
    <t>4B.611</t>
  </si>
  <si>
    <t>A21D08D13</t>
  </si>
  <si>
    <t>A21D08D14</t>
  </si>
  <si>
    <t>A21D08D15</t>
  </si>
  <si>
    <t>A21D08D16</t>
  </si>
  <si>
    <t>A21D08D17</t>
  </si>
  <si>
    <t>A21D08D18</t>
  </si>
  <si>
    <t>A21D08D19</t>
  </si>
  <si>
    <t>A21D08D01</t>
  </si>
  <si>
    <t>A21D08D02</t>
  </si>
  <si>
    <t>APP20D08D21</t>
  </si>
  <si>
    <t>A21D08D03</t>
  </si>
  <si>
    <t>A21D08D20</t>
  </si>
  <si>
    <t>A21D08D07</t>
  </si>
  <si>
    <t>A21D08D08</t>
  </si>
  <si>
    <t>A21D08D09</t>
  </si>
  <si>
    <t>A21D08D10</t>
  </si>
  <si>
    <t>A21D08D11</t>
  </si>
  <si>
    <t>A21D08D12</t>
  </si>
  <si>
    <t>CPI linked instrument 9</t>
  </si>
  <si>
    <t>4B.612</t>
  </si>
  <si>
    <t>A21D09D13</t>
  </si>
  <si>
    <t>A21D09D14</t>
  </si>
  <si>
    <t>A21D09D15</t>
  </si>
  <si>
    <t>A21D09D16</t>
  </si>
  <si>
    <t>A21D09D17</t>
  </si>
  <si>
    <t>A21D09D18</t>
  </si>
  <si>
    <t>A21D09D19</t>
  </si>
  <si>
    <t>A21D09D01</t>
  </si>
  <si>
    <t>A21D09D02</t>
  </si>
  <si>
    <t>APP20D09D21</t>
  </si>
  <si>
    <t>A21D09D03</t>
  </si>
  <si>
    <t>A21D09D20</t>
  </si>
  <si>
    <t>A21D09D07</t>
  </si>
  <si>
    <t>A21D09D08</t>
  </si>
  <si>
    <t>A21D09D09</t>
  </si>
  <si>
    <t>A21D09D10</t>
  </si>
  <si>
    <t>A21D09D11</t>
  </si>
  <si>
    <t>A21D09D12</t>
  </si>
  <si>
    <t>CPI linked instrument 10</t>
  </si>
  <si>
    <t>4B.613</t>
  </si>
  <si>
    <t>A21D10D13</t>
  </si>
  <si>
    <t>A21D10D14</t>
  </si>
  <si>
    <t>A21D10D15</t>
  </si>
  <si>
    <t>A21D10D16</t>
  </si>
  <si>
    <t>A21D10D17</t>
  </si>
  <si>
    <t>A21D10D18</t>
  </si>
  <si>
    <t>A21D10D19</t>
  </si>
  <si>
    <t>A21D10D01</t>
  </si>
  <si>
    <t>A21D10D02</t>
  </si>
  <si>
    <t>APP20D10D21</t>
  </si>
  <si>
    <t>A21D10D03</t>
  </si>
  <si>
    <t>A21D10D20</t>
  </si>
  <si>
    <t>A21D10D07</t>
  </si>
  <si>
    <t>A21D10D08</t>
  </si>
  <si>
    <t>A21D10D09</t>
  </si>
  <si>
    <t>A21D10D10</t>
  </si>
  <si>
    <t>A21D10D11</t>
  </si>
  <si>
    <t>A21D10D12</t>
  </si>
  <si>
    <t>CPI linked instrument 11</t>
  </si>
  <si>
    <t>4B.614</t>
  </si>
  <si>
    <t>A21D11D13</t>
  </si>
  <si>
    <t>A21D11D14</t>
  </si>
  <si>
    <t>A21D11D15</t>
  </si>
  <si>
    <t>A21D11D16</t>
  </si>
  <si>
    <t>A21D11D17</t>
  </si>
  <si>
    <t>A21D11D18</t>
  </si>
  <si>
    <t>A21D11D19</t>
  </si>
  <si>
    <t>A21D11D01</t>
  </si>
  <si>
    <t>A21D11D02</t>
  </si>
  <si>
    <t>APP20D11D21</t>
  </si>
  <si>
    <t>A21D11D03</t>
  </si>
  <si>
    <t>A21D11D20</t>
  </si>
  <si>
    <t>A21D11D07</t>
  </si>
  <si>
    <t>A21D11D08</t>
  </si>
  <si>
    <t>A21D11D09</t>
  </si>
  <si>
    <t>A21D11D10</t>
  </si>
  <si>
    <t>A21D11D11</t>
  </si>
  <si>
    <t>A21D11D12</t>
  </si>
  <si>
    <t>CPI linked instrument 12</t>
  </si>
  <si>
    <t>4B.615</t>
  </si>
  <si>
    <t>A21D12D13</t>
  </si>
  <si>
    <t>A21D12D14</t>
  </si>
  <si>
    <t>A21D12D15</t>
  </si>
  <si>
    <t>A21D12D16</t>
  </si>
  <si>
    <t>A21D12D17</t>
  </si>
  <si>
    <t>A21D12D18</t>
  </si>
  <si>
    <t>A21D12D19</t>
  </si>
  <si>
    <t>A21D12D01</t>
  </si>
  <si>
    <t>A21D12D02</t>
  </si>
  <si>
    <t>APP20D12D21</t>
  </si>
  <si>
    <t>A21D12D03</t>
  </si>
  <si>
    <t>A21D12D20</t>
  </si>
  <si>
    <t>A21D12D07</t>
  </si>
  <si>
    <t>A21D12D08</t>
  </si>
  <si>
    <t>A21D12D09</t>
  </si>
  <si>
    <t>A21D12D10</t>
  </si>
  <si>
    <t>A21D12D11</t>
  </si>
  <si>
    <t>A21D12D12</t>
  </si>
  <si>
    <t>CPI linked instrument 13</t>
  </si>
  <si>
    <t>4B.616</t>
  </si>
  <si>
    <t>A21D13D13</t>
  </si>
  <si>
    <t>A21D13D14</t>
  </si>
  <si>
    <t>A21D13D15</t>
  </si>
  <si>
    <t>A21D13D16</t>
  </si>
  <si>
    <t>A21D13D17</t>
  </si>
  <si>
    <t>A21D13D18</t>
  </si>
  <si>
    <t>A21D13D19</t>
  </si>
  <si>
    <t>A21D13D01</t>
  </si>
  <si>
    <t>A21D13D02</t>
  </si>
  <si>
    <t>APP20D13D21</t>
  </si>
  <si>
    <t>A21D13D03</t>
  </si>
  <si>
    <t>A21D13D20</t>
  </si>
  <si>
    <t>A21D13D07</t>
  </si>
  <si>
    <t>A21D13D08</t>
  </si>
  <si>
    <t>A21D13D09</t>
  </si>
  <si>
    <t>A21D13D10</t>
  </si>
  <si>
    <t>A21D13D11</t>
  </si>
  <si>
    <t>A21D13D12</t>
  </si>
  <si>
    <t>CPI linked instrument 14</t>
  </si>
  <si>
    <t>4B.617</t>
  </si>
  <si>
    <t>A21D14D13</t>
  </si>
  <si>
    <t>A21D14D14</t>
  </si>
  <si>
    <t>A21D14D15</t>
  </si>
  <si>
    <t>A21D14D16</t>
  </si>
  <si>
    <t>A21D14D17</t>
  </si>
  <si>
    <t>A21D14D18</t>
  </si>
  <si>
    <t>A21D14D19</t>
  </si>
  <si>
    <t>A21D14D01</t>
  </si>
  <si>
    <t>A21D14D02</t>
  </si>
  <si>
    <t>APP20D14D21</t>
  </si>
  <si>
    <t>A21D14D03</t>
  </si>
  <si>
    <t>A21D14D20</t>
  </si>
  <si>
    <t>A21D14D07</t>
  </si>
  <si>
    <t>A21D14D08</t>
  </si>
  <si>
    <t>A21D14D09</t>
  </si>
  <si>
    <t>A21D14D10</t>
  </si>
  <si>
    <t>A21D14D11</t>
  </si>
  <si>
    <t>A21D14D12</t>
  </si>
  <si>
    <t>CPI linked instrument 15</t>
  </si>
  <si>
    <t>4B.618</t>
  </si>
  <si>
    <t>A21D15D13</t>
  </si>
  <si>
    <t>A21D15D14</t>
  </si>
  <si>
    <t>A21D15D15</t>
  </si>
  <si>
    <t>A21D15D16</t>
  </si>
  <si>
    <t>A21D15D17</t>
  </si>
  <si>
    <t>A21D15D18</t>
  </si>
  <si>
    <t>A21D15D19</t>
  </si>
  <si>
    <t>A21D15D01</t>
  </si>
  <si>
    <t>A21D15D02</t>
  </si>
  <si>
    <t>APP20D15D21</t>
  </si>
  <si>
    <t>A21D15D03</t>
  </si>
  <si>
    <t>A21D15D20</t>
  </si>
  <si>
    <t>A21D15D07</t>
  </si>
  <si>
    <t>A21D15D08</t>
  </si>
  <si>
    <t>A21D15D09</t>
  </si>
  <si>
    <t>A21D15D10</t>
  </si>
  <si>
    <t>A21D15D11</t>
  </si>
  <si>
    <t>A21D15D12</t>
  </si>
  <si>
    <t>CPI linked instrument 16</t>
  </si>
  <si>
    <t>4B.619</t>
  </si>
  <si>
    <t>A21D16D13</t>
  </si>
  <si>
    <t>A21D16D14</t>
  </si>
  <si>
    <t>A21D16D15</t>
  </si>
  <si>
    <t>A21D16D16</t>
  </si>
  <si>
    <t>A21D16D17</t>
  </si>
  <si>
    <t>A21D16D18</t>
  </si>
  <si>
    <t>A21D16D19</t>
  </si>
  <si>
    <t>A21D16D01</t>
  </si>
  <si>
    <t>A21D16D02</t>
  </si>
  <si>
    <t>APP20D16D21</t>
  </si>
  <si>
    <t>A21D16D03</t>
  </si>
  <si>
    <t>A21D16D20</t>
  </si>
  <si>
    <t>A21D16D07</t>
  </si>
  <si>
    <t>A21D16D08</t>
  </si>
  <si>
    <t>A21D16D09</t>
  </si>
  <si>
    <t>A21D16D10</t>
  </si>
  <si>
    <t>A21D16D11</t>
  </si>
  <si>
    <t>A21D16D12</t>
  </si>
  <si>
    <t>CPI linked instrument 17</t>
  </si>
  <si>
    <t>4B.620</t>
  </si>
  <si>
    <t>A21D17D13</t>
  </si>
  <si>
    <t>A21D17D14</t>
  </si>
  <si>
    <t>A21D17D15</t>
  </si>
  <si>
    <t>A21D17D16</t>
  </si>
  <si>
    <t>A21D17D17</t>
  </si>
  <si>
    <t>A21D17D18</t>
  </si>
  <si>
    <t>A21D17D19</t>
  </si>
  <si>
    <t>A21D17D01</t>
  </si>
  <si>
    <t>A21D17D02</t>
  </si>
  <si>
    <t>APP20D17D21</t>
  </si>
  <si>
    <t>A21D17D03</t>
  </si>
  <si>
    <t>A21D17D20</t>
  </si>
  <si>
    <t>A21D17D07</t>
  </si>
  <si>
    <t>A21D17D08</t>
  </si>
  <si>
    <t>A21D17D09</t>
  </si>
  <si>
    <t>A21D17D10</t>
  </si>
  <si>
    <t>A21D17D11</t>
  </si>
  <si>
    <t>A21D17D12</t>
  </si>
  <si>
    <t>CPI linked instrument 18</t>
  </si>
  <si>
    <t>4B.621</t>
  </si>
  <si>
    <t>A21D18D13</t>
  </si>
  <si>
    <t>A21D18D14</t>
  </si>
  <si>
    <t>A21D18D15</t>
  </si>
  <si>
    <t>A21D18D16</t>
  </si>
  <si>
    <t>A21D18D17</t>
  </si>
  <si>
    <t>A21D18D18</t>
  </si>
  <si>
    <t>A21D18D19</t>
  </si>
  <si>
    <t>A21D18D01</t>
  </si>
  <si>
    <t>A21D18D02</t>
  </si>
  <si>
    <t>APP20D18D21</t>
  </si>
  <si>
    <t>A21D18D03</t>
  </si>
  <si>
    <t>A21D18D20</t>
  </si>
  <si>
    <t>A21D18D07</t>
  </si>
  <si>
    <t>A21D18D08</t>
  </si>
  <si>
    <t>A21D18D09</t>
  </si>
  <si>
    <t>A21D18D10</t>
  </si>
  <si>
    <t>A21D18D11</t>
  </si>
  <si>
    <t>A21D18D12</t>
  </si>
  <si>
    <t>CPI linked instrument 19</t>
  </si>
  <si>
    <t>4B.622</t>
  </si>
  <si>
    <t>A21D19D13</t>
  </si>
  <si>
    <t>A21D19D14</t>
  </si>
  <si>
    <t>A21D19D15</t>
  </si>
  <si>
    <t>A21D19D16</t>
  </si>
  <si>
    <t>A21D19D17</t>
  </si>
  <si>
    <t>A21D19D18</t>
  </si>
  <si>
    <t>A21D19D19</t>
  </si>
  <si>
    <t>A21D19D01</t>
  </si>
  <si>
    <t>A21D19D02</t>
  </si>
  <si>
    <t>APP20D19D21</t>
  </si>
  <si>
    <t>A21D19D03</t>
  </si>
  <si>
    <t>A21D19D20</t>
  </si>
  <si>
    <t>A21D19D07</t>
  </si>
  <si>
    <t>A21D19D08</t>
  </si>
  <si>
    <t>A21D19D09</t>
  </si>
  <si>
    <t>A21D19D10</t>
  </si>
  <si>
    <t>A21D19D11</t>
  </si>
  <si>
    <t>A21D19D12</t>
  </si>
  <si>
    <t>CPI linked instrument 20</t>
  </si>
  <si>
    <t>4B.623</t>
  </si>
  <si>
    <t>A21D20D13</t>
  </si>
  <si>
    <t>A21D20D14</t>
  </si>
  <si>
    <t>A21D20D15</t>
  </si>
  <si>
    <t>A21D20D16</t>
  </si>
  <si>
    <t>A21D20D17</t>
  </si>
  <si>
    <t>A21D20D18</t>
  </si>
  <si>
    <t>A21D20D19</t>
  </si>
  <si>
    <t>A21D20D01</t>
  </si>
  <si>
    <t>A21D20D02</t>
  </si>
  <si>
    <t>APP20D20D21</t>
  </si>
  <si>
    <t>A21D20D03</t>
  </si>
  <si>
    <t>A21D20D20</t>
  </si>
  <si>
    <t>A21D20D07</t>
  </si>
  <si>
    <t>A21D20D08</t>
  </si>
  <si>
    <t>A21D20D09</t>
  </si>
  <si>
    <t>A21D20D10</t>
  </si>
  <si>
    <t>A21D20D11</t>
  </si>
  <si>
    <t>A21D20D12</t>
  </si>
  <si>
    <t>CPI linked instrument 21</t>
  </si>
  <si>
    <t>4B.624</t>
  </si>
  <si>
    <t>A21D21D13</t>
  </si>
  <si>
    <t>A21D21D14</t>
  </si>
  <si>
    <t>A21D21D15</t>
  </si>
  <si>
    <t>A21D21D16</t>
  </si>
  <si>
    <t>A21D21D17</t>
  </si>
  <si>
    <t>A21D21D18</t>
  </si>
  <si>
    <t>A21D21D19</t>
  </si>
  <si>
    <t>A21D21D01</t>
  </si>
  <si>
    <t>A21D21D02</t>
  </si>
  <si>
    <t>APP20D21D21</t>
  </si>
  <si>
    <t>A21D21D03</t>
  </si>
  <si>
    <t>A21D21D20</t>
  </si>
  <si>
    <t>A21D21D07</t>
  </si>
  <si>
    <t>A21D21D08</t>
  </si>
  <si>
    <t>A21D21D09</t>
  </si>
  <si>
    <t>A21D21D10</t>
  </si>
  <si>
    <t>A21D21D11</t>
  </si>
  <si>
    <t>A21D21D12</t>
  </si>
  <si>
    <t>CPI linked instrument 22</t>
  </si>
  <si>
    <t>4B.625</t>
  </si>
  <si>
    <t>A21D22D13</t>
  </si>
  <si>
    <t>A21D22D14</t>
  </si>
  <si>
    <t>A21D22D15</t>
  </si>
  <si>
    <t>A21D22D16</t>
  </si>
  <si>
    <t>A21D22D17</t>
  </si>
  <si>
    <t>A21D22D18</t>
  </si>
  <si>
    <t>A21D22D19</t>
  </si>
  <si>
    <t>A21D22D01</t>
  </si>
  <si>
    <t>A21D22D02</t>
  </si>
  <si>
    <t>APP20D22D21</t>
  </si>
  <si>
    <t>A21D22D03</t>
  </si>
  <si>
    <t>A21D22D20</t>
  </si>
  <si>
    <t>A21D22D07</t>
  </si>
  <si>
    <t>A21D22D08</t>
  </si>
  <si>
    <t>A21D22D09</t>
  </si>
  <si>
    <t>A21D22D10</t>
  </si>
  <si>
    <t>A21D22D11</t>
  </si>
  <si>
    <t>A21D22D12</t>
  </si>
  <si>
    <t>CPI linked instrument 23</t>
  </si>
  <si>
    <t>4B.626</t>
  </si>
  <si>
    <t>A21D23D13</t>
  </si>
  <si>
    <t>A21D23D14</t>
  </si>
  <si>
    <t>A21D23D15</t>
  </si>
  <si>
    <t>A21D23D16</t>
  </si>
  <si>
    <t>A21D23D17</t>
  </si>
  <si>
    <t>A21D23D18</t>
  </si>
  <si>
    <t>A21D23D19</t>
  </si>
  <si>
    <t>A21D23D01</t>
  </si>
  <si>
    <t>A21D23D02</t>
  </si>
  <si>
    <t>APP20D23D21</t>
  </si>
  <si>
    <t>A21D23D03</t>
  </si>
  <si>
    <t>A21D23D20</t>
  </si>
  <si>
    <t>A21D23D07</t>
  </si>
  <si>
    <t>A21D23D08</t>
  </si>
  <si>
    <t>A21D23D09</t>
  </si>
  <si>
    <t>A21D23D10</t>
  </si>
  <si>
    <t>A21D23D11</t>
  </si>
  <si>
    <t>A21D23D12</t>
  </si>
  <si>
    <t>CPI linked instrument 24</t>
  </si>
  <si>
    <t>4B.627</t>
  </si>
  <si>
    <t>A21D24D13</t>
  </si>
  <si>
    <t>A21D24D14</t>
  </si>
  <si>
    <t>A21D24D15</t>
  </si>
  <si>
    <t>A21D24D16</t>
  </si>
  <si>
    <t>A21D24D17</t>
  </si>
  <si>
    <t>A21D24D18</t>
  </si>
  <si>
    <t>A21D24D19</t>
  </si>
  <si>
    <t>A21D24D01</t>
  </si>
  <si>
    <t>A21D24D02</t>
  </si>
  <si>
    <t>APP20D24D21</t>
  </si>
  <si>
    <t>A21D24D03</t>
  </si>
  <si>
    <t>A21D24D20</t>
  </si>
  <si>
    <t>A21D24D07</t>
  </si>
  <si>
    <t>A21D24D08</t>
  </si>
  <si>
    <t>A21D24D09</t>
  </si>
  <si>
    <t>A21D24D10</t>
  </si>
  <si>
    <t>A21D24D11</t>
  </si>
  <si>
    <t>A21D24D12</t>
  </si>
  <si>
    <t>CPI linked instrument 25</t>
  </si>
  <si>
    <t>4B.628</t>
  </si>
  <si>
    <t>A21D25D13</t>
  </si>
  <si>
    <t>A21D25D14</t>
  </si>
  <si>
    <t>A21D25D15</t>
  </si>
  <si>
    <t>A21D25D16</t>
  </si>
  <si>
    <t>A21D25D17</t>
  </si>
  <si>
    <t>A21D25D18</t>
  </si>
  <si>
    <t>A21D25D19</t>
  </si>
  <si>
    <t>A21D25D01</t>
  </si>
  <si>
    <t>A21D25D02</t>
  </si>
  <si>
    <t>APP20D25D21</t>
  </si>
  <si>
    <t>A21D25D03</t>
  </si>
  <si>
    <t>A21D25D20</t>
  </si>
  <si>
    <t>A21D25D07</t>
  </si>
  <si>
    <t>A21D25D08</t>
  </si>
  <si>
    <t>A21D25D09</t>
  </si>
  <si>
    <t>A21D25D10</t>
  </si>
  <si>
    <t>A21D25D11</t>
  </si>
  <si>
    <t>A21D25D12</t>
  </si>
  <si>
    <t>CPI linked instrument 26</t>
  </si>
  <si>
    <t>4B.629</t>
  </si>
  <si>
    <t>A21D26D13</t>
  </si>
  <si>
    <t>A21D26D14</t>
  </si>
  <si>
    <t>A21D26D15</t>
  </si>
  <si>
    <t>A21D26D16</t>
  </si>
  <si>
    <t>A21D26D17</t>
  </si>
  <si>
    <t>A21D26D18</t>
  </si>
  <si>
    <t>A21D26D19</t>
  </si>
  <si>
    <t>A21D26D01</t>
  </si>
  <si>
    <t>A21D26D02</t>
  </si>
  <si>
    <t>APP20D26D21</t>
  </si>
  <si>
    <t>A21D26D03</t>
  </si>
  <si>
    <t>A21D26D20</t>
  </si>
  <si>
    <t>A21D26D07</t>
  </si>
  <si>
    <t>A21D26D08</t>
  </si>
  <si>
    <t>A21D26D09</t>
  </si>
  <si>
    <t>A21D26D10</t>
  </si>
  <si>
    <t>A21D26D11</t>
  </si>
  <si>
    <t>A21D26D12</t>
  </si>
  <si>
    <t>CPI linked instrument 27</t>
  </si>
  <si>
    <t>4B.630</t>
  </si>
  <si>
    <t>A21D27D13</t>
  </si>
  <si>
    <t>A21D27D14</t>
  </si>
  <si>
    <t>A21D27D15</t>
  </si>
  <si>
    <t>A21D27D16</t>
  </si>
  <si>
    <t>A21D27D17</t>
  </si>
  <si>
    <t>A21D27D18</t>
  </si>
  <si>
    <t>A21D27D19</t>
  </si>
  <si>
    <t>A21D27D01</t>
  </si>
  <si>
    <t>A21D27D02</t>
  </si>
  <si>
    <t>APP20D27D21</t>
  </si>
  <si>
    <t>A21D27D03</t>
  </si>
  <si>
    <t>A21D27D20</t>
  </si>
  <si>
    <t>A21D27D07</t>
  </si>
  <si>
    <t>A21D27D08</t>
  </si>
  <si>
    <t>A21D27D09</t>
  </si>
  <si>
    <t>A21D27D10</t>
  </si>
  <si>
    <t>A21D27D11</t>
  </si>
  <si>
    <t>A21D27D12</t>
  </si>
  <si>
    <t>CPI linked instrument 28</t>
  </si>
  <si>
    <t>4B.631</t>
  </si>
  <si>
    <t>A21D28D13</t>
  </si>
  <si>
    <t>A21D28D14</t>
  </si>
  <si>
    <t>A21D28D15</t>
  </si>
  <si>
    <t>A21D28D16</t>
  </si>
  <si>
    <t>A21D28D17</t>
  </si>
  <si>
    <t>A21D28D18</t>
  </si>
  <si>
    <t>A21D28D19</t>
  </si>
  <si>
    <t>A21D28D01</t>
  </si>
  <si>
    <t>A21D28D02</t>
  </si>
  <si>
    <t>APP20D28D21</t>
  </si>
  <si>
    <t>A21D28D03</t>
  </si>
  <si>
    <t>A21D28D20</t>
  </si>
  <si>
    <t>A21D28D07</t>
  </si>
  <si>
    <t>A21D28D08</t>
  </si>
  <si>
    <t>A21D28D09</t>
  </si>
  <si>
    <t>A21D28D10</t>
  </si>
  <si>
    <t>A21D28D11</t>
  </si>
  <si>
    <t>A21D28D12</t>
  </si>
  <si>
    <t>CPI linked instrument 29</t>
  </si>
  <si>
    <t>4B.632</t>
  </si>
  <si>
    <t>A21D29D13</t>
  </si>
  <si>
    <t>A21D29D14</t>
  </si>
  <si>
    <t>A21D29D15</t>
  </si>
  <si>
    <t>A21D29D16</t>
  </si>
  <si>
    <t>A21D29D17</t>
  </si>
  <si>
    <t>A21D29D18</t>
  </si>
  <si>
    <t>A21D29D19</t>
  </si>
  <si>
    <t>A21D29D01</t>
  </si>
  <si>
    <t>A21D29D02</t>
  </si>
  <si>
    <t>APP20D29D21</t>
  </si>
  <si>
    <t>A21D29D03</t>
  </si>
  <si>
    <t>A21D29D20</t>
  </si>
  <si>
    <t>A21D29D07</t>
  </si>
  <si>
    <t>A21D29D08</t>
  </si>
  <si>
    <t>A21D29D09</t>
  </si>
  <si>
    <t>A21D29D10</t>
  </si>
  <si>
    <t>A21D29D11</t>
  </si>
  <si>
    <t>A21D29D12</t>
  </si>
  <si>
    <t>CPI linked instrument 30</t>
  </si>
  <si>
    <t>4B.633</t>
  </si>
  <si>
    <t>A21D30D13</t>
  </si>
  <si>
    <t>A21D30D14</t>
  </si>
  <si>
    <t>A21D30D15</t>
  </si>
  <si>
    <t>A21D30D16</t>
  </si>
  <si>
    <t>A21D30D17</t>
  </si>
  <si>
    <t>A21D30D18</t>
  </si>
  <si>
    <t>A21D30D19</t>
  </si>
  <si>
    <t>A21D30D01</t>
  </si>
  <si>
    <t>A21D30D02</t>
  </si>
  <si>
    <t>APP20D30D21</t>
  </si>
  <si>
    <t>A21D30D03</t>
  </si>
  <si>
    <t>A21D30D20</t>
  </si>
  <si>
    <t>A21D30D07</t>
  </si>
  <si>
    <t>A21D30D08</t>
  </si>
  <si>
    <t>A21D30D09</t>
  </si>
  <si>
    <t>A21D30D10</t>
  </si>
  <si>
    <t>A21D30D11</t>
  </si>
  <si>
    <t>A21D30D12</t>
  </si>
  <si>
    <t>CPI linked instrument 31</t>
  </si>
  <si>
    <t>4B.634</t>
  </si>
  <si>
    <t>A21D31D13</t>
  </si>
  <si>
    <t>A21D31D14</t>
  </si>
  <si>
    <t>A21D31D15</t>
  </si>
  <si>
    <t>A21D31D16</t>
  </si>
  <si>
    <t>A21D31D17</t>
  </si>
  <si>
    <t>A21D31D18</t>
  </si>
  <si>
    <t>A21D31D19</t>
  </si>
  <si>
    <t>A21D31D01</t>
  </si>
  <si>
    <t>A21D31D02</t>
  </si>
  <si>
    <t>APP20D31D21</t>
  </si>
  <si>
    <t>A21D31D03</t>
  </si>
  <si>
    <t>A21D31D20</t>
  </si>
  <si>
    <t>A21D31D07</t>
  </si>
  <si>
    <t>A21D31D08</t>
  </si>
  <si>
    <t>A21D31D09</t>
  </si>
  <si>
    <t>A21D31D10</t>
  </si>
  <si>
    <t>A21D31D11</t>
  </si>
  <si>
    <t>A21D31D12</t>
  </si>
  <si>
    <t>CPI linked instrument 32</t>
  </si>
  <si>
    <t>4B.635</t>
  </si>
  <si>
    <t>A21D32D13</t>
  </si>
  <si>
    <t>A21D32D14</t>
  </si>
  <si>
    <t>A21D32D15</t>
  </si>
  <si>
    <t>A21D32D16</t>
  </si>
  <si>
    <t>A21D32D17</t>
  </si>
  <si>
    <t>A21D32D18</t>
  </si>
  <si>
    <t>A21D32D19</t>
  </si>
  <si>
    <t>A21D32D01</t>
  </si>
  <si>
    <t>A21D32D02</t>
  </si>
  <si>
    <t>APP20D32D21</t>
  </si>
  <si>
    <t>A21D32D03</t>
  </si>
  <si>
    <t>A21D32D20</t>
  </si>
  <si>
    <t>A21D32D07</t>
  </si>
  <si>
    <t>A21D32D08</t>
  </si>
  <si>
    <t>A21D32D09</t>
  </si>
  <si>
    <t>A21D32D10</t>
  </si>
  <si>
    <t>A21D32D11</t>
  </si>
  <si>
    <t>A21D32D12</t>
  </si>
  <si>
    <t>CPI linked instrument 33</t>
  </si>
  <si>
    <t>4B.636</t>
  </si>
  <si>
    <t>A21D33D13</t>
  </si>
  <si>
    <t>A21D33D14</t>
  </si>
  <si>
    <t>A21D33D15</t>
  </si>
  <si>
    <t>A21D33D16</t>
  </si>
  <si>
    <t>A21D33D17</t>
  </si>
  <si>
    <t>A21D33D18</t>
  </si>
  <si>
    <t>A21D33D19</t>
  </si>
  <si>
    <t>A21D33D01</t>
  </si>
  <si>
    <t>A21D33D02</t>
  </si>
  <si>
    <t>APP20D33D21</t>
  </si>
  <si>
    <t>A21D33D03</t>
  </si>
  <si>
    <t>A21D33D20</t>
  </si>
  <si>
    <t>A21D33D07</t>
  </si>
  <si>
    <t>A21D33D08</t>
  </si>
  <si>
    <t>A21D33D09</t>
  </si>
  <si>
    <t>A21D33D10</t>
  </si>
  <si>
    <t>A21D33D11</t>
  </si>
  <si>
    <t>A21D33D12</t>
  </si>
  <si>
    <t>CPI linked instrument 34</t>
  </si>
  <si>
    <t>4B.637</t>
  </si>
  <si>
    <t>A21D34D13</t>
  </si>
  <si>
    <t>A21D34D14</t>
  </si>
  <si>
    <t>A21D34D15</t>
  </si>
  <si>
    <t>A21D34D16</t>
  </si>
  <si>
    <t>A21D34D17</t>
  </si>
  <si>
    <t>A21D34D18</t>
  </si>
  <si>
    <t>A21D34D19</t>
  </si>
  <si>
    <t>A21D34D01</t>
  </si>
  <si>
    <t>A21D34D02</t>
  </si>
  <si>
    <t>APP20D34D21</t>
  </si>
  <si>
    <t>A21D34D03</t>
  </si>
  <si>
    <t>A21D34D20</t>
  </si>
  <si>
    <t>A21D34D07</t>
  </si>
  <si>
    <t>A21D34D08</t>
  </si>
  <si>
    <t>A21D34D09</t>
  </si>
  <si>
    <t>A21D34D10</t>
  </si>
  <si>
    <t>A21D34D11</t>
  </si>
  <si>
    <t>A21D34D12</t>
  </si>
  <si>
    <t>CPI linked instrument 35</t>
  </si>
  <si>
    <t>4B.638</t>
  </si>
  <si>
    <t>A21D35D13</t>
  </si>
  <si>
    <t>A21D35D14</t>
  </si>
  <si>
    <t>A21D35D15</t>
  </si>
  <si>
    <t>A21D35D16</t>
  </si>
  <si>
    <t>A21D35D17</t>
  </si>
  <si>
    <t>A21D35D18</t>
  </si>
  <si>
    <t>A21D35D19</t>
  </si>
  <si>
    <t>A21D35D01</t>
  </si>
  <si>
    <t>A21D35D02</t>
  </si>
  <si>
    <t>APP20D35D21</t>
  </si>
  <si>
    <t>A21D35D03</t>
  </si>
  <si>
    <t>A21D35D20</t>
  </si>
  <si>
    <t>A21D35D07</t>
  </si>
  <si>
    <t>A21D35D08</t>
  </si>
  <si>
    <t>A21D35D09</t>
  </si>
  <si>
    <t>A21D35D10</t>
  </si>
  <si>
    <t>A21D35D11</t>
  </si>
  <si>
    <t>A21D35D12</t>
  </si>
  <si>
    <t>CPI linked instrument 36</t>
  </si>
  <si>
    <t>4B.639</t>
  </si>
  <si>
    <t>A21D36D13</t>
  </si>
  <si>
    <t>A21D36D14</t>
  </si>
  <si>
    <t>A21D36D15</t>
  </si>
  <si>
    <t>A21D36D16</t>
  </si>
  <si>
    <t>A21D36D17</t>
  </si>
  <si>
    <t>A21D36D18</t>
  </si>
  <si>
    <t>A21D36D19</t>
  </si>
  <si>
    <t>A21D36D01</t>
  </si>
  <si>
    <t>A21D36D02</t>
  </si>
  <si>
    <t>APP20D36D21</t>
  </si>
  <si>
    <t>A21D36D03</t>
  </si>
  <si>
    <t>A21D36D20</t>
  </si>
  <si>
    <t>A21D36D07</t>
  </si>
  <si>
    <t>A21D36D08</t>
  </si>
  <si>
    <t>A21D36D09</t>
  </si>
  <si>
    <t>A21D36D10</t>
  </si>
  <si>
    <t>A21D36D11</t>
  </si>
  <si>
    <t>A21D36D12</t>
  </si>
  <si>
    <t>CPI linked instrument 37</t>
  </si>
  <si>
    <t>4B.640</t>
  </si>
  <si>
    <t>A21D37D13</t>
  </si>
  <si>
    <t>A21D37D14</t>
  </si>
  <si>
    <t>A21D37D15</t>
  </si>
  <si>
    <t>A21D37D16</t>
  </si>
  <si>
    <t>A21D37D17</t>
  </si>
  <si>
    <t>A21D37D18</t>
  </si>
  <si>
    <t>A21D37D19</t>
  </si>
  <si>
    <t>A21D37D01</t>
  </si>
  <si>
    <t>A21D37D02</t>
  </si>
  <si>
    <t>APP20D37D21</t>
  </si>
  <si>
    <t>A21D37D03</t>
  </si>
  <si>
    <t>A21D37D20</t>
  </si>
  <si>
    <t>A21D37D07</t>
  </si>
  <si>
    <t>A21D37D08</t>
  </si>
  <si>
    <t>A21D37D09</t>
  </si>
  <si>
    <t>A21D37D10</t>
  </si>
  <si>
    <t>A21D37D11</t>
  </si>
  <si>
    <t>A21D37D12</t>
  </si>
  <si>
    <t>CPI linked instrument 38</t>
  </si>
  <si>
    <t>4B.641</t>
  </si>
  <si>
    <t>A21D38D13</t>
  </si>
  <si>
    <t>A21D38D14</t>
  </si>
  <si>
    <t>A21D38D15</t>
  </si>
  <si>
    <t>A21D38D16</t>
  </si>
  <si>
    <t>A21D38D17</t>
  </si>
  <si>
    <t>A21D38D18</t>
  </si>
  <si>
    <t>A21D38D19</t>
  </si>
  <si>
    <t>A21D38D01</t>
  </si>
  <si>
    <t>A21D38D02</t>
  </si>
  <si>
    <t>APP20D38D21</t>
  </si>
  <si>
    <t>A21D38D03</t>
  </si>
  <si>
    <t>A21D38D20</t>
  </si>
  <si>
    <t>A21D38D07</t>
  </si>
  <si>
    <t>A21D38D08</t>
  </si>
  <si>
    <t>A21D38D09</t>
  </si>
  <si>
    <t>A21D38D10</t>
  </si>
  <si>
    <t>A21D38D11</t>
  </si>
  <si>
    <t>A21D38D12</t>
  </si>
  <si>
    <t>CPI linked instrument 39</t>
  </si>
  <si>
    <t>4B.642</t>
  </si>
  <si>
    <t>A21D39D13</t>
  </si>
  <si>
    <t>A21D39D14</t>
  </si>
  <si>
    <t>A21D39D15</t>
  </si>
  <si>
    <t>A21D39D16</t>
  </si>
  <si>
    <t>A21D39D17</t>
  </si>
  <si>
    <t>A21D39D18</t>
  </si>
  <si>
    <t>A21D39D19</t>
  </si>
  <si>
    <t>A21D39D01</t>
  </si>
  <si>
    <t>A21D39D02</t>
  </si>
  <si>
    <t>APP20D39D21</t>
  </si>
  <si>
    <t>A21D39D03</t>
  </si>
  <si>
    <t>A21D39D20</t>
  </si>
  <si>
    <t>A21D39D07</t>
  </si>
  <si>
    <t>A21D39D08</t>
  </si>
  <si>
    <t>A21D39D09</t>
  </si>
  <si>
    <t>A21D39D10</t>
  </si>
  <si>
    <t>A21D39D11</t>
  </si>
  <si>
    <t>A21D39D12</t>
  </si>
  <si>
    <t>CPI linked instrument 40</t>
  </si>
  <si>
    <t>4B.643</t>
  </si>
  <si>
    <t>A21D40D13</t>
  </si>
  <si>
    <t>A21D40D14</t>
  </si>
  <si>
    <t>A21D40D15</t>
  </si>
  <si>
    <t>A21D40D16</t>
  </si>
  <si>
    <t>A21D40D17</t>
  </si>
  <si>
    <t>A21D40D18</t>
  </si>
  <si>
    <t>A21D40D19</t>
  </si>
  <si>
    <t>A21D40D01</t>
  </si>
  <si>
    <t>A21D40D02</t>
  </si>
  <si>
    <t>APP20D40D21</t>
  </si>
  <si>
    <t>A21D40D03</t>
  </si>
  <si>
    <t>A21D40D20</t>
  </si>
  <si>
    <t>A21D40D07</t>
  </si>
  <si>
    <t>A21D40D08</t>
  </si>
  <si>
    <t>A21D40D09</t>
  </si>
  <si>
    <t>A21D40D10</t>
  </si>
  <si>
    <t>A21D40D11</t>
  </si>
  <si>
    <t>A21D40D12</t>
  </si>
  <si>
    <t>CPI linked instrument 41</t>
  </si>
  <si>
    <t>4B.644</t>
  </si>
  <si>
    <t>A21D41D13</t>
  </si>
  <si>
    <t>A21D41D14</t>
  </si>
  <si>
    <t>A21D41D15</t>
  </si>
  <si>
    <t>A21D41D16</t>
  </si>
  <si>
    <t>A21D41D17</t>
  </si>
  <si>
    <t>A21D41D18</t>
  </si>
  <si>
    <t>A21D41D19</t>
  </si>
  <si>
    <t>A21D41D01</t>
  </si>
  <si>
    <t>A21D41D02</t>
  </si>
  <si>
    <t>APP20D41D21</t>
  </si>
  <si>
    <t>A21D41D03</t>
  </si>
  <si>
    <t>A21D41D20</t>
  </si>
  <si>
    <t>A21D41D07</t>
  </si>
  <si>
    <t>A21D41D08</t>
  </si>
  <si>
    <t>A21D41D09</t>
  </si>
  <si>
    <t>A21D41D10</t>
  </si>
  <si>
    <t>A21D41D11</t>
  </si>
  <si>
    <t>A21D41D12</t>
  </si>
  <si>
    <t>CPI linked instrument 42</t>
  </si>
  <si>
    <t>4B.645</t>
  </si>
  <si>
    <t>A21D42D13</t>
  </si>
  <si>
    <t>A21D42D14</t>
  </si>
  <si>
    <t>A21D42D15</t>
  </si>
  <si>
    <t>A21D42D16</t>
  </si>
  <si>
    <t>A21D42D17</t>
  </si>
  <si>
    <t>A21D42D18</t>
  </si>
  <si>
    <t>A21D42D19</t>
  </si>
  <si>
    <t>A21D42D01</t>
  </si>
  <si>
    <t>A21D42D02</t>
  </si>
  <si>
    <t>APP20D42D21</t>
  </si>
  <si>
    <t>A21D42D03</t>
  </si>
  <si>
    <t>A21D42D20</t>
  </si>
  <si>
    <t>A21D42D07</t>
  </si>
  <si>
    <t>A21D42D08</t>
  </si>
  <si>
    <t>A21D42D09</t>
  </si>
  <si>
    <t>A21D42D10</t>
  </si>
  <si>
    <t>A21D42D11</t>
  </si>
  <si>
    <t>A21D42D12</t>
  </si>
  <si>
    <t>CPI linked instrument 43</t>
  </si>
  <si>
    <t>4B.646</t>
  </si>
  <si>
    <t>A21D43D13</t>
  </si>
  <si>
    <t>A21D43D14</t>
  </si>
  <si>
    <t>A21D43D15</t>
  </si>
  <si>
    <t>A21D43D16</t>
  </si>
  <si>
    <t>A21D43D17</t>
  </si>
  <si>
    <t>A21D43D18</t>
  </si>
  <si>
    <t>A21D43D19</t>
  </si>
  <si>
    <t>A21D43D01</t>
  </si>
  <si>
    <t>A21D43D02</t>
  </si>
  <si>
    <t>APP20D43D21</t>
  </si>
  <si>
    <t>A21D43D03</t>
  </si>
  <si>
    <t>A21D43D20</t>
  </si>
  <si>
    <t>A21D43D07</t>
  </si>
  <si>
    <t>A21D43D08</t>
  </si>
  <si>
    <t>A21D43D09</t>
  </si>
  <si>
    <t>A21D43D10</t>
  </si>
  <si>
    <t>A21D43D11</t>
  </si>
  <si>
    <t>A21D43D12</t>
  </si>
  <si>
    <t>CPI linked instrument 44</t>
  </si>
  <si>
    <t>4B.647</t>
  </si>
  <si>
    <t>A21D44D13</t>
  </si>
  <si>
    <t>A21D44D14</t>
  </si>
  <si>
    <t>A21D44D15</t>
  </si>
  <si>
    <t>A21D44D16</t>
  </si>
  <si>
    <t>A21D44D17</t>
  </si>
  <si>
    <t>A21D44D18</t>
  </si>
  <si>
    <t>A21D44D19</t>
  </si>
  <si>
    <t>A21D44D01</t>
  </si>
  <si>
    <t>A21D44D02</t>
  </si>
  <si>
    <t>APP20D44D21</t>
  </si>
  <si>
    <t>A21D44D03</t>
  </si>
  <si>
    <t>A21D44D20</t>
  </si>
  <si>
    <t>A21D44D07</t>
  </si>
  <si>
    <t>A21D44D08</t>
  </si>
  <si>
    <t>A21D44D09</t>
  </si>
  <si>
    <t>A21D44D10</t>
  </si>
  <si>
    <t>A21D44D11</t>
  </si>
  <si>
    <t>A21D44D12</t>
  </si>
  <si>
    <t>CPI linked instrument 45</t>
  </si>
  <si>
    <t>4B.648</t>
  </si>
  <si>
    <t>A21D45D13</t>
  </si>
  <si>
    <t>A21D45D14</t>
  </si>
  <si>
    <t>A21D45D15</t>
  </si>
  <si>
    <t>A21D45D16</t>
  </si>
  <si>
    <t>A21D45D17</t>
  </si>
  <si>
    <t>A21D45D18</t>
  </si>
  <si>
    <t>A21D45D19</t>
  </si>
  <si>
    <t>A21D45D01</t>
  </si>
  <si>
    <t>A21D45D02</t>
  </si>
  <si>
    <t>APP20D45D21</t>
  </si>
  <si>
    <t>A21D45D03</t>
  </si>
  <si>
    <t>A21D45D20</t>
  </si>
  <si>
    <t>A21D45D07</t>
  </si>
  <si>
    <t>A21D45D08</t>
  </si>
  <si>
    <t>A21D45D09</t>
  </si>
  <si>
    <t>A21D45D10</t>
  </si>
  <si>
    <t>A21D45D11</t>
  </si>
  <si>
    <t>A21D45D12</t>
  </si>
  <si>
    <t>CPI linked instrument 46</t>
  </si>
  <si>
    <t>4B.649</t>
  </si>
  <si>
    <t>A21D46D13</t>
  </si>
  <si>
    <t>A21D46D14</t>
  </si>
  <si>
    <t>A21D46D15</t>
  </si>
  <si>
    <t>A21D46D16</t>
  </si>
  <si>
    <t>A21D46D17</t>
  </si>
  <si>
    <t>A21D46D18</t>
  </si>
  <si>
    <t>A21D46D19</t>
  </si>
  <si>
    <t>A21D46D01</t>
  </si>
  <si>
    <t>A21D46D02</t>
  </si>
  <si>
    <t>APP20D46D21</t>
  </si>
  <si>
    <t>A21D46D03</t>
  </si>
  <si>
    <t>A21D46D20</t>
  </si>
  <si>
    <t>A21D46D07</t>
  </si>
  <si>
    <t>A21D46D08</t>
  </si>
  <si>
    <t>A21D46D09</t>
  </si>
  <si>
    <t>A21D46D10</t>
  </si>
  <si>
    <t>A21D46D11</t>
  </si>
  <si>
    <t>A21D46D12</t>
  </si>
  <si>
    <t>CPI linked instrument 47</t>
  </si>
  <si>
    <t>4B.650</t>
  </si>
  <si>
    <t>A21D47D13</t>
  </si>
  <si>
    <t>A21D47D14</t>
  </si>
  <si>
    <t>A21D47D15</t>
  </si>
  <si>
    <t>A21D47D16</t>
  </si>
  <si>
    <t>A21D47D17</t>
  </si>
  <si>
    <t>A21D47D18</t>
  </si>
  <si>
    <t>A21D47D19</t>
  </si>
  <si>
    <t>A21D47D01</t>
  </si>
  <si>
    <t>A21D47D02</t>
  </si>
  <si>
    <t>APP20D47D21</t>
  </si>
  <si>
    <t>A21D47D03</t>
  </si>
  <si>
    <t>A21D47D20</t>
  </si>
  <si>
    <t>A21D47D07</t>
  </si>
  <si>
    <t>A21D47D08</t>
  </si>
  <si>
    <t>A21D47D09</t>
  </si>
  <si>
    <t>A21D47D10</t>
  </si>
  <si>
    <t>A21D47D11</t>
  </si>
  <si>
    <t>A21D47D12</t>
  </si>
  <si>
    <t>CPI linked instrument 48</t>
  </si>
  <si>
    <t>4B.651</t>
  </si>
  <si>
    <t>A21D48D13</t>
  </si>
  <si>
    <t>A21D48D14</t>
  </si>
  <si>
    <t>A21D48D15</t>
  </si>
  <si>
    <t>A21D48D16</t>
  </si>
  <si>
    <t>A21D48D17</t>
  </si>
  <si>
    <t>A21D48D18</t>
  </si>
  <si>
    <t>A21D48D19</t>
  </si>
  <si>
    <t>A21D48D01</t>
  </si>
  <si>
    <t>A21D48D02</t>
  </si>
  <si>
    <t>APP20D48D21</t>
  </si>
  <si>
    <t>A21D48D03</t>
  </si>
  <si>
    <t>A21D48D20</t>
  </si>
  <si>
    <t>A21D48D07</t>
  </si>
  <si>
    <t>A21D48D08</t>
  </si>
  <si>
    <t>A21D48D09</t>
  </si>
  <si>
    <t>A21D48D10</t>
  </si>
  <si>
    <t>A21D48D11</t>
  </si>
  <si>
    <t>A21D48D12</t>
  </si>
  <si>
    <t>CPI linked instrument 49</t>
  </si>
  <si>
    <t>4B.652</t>
  </si>
  <si>
    <t>A21D49D13</t>
  </si>
  <si>
    <t>A21D49D14</t>
  </si>
  <si>
    <t>A21D49D15</t>
  </si>
  <si>
    <t>A21D49D16</t>
  </si>
  <si>
    <t>A21D49D17</t>
  </si>
  <si>
    <t>A21D49D18</t>
  </si>
  <si>
    <t>A21D49D19</t>
  </si>
  <si>
    <t>A21D49D01</t>
  </si>
  <si>
    <t>A21D49D02</t>
  </si>
  <si>
    <t>APP20D49D21</t>
  </si>
  <si>
    <t>A21D49D03</t>
  </si>
  <si>
    <t>A21D49D20</t>
  </si>
  <si>
    <t>A21D49D07</t>
  </si>
  <si>
    <t>A21D49D08</t>
  </si>
  <si>
    <t>A21D49D09</t>
  </si>
  <si>
    <t>A21D49D10</t>
  </si>
  <si>
    <t>A21D49D11</t>
  </si>
  <si>
    <t>A21D49D12</t>
  </si>
  <si>
    <t>CPI linked instrument 50</t>
  </si>
  <si>
    <t>4B.653</t>
  </si>
  <si>
    <t>A21D50D13</t>
  </si>
  <si>
    <t>A21D50D14</t>
  </si>
  <si>
    <t>A21D50D15</t>
  </si>
  <si>
    <t>A21D50D16</t>
  </si>
  <si>
    <t>A21D50D17</t>
  </si>
  <si>
    <t>A21D50D18</t>
  </si>
  <si>
    <t>A21D50D19</t>
  </si>
  <si>
    <t>A21D50D01</t>
  </si>
  <si>
    <t>A21D50D02</t>
  </si>
  <si>
    <t>APP20D50D21</t>
  </si>
  <si>
    <t>A21D50D03</t>
  </si>
  <si>
    <t>A21D50D20</t>
  </si>
  <si>
    <t>A21D50D07</t>
  </si>
  <si>
    <t>A21D50D08</t>
  </si>
  <si>
    <t>A21D50D09</t>
  </si>
  <si>
    <t>A21D50D10</t>
  </si>
  <si>
    <t>A21D50D11</t>
  </si>
  <si>
    <t>A21D50D12</t>
  </si>
  <si>
    <t>CPI linked instrument 51</t>
  </si>
  <si>
    <t>4B.654</t>
  </si>
  <si>
    <t>A21D51D13</t>
  </si>
  <si>
    <t>A21D51D14</t>
  </si>
  <si>
    <t>A21D51D15</t>
  </si>
  <si>
    <t>A21D51D16</t>
  </si>
  <si>
    <t>A21D51D17</t>
  </si>
  <si>
    <t>A21D51D18</t>
  </si>
  <si>
    <t>A21D51D19</t>
  </si>
  <si>
    <t>A21D51D01</t>
  </si>
  <si>
    <t>A21D51D02</t>
  </si>
  <si>
    <t>APP20D51D21</t>
  </si>
  <si>
    <t>A21D51D03</t>
  </si>
  <si>
    <t>A21D51D20</t>
  </si>
  <si>
    <t>A21D51D07</t>
  </si>
  <si>
    <t>A21D51D08</t>
  </si>
  <si>
    <t>A21D51D09</t>
  </si>
  <si>
    <t>A21D51D10</t>
  </si>
  <si>
    <t>A21D51D11</t>
  </si>
  <si>
    <t>A21D51D12</t>
  </si>
  <si>
    <t>CPI linked instrument 52</t>
  </si>
  <si>
    <t>4B.655</t>
  </si>
  <si>
    <t>A21D52D13</t>
  </si>
  <si>
    <t>A21D52D14</t>
  </si>
  <si>
    <t>A21D52D15</t>
  </si>
  <si>
    <t>A21D52D16</t>
  </si>
  <si>
    <t>A21D52D17</t>
  </si>
  <si>
    <t>A21D52D18</t>
  </si>
  <si>
    <t>A21D52D19</t>
  </si>
  <si>
    <t>A21D52D01</t>
  </si>
  <si>
    <t>A21D52D02</t>
  </si>
  <si>
    <t>APP20D52D21</t>
  </si>
  <si>
    <t>A21D52D03</t>
  </si>
  <si>
    <t>A21D52D20</t>
  </si>
  <si>
    <t>A21D52D07</t>
  </si>
  <si>
    <t>A21D52D08</t>
  </si>
  <si>
    <t>A21D52D09</t>
  </si>
  <si>
    <t>A21D52D10</t>
  </si>
  <si>
    <t>A21D52D11</t>
  </si>
  <si>
    <t>A21D52D12</t>
  </si>
  <si>
    <t>CPI linked instrument 53</t>
  </si>
  <si>
    <t>4B.656</t>
  </si>
  <si>
    <t>A21D53D13</t>
  </si>
  <si>
    <t>A21D53D14</t>
  </si>
  <si>
    <t>A21D53D15</t>
  </si>
  <si>
    <t>A21D53D16</t>
  </si>
  <si>
    <t>A21D53D17</t>
  </si>
  <si>
    <t>A21D53D18</t>
  </si>
  <si>
    <t>A21D53D19</t>
  </si>
  <si>
    <t>A21D53D01</t>
  </si>
  <si>
    <t>A21D53D02</t>
  </si>
  <si>
    <t>APP20D53D21</t>
  </si>
  <si>
    <t>A21D53D03</t>
  </si>
  <si>
    <t>A21D53D20</t>
  </si>
  <si>
    <t>A21D53D07</t>
  </si>
  <si>
    <t>A21D53D08</t>
  </si>
  <si>
    <t>A21D53D09</t>
  </si>
  <si>
    <t>A21D53D10</t>
  </si>
  <si>
    <t>A21D53D11</t>
  </si>
  <si>
    <t>A21D53D12</t>
  </si>
  <si>
    <t>CPI linked instrument 54</t>
  </si>
  <si>
    <t>4B.657</t>
  </si>
  <si>
    <t>A21D54D13</t>
  </si>
  <si>
    <t>A21D54D14</t>
  </si>
  <si>
    <t>A21D54D15</t>
  </si>
  <si>
    <t>A21D54D16</t>
  </si>
  <si>
    <t>A21D54D17</t>
  </si>
  <si>
    <t>A21D54D18</t>
  </si>
  <si>
    <t>A21D54D19</t>
  </si>
  <si>
    <t>A21D54D01</t>
  </si>
  <si>
    <t>A21D54D02</t>
  </si>
  <si>
    <t>APP20D54D21</t>
  </si>
  <si>
    <t>A21D54D03</t>
  </si>
  <si>
    <t>A21D54D20</t>
  </si>
  <si>
    <t>A21D54D07</t>
  </si>
  <si>
    <t>A21D54D08</t>
  </si>
  <si>
    <t>A21D54D09</t>
  </si>
  <si>
    <t>A21D54D10</t>
  </si>
  <si>
    <t>A21D54D11</t>
  </si>
  <si>
    <t>A21D54D12</t>
  </si>
  <si>
    <t>CPI linked instrument 55</t>
  </si>
  <si>
    <t>4B.658</t>
  </si>
  <si>
    <t>A21D55D13</t>
  </si>
  <si>
    <t>A21D55D14</t>
  </si>
  <si>
    <t>A21D55D15</t>
  </si>
  <si>
    <t>A21D55D16</t>
  </si>
  <si>
    <t>A21D55D17</t>
  </si>
  <si>
    <t>A21D55D18</t>
  </si>
  <si>
    <t>A21D55D19</t>
  </si>
  <si>
    <t>A21D55D01</t>
  </si>
  <si>
    <t>A21D55D02</t>
  </si>
  <si>
    <t>APP20D55D21</t>
  </si>
  <si>
    <t>A21D55D03</t>
  </si>
  <si>
    <t>A21D55D20</t>
  </si>
  <si>
    <t>A21D55D07</t>
  </si>
  <si>
    <t>A21D55D08</t>
  </si>
  <si>
    <t>A21D55D09</t>
  </si>
  <si>
    <t>A21D55D10</t>
  </si>
  <si>
    <t>A21D55D11</t>
  </si>
  <si>
    <t>A21D55D12</t>
  </si>
  <si>
    <t>CPI linked instrument 56</t>
  </si>
  <si>
    <t>4B.659</t>
  </si>
  <si>
    <t>A21D56D13</t>
  </si>
  <si>
    <t>A21D56D14</t>
  </si>
  <si>
    <t>A21D56D15</t>
  </si>
  <si>
    <t>A21D56D16</t>
  </si>
  <si>
    <t>A21D56D17</t>
  </si>
  <si>
    <t>A21D56D18</t>
  </si>
  <si>
    <t>A21D56D19</t>
  </si>
  <si>
    <t>A21D56D01</t>
  </si>
  <si>
    <t>A21D56D02</t>
  </si>
  <si>
    <t>APP20D56D21</t>
  </si>
  <si>
    <t>A21D56D03</t>
  </si>
  <si>
    <t>A21D56D20</t>
  </si>
  <si>
    <t>A21D56D07</t>
  </si>
  <si>
    <t>A21D56D08</t>
  </si>
  <si>
    <t>A21D56D09</t>
  </si>
  <si>
    <t>A21D56D10</t>
  </si>
  <si>
    <t>A21D56D11</t>
  </si>
  <si>
    <t>A21D56D12</t>
  </si>
  <si>
    <t>CPI linked instrument 57</t>
  </si>
  <si>
    <t>4B.660</t>
  </si>
  <si>
    <t>A21D57D13</t>
  </si>
  <si>
    <t>A21D57D14</t>
  </si>
  <si>
    <t>A21D57D15</t>
  </si>
  <si>
    <t>A21D57D16</t>
  </si>
  <si>
    <t>A21D57D17</t>
  </si>
  <si>
    <t>A21D57D18</t>
  </si>
  <si>
    <t>A21D57D19</t>
  </si>
  <si>
    <t>A21D57D01</t>
  </si>
  <si>
    <t>A21D57D02</t>
  </si>
  <si>
    <t>APP20D57D21</t>
  </si>
  <si>
    <t>A21D57D03</t>
  </si>
  <si>
    <t>A21D57D20</t>
  </si>
  <si>
    <t>A21D57D07</t>
  </si>
  <si>
    <t>A21D57D08</t>
  </si>
  <si>
    <t>A21D57D09</t>
  </si>
  <si>
    <t>A21D57D10</t>
  </si>
  <si>
    <t>A21D57D11</t>
  </si>
  <si>
    <t>A21D57D12</t>
  </si>
  <si>
    <t>CPI linked instrument 58</t>
  </si>
  <si>
    <t>4B.661</t>
  </si>
  <si>
    <t>A21D58D13</t>
  </si>
  <si>
    <t>A21D58D14</t>
  </si>
  <si>
    <t>A21D58D15</t>
  </si>
  <si>
    <t>A21D58D16</t>
  </si>
  <si>
    <t>A21D58D17</t>
  </si>
  <si>
    <t>A21D58D18</t>
  </si>
  <si>
    <t>A21D58D19</t>
  </si>
  <si>
    <t>A21D58D01</t>
  </si>
  <si>
    <t>A21D58D02</t>
  </si>
  <si>
    <t>APP20D58D21</t>
  </si>
  <si>
    <t>A21D58D03</t>
  </si>
  <si>
    <t>A21D58D20</t>
  </si>
  <si>
    <t>A21D58D07</t>
  </si>
  <si>
    <t>A21D58D08</t>
  </si>
  <si>
    <t>A21D58D09</t>
  </si>
  <si>
    <t>A21D58D10</t>
  </si>
  <si>
    <t>A21D58D11</t>
  </si>
  <si>
    <t>A21D58D12</t>
  </si>
  <si>
    <t>CPI linked instrument 59</t>
  </si>
  <si>
    <t>4B.662</t>
  </si>
  <si>
    <t>A21D59D13</t>
  </si>
  <si>
    <t>A21D59D14</t>
  </si>
  <si>
    <t>A21D59D15</t>
  </si>
  <si>
    <t>A21D59D16</t>
  </si>
  <si>
    <t>A21D59D17</t>
  </si>
  <si>
    <t>A21D59D18</t>
  </si>
  <si>
    <t>A21D59D19</t>
  </si>
  <si>
    <t>A21D59D01</t>
  </si>
  <si>
    <t>A21D59D02</t>
  </si>
  <si>
    <t>APP20D59D21</t>
  </si>
  <si>
    <t>A21D59D03</t>
  </si>
  <si>
    <t>A21D59D20</t>
  </si>
  <si>
    <t>A21D59D07</t>
  </si>
  <si>
    <t>A21D59D08</t>
  </si>
  <si>
    <t>A21D59D09</t>
  </si>
  <si>
    <t>A21D59D10</t>
  </si>
  <si>
    <t>A21D59D11</t>
  </si>
  <si>
    <t>A21D59D12</t>
  </si>
  <si>
    <t>CPI linked instrument 60</t>
  </si>
  <si>
    <t>4B.663</t>
  </si>
  <si>
    <t>A21D60D13</t>
  </si>
  <si>
    <t>A21D60D14</t>
  </si>
  <si>
    <t>A21D60D15</t>
  </si>
  <si>
    <t>A21D60D16</t>
  </si>
  <si>
    <t>A21D60D17</t>
  </si>
  <si>
    <t>A21D60D18</t>
  </si>
  <si>
    <t>A21D60D19</t>
  </si>
  <si>
    <t>A21D60D01</t>
  </si>
  <si>
    <t>A21D60D02</t>
  </si>
  <si>
    <t>APP20D60D21</t>
  </si>
  <si>
    <t>A21D60D03</t>
  </si>
  <si>
    <t>A21D60D20</t>
  </si>
  <si>
    <t>A21D60D07</t>
  </si>
  <si>
    <t>A21D60D08</t>
  </si>
  <si>
    <t>A21D60D09</t>
  </si>
  <si>
    <t>A21D60D10</t>
  </si>
  <si>
    <t>A21D60D11</t>
  </si>
  <si>
    <t>A21D60D12</t>
  </si>
  <si>
    <t>CPI linked instrument 61</t>
  </si>
  <si>
    <t>4B.664</t>
  </si>
  <si>
    <t>A21D61D13</t>
  </si>
  <si>
    <t>A21D61D14</t>
  </si>
  <si>
    <t>A21D61D15</t>
  </si>
  <si>
    <t>A21D61D16</t>
  </si>
  <si>
    <t>A21D61D17</t>
  </si>
  <si>
    <t>A21D61D18</t>
  </si>
  <si>
    <t>A21D61D19</t>
  </si>
  <si>
    <t>A21D61D01</t>
  </si>
  <si>
    <t>A21D61D02</t>
  </si>
  <si>
    <t>APP20D61D21</t>
  </si>
  <si>
    <t>A21D61D03</t>
  </si>
  <si>
    <t>A21D61D20</t>
  </si>
  <si>
    <t>A21D61D07</t>
  </si>
  <si>
    <t>A21D61D08</t>
  </si>
  <si>
    <t>A21D61D09</t>
  </si>
  <si>
    <t>A21D61D10</t>
  </si>
  <si>
    <t>A21D61D11</t>
  </si>
  <si>
    <t>A21D61D12</t>
  </si>
  <si>
    <t>CPI linked instrument 62</t>
  </si>
  <si>
    <t>4B.665</t>
  </si>
  <si>
    <t>A21D62D13</t>
  </si>
  <si>
    <t>A21D62D14</t>
  </si>
  <si>
    <t>A21D62D15</t>
  </si>
  <si>
    <t>A21D62D16</t>
  </si>
  <si>
    <t>A21D62D17</t>
  </si>
  <si>
    <t>A21D62D18</t>
  </si>
  <si>
    <t>A21D62D19</t>
  </si>
  <si>
    <t>A21D62D01</t>
  </si>
  <si>
    <t>A21D62D02</t>
  </si>
  <si>
    <t>APP20D62D21</t>
  </si>
  <si>
    <t>A21D62D03</t>
  </si>
  <si>
    <t>A21D62D20</t>
  </si>
  <si>
    <t>A21D62D07</t>
  </si>
  <si>
    <t>A21D62D08</t>
  </si>
  <si>
    <t>A21D62D09</t>
  </si>
  <si>
    <t>A21D62D10</t>
  </si>
  <si>
    <t>A21D62D11</t>
  </si>
  <si>
    <t>A21D62D12</t>
  </si>
  <si>
    <t>CPI linked instrument 63</t>
  </si>
  <si>
    <t>4B.666</t>
  </si>
  <si>
    <t>A21D63D13</t>
  </si>
  <si>
    <t>A21D63D14</t>
  </si>
  <si>
    <t>A21D63D15</t>
  </si>
  <si>
    <t>A21D63D16</t>
  </si>
  <si>
    <t>A21D63D17</t>
  </si>
  <si>
    <t>A21D63D18</t>
  </si>
  <si>
    <t>A21D63D19</t>
  </si>
  <si>
    <t>A21D63D01</t>
  </si>
  <si>
    <t>A21D63D02</t>
  </si>
  <si>
    <t>APP20D63D21</t>
  </si>
  <si>
    <t>A21D63D03</t>
  </si>
  <si>
    <t>A21D63D20</t>
  </si>
  <si>
    <t>A21D63D07</t>
  </si>
  <si>
    <t>A21D63D08</t>
  </si>
  <si>
    <t>A21D63D09</t>
  </si>
  <si>
    <t>A21D63D10</t>
  </si>
  <si>
    <t>A21D63D11</t>
  </si>
  <si>
    <t>A21D63D12</t>
  </si>
  <si>
    <t>CPI linked instrument 64</t>
  </si>
  <si>
    <t>4B.667</t>
  </si>
  <si>
    <t>A21D64D13</t>
  </si>
  <si>
    <t>A21D64D14</t>
  </si>
  <si>
    <t>A21D64D15</t>
  </si>
  <si>
    <t>A21D64D16</t>
  </si>
  <si>
    <t>A21D64D17</t>
  </si>
  <si>
    <t>A21D64D18</t>
  </si>
  <si>
    <t>A21D64D19</t>
  </si>
  <si>
    <t>A21D64D01</t>
  </si>
  <si>
    <t>A21D64D02</t>
  </si>
  <si>
    <t>APP20D64D21</t>
  </si>
  <si>
    <t>A21D64D03</t>
  </si>
  <si>
    <t>A21D64D20</t>
  </si>
  <si>
    <t>A21D64D07</t>
  </si>
  <si>
    <t>A21D64D08</t>
  </si>
  <si>
    <t>A21D64D09</t>
  </si>
  <si>
    <t>A21D64D10</t>
  </si>
  <si>
    <t>A21D64D11</t>
  </si>
  <si>
    <t>A21D64D12</t>
  </si>
  <si>
    <t>CPI linked instrument 65</t>
  </si>
  <si>
    <t>4B.668</t>
  </si>
  <si>
    <t>A21D65D13</t>
  </si>
  <si>
    <t>A21D65D14</t>
  </si>
  <si>
    <t>A21D65D15</t>
  </si>
  <si>
    <t>A21D65D16</t>
  </si>
  <si>
    <t>A21D65D17</t>
  </si>
  <si>
    <t>A21D65D18</t>
  </si>
  <si>
    <t>A21D65D19</t>
  </si>
  <si>
    <t>A21D65D01</t>
  </si>
  <si>
    <t>A21D65D02</t>
  </si>
  <si>
    <t>APP20D65D21</t>
  </si>
  <si>
    <t>A21D65D03</t>
  </si>
  <si>
    <t>A21D65D20</t>
  </si>
  <si>
    <t>A21D65D07</t>
  </si>
  <si>
    <t>A21D65D08</t>
  </si>
  <si>
    <t>A21D65D09</t>
  </si>
  <si>
    <t>A21D65D10</t>
  </si>
  <si>
    <t>A21D65D11</t>
  </si>
  <si>
    <t>A21D65D12</t>
  </si>
  <si>
    <t>CPI linked instrument 66</t>
  </si>
  <si>
    <t>4B.669</t>
  </si>
  <si>
    <t>A21D66D13</t>
  </si>
  <si>
    <t>A21D66D14</t>
  </si>
  <si>
    <t>A21D66D15</t>
  </si>
  <si>
    <t>A21D66D16</t>
  </si>
  <si>
    <t>A21D66D17</t>
  </si>
  <si>
    <t>A21D66D18</t>
  </si>
  <si>
    <t>A21D66D19</t>
  </si>
  <si>
    <t>A21D66D01</t>
  </si>
  <si>
    <t>A21D66D02</t>
  </si>
  <si>
    <t>APP20D66D21</t>
  </si>
  <si>
    <t>A21D66D03</t>
  </si>
  <si>
    <t>A21D66D20</t>
  </si>
  <si>
    <t>A21D66D07</t>
  </si>
  <si>
    <t>A21D66D08</t>
  </si>
  <si>
    <t>A21D66D09</t>
  </si>
  <si>
    <t>A21D66D10</t>
  </si>
  <si>
    <t>A21D66D11</t>
  </si>
  <si>
    <t>A21D66D12</t>
  </si>
  <si>
    <t>CPI linked instrument 67</t>
  </si>
  <si>
    <t>4B.670</t>
  </si>
  <si>
    <t>A21D67D13</t>
  </si>
  <si>
    <t>A21D67D14</t>
  </si>
  <si>
    <t>A21D67D15</t>
  </si>
  <si>
    <t>A21D67D16</t>
  </si>
  <si>
    <t>A21D67D17</t>
  </si>
  <si>
    <t>A21D67D18</t>
  </si>
  <si>
    <t>A21D67D19</t>
  </si>
  <si>
    <t>A21D67D01</t>
  </si>
  <si>
    <t>A21D67D02</t>
  </si>
  <si>
    <t>APP20D67D21</t>
  </si>
  <si>
    <t>A21D67D03</t>
  </si>
  <si>
    <t>A21D67D20</t>
  </si>
  <si>
    <t>A21D67D07</t>
  </si>
  <si>
    <t>A21D67D08</t>
  </si>
  <si>
    <t>A21D67D09</t>
  </si>
  <si>
    <t>A21D67D10</t>
  </si>
  <si>
    <t>A21D67D11</t>
  </si>
  <si>
    <t>A21D67D12</t>
  </si>
  <si>
    <t>CPI linked instrument 68</t>
  </si>
  <si>
    <t>4B.671</t>
  </si>
  <si>
    <t>A21D68D13</t>
  </si>
  <si>
    <t>A21D68D14</t>
  </si>
  <si>
    <t>A21D68D15</t>
  </si>
  <si>
    <t>A21D68D16</t>
  </si>
  <si>
    <t>A21D68D17</t>
  </si>
  <si>
    <t>A21D68D18</t>
  </si>
  <si>
    <t>A21D68D19</t>
  </si>
  <si>
    <t>A21D68D01</t>
  </si>
  <si>
    <t>A21D68D02</t>
  </si>
  <si>
    <t>APP20D68D21</t>
  </si>
  <si>
    <t>A21D68D03</t>
  </si>
  <si>
    <t>A21D68D20</t>
  </si>
  <si>
    <t>A21D68D07</t>
  </si>
  <si>
    <t>A21D68D08</t>
  </si>
  <si>
    <t>A21D68D09</t>
  </si>
  <si>
    <t>A21D68D10</t>
  </si>
  <si>
    <t>A21D68D11</t>
  </si>
  <si>
    <t>A21D68D12</t>
  </si>
  <si>
    <t>CPI linked instrument 69</t>
  </si>
  <si>
    <t>4B.672</t>
  </si>
  <si>
    <t>A21D69D13</t>
  </si>
  <si>
    <t>A21D69D14</t>
  </si>
  <si>
    <t>A21D69D15</t>
  </si>
  <si>
    <t>A21D69D16</t>
  </si>
  <si>
    <t>A21D69D17</t>
  </si>
  <si>
    <t>A21D69D18</t>
  </si>
  <si>
    <t>A21D69D19</t>
  </si>
  <si>
    <t>A21D69D01</t>
  </si>
  <si>
    <t>A21D69D02</t>
  </si>
  <si>
    <t>APP20D69D21</t>
  </si>
  <si>
    <t>A21D69D03</t>
  </si>
  <si>
    <t>A21D69D20</t>
  </si>
  <si>
    <t>A21D69D07</t>
  </si>
  <si>
    <t>A21D69D08</t>
  </si>
  <si>
    <t>A21D69D09</t>
  </si>
  <si>
    <t>A21D69D10</t>
  </si>
  <si>
    <t>A21D69D11</t>
  </si>
  <si>
    <t>A21D69D12</t>
  </si>
  <si>
    <t>CPI linked instrument 70</t>
  </si>
  <si>
    <t>4B.673</t>
  </si>
  <si>
    <t>A21D70D13</t>
  </si>
  <si>
    <t>A21D70D14</t>
  </si>
  <si>
    <t>A21D70D15</t>
  </si>
  <si>
    <t>A21D70D16</t>
  </si>
  <si>
    <t>A21D70D17</t>
  </si>
  <si>
    <t>A21D70D18</t>
  </si>
  <si>
    <t>A21D70D19</t>
  </si>
  <si>
    <t>A21D70D01</t>
  </si>
  <si>
    <t>A21D70D02</t>
  </si>
  <si>
    <t>APP20D70D21</t>
  </si>
  <si>
    <t>A21D70D03</t>
  </si>
  <si>
    <t>A21D70D20</t>
  </si>
  <si>
    <t>A21D70D07</t>
  </si>
  <si>
    <t>A21D70D08</t>
  </si>
  <si>
    <t>A21D70D09</t>
  </si>
  <si>
    <t>A21D70D10</t>
  </si>
  <si>
    <t>A21D70D11</t>
  </si>
  <si>
    <t>A21D70D12</t>
  </si>
  <si>
    <t>CPI linked instrument 71</t>
  </si>
  <si>
    <t>4B.674</t>
  </si>
  <si>
    <t>A21D71D13</t>
  </si>
  <si>
    <t>A21D71D14</t>
  </si>
  <si>
    <t>A21D71D15</t>
  </si>
  <si>
    <t>A21D71D16</t>
  </si>
  <si>
    <t>A21D71D17</t>
  </si>
  <si>
    <t>A21D71D18</t>
  </si>
  <si>
    <t>A21D71D19</t>
  </si>
  <si>
    <t>A21D71D01</t>
  </si>
  <si>
    <t>A21D71D02</t>
  </si>
  <si>
    <t>APP20D71D21</t>
  </si>
  <si>
    <t>A21D71D03</t>
  </si>
  <si>
    <t>A21D71D20</t>
  </si>
  <si>
    <t>A21D71D07</t>
  </si>
  <si>
    <t>A21D71D08</t>
  </si>
  <si>
    <t>A21D71D09</t>
  </si>
  <si>
    <t>A21D71D10</t>
  </si>
  <si>
    <t>A21D71D11</t>
  </si>
  <si>
    <t>A21D71D12</t>
  </si>
  <si>
    <t>CPI linked instrument 72</t>
  </si>
  <si>
    <t>4B.675</t>
  </si>
  <si>
    <t>A21D72D13</t>
  </si>
  <si>
    <t>A21D72D14</t>
  </si>
  <si>
    <t>A21D72D15</t>
  </si>
  <si>
    <t>A21D72D16</t>
  </si>
  <si>
    <t>A21D72D17</t>
  </si>
  <si>
    <t>A21D72D18</t>
  </si>
  <si>
    <t>A21D72D19</t>
  </si>
  <si>
    <t>A21D72D01</t>
  </si>
  <si>
    <t>A21D72D02</t>
  </si>
  <si>
    <t>APP20D72D21</t>
  </si>
  <si>
    <t>A21D72D03</t>
  </si>
  <si>
    <t>A21D72D20</t>
  </si>
  <si>
    <t>A21D72D07</t>
  </si>
  <si>
    <t>A21D72D08</t>
  </si>
  <si>
    <t>A21D72D09</t>
  </si>
  <si>
    <t>A21D72D10</t>
  </si>
  <si>
    <t>A21D72D11</t>
  </si>
  <si>
    <t>A21D72D12</t>
  </si>
  <si>
    <t>CPI linked instrument 73</t>
  </si>
  <si>
    <t>4B.676</t>
  </si>
  <si>
    <t>A21D73D13</t>
  </si>
  <si>
    <t>A21D73D14</t>
  </si>
  <si>
    <t>A21D73D15</t>
  </si>
  <si>
    <t>A21D73D16</t>
  </si>
  <si>
    <t>A21D73D17</t>
  </si>
  <si>
    <t>A21D73D18</t>
  </si>
  <si>
    <t>A21D73D19</t>
  </si>
  <si>
    <t>A21D73D01</t>
  </si>
  <si>
    <t>A21D73D02</t>
  </si>
  <si>
    <t>APP20D73D21</t>
  </si>
  <si>
    <t>A21D73D03</t>
  </si>
  <si>
    <t>A21D73D20</t>
  </si>
  <si>
    <t>A21D73D07</t>
  </si>
  <si>
    <t>A21D73D08</t>
  </si>
  <si>
    <t>A21D73D09</t>
  </si>
  <si>
    <t>A21D73D10</t>
  </si>
  <si>
    <t>A21D73D11</t>
  </si>
  <si>
    <t>A21D73D12</t>
  </si>
  <si>
    <t>CPI linked instrument 74</t>
  </si>
  <si>
    <t>4B.677</t>
  </si>
  <si>
    <t>A21D74D13</t>
  </si>
  <si>
    <t>A21D74D14</t>
  </si>
  <si>
    <t>A21D74D15</t>
  </si>
  <si>
    <t>A21D74D16</t>
  </si>
  <si>
    <t>A21D74D17</t>
  </si>
  <si>
    <t>A21D74D18</t>
  </si>
  <si>
    <t>A21D74D19</t>
  </si>
  <si>
    <t>A21D74D01</t>
  </si>
  <si>
    <t>A21D74D02</t>
  </si>
  <si>
    <t>APP20D74D21</t>
  </si>
  <si>
    <t>A21D74D03</t>
  </si>
  <si>
    <t>A21D74D20</t>
  </si>
  <si>
    <t>A21D74D07</t>
  </si>
  <si>
    <t>A21D74D08</t>
  </si>
  <si>
    <t>A21D74D09</t>
  </si>
  <si>
    <t>A21D74D10</t>
  </si>
  <si>
    <t>A21D74D11</t>
  </si>
  <si>
    <t>A21D74D12</t>
  </si>
  <si>
    <t>CPI linked instrument 75</t>
  </si>
  <si>
    <t>4B.678</t>
  </si>
  <si>
    <t>A21D75D13</t>
  </si>
  <si>
    <t>A21D75D14</t>
  </si>
  <si>
    <t>A21D75D15</t>
  </si>
  <si>
    <t>A21D75D16</t>
  </si>
  <si>
    <t>A21D75D17</t>
  </si>
  <si>
    <t>A21D75D18</t>
  </si>
  <si>
    <t>A21D75D19</t>
  </si>
  <si>
    <t>A21D75D01</t>
  </si>
  <si>
    <t>A21D75D02</t>
  </si>
  <si>
    <t>APP20D75D21</t>
  </si>
  <si>
    <t>A21D75D03</t>
  </si>
  <si>
    <t>A21D75D20</t>
  </si>
  <si>
    <t>A21D75D07</t>
  </si>
  <si>
    <t>A21D75D08</t>
  </si>
  <si>
    <t>A21D75D09</t>
  </si>
  <si>
    <t>A21D75D10</t>
  </si>
  <si>
    <t>A21D75D11</t>
  </si>
  <si>
    <t>A21D75D12</t>
  </si>
  <si>
    <t>CPI linked instrument 76</t>
  </si>
  <si>
    <t>4B.679</t>
  </si>
  <si>
    <t>A21D76D13</t>
  </si>
  <si>
    <t>A21D76D14</t>
  </si>
  <si>
    <t>A21D76D15</t>
  </si>
  <si>
    <t>A21D76D16</t>
  </si>
  <si>
    <t>A21D76D17</t>
  </si>
  <si>
    <t>A21D76D18</t>
  </si>
  <si>
    <t>A21D76D19</t>
  </si>
  <si>
    <t>A21D76D01</t>
  </si>
  <si>
    <t>A21D76D02</t>
  </si>
  <si>
    <t>APP20D76D21</t>
  </si>
  <si>
    <t>A21D76D03</t>
  </si>
  <si>
    <t>A21D76D20</t>
  </si>
  <si>
    <t>A21D76D07</t>
  </si>
  <si>
    <t>A21D76D08</t>
  </si>
  <si>
    <t>A21D76D09</t>
  </si>
  <si>
    <t>A21D76D10</t>
  </si>
  <si>
    <t>A21D76D11</t>
  </si>
  <si>
    <t>A21D76D12</t>
  </si>
  <si>
    <t>CPI linked instrument 77</t>
  </si>
  <si>
    <t>4B.680</t>
  </si>
  <si>
    <t>A21D77D13</t>
  </si>
  <si>
    <t>A21D77D14</t>
  </si>
  <si>
    <t>A21D77D15</t>
  </si>
  <si>
    <t>A21D77D16</t>
  </si>
  <si>
    <t>A21D77D17</t>
  </si>
  <si>
    <t>A21D77D18</t>
  </si>
  <si>
    <t>A21D77D19</t>
  </si>
  <si>
    <t>A21D77D01</t>
  </si>
  <si>
    <t>A21D77D02</t>
  </si>
  <si>
    <t>APP20D77D21</t>
  </si>
  <si>
    <t>A21D77D03</t>
  </si>
  <si>
    <t>A21D77D20</t>
  </si>
  <si>
    <t>A21D77D07</t>
  </si>
  <si>
    <t>A21D77D08</t>
  </si>
  <si>
    <t>A21D77D09</t>
  </si>
  <si>
    <t>A21D77D10</t>
  </si>
  <si>
    <t>A21D77D11</t>
  </si>
  <si>
    <t>A21D77D12</t>
  </si>
  <si>
    <t>CPI linked instrument 78</t>
  </si>
  <si>
    <t>4B.681</t>
  </si>
  <si>
    <t>A21D78D13</t>
  </si>
  <si>
    <t>A21D78D14</t>
  </si>
  <si>
    <t>A21D78D15</t>
  </si>
  <si>
    <t>A21D78D16</t>
  </si>
  <si>
    <t>A21D78D17</t>
  </si>
  <si>
    <t>A21D78D18</t>
  </si>
  <si>
    <t>A21D78D19</t>
  </si>
  <si>
    <t>A21D78D01</t>
  </si>
  <si>
    <t>A21D78D02</t>
  </si>
  <si>
    <t>APP20D78D21</t>
  </si>
  <si>
    <t>A21D78D03</t>
  </si>
  <si>
    <t>A21D78D20</t>
  </si>
  <si>
    <t>A21D78D07</t>
  </si>
  <si>
    <t>A21D78D08</t>
  </si>
  <si>
    <t>A21D78D09</t>
  </si>
  <si>
    <t>A21D78D10</t>
  </si>
  <si>
    <t>A21D78D11</t>
  </si>
  <si>
    <t>A21D78D12</t>
  </si>
  <si>
    <t>CPI linked instrument 79</t>
  </si>
  <si>
    <t>4B.682</t>
  </si>
  <si>
    <t>A21D79D13</t>
  </si>
  <si>
    <t>A21D79D14</t>
  </si>
  <si>
    <t>A21D79D15</t>
  </si>
  <si>
    <t>A21D79D16</t>
  </si>
  <si>
    <t>A21D79D17</t>
  </si>
  <si>
    <t>A21D79D18</t>
  </si>
  <si>
    <t>A21D79D19</t>
  </si>
  <si>
    <t>A21D79D01</t>
  </si>
  <si>
    <t>A21D79D02</t>
  </si>
  <si>
    <t>APP20D79D21</t>
  </si>
  <si>
    <t>A21D79D03</t>
  </si>
  <si>
    <t>A21D79D20</t>
  </si>
  <si>
    <t>A21D79D07</t>
  </si>
  <si>
    <t>A21D79D08</t>
  </si>
  <si>
    <t>A21D79D09</t>
  </si>
  <si>
    <t>A21D79D10</t>
  </si>
  <si>
    <t>A21D79D11</t>
  </si>
  <si>
    <t>A21D79D12</t>
  </si>
  <si>
    <t>CPI linked instrument 80</t>
  </si>
  <si>
    <t>4B.683</t>
  </si>
  <si>
    <t>A21D80D13</t>
  </si>
  <si>
    <t>A21D80D14</t>
  </si>
  <si>
    <t>A21D80D15</t>
  </si>
  <si>
    <t>A21D80D16</t>
  </si>
  <si>
    <t>A21D80D17</t>
  </si>
  <si>
    <t>A21D80D18</t>
  </si>
  <si>
    <t>A21D80D19</t>
  </si>
  <si>
    <t>A21D80D01</t>
  </si>
  <si>
    <t>A21D80D02</t>
  </si>
  <si>
    <t>APP20D80D21</t>
  </si>
  <si>
    <t>A21D80D03</t>
  </si>
  <si>
    <t>A21D80D20</t>
  </si>
  <si>
    <t>A21D80D07</t>
  </si>
  <si>
    <t>A21D80D08</t>
  </si>
  <si>
    <t>A21D80D09</t>
  </si>
  <si>
    <t>A21D80D10</t>
  </si>
  <si>
    <t>A21D80D11</t>
  </si>
  <si>
    <t>A21D80D12</t>
  </si>
  <si>
    <t>CPI linked instrument 81</t>
  </si>
  <si>
    <t>4B.684</t>
  </si>
  <si>
    <t>A21D81D13</t>
  </si>
  <si>
    <t>A21D81D14</t>
  </si>
  <si>
    <t>A21D81D15</t>
  </si>
  <si>
    <t>A21D81D16</t>
  </si>
  <si>
    <t>A21D81D17</t>
  </si>
  <si>
    <t>A21D81D18</t>
  </si>
  <si>
    <t>A21D81D19</t>
  </si>
  <si>
    <t>A21D81D01</t>
  </si>
  <si>
    <t>A21D81D02</t>
  </si>
  <si>
    <t>APP20D81D21</t>
  </si>
  <si>
    <t>A21D81D03</t>
  </si>
  <si>
    <t>A21D81D20</t>
  </si>
  <si>
    <t>A21D81D07</t>
  </si>
  <si>
    <t>A21D81D08</t>
  </si>
  <si>
    <t>A21D81D09</t>
  </si>
  <si>
    <t>A21D81D10</t>
  </si>
  <si>
    <t>A21D81D11</t>
  </si>
  <si>
    <t>A21D81D12</t>
  </si>
  <si>
    <t>CPI linked instrument 82</t>
  </si>
  <si>
    <t>4B.685</t>
  </si>
  <si>
    <t>A21D82D13</t>
  </si>
  <si>
    <t>A21D82D14</t>
  </si>
  <si>
    <t>A21D82D15</t>
  </si>
  <si>
    <t>A21D82D16</t>
  </si>
  <si>
    <t>A21D82D17</t>
  </si>
  <si>
    <t>A21D82D18</t>
  </si>
  <si>
    <t>A21D82D19</t>
  </si>
  <si>
    <t>A21D82D01</t>
  </si>
  <si>
    <t>A21D82D02</t>
  </si>
  <si>
    <t>APP20D82D21</t>
  </si>
  <si>
    <t>A21D82D03</t>
  </si>
  <si>
    <t>A21D82D20</t>
  </si>
  <si>
    <t>A21D82D07</t>
  </si>
  <si>
    <t>A21D82D08</t>
  </si>
  <si>
    <t>A21D82D09</t>
  </si>
  <si>
    <t>A21D82D10</t>
  </si>
  <si>
    <t>A21D82D11</t>
  </si>
  <si>
    <t>A21D82D12</t>
  </si>
  <si>
    <t>CPI linked instrument 83</t>
  </si>
  <si>
    <t>4B.686</t>
  </si>
  <si>
    <t>A21D83D13</t>
  </si>
  <si>
    <t>A21D83D14</t>
  </si>
  <si>
    <t>A21D83D15</t>
  </si>
  <si>
    <t>A21D83D16</t>
  </si>
  <si>
    <t>A21D83D17</t>
  </si>
  <si>
    <t>A21D83D18</t>
  </si>
  <si>
    <t>A21D83D19</t>
  </si>
  <si>
    <t>A21D83D01</t>
  </si>
  <si>
    <t>A21D83D02</t>
  </si>
  <si>
    <t>APP20D83D21</t>
  </si>
  <si>
    <t>A21D83D03</t>
  </si>
  <si>
    <t>A21D83D20</t>
  </si>
  <si>
    <t>A21D83D07</t>
  </si>
  <si>
    <t>A21D83D08</t>
  </si>
  <si>
    <t>A21D83D09</t>
  </si>
  <si>
    <t>A21D83D10</t>
  </si>
  <si>
    <t>A21D83D11</t>
  </si>
  <si>
    <t>A21D83D12</t>
  </si>
  <si>
    <t>CPI linked instrument 84</t>
  </si>
  <si>
    <t>4B.687</t>
  </si>
  <si>
    <t>A21D84D13</t>
  </si>
  <si>
    <t>A21D84D14</t>
  </si>
  <si>
    <t>A21D84D15</t>
  </si>
  <si>
    <t>A21D84D16</t>
  </si>
  <si>
    <t>A21D84D17</t>
  </si>
  <si>
    <t>A21D84D18</t>
  </si>
  <si>
    <t>A21D84D19</t>
  </si>
  <si>
    <t>A21D84D01</t>
  </si>
  <si>
    <t>A21D84D02</t>
  </si>
  <si>
    <t>APP20D84D21</t>
  </si>
  <si>
    <t>A21D84D03</t>
  </si>
  <si>
    <t>A21D84D20</t>
  </si>
  <si>
    <t>A21D84D07</t>
  </si>
  <si>
    <t>A21D84D08</t>
  </si>
  <si>
    <t>A21D84D09</t>
  </si>
  <si>
    <t>A21D84D10</t>
  </si>
  <si>
    <t>A21D84D11</t>
  </si>
  <si>
    <t>A21D84D12</t>
  </si>
  <si>
    <t>CPI linked instrument 85</t>
  </si>
  <si>
    <t>4B.688</t>
  </si>
  <si>
    <t>A21D85D13</t>
  </si>
  <si>
    <t>A21D85D14</t>
  </si>
  <si>
    <t>A21D85D15</t>
  </si>
  <si>
    <t>A21D85D16</t>
  </si>
  <si>
    <t>A21D85D17</t>
  </si>
  <si>
    <t>A21D85D18</t>
  </si>
  <si>
    <t>A21D85D19</t>
  </si>
  <si>
    <t>A21D85D01</t>
  </si>
  <si>
    <t>A21D85D02</t>
  </si>
  <si>
    <t>APP20D85D21</t>
  </si>
  <si>
    <t>A21D85D03</t>
  </si>
  <si>
    <t>A21D85D20</t>
  </si>
  <si>
    <t>A21D85D07</t>
  </si>
  <si>
    <t>A21D85D08</t>
  </si>
  <si>
    <t>A21D85D09</t>
  </si>
  <si>
    <t>A21D85D10</t>
  </si>
  <si>
    <t>A21D85D11</t>
  </si>
  <si>
    <t>A21D85D12</t>
  </si>
  <si>
    <t>CPI linked instrument 86</t>
  </si>
  <si>
    <t>4B.689</t>
  </si>
  <si>
    <t>A21D86D13</t>
  </si>
  <si>
    <t>A21D86D14</t>
  </si>
  <si>
    <t>A21D86D15</t>
  </si>
  <si>
    <t>A21D86D16</t>
  </si>
  <si>
    <t>A21D86D17</t>
  </si>
  <si>
    <t>A21D86D18</t>
  </si>
  <si>
    <t>A21D86D19</t>
  </si>
  <si>
    <t>A21D86D01</t>
  </si>
  <si>
    <t>A21D86D02</t>
  </si>
  <si>
    <t>APP20D86D21</t>
  </si>
  <si>
    <t>A21D86D03</t>
  </si>
  <si>
    <t>A21D86D20</t>
  </si>
  <si>
    <t>A21D86D07</t>
  </si>
  <si>
    <t>A21D86D08</t>
  </si>
  <si>
    <t>A21D86D09</t>
  </si>
  <si>
    <t>A21D86D10</t>
  </si>
  <si>
    <t>A21D86D11</t>
  </si>
  <si>
    <t>A21D86D12</t>
  </si>
  <si>
    <t>CPI linked instrument 87</t>
  </si>
  <si>
    <t>4B.690</t>
  </si>
  <si>
    <t>A21D87D13</t>
  </si>
  <si>
    <t>A21D87D14</t>
  </si>
  <si>
    <t>A21D87D15</t>
  </si>
  <si>
    <t>A21D87D16</t>
  </si>
  <si>
    <t>A21D87D17</t>
  </si>
  <si>
    <t>A21D87D18</t>
  </si>
  <si>
    <t>A21D87D19</t>
  </si>
  <si>
    <t>A21D87D01</t>
  </si>
  <si>
    <t>A21D87D02</t>
  </si>
  <si>
    <t>APP20D87D21</t>
  </si>
  <si>
    <t>A21D87D03</t>
  </si>
  <si>
    <t>A21D87D20</t>
  </si>
  <si>
    <t>A21D87D07</t>
  </si>
  <si>
    <t>A21D87D08</t>
  </si>
  <si>
    <t>A21D87D09</t>
  </si>
  <si>
    <t>A21D87D10</t>
  </si>
  <si>
    <t>A21D87D11</t>
  </si>
  <si>
    <t>A21D87D12</t>
  </si>
  <si>
    <t>CPI linked instrument 88</t>
  </si>
  <si>
    <t>4B.691</t>
  </si>
  <si>
    <t>A21D88D13</t>
  </si>
  <si>
    <t>A21D88D14</t>
  </si>
  <si>
    <t>A21D88D15</t>
  </si>
  <si>
    <t>A21D88D16</t>
  </si>
  <si>
    <t>A21D88D17</t>
  </si>
  <si>
    <t>A21D88D18</t>
  </si>
  <si>
    <t>A21D88D19</t>
  </si>
  <si>
    <t>A21D88D01</t>
  </si>
  <si>
    <t>A21D88D02</t>
  </si>
  <si>
    <t>APP20D88D21</t>
  </si>
  <si>
    <t>A21D88D03</t>
  </si>
  <si>
    <t>A21D88D20</t>
  </si>
  <si>
    <t>A21D88D07</t>
  </si>
  <si>
    <t>A21D88D08</t>
  </si>
  <si>
    <t>A21D88D09</t>
  </si>
  <si>
    <t>A21D88D10</t>
  </si>
  <si>
    <t>A21D88D11</t>
  </si>
  <si>
    <t>A21D88D12</t>
  </si>
  <si>
    <t>CPI linked instrument 89</t>
  </si>
  <si>
    <t>4B.692</t>
  </si>
  <si>
    <t>A21D89D13</t>
  </si>
  <si>
    <t>A21D89D14</t>
  </si>
  <si>
    <t>A21D89D15</t>
  </si>
  <si>
    <t>A21D89D16</t>
  </si>
  <si>
    <t>A21D89D17</t>
  </si>
  <si>
    <t>A21D89D18</t>
  </si>
  <si>
    <t>A21D89D19</t>
  </si>
  <si>
    <t>A21D89D01</t>
  </si>
  <si>
    <t>A21D89D02</t>
  </si>
  <si>
    <t>APP20D89D21</t>
  </si>
  <si>
    <t>A21D89D03</t>
  </si>
  <si>
    <t>A21D89D20</t>
  </si>
  <si>
    <t>A21D89D07</t>
  </si>
  <si>
    <t>A21D89D08</t>
  </si>
  <si>
    <t>A21D89D09</t>
  </si>
  <si>
    <t>A21D89D10</t>
  </si>
  <si>
    <t>A21D89D11</t>
  </si>
  <si>
    <t>A21D89D12</t>
  </si>
  <si>
    <t>CPI linked instrument 90</t>
  </si>
  <si>
    <t>4B.693</t>
  </si>
  <si>
    <t>A21D90D13</t>
  </si>
  <si>
    <t>A21D90D14</t>
  </si>
  <si>
    <t>A21D90D15</t>
  </si>
  <si>
    <t>A21D90D16</t>
  </si>
  <si>
    <t>A21D90D17</t>
  </si>
  <si>
    <t>A21D90D18</t>
  </si>
  <si>
    <t>A21D90D19</t>
  </si>
  <si>
    <t>A21D90D01</t>
  </si>
  <si>
    <t>A21D90D02</t>
  </si>
  <si>
    <t>APP20D90D21</t>
  </si>
  <si>
    <t>A21D90D03</t>
  </si>
  <si>
    <t>A21D90D20</t>
  </si>
  <si>
    <t>A21D90D07</t>
  </si>
  <si>
    <t>A21D90D08</t>
  </si>
  <si>
    <t>A21D90D09</t>
  </si>
  <si>
    <t>A21D90D10</t>
  </si>
  <si>
    <t>A21D90D11</t>
  </si>
  <si>
    <t>A21D90D12</t>
  </si>
  <si>
    <t>CPI linked instrument 91</t>
  </si>
  <si>
    <t>4B.694</t>
  </si>
  <si>
    <t>A21D91D13</t>
  </si>
  <si>
    <t>A21D91D14</t>
  </si>
  <si>
    <t>A21D91D15</t>
  </si>
  <si>
    <t>A21D91D16</t>
  </si>
  <si>
    <t>A21D91D17</t>
  </si>
  <si>
    <t>A21D91D18</t>
  </si>
  <si>
    <t>A21D91D19</t>
  </si>
  <si>
    <t>A21D91D01</t>
  </si>
  <si>
    <t>A21D91D02</t>
  </si>
  <si>
    <t>APP20D91D21</t>
  </si>
  <si>
    <t>A21D91D03</t>
  </si>
  <si>
    <t>A21D91D20</t>
  </si>
  <si>
    <t>A21D91D07</t>
  </si>
  <si>
    <t>A21D91D08</t>
  </si>
  <si>
    <t>A21D91D09</t>
  </si>
  <si>
    <t>A21D91D10</t>
  </si>
  <si>
    <t>A21D91D11</t>
  </si>
  <si>
    <t>A21D91D12</t>
  </si>
  <si>
    <t>CPI linked instrument 92</t>
  </si>
  <si>
    <t>4B.695</t>
  </si>
  <si>
    <t>A21D92D13</t>
  </si>
  <si>
    <t>A21D92D14</t>
  </si>
  <si>
    <t>A21D92D15</t>
  </si>
  <si>
    <t>A21D92D16</t>
  </si>
  <si>
    <t>A21D92D17</t>
  </si>
  <si>
    <t>A21D92D18</t>
  </si>
  <si>
    <t>A21D92D19</t>
  </si>
  <si>
    <t>A21D92D01</t>
  </si>
  <si>
    <t>A21D92D02</t>
  </si>
  <si>
    <t>APP20D92D21</t>
  </si>
  <si>
    <t>A21D92D03</t>
  </si>
  <si>
    <t>A21D92D20</t>
  </si>
  <si>
    <t>A21D92D07</t>
  </si>
  <si>
    <t>A21D92D08</t>
  </si>
  <si>
    <t>A21D92D09</t>
  </si>
  <si>
    <t>A21D92D10</t>
  </si>
  <si>
    <t>A21D92D11</t>
  </si>
  <si>
    <t>A21D92D12</t>
  </si>
  <si>
    <t>CPI linked instrument 93</t>
  </si>
  <si>
    <t>4B.696</t>
  </si>
  <si>
    <t>A21D93D13</t>
  </si>
  <si>
    <t>A21D93D14</t>
  </si>
  <si>
    <t>A21D93D15</t>
  </si>
  <si>
    <t>A21D93D16</t>
  </si>
  <si>
    <t>A21D93D17</t>
  </si>
  <si>
    <t>A21D93D18</t>
  </si>
  <si>
    <t>A21D93D19</t>
  </si>
  <si>
    <t>A21D93D01</t>
  </si>
  <si>
    <t>A21D93D02</t>
  </si>
  <si>
    <t>APP20D93D21</t>
  </si>
  <si>
    <t>A21D93D03</t>
  </si>
  <si>
    <t>A21D93D20</t>
  </si>
  <si>
    <t>A21D93D07</t>
  </si>
  <si>
    <t>A21D93D08</t>
  </si>
  <si>
    <t>A21D93D09</t>
  </si>
  <si>
    <t>A21D93D10</t>
  </si>
  <si>
    <t>A21D93D11</t>
  </si>
  <si>
    <t>A21D93D12</t>
  </si>
  <si>
    <t>CPI linked instrument 94</t>
  </si>
  <si>
    <t>4B.697</t>
  </si>
  <si>
    <t>A21D94D13</t>
  </si>
  <si>
    <t>A21D94D14</t>
  </si>
  <si>
    <t>A21D94D15</t>
  </si>
  <si>
    <t>A21D94D16</t>
  </si>
  <si>
    <t>A21D94D17</t>
  </si>
  <si>
    <t>A21D94D18</t>
  </si>
  <si>
    <t>A21D94D19</t>
  </si>
  <si>
    <t>A21D94D01</t>
  </si>
  <si>
    <t>A21D94D02</t>
  </si>
  <si>
    <t>APP20D94D21</t>
  </si>
  <si>
    <t>A21D94D03</t>
  </si>
  <si>
    <t>A21D94D20</t>
  </si>
  <si>
    <t>A21D94D07</t>
  </si>
  <si>
    <t>A21D94D08</t>
  </si>
  <si>
    <t>A21D94D09</t>
  </si>
  <si>
    <t>A21D94D10</t>
  </si>
  <si>
    <t>A21D94D11</t>
  </si>
  <si>
    <t>A21D94D12</t>
  </si>
  <si>
    <t>CPI linked instrument 95</t>
  </si>
  <si>
    <t>4B.698</t>
  </si>
  <si>
    <t>A21D95D13</t>
  </si>
  <si>
    <t>A21D95D14</t>
  </si>
  <si>
    <t>A21D95D15</t>
  </si>
  <si>
    <t>A21D95D16</t>
  </si>
  <si>
    <t>A21D95D17</t>
  </si>
  <si>
    <t>A21D95D18</t>
  </si>
  <si>
    <t>A21D95D19</t>
  </si>
  <si>
    <t>A21D95D01</t>
  </si>
  <si>
    <t>A21D95D02</t>
  </si>
  <si>
    <t>APP20D95D21</t>
  </si>
  <si>
    <t>A21D95D03</t>
  </si>
  <si>
    <t>A21D95D20</t>
  </si>
  <si>
    <t>A21D95D07</t>
  </si>
  <si>
    <t>A21D95D08</t>
  </si>
  <si>
    <t>A21D95D09</t>
  </si>
  <si>
    <t>A21D95D10</t>
  </si>
  <si>
    <t>A21D95D11</t>
  </si>
  <si>
    <t>A21D95D12</t>
  </si>
  <si>
    <t>CPI linked instrument 96</t>
  </si>
  <si>
    <t>4B.699</t>
  </si>
  <si>
    <t>A21D96D13</t>
  </si>
  <si>
    <t>A21D96D14</t>
  </si>
  <si>
    <t>A21D96D15</t>
  </si>
  <si>
    <t>A21D96D16</t>
  </si>
  <si>
    <t>A21D96D17</t>
  </si>
  <si>
    <t>A21D96D18</t>
  </si>
  <si>
    <t>A21D96D19</t>
  </si>
  <si>
    <t>A21D96D01</t>
  </si>
  <si>
    <t>A21D96D02</t>
  </si>
  <si>
    <t>APP20D96D21</t>
  </si>
  <si>
    <t>A21D96D03</t>
  </si>
  <si>
    <t>A21D96D20</t>
  </si>
  <si>
    <t>A21D96D07</t>
  </si>
  <si>
    <t>A21D96D08</t>
  </si>
  <si>
    <t>A21D96D09</t>
  </si>
  <si>
    <t>A21D96D10</t>
  </si>
  <si>
    <t>A21D96D11</t>
  </si>
  <si>
    <t>A21D96D12</t>
  </si>
  <si>
    <t>CPI linked instrument 97</t>
  </si>
  <si>
    <t>4B.700</t>
  </si>
  <si>
    <t>A21D97D13</t>
  </si>
  <si>
    <t>A21D97D14</t>
  </si>
  <si>
    <t>A21D97D15</t>
  </si>
  <si>
    <t>A21D97D16</t>
  </si>
  <si>
    <t>A21D97D17</t>
  </si>
  <si>
    <t>A21D97D18</t>
  </si>
  <si>
    <t>A21D97D19</t>
  </si>
  <si>
    <t>A21D97D01</t>
  </si>
  <si>
    <t>A21D97D02</t>
  </si>
  <si>
    <t>APP20D97D21</t>
  </si>
  <si>
    <t>A21D97D03</t>
  </si>
  <si>
    <t>A21D97D20</t>
  </si>
  <si>
    <t>A21D97D07</t>
  </si>
  <si>
    <t>A21D97D08</t>
  </si>
  <si>
    <t>A21D97D09</t>
  </si>
  <si>
    <t>A21D97D10</t>
  </si>
  <si>
    <t>A21D97D11</t>
  </si>
  <si>
    <t>A21D97D12</t>
  </si>
  <si>
    <t>CPI linked instrument 98</t>
  </si>
  <si>
    <t>4B.701</t>
  </si>
  <si>
    <t>A21D98D13</t>
  </si>
  <si>
    <t>A21D98D14</t>
  </si>
  <si>
    <t>A21D98D15</t>
  </si>
  <si>
    <t>A21D98D16</t>
  </si>
  <si>
    <t>A21D98D17</t>
  </si>
  <si>
    <t>A21D98D18</t>
  </si>
  <si>
    <t>A21D98D19</t>
  </si>
  <si>
    <t>A21D98D01</t>
  </si>
  <si>
    <t>A21D98D02</t>
  </si>
  <si>
    <t>APP20D98D21</t>
  </si>
  <si>
    <t>A21D98D03</t>
  </si>
  <si>
    <t>A21D98D20</t>
  </si>
  <si>
    <t>A21D98D07</t>
  </si>
  <si>
    <t>A21D98D08</t>
  </si>
  <si>
    <t>A21D98D09</t>
  </si>
  <si>
    <t>A21D98D10</t>
  </si>
  <si>
    <t>A21D98D11</t>
  </si>
  <si>
    <t>A21D98D12</t>
  </si>
  <si>
    <t>CPI linked instrument 99</t>
  </si>
  <si>
    <t>4B.702</t>
  </si>
  <si>
    <t>A21D99D13</t>
  </si>
  <si>
    <t>A21D99D14</t>
  </si>
  <si>
    <t>A21D99D15</t>
  </si>
  <si>
    <t>A21D99D16</t>
  </si>
  <si>
    <t>A21D99D17</t>
  </si>
  <si>
    <t>A21D99D18</t>
  </si>
  <si>
    <t>A21D99D19</t>
  </si>
  <si>
    <t>A21D99D01</t>
  </si>
  <si>
    <t>A21D99D02</t>
  </si>
  <si>
    <t>APP20D99D21</t>
  </si>
  <si>
    <t>A21D99D03</t>
  </si>
  <si>
    <t>A21D99D20</t>
  </si>
  <si>
    <t>A21D99D07</t>
  </si>
  <si>
    <t>A21D99D08</t>
  </si>
  <si>
    <t>A21D99D09</t>
  </si>
  <si>
    <t>A21D99D10</t>
  </si>
  <si>
    <t>A21D99D11</t>
  </si>
  <si>
    <t>A21D99D12</t>
  </si>
  <si>
    <t>CPI linked instrument 100</t>
  </si>
  <si>
    <t>4B.703</t>
  </si>
  <si>
    <t>A21D100D13</t>
  </si>
  <si>
    <t>A21D100D14</t>
  </si>
  <si>
    <t>A21D100D15</t>
  </si>
  <si>
    <t>A21D100D16</t>
  </si>
  <si>
    <t>A21D100D17</t>
  </si>
  <si>
    <t>A21D100D18</t>
  </si>
  <si>
    <t>A21D100D19</t>
  </si>
  <si>
    <t>A21D100D01</t>
  </si>
  <si>
    <t>A21D100D02</t>
  </si>
  <si>
    <t>APP20D100D21</t>
  </si>
  <si>
    <t>A21D100D03</t>
  </si>
  <si>
    <t>A21D100D20</t>
  </si>
  <si>
    <t>A21D100D07</t>
  </si>
  <si>
    <t>A21D100D08</t>
  </si>
  <si>
    <t>A21D100D09</t>
  </si>
  <si>
    <t>A21D100D10</t>
  </si>
  <si>
    <t>A21D100D11</t>
  </si>
  <si>
    <t>A21D100D12</t>
  </si>
  <si>
    <t>CPI linked instrument 101</t>
  </si>
  <si>
    <t>4B.704</t>
  </si>
  <si>
    <t>A21D101D13</t>
  </si>
  <si>
    <t>A21D101D14</t>
  </si>
  <si>
    <t>A21D101D15</t>
  </si>
  <si>
    <t>A21D101D16</t>
  </si>
  <si>
    <t>A21D101D17</t>
  </si>
  <si>
    <t>A21D101D18</t>
  </si>
  <si>
    <t>A21D101D19</t>
  </si>
  <si>
    <t>A21D101D01</t>
  </si>
  <si>
    <t>A21D101D02</t>
  </si>
  <si>
    <t>APP20D101D21</t>
  </si>
  <si>
    <t>A21D101D03</t>
  </si>
  <si>
    <t>A21D101D20</t>
  </si>
  <si>
    <t>A21D101D07</t>
  </si>
  <si>
    <t>A21D101D08</t>
  </si>
  <si>
    <t>A21D101D09</t>
  </si>
  <si>
    <t>A21D101D10</t>
  </si>
  <si>
    <t>A21D101D11</t>
  </si>
  <si>
    <t>A21D101D12</t>
  </si>
  <si>
    <t>CPI linked instrument 102</t>
  </si>
  <si>
    <t>4B.705</t>
  </si>
  <si>
    <t>A21D102D13</t>
  </si>
  <si>
    <t>A21D102D14</t>
  </si>
  <si>
    <t>A21D102D15</t>
  </si>
  <si>
    <t>A21D102D16</t>
  </si>
  <si>
    <t>A21D102D17</t>
  </si>
  <si>
    <t>A21D102D18</t>
  </si>
  <si>
    <t>A21D102D19</t>
  </si>
  <si>
    <t>A21D102D01</t>
  </si>
  <si>
    <t>A21D102D02</t>
  </si>
  <si>
    <t>APP20D102D21</t>
  </si>
  <si>
    <t>A21D102D03</t>
  </si>
  <si>
    <t>A21D102D20</t>
  </si>
  <si>
    <t>A21D102D07</t>
  </si>
  <si>
    <t>A21D102D08</t>
  </si>
  <si>
    <t>A21D102D09</t>
  </si>
  <si>
    <t>A21D102D10</t>
  </si>
  <si>
    <t>A21D102D11</t>
  </si>
  <si>
    <t>A21D102D12</t>
  </si>
  <si>
    <t>CPI linked instrument 103</t>
  </si>
  <si>
    <t>4B.706</t>
  </si>
  <si>
    <t>A21D103D13</t>
  </si>
  <si>
    <t>A21D103D14</t>
  </si>
  <si>
    <t>A21D103D15</t>
  </si>
  <si>
    <t>A21D103D16</t>
  </si>
  <si>
    <t>A21D103D17</t>
  </si>
  <si>
    <t>A21D103D18</t>
  </si>
  <si>
    <t>A21D103D19</t>
  </si>
  <si>
    <t>A21D103D01</t>
  </si>
  <si>
    <t>A21D103D02</t>
  </si>
  <si>
    <t>APP20D103D21</t>
  </si>
  <si>
    <t>A21D103D03</t>
  </si>
  <si>
    <t>A21D103D20</t>
  </si>
  <si>
    <t>A21D103D07</t>
  </si>
  <si>
    <t>A21D103D08</t>
  </si>
  <si>
    <t>A21D103D09</t>
  </si>
  <si>
    <t>A21D103D10</t>
  </si>
  <si>
    <t>A21D103D11</t>
  </si>
  <si>
    <t>A21D103D12</t>
  </si>
  <si>
    <t>CPI linked instrument 104</t>
  </si>
  <si>
    <t>4B.707</t>
  </si>
  <si>
    <t>A21D104D13</t>
  </si>
  <si>
    <t>A21D104D14</t>
  </si>
  <si>
    <t>A21D104D15</t>
  </si>
  <si>
    <t>A21D104D16</t>
  </si>
  <si>
    <t>A21D104D17</t>
  </si>
  <si>
    <t>A21D104D18</t>
  </si>
  <si>
    <t>A21D104D19</t>
  </si>
  <si>
    <t>A21D104D01</t>
  </si>
  <si>
    <t>A21D104D02</t>
  </si>
  <si>
    <t>APP20D104D21</t>
  </si>
  <si>
    <t>A21D104D03</t>
  </si>
  <si>
    <t>A21D104D20</t>
  </si>
  <si>
    <t>A21D104D07</t>
  </si>
  <si>
    <t>A21D104D08</t>
  </si>
  <si>
    <t>A21D104D09</t>
  </si>
  <si>
    <t>A21D104D10</t>
  </si>
  <si>
    <t>A21D104D11</t>
  </si>
  <si>
    <t>A21D104D12</t>
  </si>
  <si>
    <t>CPI linked instrument 105</t>
  </si>
  <si>
    <t>4B.708</t>
  </si>
  <si>
    <t>A21D105D13</t>
  </si>
  <si>
    <t>A21D105D14</t>
  </si>
  <si>
    <t>A21D105D15</t>
  </si>
  <si>
    <t>A21D105D16</t>
  </si>
  <si>
    <t>A21D105D17</t>
  </si>
  <si>
    <t>A21D105D18</t>
  </si>
  <si>
    <t>A21D105D19</t>
  </si>
  <si>
    <t>A21D105D01</t>
  </si>
  <si>
    <t>A21D105D02</t>
  </si>
  <si>
    <t>APP20D105D21</t>
  </si>
  <si>
    <t>A21D105D03</t>
  </si>
  <si>
    <t>A21D105D20</t>
  </si>
  <si>
    <t>A21D105D07</t>
  </si>
  <si>
    <t>A21D105D08</t>
  </si>
  <si>
    <t>A21D105D09</t>
  </si>
  <si>
    <t>A21D105D10</t>
  </si>
  <si>
    <t>A21D105D11</t>
  </si>
  <si>
    <t>A21D105D12</t>
  </si>
  <si>
    <t>CPI linked instrument 106</t>
  </si>
  <si>
    <t>4B.709</t>
  </si>
  <si>
    <t>A21D106D13</t>
  </si>
  <si>
    <t>A21D106D14</t>
  </si>
  <si>
    <t>A21D106D15</t>
  </si>
  <si>
    <t>A21D106D16</t>
  </si>
  <si>
    <t>A21D106D17</t>
  </si>
  <si>
    <t>A21D106D18</t>
  </si>
  <si>
    <t>A21D106D19</t>
  </si>
  <si>
    <t>A21D106D01</t>
  </si>
  <si>
    <t>A21D106D02</t>
  </si>
  <si>
    <t>APP20D106D21</t>
  </si>
  <si>
    <t>A21D106D03</t>
  </si>
  <si>
    <t>A21D106D20</t>
  </si>
  <si>
    <t>A21D106D07</t>
  </si>
  <si>
    <t>A21D106D08</t>
  </si>
  <si>
    <t>A21D106D09</t>
  </si>
  <si>
    <t>A21D106D10</t>
  </si>
  <si>
    <t>A21D106D11</t>
  </si>
  <si>
    <t>A21D106D12</t>
  </si>
  <si>
    <t>CPI linked instrument 107</t>
  </si>
  <si>
    <t>4B.710</t>
  </si>
  <si>
    <t>A21D107D13</t>
  </si>
  <si>
    <t>A21D107D14</t>
  </si>
  <si>
    <t>A21D107D15</t>
  </si>
  <si>
    <t>A21D107D16</t>
  </si>
  <si>
    <t>A21D107D17</t>
  </si>
  <si>
    <t>A21D107D18</t>
  </si>
  <si>
    <t>A21D107D19</t>
  </si>
  <si>
    <t>A21D107D01</t>
  </si>
  <si>
    <t>A21D107D02</t>
  </si>
  <si>
    <t>APP20D107D21</t>
  </si>
  <si>
    <t>A21D107D03</t>
  </si>
  <si>
    <t>A21D107D20</t>
  </si>
  <si>
    <t>A21D107D07</t>
  </si>
  <si>
    <t>A21D107D08</t>
  </si>
  <si>
    <t>A21D107D09</t>
  </si>
  <si>
    <t>A21D107D10</t>
  </si>
  <si>
    <t>A21D107D11</t>
  </si>
  <si>
    <t>A21D107D12</t>
  </si>
  <si>
    <t>CPI linked instrument 108</t>
  </si>
  <si>
    <t>4B.711</t>
  </si>
  <si>
    <t>A21D108D13</t>
  </si>
  <si>
    <t>A21D108D14</t>
  </si>
  <si>
    <t>A21D108D15</t>
  </si>
  <si>
    <t>A21D108D16</t>
  </si>
  <si>
    <t>A21D108D17</t>
  </si>
  <si>
    <t>A21D108D18</t>
  </si>
  <si>
    <t>A21D108D19</t>
  </si>
  <si>
    <t>A21D108D01</t>
  </si>
  <si>
    <t>A21D108D02</t>
  </si>
  <si>
    <t>APP20D108D21</t>
  </si>
  <si>
    <t>A21D108D03</t>
  </si>
  <si>
    <t>A21D108D20</t>
  </si>
  <si>
    <t>A21D108D07</t>
  </si>
  <si>
    <t>A21D108D08</t>
  </si>
  <si>
    <t>A21D108D09</t>
  </si>
  <si>
    <t>A21D108D10</t>
  </si>
  <si>
    <t>A21D108D11</t>
  </si>
  <si>
    <t>A21D108D12</t>
  </si>
  <si>
    <t>CPI linked instrument 109</t>
  </si>
  <si>
    <t>4B.712</t>
  </si>
  <si>
    <t>A21D109D13</t>
  </si>
  <si>
    <t>A21D109D14</t>
  </si>
  <si>
    <t>A21D109D15</t>
  </si>
  <si>
    <t>A21D109D16</t>
  </si>
  <si>
    <t>A21D109D17</t>
  </si>
  <si>
    <t>A21D109D18</t>
  </si>
  <si>
    <t>A21D109D19</t>
  </si>
  <si>
    <t>A21D109D01</t>
  </si>
  <si>
    <t>A21D109D02</t>
  </si>
  <si>
    <t>APP20D109D21</t>
  </si>
  <si>
    <t>A21D109D03</t>
  </si>
  <si>
    <t>A21D109D20</t>
  </si>
  <si>
    <t>A21D109D07</t>
  </si>
  <si>
    <t>A21D109D08</t>
  </si>
  <si>
    <t>A21D109D09</t>
  </si>
  <si>
    <t>A21D109D10</t>
  </si>
  <si>
    <t>A21D109D11</t>
  </si>
  <si>
    <t>A21D109D12</t>
  </si>
  <si>
    <t>CPI linked instrument 110</t>
  </si>
  <si>
    <t>4B.713</t>
  </si>
  <si>
    <t>A21D110D13</t>
  </si>
  <si>
    <t>A21D110D14</t>
  </si>
  <si>
    <t>A21D110D15</t>
  </si>
  <si>
    <t>A21D110D16</t>
  </si>
  <si>
    <t>A21D110D17</t>
  </si>
  <si>
    <t>A21D110D18</t>
  </si>
  <si>
    <t>A21D110D19</t>
  </si>
  <si>
    <t>A21D110D01</t>
  </si>
  <si>
    <t>A21D110D02</t>
  </si>
  <si>
    <t>APP20D110D21</t>
  </si>
  <si>
    <t>A21D110D03</t>
  </si>
  <si>
    <t>A21D110D20</t>
  </si>
  <si>
    <t>A21D110D07</t>
  </si>
  <si>
    <t>A21D110D08</t>
  </si>
  <si>
    <t>A21D110D09</t>
  </si>
  <si>
    <t>A21D110D10</t>
  </si>
  <si>
    <t>A21D110D11</t>
  </si>
  <si>
    <t>A21D110D12</t>
  </si>
  <si>
    <t>CPI linked instrument 111</t>
  </si>
  <si>
    <t>4B.714</t>
  </si>
  <si>
    <t>A21D111D13</t>
  </si>
  <si>
    <t>A21D111D14</t>
  </si>
  <si>
    <t>A21D111D15</t>
  </si>
  <si>
    <t>A21D111D16</t>
  </si>
  <si>
    <t>A21D111D17</t>
  </si>
  <si>
    <t>A21D111D18</t>
  </si>
  <si>
    <t>A21D111D19</t>
  </si>
  <si>
    <t>A21D111D01</t>
  </si>
  <si>
    <t>A21D111D02</t>
  </si>
  <si>
    <t>APP20D111D21</t>
  </si>
  <si>
    <t>A21D111D03</t>
  </si>
  <si>
    <t>A21D111D20</t>
  </si>
  <si>
    <t>A21D111D07</t>
  </si>
  <si>
    <t>A21D111D08</t>
  </si>
  <si>
    <t>A21D111D09</t>
  </si>
  <si>
    <t>A21D111D10</t>
  </si>
  <si>
    <t>A21D111D11</t>
  </si>
  <si>
    <t>A21D111D12</t>
  </si>
  <si>
    <t>CPI linked instrument 112</t>
  </si>
  <si>
    <t>4B.715</t>
  </si>
  <si>
    <t>A21D112D13</t>
  </si>
  <si>
    <t>A21D112D14</t>
  </si>
  <si>
    <t>A21D112D15</t>
  </si>
  <si>
    <t>A21D112D16</t>
  </si>
  <si>
    <t>A21D112D17</t>
  </si>
  <si>
    <t>A21D112D18</t>
  </si>
  <si>
    <t>A21D112D19</t>
  </si>
  <si>
    <t>A21D112D01</t>
  </si>
  <si>
    <t>A21D112D02</t>
  </si>
  <si>
    <t>APP20D112D21</t>
  </si>
  <si>
    <t>A21D112D03</t>
  </si>
  <si>
    <t>A21D112D20</t>
  </si>
  <si>
    <t>A21D112D07</t>
  </si>
  <si>
    <t>A21D112D08</t>
  </si>
  <si>
    <t>A21D112D09</t>
  </si>
  <si>
    <t>A21D112D10</t>
  </si>
  <si>
    <t>A21D112D11</t>
  </si>
  <si>
    <t>A21D112D12</t>
  </si>
  <si>
    <t>CPI linked instrument 113</t>
  </si>
  <si>
    <t>4B.716</t>
  </si>
  <si>
    <t>A21D113D13</t>
  </si>
  <si>
    <t>A21D113D14</t>
  </si>
  <si>
    <t>A21D113D15</t>
  </si>
  <si>
    <t>A21D113D16</t>
  </si>
  <si>
    <t>A21D113D17</t>
  </si>
  <si>
    <t>A21D113D18</t>
  </si>
  <si>
    <t>A21D113D19</t>
  </si>
  <si>
    <t>A21D113D01</t>
  </si>
  <si>
    <t>A21D113D02</t>
  </si>
  <si>
    <t>APP20D113D21</t>
  </si>
  <si>
    <t>A21D113D03</t>
  </si>
  <si>
    <t>A21D113D20</t>
  </si>
  <si>
    <t>A21D113D07</t>
  </si>
  <si>
    <t>A21D113D08</t>
  </si>
  <si>
    <t>A21D113D09</t>
  </si>
  <si>
    <t>A21D113D10</t>
  </si>
  <si>
    <t>A21D113D11</t>
  </si>
  <si>
    <t>A21D113D12</t>
  </si>
  <si>
    <t>CPI linked instrument 114</t>
  </si>
  <si>
    <t>4B.717</t>
  </si>
  <si>
    <t>A21D114D13</t>
  </si>
  <si>
    <t>A21D114D14</t>
  </si>
  <si>
    <t>A21D114D15</t>
  </si>
  <si>
    <t>A21D114D16</t>
  </si>
  <si>
    <t>A21D114D17</t>
  </si>
  <si>
    <t>A21D114D18</t>
  </si>
  <si>
    <t>A21D114D19</t>
  </si>
  <si>
    <t>A21D114D01</t>
  </si>
  <si>
    <t>A21D114D02</t>
  </si>
  <si>
    <t>APP20D114D21</t>
  </si>
  <si>
    <t>A21D114D03</t>
  </si>
  <si>
    <t>A21D114D20</t>
  </si>
  <si>
    <t>A21D114D07</t>
  </si>
  <si>
    <t>A21D114D08</t>
  </si>
  <si>
    <t>A21D114D09</t>
  </si>
  <si>
    <t>A21D114D10</t>
  </si>
  <si>
    <t>A21D114D11</t>
  </si>
  <si>
    <t>A21D114D12</t>
  </si>
  <si>
    <t>CPI linked instrument 115</t>
  </si>
  <si>
    <t>4B.718</t>
  </si>
  <si>
    <t>A21D115D13</t>
  </si>
  <si>
    <t>A21D115D14</t>
  </si>
  <si>
    <t>A21D115D15</t>
  </si>
  <si>
    <t>A21D115D16</t>
  </si>
  <si>
    <t>A21D115D17</t>
  </si>
  <si>
    <t>A21D115D18</t>
  </si>
  <si>
    <t>A21D115D19</t>
  </si>
  <si>
    <t>A21D115D01</t>
  </si>
  <si>
    <t>A21D115D02</t>
  </si>
  <si>
    <t>APP20D115D21</t>
  </si>
  <si>
    <t>A21D115D03</t>
  </si>
  <si>
    <t>A21D115D20</t>
  </si>
  <si>
    <t>A21D115D07</t>
  </si>
  <si>
    <t>A21D115D08</t>
  </si>
  <si>
    <t>A21D115D09</t>
  </si>
  <si>
    <t>A21D115D10</t>
  </si>
  <si>
    <t>A21D115D11</t>
  </si>
  <si>
    <t>A21D115D12</t>
  </si>
  <si>
    <t>CPI linked instrument 116</t>
  </si>
  <si>
    <t>4B.719</t>
  </si>
  <si>
    <t>A21D116D13</t>
  </si>
  <si>
    <t>A21D116D14</t>
  </si>
  <si>
    <t>A21D116D15</t>
  </si>
  <si>
    <t>A21D116D16</t>
  </si>
  <si>
    <t>A21D116D17</t>
  </si>
  <si>
    <t>A21D116D18</t>
  </si>
  <si>
    <t>A21D116D19</t>
  </si>
  <si>
    <t>A21D116D01</t>
  </si>
  <si>
    <t>A21D116D02</t>
  </si>
  <si>
    <t>APP20D116D21</t>
  </si>
  <si>
    <t>A21D116D03</t>
  </si>
  <si>
    <t>A21D116D20</t>
  </si>
  <si>
    <t>A21D116D07</t>
  </si>
  <si>
    <t>A21D116D08</t>
  </si>
  <si>
    <t>A21D116D09</t>
  </si>
  <si>
    <t>A21D116D10</t>
  </si>
  <si>
    <t>A21D116D11</t>
  </si>
  <si>
    <t>A21D116D12</t>
  </si>
  <si>
    <t>CPI linked instrument 117</t>
  </si>
  <si>
    <t>4B.720</t>
  </si>
  <si>
    <t>A21D117D13</t>
  </si>
  <si>
    <t>A21D117D14</t>
  </si>
  <si>
    <t>A21D117D15</t>
  </si>
  <si>
    <t>A21D117D16</t>
  </si>
  <si>
    <t>A21D117D17</t>
  </si>
  <si>
    <t>A21D117D18</t>
  </si>
  <si>
    <t>A21D117D19</t>
  </si>
  <si>
    <t>A21D117D01</t>
  </si>
  <si>
    <t>A21D117D02</t>
  </si>
  <si>
    <t>APP20D117D21</t>
  </si>
  <si>
    <t>A21D117D03</t>
  </si>
  <si>
    <t>A21D117D20</t>
  </si>
  <si>
    <t>A21D117D07</t>
  </si>
  <si>
    <t>A21D117D08</t>
  </si>
  <si>
    <t>A21D117D09</t>
  </si>
  <si>
    <t>A21D117D10</t>
  </si>
  <si>
    <t>A21D117D11</t>
  </si>
  <si>
    <t>A21D117D12</t>
  </si>
  <si>
    <t>CPI linked instrument 118</t>
  </si>
  <si>
    <t>4B.721</t>
  </si>
  <si>
    <t>A21D118D13</t>
  </si>
  <si>
    <t>A21D118D14</t>
  </si>
  <si>
    <t>A21D118D15</t>
  </si>
  <si>
    <t>A21D118D16</t>
  </si>
  <si>
    <t>A21D118D17</t>
  </si>
  <si>
    <t>A21D118D18</t>
  </si>
  <si>
    <t>A21D118D19</t>
  </si>
  <si>
    <t>A21D118D01</t>
  </si>
  <si>
    <t>A21D118D02</t>
  </si>
  <si>
    <t>APP20D118D21</t>
  </si>
  <si>
    <t>A21D118D03</t>
  </si>
  <si>
    <t>A21D118D20</t>
  </si>
  <si>
    <t>A21D118D07</t>
  </si>
  <si>
    <t>A21D118D08</t>
  </si>
  <si>
    <t>A21D118D09</t>
  </si>
  <si>
    <t>A21D118D10</t>
  </si>
  <si>
    <t>A21D118D11</t>
  </si>
  <si>
    <t>A21D118D12</t>
  </si>
  <si>
    <t>CPI linked instrument 119</t>
  </si>
  <si>
    <t>4B.722</t>
  </si>
  <si>
    <t>A21D119D13</t>
  </si>
  <si>
    <t>A21D119D14</t>
  </si>
  <si>
    <t>A21D119D15</t>
  </si>
  <si>
    <t>A21D119D16</t>
  </si>
  <si>
    <t>A21D119D17</t>
  </si>
  <si>
    <t>A21D119D18</t>
  </si>
  <si>
    <t>A21D119D19</t>
  </si>
  <si>
    <t>A21D119D01</t>
  </si>
  <si>
    <t>A21D119D02</t>
  </si>
  <si>
    <t>APP20D119D21</t>
  </si>
  <si>
    <t>A21D119D03</t>
  </si>
  <si>
    <t>A21D119D20</t>
  </si>
  <si>
    <t>A21D119D07</t>
  </si>
  <si>
    <t>A21D119D08</t>
  </si>
  <si>
    <t>A21D119D09</t>
  </si>
  <si>
    <t>A21D119D10</t>
  </si>
  <si>
    <t>A21D119D11</t>
  </si>
  <si>
    <t>A21D119D12</t>
  </si>
  <si>
    <t>CPI linked instrument 120</t>
  </si>
  <si>
    <t>4B.723</t>
  </si>
  <si>
    <t>A21D120D13</t>
  </si>
  <si>
    <t>A21D120D14</t>
  </si>
  <si>
    <t>A21D120D15</t>
  </si>
  <si>
    <t>A21D120D16</t>
  </si>
  <si>
    <t>A21D120D17</t>
  </si>
  <si>
    <t>A21D120D18</t>
  </si>
  <si>
    <t>A21D120D19</t>
  </si>
  <si>
    <t>A21D120D01</t>
  </si>
  <si>
    <t>A21D120D02</t>
  </si>
  <si>
    <t>APP20D120D21</t>
  </si>
  <si>
    <t>A21D120D03</t>
  </si>
  <si>
    <t>A21D120D20</t>
  </si>
  <si>
    <t>A21D120D07</t>
  </si>
  <si>
    <t>A21D120D08</t>
  </si>
  <si>
    <t>A21D120D09</t>
  </si>
  <si>
    <t>A21D120D10</t>
  </si>
  <si>
    <t>A21D120D11</t>
  </si>
  <si>
    <t>A21D120D12</t>
  </si>
  <si>
    <t>CPI linked instrument 121</t>
  </si>
  <si>
    <t>4B.724</t>
  </si>
  <si>
    <t>A21D121D13</t>
  </si>
  <si>
    <t>A21D121D14</t>
  </si>
  <si>
    <t>A21D121D15</t>
  </si>
  <si>
    <t>A21D121D16</t>
  </si>
  <si>
    <t>A21D121D17</t>
  </si>
  <si>
    <t>A21D121D18</t>
  </si>
  <si>
    <t>A21D121D19</t>
  </si>
  <si>
    <t>A21D121D01</t>
  </si>
  <si>
    <t>A21D121D02</t>
  </si>
  <si>
    <t>APP20D121D21</t>
  </si>
  <si>
    <t>A21D121D03</t>
  </si>
  <si>
    <t>A21D121D20</t>
  </si>
  <si>
    <t>A21D121D07</t>
  </si>
  <si>
    <t>A21D121D08</t>
  </si>
  <si>
    <t>A21D121D09</t>
  </si>
  <si>
    <t>A21D121D10</t>
  </si>
  <si>
    <t>A21D121D11</t>
  </si>
  <si>
    <t>A21D121D12</t>
  </si>
  <si>
    <t>CPI linked instrument 122</t>
  </si>
  <si>
    <t>4B.725</t>
  </si>
  <si>
    <t>A21D122D13</t>
  </si>
  <si>
    <t>A21D122D14</t>
  </si>
  <si>
    <t>A21D122D15</t>
  </si>
  <si>
    <t>A21D122D16</t>
  </si>
  <si>
    <t>A21D122D17</t>
  </si>
  <si>
    <t>A21D122D18</t>
  </si>
  <si>
    <t>A21D122D19</t>
  </si>
  <si>
    <t>A21D122D01</t>
  </si>
  <si>
    <t>A21D122D02</t>
  </si>
  <si>
    <t>APP20D122D21</t>
  </si>
  <si>
    <t>A21D122D03</t>
  </si>
  <si>
    <t>A21D122D20</t>
  </si>
  <si>
    <t>A21D122D07</t>
  </si>
  <si>
    <t>A21D122D08</t>
  </si>
  <si>
    <t>A21D122D09</t>
  </si>
  <si>
    <t>A21D122D10</t>
  </si>
  <si>
    <t>A21D122D11</t>
  </si>
  <si>
    <t>A21D122D12</t>
  </si>
  <si>
    <t>CPI linked instrument 123</t>
  </si>
  <si>
    <t>4B.726</t>
  </si>
  <si>
    <t>A21D123D13</t>
  </si>
  <si>
    <t>A21D123D14</t>
  </si>
  <si>
    <t>A21D123D15</t>
  </si>
  <si>
    <t>A21D123D16</t>
  </si>
  <si>
    <t>A21D123D17</t>
  </si>
  <si>
    <t>A21D123D18</t>
  </si>
  <si>
    <t>A21D123D19</t>
  </si>
  <si>
    <t>A21D123D01</t>
  </si>
  <si>
    <t>A21D123D02</t>
  </si>
  <si>
    <t>APP20D123D21</t>
  </si>
  <si>
    <t>A21D123D03</t>
  </si>
  <si>
    <t>A21D123D20</t>
  </si>
  <si>
    <t>A21D123D07</t>
  </si>
  <si>
    <t>A21D123D08</t>
  </si>
  <si>
    <t>A21D123D09</t>
  </si>
  <si>
    <t>A21D123D10</t>
  </si>
  <si>
    <t>A21D123D11</t>
  </si>
  <si>
    <t>A21D123D12</t>
  </si>
  <si>
    <t>CPI linked instrument 124</t>
  </si>
  <si>
    <t>4B.727</t>
  </si>
  <si>
    <t>A21D124D13</t>
  </si>
  <si>
    <t>A21D124D14</t>
  </si>
  <si>
    <t>A21D124D15</t>
  </si>
  <si>
    <t>A21D124D16</t>
  </si>
  <si>
    <t>A21D124D17</t>
  </si>
  <si>
    <t>A21D124D18</t>
  </si>
  <si>
    <t>A21D124D19</t>
  </si>
  <si>
    <t>A21D124D01</t>
  </si>
  <si>
    <t>A21D124D02</t>
  </si>
  <si>
    <t>APP20D124D21</t>
  </si>
  <si>
    <t>A21D124D03</t>
  </si>
  <si>
    <t>A21D124D20</t>
  </si>
  <si>
    <t>A21D124D07</t>
  </si>
  <si>
    <t>A21D124D08</t>
  </si>
  <si>
    <t>A21D124D09</t>
  </si>
  <si>
    <t>A21D124D10</t>
  </si>
  <si>
    <t>A21D124D11</t>
  </si>
  <si>
    <t>A21D124D12</t>
  </si>
  <si>
    <t>CPI linked instrument 125</t>
  </si>
  <si>
    <t>4B.728</t>
  </si>
  <si>
    <t>A21D125D13</t>
  </si>
  <si>
    <t>A21D125D14</t>
  </si>
  <si>
    <t>A21D125D15</t>
  </si>
  <si>
    <t>A21D125D16</t>
  </si>
  <si>
    <t>A21D125D17</t>
  </si>
  <si>
    <t>A21D125D18</t>
  </si>
  <si>
    <t>A21D125D19</t>
  </si>
  <si>
    <t>A21D125D01</t>
  </si>
  <si>
    <t>A21D125D02</t>
  </si>
  <si>
    <t>APP20D125D21</t>
  </si>
  <si>
    <t>A21D125D03</t>
  </si>
  <si>
    <t>A21D125D20</t>
  </si>
  <si>
    <t>A21D125D07</t>
  </si>
  <si>
    <t>A21D125D08</t>
  </si>
  <si>
    <t>A21D125D09</t>
  </si>
  <si>
    <t>A21D125D10</t>
  </si>
  <si>
    <t>A21D125D11</t>
  </si>
  <si>
    <t>A21D125D12</t>
  </si>
  <si>
    <t>CPI linked instrument 126</t>
  </si>
  <si>
    <t>4B.729</t>
  </si>
  <si>
    <t>A21D126D13</t>
  </si>
  <si>
    <t>A21D126D14</t>
  </si>
  <si>
    <t>A21D126D15</t>
  </si>
  <si>
    <t>A21D126D16</t>
  </si>
  <si>
    <t>A21D126D17</t>
  </si>
  <si>
    <t>A21D126D18</t>
  </si>
  <si>
    <t>A21D126D19</t>
  </si>
  <si>
    <t>A21D126D01</t>
  </si>
  <si>
    <t>A21D126D02</t>
  </si>
  <si>
    <t>APP20D126D21</t>
  </si>
  <si>
    <t>A21D126D03</t>
  </si>
  <si>
    <t>A21D126D20</t>
  </si>
  <si>
    <t>A21D126D07</t>
  </si>
  <si>
    <t>A21D126D08</t>
  </si>
  <si>
    <t>A21D126D09</t>
  </si>
  <si>
    <t>A21D126D10</t>
  </si>
  <si>
    <t>A21D126D11</t>
  </si>
  <si>
    <t>A21D126D12</t>
  </si>
  <si>
    <t>CPI linked instrument 127</t>
  </si>
  <si>
    <t>4B.730</t>
  </si>
  <si>
    <t>A21D127D13</t>
  </si>
  <si>
    <t>A21D127D14</t>
  </si>
  <si>
    <t>A21D127D15</t>
  </si>
  <si>
    <t>A21D127D16</t>
  </si>
  <si>
    <t>A21D127D17</t>
  </si>
  <si>
    <t>A21D127D18</t>
  </si>
  <si>
    <t>A21D127D19</t>
  </si>
  <si>
    <t>A21D127D01</t>
  </si>
  <si>
    <t>A21D127D02</t>
  </si>
  <si>
    <t>APP20D127D21</t>
  </si>
  <si>
    <t>A21D127D03</t>
  </si>
  <si>
    <t>A21D127D20</t>
  </si>
  <si>
    <t>A21D127D07</t>
  </si>
  <si>
    <t>A21D127D08</t>
  </si>
  <si>
    <t>A21D127D09</t>
  </si>
  <si>
    <t>A21D127D10</t>
  </si>
  <si>
    <t>A21D127D11</t>
  </si>
  <si>
    <t>A21D127D12</t>
  </si>
  <si>
    <t>CPI linked instrument 128</t>
  </si>
  <si>
    <t>4B.731</t>
  </si>
  <si>
    <t>A21D128D13</t>
  </si>
  <si>
    <t>A21D128D14</t>
  </si>
  <si>
    <t>A21D128D15</t>
  </si>
  <si>
    <t>A21D128D16</t>
  </si>
  <si>
    <t>A21D128D17</t>
  </si>
  <si>
    <t>A21D128D18</t>
  </si>
  <si>
    <t>A21D128D19</t>
  </si>
  <si>
    <t>A21D128D01</t>
  </si>
  <si>
    <t>A21D128D02</t>
  </si>
  <si>
    <t>APP20D128D21</t>
  </si>
  <si>
    <t>A21D128D03</t>
  </si>
  <si>
    <t>A21D128D20</t>
  </si>
  <si>
    <t>A21D128D07</t>
  </si>
  <si>
    <t>A21D128D08</t>
  </si>
  <si>
    <t>A21D128D09</t>
  </si>
  <si>
    <t>A21D128D10</t>
  </si>
  <si>
    <t>A21D128D11</t>
  </si>
  <si>
    <t>A21D128D12</t>
  </si>
  <si>
    <t>CPI linked instrument 129</t>
  </si>
  <si>
    <t>4B.732</t>
  </si>
  <si>
    <t>A21D129D13</t>
  </si>
  <si>
    <t>A21D129D14</t>
  </si>
  <si>
    <t>A21D129D15</t>
  </si>
  <si>
    <t>A21D129D16</t>
  </si>
  <si>
    <t>A21D129D17</t>
  </si>
  <si>
    <t>A21D129D18</t>
  </si>
  <si>
    <t>A21D129D19</t>
  </si>
  <si>
    <t>A21D129D01</t>
  </si>
  <si>
    <t>A21D129D02</t>
  </si>
  <si>
    <t>APP20D129D21</t>
  </si>
  <si>
    <t>A21D129D03</t>
  </si>
  <si>
    <t>A21D129D20</t>
  </si>
  <si>
    <t>A21D129D07</t>
  </si>
  <si>
    <t>A21D129D08</t>
  </si>
  <si>
    <t>A21D129D09</t>
  </si>
  <si>
    <t>A21D129D10</t>
  </si>
  <si>
    <t>A21D129D11</t>
  </si>
  <si>
    <t>A21D129D12</t>
  </si>
  <si>
    <t>CPI linked instrument 130</t>
  </si>
  <si>
    <t>4B.733</t>
  </si>
  <si>
    <t>A21D130D13</t>
  </si>
  <si>
    <t>A21D130D14</t>
  </si>
  <si>
    <t>A21D130D15</t>
  </si>
  <si>
    <t>A21D130D16</t>
  </si>
  <si>
    <t>A21D130D17</t>
  </si>
  <si>
    <t>A21D130D18</t>
  </si>
  <si>
    <t>A21D130D19</t>
  </si>
  <si>
    <t>A21D130D01</t>
  </si>
  <si>
    <t>A21D130D02</t>
  </si>
  <si>
    <t>APP20D130D21</t>
  </si>
  <si>
    <t>A21D130D03</t>
  </si>
  <si>
    <t>A21D130D20</t>
  </si>
  <si>
    <t>A21D130D07</t>
  </si>
  <si>
    <t>A21D130D08</t>
  </si>
  <si>
    <t>A21D130D09</t>
  </si>
  <si>
    <t>A21D130D10</t>
  </si>
  <si>
    <t>A21D130D11</t>
  </si>
  <si>
    <t>A21D130D12</t>
  </si>
  <si>
    <t>CPI linked instrument 131</t>
  </si>
  <si>
    <t>4B.734</t>
  </si>
  <si>
    <t>A21D131D13</t>
  </si>
  <si>
    <t>A21D131D14</t>
  </si>
  <si>
    <t>A21D131D15</t>
  </si>
  <si>
    <t>A21D131D16</t>
  </si>
  <si>
    <t>A21D131D17</t>
  </si>
  <si>
    <t>A21D131D18</t>
  </si>
  <si>
    <t>A21D131D19</t>
  </si>
  <si>
    <t>A21D131D01</t>
  </si>
  <si>
    <t>A21D131D02</t>
  </si>
  <si>
    <t>APP20D131D21</t>
  </si>
  <si>
    <t>A21D131D03</t>
  </si>
  <si>
    <t>A21D131D20</t>
  </si>
  <si>
    <t>A21D131D07</t>
  </si>
  <si>
    <t>A21D131D08</t>
  </si>
  <si>
    <t>A21D131D09</t>
  </si>
  <si>
    <t>A21D131D10</t>
  </si>
  <si>
    <t>A21D131D11</t>
  </si>
  <si>
    <t>A21D131D12</t>
  </si>
  <si>
    <t>CPI linked instrument 132</t>
  </si>
  <si>
    <t>4B.735</t>
  </si>
  <si>
    <t>A21D132D13</t>
  </si>
  <si>
    <t>A21D132D14</t>
  </si>
  <si>
    <t>A21D132D15</t>
  </si>
  <si>
    <t>A21D132D16</t>
  </si>
  <si>
    <t>A21D132D17</t>
  </si>
  <si>
    <t>A21D132D18</t>
  </si>
  <si>
    <t>A21D132D19</t>
  </si>
  <si>
    <t>A21D132D01</t>
  </si>
  <si>
    <t>A21D132D02</t>
  </si>
  <si>
    <t>APP20D132D21</t>
  </si>
  <si>
    <t>A21D132D03</t>
  </si>
  <si>
    <t>A21D132D20</t>
  </si>
  <si>
    <t>A21D132D07</t>
  </si>
  <si>
    <t>A21D132D08</t>
  </si>
  <si>
    <t>A21D132D09</t>
  </si>
  <si>
    <t>A21D132D10</t>
  </si>
  <si>
    <t>A21D132D11</t>
  </si>
  <si>
    <t>A21D132D12</t>
  </si>
  <si>
    <t>CPI linked instrument 133</t>
  </si>
  <si>
    <t>4B.736</t>
  </si>
  <si>
    <t>A21D133D13</t>
  </si>
  <si>
    <t>A21D133D14</t>
  </si>
  <si>
    <t>A21D133D15</t>
  </si>
  <si>
    <t>A21D133D16</t>
  </si>
  <si>
    <t>A21D133D17</t>
  </si>
  <si>
    <t>A21D133D18</t>
  </si>
  <si>
    <t>A21D133D19</t>
  </si>
  <si>
    <t>A21D133D01</t>
  </si>
  <si>
    <t>A21D133D02</t>
  </si>
  <si>
    <t>APP20D133D21</t>
  </si>
  <si>
    <t>A21D133D03</t>
  </si>
  <si>
    <t>A21D133D20</t>
  </si>
  <si>
    <t>A21D133D07</t>
  </si>
  <si>
    <t>A21D133D08</t>
  </si>
  <si>
    <t>A21D133D09</t>
  </si>
  <si>
    <t>A21D133D10</t>
  </si>
  <si>
    <t>A21D133D11</t>
  </si>
  <si>
    <t>A21D133D12</t>
  </si>
  <si>
    <t>CPI linked instrument 134</t>
  </si>
  <si>
    <t>4B.737</t>
  </si>
  <si>
    <t>A21D134D13</t>
  </si>
  <si>
    <t>A21D134D14</t>
  </si>
  <si>
    <t>A21D134D15</t>
  </si>
  <si>
    <t>A21D134D16</t>
  </si>
  <si>
    <t>A21D134D17</t>
  </si>
  <si>
    <t>A21D134D18</t>
  </si>
  <si>
    <t>A21D134D19</t>
  </si>
  <si>
    <t>A21D134D01</t>
  </si>
  <si>
    <t>A21D134D02</t>
  </si>
  <si>
    <t>APP20D134D21</t>
  </si>
  <si>
    <t>A21D134D03</t>
  </si>
  <si>
    <t>A21D134D20</t>
  </si>
  <si>
    <t>A21D134D07</t>
  </si>
  <si>
    <t>A21D134D08</t>
  </si>
  <si>
    <t>A21D134D09</t>
  </si>
  <si>
    <t>A21D134D10</t>
  </si>
  <si>
    <t>A21D134D11</t>
  </si>
  <si>
    <t>A21D134D12</t>
  </si>
  <si>
    <t>CPI linked instrument 135</t>
  </si>
  <si>
    <t>4B.738</t>
  </si>
  <si>
    <t>A21D135D13</t>
  </si>
  <si>
    <t>A21D135D14</t>
  </si>
  <si>
    <t>A21D135D15</t>
  </si>
  <si>
    <t>A21D135D16</t>
  </si>
  <si>
    <t>A21D135D17</t>
  </si>
  <si>
    <t>A21D135D18</t>
  </si>
  <si>
    <t>A21D135D19</t>
  </si>
  <si>
    <t>A21D135D01</t>
  </si>
  <si>
    <t>A21D135D02</t>
  </si>
  <si>
    <t>APP20D135D21</t>
  </si>
  <si>
    <t>A21D135D03</t>
  </si>
  <si>
    <t>A21D135D20</t>
  </si>
  <si>
    <t>A21D135D07</t>
  </si>
  <si>
    <t>A21D135D08</t>
  </si>
  <si>
    <t>A21D135D09</t>
  </si>
  <si>
    <t>A21D135D10</t>
  </si>
  <si>
    <t>A21D135D11</t>
  </si>
  <si>
    <t>A21D135D12</t>
  </si>
  <si>
    <t>CPI linked instrument 136</t>
  </si>
  <si>
    <t>4B.739</t>
  </si>
  <si>
    <t>A21D136D13</t>
  </si>
  <si>
    <t>A21D136D14</t>
  </si>
  <si>
    <t>A21D136D15</t>
  </si>
  <si>
    <t>A21D136D16</t>
  </si>
  <si>
    <t>A21D136D17</t>
  </si>
  <si>
    <t>A21D136D18</t>
  </si>
  <si>
    <t>A21D136D19</t>
  </si>
  <si>
    <t>A21D136D01</t>
  </si>
  <si>
    <t>A21D136D02</t>
  </si>
  <si>
    <t>APP20D136D21</t>
  </si>
  <si>
    <t>A21D136D03</t>
  </si>
  <si>
    <t>A21D136D20</t>
  </si>
  <si>
    <t>A21D136D07</t>
  </si>
  <si>
    <t>A21D136D08</t>
  </si>
  <si>
    <t>A21D136D09</t>
  </si>
  <si>
    <t>A21D136D10</t>
  </si>
  <si>
    <t>A21D136D11</t>
  </si>
  <si>
    <t>A21D136D12</t>
  </si>
  <si>
    <t>CPI linked instrument 137</t>
  </si>
  <si>
    <t>4B.740</t>
  </si>
  <si>
    <t>A21D137D13</t>
  </si>
  <si>
    <t>A21D137D14</t>
  </si>
  <si>
    <t>A21D137D15</t>
  </si>
  <si>
    <t>A21D137D16</t>
  </si>
  <si>
    <t>A21D137D17</t>
  </si>
  <si>
    <t>A21D137D18</t>
  </si>
  <si>
    <t>A21D137D19</t>
  </si>
  <si>
    <t>A21D137D01</t>
  </si>
  <si>
    <t>A21D137D02</t>
  </si>
  <si>
    <t>APP20D137D21</t>
  </si>
  <si>
    <t>A21D137D03</t>
  </si>
  <si>
    <t>A21D137D20</t>
  </si>
  <si>
    <t>A21D137D07</t>
  </si>
  <si>
    <t>A21D137D08</t>
  </si>
  <si>
    <t>A21D137D09</t>
  </si>
  <si>
    <t>A21D137D10</t>
  </si>
  <si>
    <t>A21D137D11</t>
  </si>
  <si>
    <t>A21D137D12</t>
  </si>
  <si>
    <t>CPI linked instrument 138</t>
  </si>
  <si>
    <t>4B.741</t>
  </si>
  <si>
    <t>A21D138D13</t>
  </si>
  <si>
    <t>A21D138D14</t>
  </si>
  <si>
    <t>A21D138D15</t>
  </si>
  <si>
    <t>A21D138D16</t>
  </si>
  <si>
    <t>A21D138D17</t>
  </si>
  <si>
    <t>A21D138D18</t>
  </si>
  <si>
    <t>A21D138D19</t>
  </si>
  <si>
    <t>A21D138D01</t>
  </si>
  <si>
    <t>A21D138D02</t>
  </si>
  <si>
    <t>APP20D138D21</t>
  </si>
  <si>
    <t>A21D138D03</t>
  </si>
  <si>
    <t>A21D138D20</t>
  </si>
  <si>
    <t>A21D138D07</t>
  </si>
  <si>
    <t>A21D138D08</t>
  </si>
  <si>
    <t>A21D138D09</t>
  </si>
  <si>
    <t>A21D138D10</t>
  </si>
  <si>
    <t>A21D138D11</t>
  </si>
  <si>
    <t>A21D138D12</t>
  </si>
  <si>
    <t>CPI linked instrument 139</t>
  </si>
  <si>
    <t>4B.742</t>
  </si>
  <si>
    <t>A21D139D13</t>
  </si>
  <si>
    <t>A21D139D14</t>
  </si>
  <si>
    <t>A21D139D15</t>
  </si>
  <si>
    <t>A21D139D16</t>
  </si>
  <si>
    <t>A21D139D17</t>
  </si>
  <si>
    <t>A21D139D18</t>
  </si>
  <si>
    <t>A21D139D19</t>
  </si>
  <si>
    <t>A21D139D01</t>
  </si>
  <si>
    <t>A21D139D02</t>
  </si>
  <si>
    <t>APP20D139D21</t>
  </si>
  <si>
    <t>A21D139D03</t>
  </si>
  <si>
    <t>A21D139D20</t>
  </si>
  <si>
    <t>A21D139D07</t>
  </si>
  <si>
    <t>A21D139D08</t>
  </si>
  <si>
    <t>A21D139D09</t>
  </si>
  <si>
    <t>A21D139D10</t>
  </si>
  <si>
    <t>A21D139D11</t>
  </si>
  <si>
    <t>A21D139D12</t>
  </si>
  <si>
    <t>CPI linked instrument 140</t>
  </si>
  <si>
    <t>4B.743</t>
  </si>
  <si>
    <t>A21D140D13</t>
  </si>
  <si>
    <t>A21D140D14</t>
  </si>
  <si>
    <t>A21D140D15</t>
  </si>
  <si>
    <t>A21D140D16</t>
  </si>
  <si>
    <t>A21D140D17</t>
  </si>
  <si>
    <t>A21D140D18</t>
  </si>
  <si>
    <t>A21D140D19</t>
  </si>
  <si>
    <t>A21D140D01</t>
  </si>
  <si>
    <t>A21D140D02</t>
  </si>
  <si>
    <t>APP20D140D21</t>
  </si>
  <si>
    <t>A21D140D03</t>
  </si>
  <si>
    <t>A21D140D20</t>
  </si>
  <si>
    <t>A21D140D07</t>
  </si>
  <si>
    <t>A21D140D08</t>
  </si>
  <si>
    <t>A21D140D09</t>
  </si>
  <si>
    <t>A21D140D10</t>
  </si>
  <si>
    <t>A21D140D11</t>
  </si>
  <si>
    <t>A21D140D12</t>
  </si>
  <si>
    <t>CPI linked instrument 141</t>
  </si>
  <si>
    <t>4B.744</t>
  </si>
  <si>
    <t>A21D141D13</t>
  </si>
  <si>
    <t>A21D141D14</t>
  </si>
  <si>
    <t>A21D141D15</t>
  </si>
  <si>
    <t>A21D141D16</t>
  </si>
  <si>
    <t>A21D141D17</t>
  </si>
  <si>
    <t>A21D141D18</t>
  </si>
  <si>
    <t>A21D141D19</t>
  </si>
  <si>
    <t>A21D141D01</t>
  </si>
  <si>
    <t>A21D141D02</t>
  </si>
  <si>
    <t>APP20D141D21</t>
  </si>
  <si>
    <t>A21D141D03</t>
  </si>
  <si>
    <t>A21D141D20</t>
  </si>
  <si>
    <t>A21D141D07</t>
  </si>
  <si>
    <t>A21D141D08</t>
  </si>
  <si>
    <t>A21D141D09</t>
  </si>
  <si>
    <t>A21D141D10</t>
  </si>
  <si>
    <t>A21D141D11</t>
  </si>
  <si>
    <t>A21D141D12</t>
  </si>
  <si>
    <t>CPI linked instrument 142</t>
  </si>
  <si>
    <t>4B.745</t>
  </si>
  <si>
    <t>A21D142D13</t>
  </si>
  <si>
    <t>A21D142D14</t>
  </si>
  <si>
    <t>A21D142D15</t>
  </si>
  <si>
    <t>A21D142D16</t>
  </si>
  <si>
    <t>A21D142D17</t>
  </si>
  <si>
    <t>A21D142D18</t>
  </si>
  <si>
    <t>A21D142D19</t>
  </si>
  <si>
    <t>A21D142D01</t>
  </si>
  <si>
    <t>A21D142D02</t>
  </si>
  <si>
    <t>APP20D142D21</t>
  </si>
  <si>
    <t>A21D142D03</t>
  </si>
  <si>
    <t>A21D142D20</t>
  </si>
  <si>
    <t>A21D142D07</t>
  </si>
  <si>
    <t>A21D142D08</t>
  </si>
  <si>
    <t>A21D142D09</t>
  </si>
  <si>
    <t>A21D142D10</t>
  </si>
  <si>
    <t>A21D142D11</t>
  </si>
  <si>
    <t>A21D142D12</t>
  </si>
  <si>
    <t>CPI linked instrument 143</t>
  </si>
  <si>
    <t>4B.746</t>
  </si>
  <si>
    <t>A21D143D13</t>
  </si>
  <si>
    <t>A21D143D14</t>
  </si>
  <si>
    <t>A21D143D15</t>
  </si>
  <si>
    <t>A21D143D16</t>
  </si>
  <si>
    <t>A21D143D17</t>
  </si>
  <si>
    <t>A21D143D18</t>
  </si>
  <si>
    <t>A21D143D19</t>
  </si>
  <si>
    <t>A21D143D01</t>
  </si>
  <si>
    <t>A21D143D02</t>
  </si>
  <si>
    <t>APP20D143D21</t>
  </si>
  <si>
    <t>A21D143D03</t>
  </si>
  <si>
    <t>A21D143D20</t>
  </si>
  <si>
    <t>A21D143D07</t>
  </si>
  <si>
    <t>A21D143D08</t>
  </si>
  <si>
    <t>A21D143D09</t>
  </si>
  <si>
    <t>A21D143D10</t>
  </si>
  <si>
    <t>A21D143D11</t>
  </si>
  <si>
    <t>A21D143D12</t>
  </si>
  <si>
    <t>CPI linked instrument 144</t>
  </si>
  <si>
    <t>4B.747</t>
  </si>
  <si>
    <t>A21D144D13</t>
  </si>
  <si>
    <t>A21D144D14</t>
  </si>
  <si>
    <t>A21D144D15</t>
  </si>
  <si>
    <t>A21D144D16</t>
  </si>
  <si>
    <t>A21D144D17</t>
  </si>
  <si>
    <t>A21D144D18</t>
  </si>
  <si>
    <t>A21D144D19</t>
  </si>
  <si>
    <t>A21D144D01</t>
  </si>
  <si>
    <t>A21D144D02</t>
  </si>
  <si>
    <t>APP20D144D21</t>
  </si>
  <si>
    <t>A21D144D03</t>
  </si>
  <si>
    <t>A21D144D20</t>
  </si>
  <si>
    <t>A21D144D07</t>
  </si>
  <si>
    <t>A21D144D08</t>
  </si>
  <si>
    <t>A21D144D09</t>
  </si>
  <si>
    <t>A21D144D10</t>
  </si>
  <si>
    <t>A21D144D11</t>
  </si>
  <si>
    <t>A21D144D12</t>
  </si>
  <si>
    <t>CPI linked instrument 145</t>
  </si>
  <si>
    <t>4B.748</t>
  </si>
  <si>
    <t>A21D145D13</t>
  </si>
  <si>
    <t>A21D145D14</t>
  </si>
  <si>
    <t>A21D145D15</t>
  </si>
  <si>
    <t>A21D145D16</t>
  </si>
  <si>
    <t>A21D145D17</t>
  </si>
  <si>
    <t>A21D145D18</t>
  </si>
  <si>
    <t>A21D145D19</t>
  </si>
  <si>
    <t>A21D145D01</t>
  </si>
  <si>
    <t>A21D145D02</t>
  </si>
  <si>
    <t>APP20D145D21</t>
  </si>
  <si>
    <t>A21D145D03</t>
  </si>
  <si>
    <t>A21D145D20</t>
  </si>
  <si>
    <t>A21D145D07</t>
  </si>
  <si>
    <t>A21D145D08</t>
  </si>
  <si>
    <t>A21D145D09</t>
  </si>
  <si>
    <t>A21D145D10</t>
  </si>
  <si>
    <t>A21D145D11</t>
  </si>
  <si>
    <t>A21D145D12</t>
  </si>
  <si>
    <t>CPI linked instrument 146</t>
  </si>
  <si>
    <t>4B.749</t>
  </si>
  <si>
    <t>A21D146D13</t>
  </si>
  <si>
    <t>A21D146D14</t>
  </si>
  <si>
    <t>A21D146D15</t>
  </si>
  <si>
    <t>A21D146D16</t>
  </si>
  <si>
    <t>A21D146D17</t>
  </si>
  <si>
    <t>A21D146D18</t>
  </si>
  <si>
    <t>A21D146D19</t>
  </si>
  <si>
    <t>A21D146D01</t>
  </si>
  <si>
    <t>A21D146D02</t>
  </si>
  <si>
    <t>APP20D146D21</t>
  </si>
  <si>
    <t>A21D146D03</t>
  </si>
  <si>
    <t>A21D146D20</t>
  </si>
  <si>
    <t>A21D146D07</t>
  </si>
  <si>
    <t>A21D146D08</t>
  </si>
  <si>
    <t>A21D146D09</t>
  </si>
  <si>
    <t>A21D146D10</t>
  </si>
  <si>
    <t>A21D146D11</t>
  </si>
  <si>
    <t>A21D146D12</t>
  </si>
  <si>
    <t>CPI linked instrument 147</t>
  </si>
  <si>
    <t>4B.750</t>
  </si>
  <si>
    <t>A21D147D13</t>
  </si>
  <si>
    <t>A21D147D14</t>
  </si>
  <si>
    <t>A21D147D15</t>
  </si>
  <si>
    <t>A21D147D16</t>
  </si>
  <si>
    <t>A21D147D17</t>
  </si>
  <si>
    <t>A21D147D18</t>
  </si>
  <si>
    <t>A21D147D19</t>
  </si>
  <si>
    <t>A21D147D01</t>
  </si>
  <si>
    <t>A21D147D02</t>
  </si>
  <si>
    <t>APP20D147D21</t>
  </si>
  <si>
    <t>A21D147D03</t>
  </si>
  <si>
    <t>A21D147D20</t>
  </si>
  <si>
    <t>A21D147D07</t>
  </si>
  <si>
    <t>A21D147D08</t>
  </si>
  <si>
    <t>A21D147D09</t>
  </si>
  <si>
    <t>A21D147D10</t>
  </si>
  <si>
    <t>A21D147D11</t>
  </si>
  <si>
    <t>A21D147D12</t>
  </si>
  <si>
    <t>CPI linked instrument 148</t>
  </si>
  <si>
    <t>4B.751</t>
  </si>
  <si>
    <t>A21D148D13</t>
  </si>
  <si>
    <t>A21D148D14</t>
  </si>
  <si>
    <t>A21D148D15</t>
  </si>
  <si>
    <t>A21D148D16</t>
  </si>
  <si>
    <t>A21D148D17</t>
  </si>
  <si>
    <t>A21D148D18</t>
  </si>
  <si>
    <t>A21D148D19</t>
  </si>
  <si>
    <t>A21D148D01</t>
  </si>
  <si>
    <t>A21D148D02</t>
  </si>
  <si>
    <t>APP20D148D21</t>
  </si>
  <si>
    <t>A21D148D03</t>
  </si>
  <si>
    <t>A21D148D20</t>
  </si>
  <si>
    <t>A21D148D07</t>
  </si>
  <si>
    <t>A21D148D08</t>
  </si>
  <si>
    <t>A21D148D09</t>
  </si>
  <si>
    <t>A21D148D10</t>
  </si>
  <si>
    <t>A21D148D11</t>
  </si>
  <si>
    <t>A21D148D12</t>
  </si>
  <si>
    <t>CPI linked instrument 149</t>
  </si>
  <si>
    <t>4B.752</t>
  </si>
  <si>
    <t>A21D149D13</t>
  </si>
  <si>
    <t>A21D149D14</t>
  </si>
  <si>
    <t>A21D149D15</t>
  </si>
  <si>
    <t>A21D149D16</t>
  </si>
  <si>
    <t>A21D149D17</t>
  </si>
  <si>
    <t>A21D149D18</t>
  </si>
  <si>
    <t>A21D149D19</t>
  </si>
  <si>
    <t>A21D149D01</t>
  </si>
  <si>
    <t>A21D149D02</t>
  </si>
  <si>
    <t>APP20D149D21</t>
  </si>
  <si>
    <t>A21D149D03</t>
  </si>
  <si>
    <t>A21D149D20</t>
  </si>
  <si>
    <t>A21D149D07</t>
  </si>
  <si>
    <t>A21D149D08</t>
  </si>
  <si>
    <t>A21D149D09</t>
  </si>
  <si>
    <t>A21D149D10</t>
  </si>
  <si>
    <t>A21D149D11</t>
  </si>
  <si>
    <t>A21D149D12</t>
  </si>
  <si>
    <t>CPI linked instrument 150</t>
  </si>
  <si>
    <t>4B.753</t>
  </si>
  <si>
    <t>A21D150D13</t>
  </si>
  <si>
    <t>A21D150D14</t>
  </si>
  <si>
    <t>A21D150D15</t>
  </si>
  <si>
    <t>A21D150D16</t>
  </si>
  <si>
    <t>A21D150D17</t>
  </si>
  <si>
    <t>A21D150D18</t>
  </si>
  <si>
    <t>A21D150D19</t>
  </si>
  <si>
    <t>A21D150D01</t>
  </si>
  <si>
    <t>A21D150D02</t>
  </si>
  <si>
    <t>APP20D150D21</t>
  </si>
  <si>
    <t>A21D150D03</t>
  </si>
  <si>
    <t>A21D150D20</t>
  </si>
  <si>
    <t>A21D150D07</t>
  </si>
  <si>
    <t>A21D150D08</t>
  </si>
  <si>
    <t>A21D150D09</t>
  </si>
  <si>
    <t>A21D150D10</t>
  </si>
  <si>
    <t>A21D150D11</t>
  </si>
  <si>
    <t>A21D150D12</t>
  </si>
  <si>
    <t>CPI linked instrument 151</t>
  </si>
  <si>
    <t>4B.754</t>
  </si>
  <si>
    <t>A21D151D13</t>
  </si>
  <si>
    <t>A21D151D14</t>
  </si>
  <si>
    <t>A21D151D15</t>
  </si>
  <si>
    <t>A21D151D16</t>
  </si>
  <si>
    <t>A21D151D17</t>
  </si>
  <si>
    <t>A21D151D18</t>
  </si>
  <si>
    <t>A21D151D19</t>
  </si>
  <si>
    <t>A21D151D01</t>
  </si>
  <si>
    <t>A21D151D02</t>
  </si>
  <si>
    <t>APP20D151D21</t>
  </si>
  <si>
    <t>A21D151D03</t>
  </si>
  <si>
    <t>A21D151D20</t>
  </si>
  <si>
    <t>A21D151D07</t>
  </si>
  <si>
    <t>A21D151D08</t>
  </si>
  <si>
    <t>A21D151D09</t>
  </si>
  <si>
    <t>A21D151D10</t>
  </si>
  <si>
    <t>A21D151D11</t>
  </si>
  <si>
    <t>A21D151D12</t>
  </si>
  <si>
    <t>CPI linked instrument 152</t>
  </si>
  <si>
    <t>4B.755</t>
  </si>
  <si>
    <t>A21D152D13</t>
  </si>
  <si>
    <t>A21D152D14</t>
  </si>
  <si>
    <t>A21D152D15</t>
  </si>
  <si>
    <t>A21D152D16</t>
  </si>
  <si>
    <t>A21D152D17</t>
  </si>
  <si>
    <t>A21D152D18</t>
  </si>
  <si>
    <t>A21D152D19</t>
  </si>
  <si>
    <t>A21D152D01</t>
  </si>
  <si>
    <t>A21D152D02</t>
  </si>
  <si>
    <t>APP20D152D21</t>
  </si>
  <si>
    <t>A21D152D03</t>
  </si>
  <si>
    <t>A21D152D20</t>
  </si>
  <si>
    <t>A21D152D07</t>
  </si>
  <si>
    <t>A21D152D08</t>
  </si>
  <si>
    <t>A21D152D09</t>
  </si>
  <si>
    <t>A21D152D10</t>
  </si>
  <si>
    <t>A21D152D11</t>
  </si>
  <si>
    <t>A21D152D12</t>
  </si>
  <si>
    <t>CPI linked instrument 153</t>
  </si>
  <si>
    <t>4B.756</t>
  </si>
  <si>
    <t>A21D153D13</t>
  </si>
  <si>
    <t>A21D153D14</t>
  </si>
  <si>
    <t>A21D153D15</t>
  </si>
  <si>
    <t>A21D153D16</t>
  </si>
  <si>
    <t>A21D153D17</t>
  </si>
  <si>
    <t>A21D153D18</t>
  </si>
  <si>
    <t>A21D153D19</t>
  </si>
  <si>
    <t>A21D153D01</t>
  </si>
  <si>
    <t>A21D153D02</t>
  </si>
  <si>
    <t>APP20D153D21</t>
  </si>
  <si>
    <t>A21D153D03</t>
  </si>
  <si>
    <t>A21D153D20</t>
  </si>
  <si>
    <t>A21D153D07</t>
  </si>
  <si>
    <t>A21D153D08</t>
  </si>
  <si>
    <t>A21D153D09</t>
  </si>
  <si>
    <t>A21D153D10</t>
  </si>
  <si>
    <t>A21D153D11</t>
  </si>
  <si>
    <t>A21D153D12</t>
  </si>
  <si>
    <t>CPI linked instrument 154</t>
  </si>
  <si>
    <t>4B.757</t>
  </si>
  <si>
    <t>A21D154D13</t>
  </si>
  <si>
    <t>A21D154D14</t>
  </si>
  <si>
    <t>A21D154D15</t>
  </si>
  <si>
    <t>A21D154D16</t>
  </si>
  <si>
    <t>A21D154D17</t>
  </si>
  <si>
    <t>A21D154D18</t>
  </si>
  <si>
    <t>A21D154D19</t>
  </si>
  <si>
    <t>A21D154D01</t>
  </si>
  <si>
    <t>A21D154D02</t>
  </si>
  <si>
    <t>APP20D154D21</t>
  </si>
  <si>
    <t>A21D154D03</t>
  </si>
  <si>
    <t>A21D154D20</t>
  </si>
  <si>
    <t>A21D154D07</t>
  </si>
  <si>
    <t>A21D154D08</t>
  </si>
  <si>
    <t>A21D154D09</t>
  </si>
  <si>
    <t>A21D154D10</t>
  </si>
  <si>
    <t>A21D154D11</t>
  </si>
  <si>
    <t>A21D154D12</t>
  </si>
  <si>
    <t>CPI linked instrument 155</t>
  </si>
  <si>
    <t>4B.758</t>
  </si>
  <si>
    <t>A21D155D13</t>
  </si>
  <si>
    <t>A21D155D14</t>
  </si>
  <si>
    <t>A21D155D15</t>
  </si>
  <si>
    <t>A21D155D16</t>
  </si>
  <si>
    <t>A21D155D17</t>
  </si>
  <si>
    <t>A21D155D18</t>
  </si>
  <si>
    <t>A21D155D19</t>
  </si>
  <si>
    <t>A21D155D01</t>
  </si>
  <si>
    <t>A21D155D02</t>
  </si>
  <si>
    <t>APP20D155D21</t>
  </si>
  <si>
    <t>A21D155D03</t>
  </si>
  <si>
    <t>A21D155D20</t>
  </si>
  <si>
    <t>A21D155D07</t>
  </si>
  <si>
    <t>A21D155D08</t>
  </si>
  <si>
    <t>A21D155D09</t>
  </si>
  <si>
    <t>A21D155D10</t>
  </si>
  <si>
    <t>A21D155D11</t>
  </si>
  <si>
    <t>A21D155D12</t>
  </si>
  <si>
    <t>CPI linked instrument 156</t>
  </si>
  <si>
    <t>4B.759</t>
  </si>
  <si>
    <t>A21D156D13</t>
  </si>
  <si>
    <t>A21D156D14</t>
  </si>
  <si>
    <t>A21D156D15</t>
  </si>
  <si>
    <t>A21D156D16</t>
  </si>
  <si>
    <t>A21D156D17</t>
  </si>
  <si>
    <t>A21D156D18</t>
  </si>
  <si>
    <t>A21D156D19</t>
  </si>
  <si>
    <t>A21D156D01</t>
  </si>
  <si>
    <t>A21D156D02</t>
  </si>
  <si>
    <t>APP20D156D21</t>
  </si>
  <si>
    <t>A21D156D03</t>
  </si>
  <si>
    <t>A21D156D20</t>
  </si>
  <si>
    <t>A21D156D07</t>
  </si>
  <si>
    <t>A21D156D08</t>
  </si>
  <si>
    <t>A21D156D09</t>
  </si>
  <si>
    <t>A21D156D10</t>
  </si>
  <si>
    <t>A21D156D11</t>
  </si>
  <si>
    <t>A21D156D12</t>
  </si>
  <si>
    <t>CPI linked instrument 157</t>
  </si>
  <si>
    <t>4B.760</t>
  </si>
  <si>
    <t>A21D157D13</t>
  </si>
  <si>
    <t>A21D157D14</t>
  </si>
  <si>
    <t>A21D157D15</t>
  </si>
  <si>
    <t>A21D157D16</t>
  </si>
  <si>
    <t>A21D157D17</t>
  </si>
  <si>
    <t>A21D157D18</t>
  </si>
  <si>
    <t>A21D157D19</t>
  </si>
  <si>
    <t>A21D157D01</t>
  </si>
  <si>
    <t>A21D157D02</t>
  </si>
  <si>
    <t>APP20D157D21</t>
  </si>
  <si>
    <t>A21D157D03</t>
  </si>
  <si>
    <t>A21D157D20</t>
  </si>
  <si>
    <t>A21D157D07</t>
  </si>
  <si>
    <t>A21D157D08</t>
  </si>
  <si>
    <t>A21D157D09</t>
  </si>
  <si>
    <t>A21D157D10</t>
  </si>
  <si>
    <t>A21D157D11</t>
  </si>
  <si>
    <t>A21D157D12</t>
  </si>
  <si>
    <t>CPI linked instrument 158</t>
  </si>
  <si>
    <t>4B.761</t>
  </si>
  <si>
    <t>A21D158D13</t>
  </si>
  <si>
    <t>A21D158D14</t>
  </si>
  <si>
    <t>A21D158D15</t>
  </si>
  <si>
    <t>A21D158D16</t>
  </si>
  <si>
    <t>A21D158D17</t>
  </si>
  <si>
    <t>A21D158D18</t>
  </si>
  <si>
    <t>A21D158D19</t>
  </si>
  <si>
    <t>A21D158D01</t>
  </si>
  <si>
    <t>A21D158D02</t>
  </si>
  <si>
    <t>APP20D158D21</t>
  </si>
  <si>
    <t>A21D158D03</t>
  </si>
  <si>
    <t>A21D158D20</t>
  </si>
  <si>
    <t>A21D158D07</t>
  </si>
  <si>
    <t>A21D158D08</t>
  </si>
  <si>
    <t>A21D158D09</t>
  </si>
  <si>
    <t>A21D158D10</t>
  </si>
  <si>
    <t>A21D158D11</t>
  </si>
  <si>
    <t>A21D158D12</t>
  </si>
  <si>
    <t>CPI linked instrument 159</t>
  </si>
  <si>
    <t>4B.762</t>
  </si>
  <si>
    <t>A21D159D13</t>
  </si>
  <si>
    <t>A21D159D14</t>
  </si>
  <si>
    <t>A21D159D15</t>
  </si>
  <si>
    <t>A21D159D16</t>
  </si>
  <si>
    <t>A21D159D17</t>
  </si>
  <si>
    <t>A21D159D18</t>
  </si>
  <si>
    <t>A21D159D19</t>
  </si>
  <si>
    <t>A21D159D01</t>
  </si>
  <si>
    <t>A21D159D02</t>
  </si>
  <si>
    <t>APP20D159D21</t>
  </si>
  <si>
    <t>A21D159D03</t>
  </si>
  <si>
    <t>A21D159D20</t>
  </si>
  <si>
    <t>A21D159D07</t>
  </si>
  <si>
    <t>A21D159D08</t>
  </si>
  <si>
    <t>A21D159D09</t>
  </si>
  <si>
    <t>A21D159D10</t>
  </si>
  <si>
    <t>A21D159D11</t>
  </si>
  <si>
    <t>A21D159D12</t>
  </si>
  <si>
    <t>CPI linked instrument 160</t>
  </si>
  <si>
    <t>4B.763</t>
  </si>
  <si>
    <t>A21D160D13</t>
  </si>
  <si>
    <t>A21D160D14</t>
  </si>
  <si>
    <t>A21D160D15</t>
  </si>
  <si>
    <t>A21D160D16</t>
  </si>
  <si>
    <t>A21D160D17</t>
  </si>
  <si>
    <t>A21D160D18</t>
  </si>
  <si>
    <t>A21D160D19</t>
  </si>
  <si>
    <t>A21D160D01</t>
  </si>
  <si>
    <t>A21D160D02</t>
  </si>
  <si>
    <t>APP20D160D21</t>
  </si>
  <si>
    <t>A21D160D03</t>
  </si>
  <si>
    <t>A21D160D20</t>
  </si>
  <si>
    <t>A21D160D07</t>
  </si>
  <si>
    <t>A21D160D08</t>
  </si>
  <si>
    <t>A21D160D09</t>
  </si>
  <si>
    <t>A21D160D10</t>
  </si>
  <si>
    <t>A21D160D11</t>
  </si>
  <si>
    <t>A21D160D12</t>
  </si>
  <si>
    <t>CPI linked instrument 161</t>
  </si>
  <si>
    <t>4B.764</t>
  </si>
  <si>
    <t>A21D161D13</t>
  </si>
  <si>
    <t>A21D161D14</t>
  </si>
  <si>
    <t>A21D161D15</t>
  </si>
  <si>
    <t>A21D161D16</t>
  </si>
  <si>
    <t>A21D161D17</t>
  </si>
  <si>
    <t>A21D161D18</t>
  </si>
  <si>
    <t>A21D161D19</t>
  </si>
  <si>
    <t>A21D161D01</t>
  </si>
  <si>
    <t>A21D161D02</t>
  </si>
  <si>
    <t>APP20D161D21</t>
  </si>
  <si>
    <t>A21D161D03</t>
  </si>
  <si>
    <t>A21D161D20</t>
  </si>
  <si>
    <t>A21D161D07</t>
  </si>
  <si>
    <t>A21D161D08</t>
  </si>
  <si>
    <t>A21D161D09</t>
  </si>
  <si>
    <t>A21D161D10</t>
  </si>
  <si>
    <t>A21D161D11</t>
  </si>
  <si>
    <t>A21D161D12</t>
  </si>
  <si>
    <t>CPI linked instrument 162</t>
  </si>
  <si>
    <t>4B.765</t>
  </si>
  <si>
    <t>A21D162D13</t>
  </si>
  <si>
    <t>A21D162D14</t>
  </si>
  <si>
    <t>A21D162D15</t>
  </si>
  <si>
    <t>A21D162D16</t>
  </si>
  <si>
    <t>A21D162D17</t>
  </si>
  <si>
    <t>A21D162D18</t>
  </si>
  <si>
    <t>A21D162D19</t>
  </si>
  <si>
    <t>A21D162D01</t>
  </si>
  <si>
    <t>A21D162D02</t>
  </si>
  <si>
    <t>APP20D162D21</t>
  </si>
  <si>
    <t>A21D162D03</t>
  </si>
  <si>
    <t>A21D162D20</t>
  </si>
  <si>
    <t>A21D162D07</t>
  </si>
  <si>
    <t>A21D162D08</t>
  </si>
  <si>
    <t>A21D162D09</t>
  </si>
  <si>
    <t>A21D162D10</t>
  </si>
  <si>
    <t>A21D162D11</t>
  </si>
  <si>
    <t>A21D162D12</t>
  </si>
  <si>
    <t>CPI linked instrument 163</t>
  </si>
  <si>
    <t>4B.766</t>
  </si>
  <si>
    <t>A21D163D13</t>
  </si>
  <si>
    <t>A21D163D14</t>
  </si>
  <si>
    <t>A21D163D15</t>
  </si>
  <si>
    <t>A21D163D16</t>
  </si>
  <si>
    <t>A21D163D17</t>
  </si>
  <si>
    <t>A21D163D18</t>
  </si>
  <si>
    <t>A21D163D19</t>
  </si>
  <si>
    <t>A21D163D01</t>
  </si>
  <si>
    <t>A21D163D02</t>
  </si>
  <si>
    <t>APP20D163D21</t>
  </si>
  <si>
    <t>A21D163D03</t>
  </si>
  <si>
    <t>A21D163D20</t>
  </si>
  <si>
    <t>A21D163D07</t>
  </si>
  <si>
    <t>A21D163D08</t>
  </si>
  <si>
    <t>A21D163D09</t>
  </si>
  <si>
    <t>A21D163D10</t>
  </si>
  <si>
    <t>A21D163D11</t>
  </si>
  <si>
    <t>A21D163D12</t>
  </si>
  <si>
    <t>CPI linked instrument 164</t>
  </si>
  <si>
    <t>4B.767</t>
  </si>
  <si>
    <t>A21D164D13</t>
  </si>
  <si>
    <t>A21D164D14</t>
  </si>
  <si>
    <t>A21D164D15</t>
  </si>
  <si>
    <t>A21D164D16</t>
  </si>
  <si>
    <t>A21D164D17</t>
  </si>
  <si>
    <t>A21D164D18</t>
  </si>
  <si>
    <t>A21D164D19</t>
  </si>
  <si>
    <t>A21D164D01</t>
  </si>
  <si>
    <t>A21D164D02</t>
  </si>
  <si>
    <t>APP20D164D21</t>
  </si>
  <si>
    <t>A21D164D03</t>
  </si>
  <si>
    <t>A21D164D20</t>
  </si>
  <si>
    <t>A21D164D07</t>
  </si>
  <si>
    <t>A21D164D08</t>
  </si>
  <si>
    <t>A21D164D09</t>
  </si>
  <si>
    <t>A21D164D10</t>
  </si>
  <si>
    <t>A21D164D11</t>
  </si>
  <si>
    <t>A21D164D12</t>
  </si>
  <si>
    <t>CPI linked instrument 165</t>
  </si>
  <si>
    <t>4B.768</t>
  </si>
  <si>
    <t>A21D165D13</t>
  </si>
  <si>
    <t>A21D165D14</t>
  </si>
  <si>
    <t>A21D165D15</t>
  </si>
  <si>
    <t>A21D165D16</t>
  </si>
  <si>
    <t>A21D165D17</t>
  </si>
  <si>
    <t>A21D165D18</t>
  </si>
  <si>
    <t>A21D165D19</t>
  </si>
  <si>
    <t>A21D165D01</t>
  </si>
  <si>
    <t>A21D165D02</t>
  </si>
  <si>
    <t>APP20D165D21</t>
  </si>
  <si>
    <t>A21D165D03</t>
  </si>
  <si>
    <t>A21D165D20</t>
  </si>
  <si>
    <t>A21D165D07</t>
  </si>
  <si>
    <t>A21D165D08</t>
  </si>
  <si>
    <t>A21D165D09</t>
  </si>
  <si>
    <t>A21D165D10</t>
  </si>
  <si>
    <t>A21D165D11</t>
  </si>
  <si>
    <t>A21D165D12</t>
  </si>
  <si>
    <t>CPI linked instrument 166</t>
  </si>
  <si>
    <t>4B.769</t>
  </si>
  <si>
    <t>A21D166D13</t>
  </si>
  <si>
    <t>A21D166D14</t>
  </si>
  <si>
    <t>A21D166D15</t>
  </si>
  <si>
    <t>A21D166D16</t>
  </si>
  <si>
    <t>A21D166D17</t>
  </si>
  <si>
    <t>A21D166D18</t>
  </si>
  <si>
    <t>A21D166D19</t>
  </si>
  <si>
    <t>A21D166D01</t>
  </si>
  <si>
    <t>A21D166D02</t>
  </si>
  <si>
    <t>APP20D166D21</t>
  </si>
  <si>
    <t>A21D166D03</t>
  </si>
  <si>
    <t>A21D166D20</t>
  </si>
  <si>
    <t>A21D166D07</t>
  </si>
  <si>
    <t>A21D166D08</t>
  </si>
  <si>
    <t>A21D166D09</t>
  </si>
  <si>
    <t>A21D166D10</t>
  </si>
  <si>
    <t>A21D166D11</t>
  </si>
  <si>
    <t>A21D166D12</t>
  </si>
  <si>
    <t>CPI linked instrument 167</t>
  </si>
  <si>
    <t>4B.770</t>
  </si>
  <si>
    <t>A21D167D13</t>
  </si>
  <si>
    <t>A21D167D14</t>
  </si>
  <si>
    <t>A21D167D15</t>
  </si>
  <si>
    <t>A21D167D16</t>
  </si>
  <si>
    <t>A21D167D17</t>
  </si>
  <si>
    <t>A21D167D18</t>
  </si>
  <si>
    <t>A21D167D19</t>
  </si>
  <si>
    <t>A21D167D01</t>
  </si>
  <si>
    <t>A21D167D02</t>
  </si>
  <si>
    <t>APP20D167D21</t>
  </si>
  <si>
    <t>A21D167D03</t>
  </si>
  <si>
    <t>A21D167D20</t>
  </si>
  <si>
    <t>A21D167D07</t>
  </si>
  <si>
    <t>A21D167D08</t>
  </si>
  <si>
    <t>A21D167D09</t>
  </si>
  <si>
    <t>A21D167D10</t>
  </si>
  <si>
    <t>A21D167D11</t>
  </si>
  <si>
    <t>A21D167D12</t>
  </si>
  <si>
    <t>CPI linked instrument 168</t>
  </si>
  <si>
    <t>4B.771</t>
  </si>
  <si>
    <t>A21D168D13</t>
  </si>
  <si>
    <t>A21D168D14</t>
  </si>
  <si>
    <t>A21D168D15</t>
  </si>
  <si>
    <t>A21D168D16</t>
  </si>
  <si>
    <t>A21D168D17</t>
  </si>
  <si>
    <t>A21D168D18</t>
  </si>
  <si>
    <t>A21D168D19</t>
  </si>
  <si>
    <t>A21D168D01</t>
  </si>
  <si>
    <t>A21D168D02</t>
  </si>
  <si>
    <t>APP20D168D21</t>
  </si>
  <si>
    <t>A21D168D03</t>
  </si>
  <si>
    <t>A21D168D20</t>
  </si>
  <si>
    <t>A21D168D07</t>
  </si>
  <si>
    <t>A21D168D08</t>
  </si>
  <si>
    <t>A21D168D09</t>
  </si>
  <si>
    <t>A21D168D10</t>
  </si>
  <si>
    <t>A21D168D11</t>
  </si>
  <si>
    <t>A21D168D12</t>
  </si>
  <si>
    <t>CPI linked instrument 169</t>
  </si>
  <si>
    <t>4B.772</t>
  </si>
  <si>
    <t>A21D169D13</t>
  </si>
  <si>
    <t>A21D169D14</t>
  </si>
  <si>
    <t>A21D169D15</t>
  </si>
  <si>
    <t>A21D169D16</t>
  </si>
  <si>
    <t>A21D169D17</t>
  </si>
  <si>
    <t>A21D169D18</t>
  </si>
  <si>
    <t>A21D169D19</t>
  </si>
  <si>
    <t>A21D169D01</t>
  </si>
  <si>
    <t>A21D169D02</t>
  </si>
  <si>
    <t>APP20D169D21</t>
  </si>
  <si>
    <t>A21D169D03</t>
  </si>
  <si>
    <t>A21D169D20</t>
  </si>
  <si>
    <t>A21D169D07</t>
  </si>
  <si>
    <t>A21D169D08</t>
  </si>
  <si>
    <t>A21D169D09</t>
  </si>
  <si>
    <t>A21D169D10</t>
  </si>
  <si>
    <t>A21D169D11</t>
  </si>
  <si>
    <t>A21D169D12</t>
  </si>
  <si>
    <t>CPI linked instrument 170</t>
  </si>
  <si>
    <t>4B.773</t>
  </si>
  <si>
    <t>A21D170D13</t>
  </si>
  <si>
    <t>A21D170D14</t>
  </si>
  <si>
    <t>A21D170D15</t>
  </si>
  <si>
    <t>A21D170D16</t>
  </si>
  <si>
    <t>A21D170D17</t>
  </si>
  <si>
    <t>A21D170D18</t>
  </si>
  <si>
    <t>A21D170D19</t>
  </si>
  <si>
    <t>A21D170D01</t>
  </si>
  <si>
    <t>A21D170D02</t>
  </si>
  <si>
    <t>APP20D170D21</t>
  </si>
  <si>
    <t>A21D170D03</t>
  </si>
  <si>
    <t>A21D170D20</t>
  </si>
  <si>
    <t>A21D170D07</t>
  </si>
  <si>
    <t>A21D170D08</t>
  </si>
  <si>
    <t>A21D170D09</t>
  </si>
  <si>
    <t>A21D170D10</t>
  </si>
  <si>
    <t>A21D170D11</t>
  </si>
  <si>
    <t>A21D170D12</t>
  </si>
  <si>
    <t>CPI linked instrument 171</t>
  </si>
  <si>
    <t>4B.774</t>
  </si>
  <si>
    <t>A21D171D13</t>
  </si>
  <si>
    <t>A21D171D14</t>
  </si>
  <si>
    <t>A21D171D15</t>
  </si>
  <si>
    <t>A21D171D16</t>
  </si>
  <si>
    <t>A21D171D17</t>
  </si>
  <si>
    <t>A21D171D18</t>
  </si>
  <si>
    <t>A21D171D19</t>
  </si>
  <si>
    <t>A21D171D01</t>
  </si>
  <si>
    <t>A21D171D02</t>
  </si>
  <si>
    <t>APP20D171D21</t>
  </si>
  <si>
    <t>A21D171D03</t>
  </si>
  <si>
    <t>A21D171D20</t>
  </si>
  <si>
    <t>A21D171D07</t>
  </si>
  <si>
    <t>A21D171D08</t>
  </si>
  <si>
    <t>A21D171D09</t>
  </si>
  <si>
    <t>A21D171D10</t>
  </si>
  <si>
    <t>A21D171D11</t>
  </si>
  <si>
    <t>A21D171D12</t>
  </si>
  <si>
    <t>CPI linked instrument 172</t>
  </si>
  <si>
    <t>4B.775</t>
  </si>
  <si>
    <t>A21D172D13</t>
  </si>
  <si>
    <t>A21D172D14</t>
  </si>
  <si>
    <t>A21D172D15</t>
  </si>
  <si>
    <t>A21D172D16</t>
  </si>
  <si>
    <t>A21D172D17</t>
  </si>
  <si>
    <t>A21D172D18</t>
  </si>
  <si>
    <t>A21D172D19</t>
  </si>
  <si>
    <t>A21D172D01</t>
  </si>
  <si>
    <t>A21D172D02</t>
  </si>
  <si>
    <t>APP20D172D21</t>
  </si>
  <si>
    <t>A21D172D03</t>
  </si>
  <si>
    <t>A21D172D20</t>
  </si>
  <si>
    <t>A21D172D07</t>
  </si>
  <si>
    <t>A21D172D08</t>
  </si>
  <si>
    <t>A21D172D09</t>
  </si>
  <si>
    <t>A21D172D10</t>
  </si>
  <si>
    <t>A21D172D11</t>
  </si>
  <si>
    <t>A21D172D12</t>
  </si>
  <si>
    <t>CPI linked instrument 173</t>
  </si>
  <si>
    <t>4B.776</t>
  </si>
  <si>
    <t>A21D173D13</t>
  </si>
  <si>
    <t>A21D173D14</t>
  </si>
  <si>
    <t>A21D173D15</t>
  </si>
  <si>
    <t>A21D173D16</t>
  </si>
  <si>
    <t>A21D173D17</t>
  </si>
  <si>
    <t>A21D173D18</t>
  </si>
  <si>
    <t>A21D173D19</t>
  </si>
  <si>
    <t>A21D173D01</t>
  </si>
  <si>
    <t>A21D173D02</t>
  </si>
  <si>
    <t>APP20D173D21</t>
  </si>
  <si>
    <t>A21D173D03</t>
  </si>
  <si>
    <t>A21D173D20</t>
  </si>
  <si>
    <t>A21D173D07</t>
  </si>
  <si>
    <t>A21D173D08</t>
  </si>
  <si>
    <t>A21D173D09</t>
  </si>
  <si>
    <t>A21D173D10</t>
  </si>
  <si>
    <t>A21D173D11</t>
  </si>
  <si>
    <t>A21D173D12</t>
  </si>
  <si>
    <t>CPI linked instrument 174</t>
  </si>
  <si>
    <t>4B.777</t>
  </si>
  <si>
    <t>A21D174D13</t>
  </si>
  <si>
    <t>A21D174D14</t>
  </si>
  <si>
    <t>A21D174D15</t>
  </si>
  <si>
    <t>A21D174D16</t>
  </si>
  <si>
    <t>A21D174D17</t>
  </si>
  <si>
    <t>A21D174D18</t>
  </si>
  <si>
    <t>A21D174D19</t>
  </si>
  <si>
    <t>A21D174D01</t>
  </si>
  <si>
    <t>A21D174D02</t>
  </si>
  <si>
    <t>APP20D174D21</t>
  </si>
  <si>
    <t>A21D174D03</t>
  </si>
  <si>
    <t>A21D174D20</t>
  </si>
  <si>
    <t>A21D174D07</t>
  </si>
  <si>
    <t>A21D174D08</t>
  </si>
  <si>
    <t>A21D174D09</t>
  </si>
  <si>
    <t>A21D174D10</t>
  </si>
  <si>
    <t>A21D174D11</t>
  </si>
  <si>
    <t>A21D174D12</t>
  </si>
  <si>
    <t>CPI linked instrument 175</t>
  </si>
  <si>
    <t>4B.778</t>
  </si>
  <si>
    <t>A21D175D13</t>
  </si>
  <si>
    <t>A21D175D14</t>
  </si>
  <si>
    <t>A21D175D15</t>
  </si>
  <si>
    <t>A21D175D16</t>
  </si>
  <si>
    <t>A21D175D17</t>
  </si>
  <si>
    <t>A21D175D18</t>
  </si>
  <si>
    <t>A21D175D19</t>
  </si>
  <si>
    <t>A21D175D01</t>
  </si>
  <si>
    <t>A21D175D02</t>
  </si>
  <si>
    <t>APP20D175D21</t>
  </si>
  <si>
    <t>A21D175D03</t>
  </si>
  <si>
    <t>A21D175D20</t>
  </si>
  <si>
    <t>A21D175D07</t>
  </si>
  <si>
    <t>A21D175D08</t>
  </si>
  <si>
    <t>A21D175D09</t>
  </si>
  <si>
    <t>A21D175D10</t>
  </si>
  <si>
    <t>A21D175D11</t>
  </si>
  <si>
    <t>A21D175D12</t>
  </si>
  <si>
    <t>CPI linked instrument 176</t>
  </si>
  <si>
    <t>4B.779</t>
  </si>
  <si>
    <t>A21D176D13</t>
  </si>
  <si>
    <t>A21D176D14</t>
  </si>
  <si>
    <t>A21D176D15</t>
  </si>
  <si>
    <t>A21D176D16</t>
  </si>
  <si>
    <t>A21D176D17</t>
  </si>
  <si>
    <t>A21D176D18</t>
  </si>
  <si>
    <t>A21D176D19</t>
  </si>
  <si>
    <t>A21D176D01</t>
  </si>
  <si>
    <t>A21D176D02</t>
  </si>
  <si>
    <t>APP20D176D21</t>
  </si>
  <si>
    <t>A21D176D03</t>
  </si>
  <si>
    <t>A21D176D20</t>
  </si>
  <si>
    <t>A21D176D07</t>
  </si>
  <si>
    <t>A21D176D08</t>
  </si>
  <si>
    <t>A21D176D09</t>
  </si>
  <si>
    <t>A21D176D10</t>
  </si>
  <si>
    <t>A21D176D11</t>
  </si>
  <si>
    <t>A21D176D12</t>
  </si>
  <si>
    <t>CPI linked instrument 177</t>
  </si>
  <si>
    <t>4B.780</t>
  </si>
  <si>
    <t>A21D177D13</t>
  </si>
  <si>
    <t>A21D177D14</t>
  </si>
  <si>
    <t>A21D177D15</t>
  </si>
  <si>
    <t>A21D177D16</t>
  </si>
  <si>
    <t>A21D177D17</t>
  </si>
  <si>
    <t>A21D177D18</t>
  </si>
  <si>
    <t>A21D177D19</t>
  </si>
  <si>
    <t>A21D177D01</t>
  </si>
  <si>
    <t>A21D177D02</t>
  </si>
  <si>
    <t>APP20D177D21</t>
  </si>
  <si>
    <t>A21D177D03</t>
  </si>
  <si>
    <t>A21D177D20</t>
  </si>
  <si>
    <t>A21D177D07</t>
  </si>
  <si>
    <t>A21D177D08</t>
  </si>
  <si>
    <t>A21D177D09</t>
  </si>
  <si>
    <t>A21D177D10</t>
  </si>
  <si>
    <t>A21D177D11</t>
  </si>
  <si>
    <t>A21D177D12</t>
  </si>
  <si>
    <t>CPI linked instrument 178</t>
  </si>
  <si>
    <t>4B.781</t>
  </si>
  <si>
    <t>A21D178D13</t>
  </si>
  <si>
    <t>A21D178D14</t>
  </si>
  <si>
    <t>A21D178D15</t>
  </si>
  <si>
    <t>A21D178D16</t>
  </si>
  <si>
    <t>A21D178D17</t>
  </si>
  <si>
    <t>A21D178D18</t>
  </si>
  <si>
    <t>A21D178D19</t>
  </si>
  <si>
    <t>A21D178D01</t>
  </si>
  <si>
    <t>A21D178D02</t>
  </si>
  <si>
    <t>APP20D178D21</t>
  </si>
  <si>
    <t>A21D178D03</t>
  </si>
  <si>
    <t>A21D178D20</t>
  </si>
  <si>
    <t>A21D178D07</t>
  </si>
  <si>
    <t>A21D178D08</t>
  </si>
  <si>
    <t>A21D178D09</t>
  </si>
  <si>
    <t>A21D178D10</t>
  </si>
  <si>
    <t>A21D178D11</t>
  </si>
  <si>
    <t>A21D178D12</t>
  </si>
  <si>
    <t>CPI linked instrument 179</t>
  </si>
  <si>
    <t>4B.782</t>
  </si>
  <si>
    <t>A21D179D13</t>
  </si>
  <si>
    <t>A21D179D14</t>
  </si>
  <si>
    <t>A21D179D15</t>
  </si>
  <si>
    <t>A21D179D16</t>
  </si>
  <si>
    <t>A21D179D17</t>
  </si>
  <si>
    <t>A21D179D18</t>
  </si>
  <si>
    <t>A21D179D19</t>
  </si>
  <si>
    <t>A21D179D01</t>
  </si>
  <si>
    <t>A21D179D02</t>
  </si>
  <si>
    <t>APP20D179D21</t>
  </si>
  <si>
    <t>A21D179D03</t>
  </si>
  <si>
    <t>A21D179D20</t>
  </si>
  <si>
    <t>A21D179D07</t>
  </si>
  <si>
    <t>A21D179D08</t>
  </si>
  <si>
    <t>A21D179D09</t>
  </si>
  <si>
    <t>A21D179D10</t>
  </si>
  <si>
    <t>A21D179D11</t>
  </si>
  <si>
    <t>A21D179D12</t>
  </si>
  <si>
    <t>CPI linked instrument 180</t>
  </si>
  <si>
    <t>4B.783</t>
  </si>
  <si>
    <t>A21D180D13</t>
  </si>
  <si>
    <t>A21D180D14</t>
  </si>
  <si>
    <t>A21D180D15</t>
  </si>
  <si>
    <t>A21D180D16</t>
  </si>
  <si>
    <t>A21D180D17</t>
  </si>
  <si>
    <t>A21D180D18</t>
  </si>
  <si>
    <t>A21D180D19</t>
  </si>
  <si>
    <t>A21D180D01</t>
  </si>
  <si>
    <t>A21D180D02</t>
  </si>
  <si>
    <t>APP20D180D21</t>
  </si>
  <si>
    <t>A21D180D03</t>
  </si>
  <si>
    <t>A21D180D20</t>
  </si>
  <si>
    <t>A21D180D07</t>
  </si>
  <si>
    <t>A21D180D08</t>
  </si>
  <si>
    <t>A21D180D09</t>
  </si>
  <si>
    <t>A21D180D10</t>
  </si>
  <si>
    <t>A21D180D11</t>
  </si>
  <si>
    <t>A21D180D12</t>
  </si>
  <si>
    <t>CPI linked instrument 181</t>
  </si>
  <si>
    <t>4B.784</t>
  </si>
  <si>
    <t>A21D181D13</t>
  </si>
  <si>
    <t>A21D181D14</t>
  </si>
  <si>
    <t>A21D181D15</t>
  </si>
  <si>
    <t>A21D181D16</t>
  </si>
  <si>
    <t>A21D181D17</t>
  </si>
  <si>
    <t>A21D181D18</t>
  </si>
  <si>
    <t>A21D181D19</t>
  </si>
  <si>
    <t>A21D181D01</t>
  </si>
  <si>
    <t>A21D181D02</t>
  </si>
  <si>
    <t>APP20D181D21</t>
  </si>
  <si>
    <t>A21D181D03</t>
  </si>
  <si>
    <t>A21D181D20</t>
  </si>
  <si>
    <t>A21D181D07</t>
  </si>
  <si>
    <t>A21D181D08</t>
  </si>
  <si>
    <t>A21D181D09</t>
  </si>
  <si>
    <t>A21D181D10</t>
  </si>
  <si>
    <t>A21D181D11</t>
  </si>
  <si>
    <t>A21D181D12</t>
  </si>
  <si>
    <t>CPI linked instrument 182</t>
  </si>
  <si>
    <t>4B.785</t>
  </si>
  <si>
    <t>A21D182D13</t>
  </si>
  <si>
    <t>A21D182D14</t>
  </si>
  <si>
    <t>A21D182D15</t>
  </si>
  <si>
    <t>A21D182D16</t>
  </si>
  <si>
    <t>A21D182D17</t>
  </si>
  <si>
    <t>A21D182D18</t>
  </si>
  <si>
    <t>A21D182D19</t>
  </si>
  <si>
    <t>A21D182D01</t>
  </si>
  <si>
    <t>A21D182D02</t>
  </si>
  <si>
    <t>APP20D182D21</t>
  </si>
  <si>
    <t>A21D182D03</t>
  </si>
  <si>
    <t>A21D182D20</t>
  </si>
  <si>
    <t>A21D182D07</t>
  </si>
  <si>
    <t>A21D182D08</t>
  </si>
  <si>
    <t>A21D182D09</t>
  </si>
  <si>
    <t>A21D182D10</t>
  </si>
  <si>
    <t>A21D182D11</t>
  </si>
  <si>
    <t>A21D182D12</t>
  </si>
  <si>
    <t>CPI linked instrument 183</t>
  </si>
  <si>
    <t>4B.786</t>
  </si>
  <si>
    <t>A21D183D13</t>
  </si>
  <si>
    <t>A21D183D14</t>
  </si>
  <si>
    <t>A21D183D15</t>
  </si>
  <si>
    <t>A21D183D16</t>
  </si>
  <si>
    <t>A21D183D17</t>
  </si>
  <si>
    <t>A21D183D18</t>
  </si>
  <si>
    <t>A21D183D19</t>
  </si>
  <si>
    <t>A21D183D01</t>
  </si>
  <si>
    <t>A21D183D02</t>
  </si>
  <si>
    <t>APP20D183D21</t>
  </si>
  <si>
    <t>A21D183D03</t>
  </si>
  <si>
    <t>A21D183D20</t>
  </si>
  <si>
    <t>A21D183D07</t>
  </si>
  <si>
    <t>A21D183D08</t>
  </si>
  <si>
    <t>A21D183D09</t>
  </si>
  <si>
    <t>A21D183D10</t>
  </si>
  <si>
    <t>A21D183D11</t>
  </si>
  <si>
    <t>A21D183D12</t>
  </si>
  <si>
    <t>CPI linked instrument 184</t>
  </si>
  <si>
    <t>4B.787</t>
  </si>
  <si>
    <t>A21D184D13</t>
  </si>
  <si>
    <t>A21D184D14</t>
  </si>
  <si>
    <t>A21D184D15</t>
  </si>
  <si>
    <t>A21D184D16</t>
  </si>
  <si>
    <t>A21D184D17</t>
  </si>
  <si>
    <t>A21D184D18</t>
  </si>
  <si>
    <t>A21D184D19</t>
  </si>
  <si>
    <t>A21D184D01</t>
  </si>
  <si>
    <t>A21D184D02</t>
  </si>
  <si>
    <t>APP20D184D21</t>
  </si>
  <si>
    <t>A21D184D03</t>
  </si>
  <si>
    <t>A21D184D20</t>
  </si>
  <si>
    <t>A21D184D07</t>
  </si>
  <si>
    <t>A21D184D08</t>
  </si>
  <si>
    <t>A21D184D09</t>
  </si>
  <si>
    <t>A21D184D10</t>
  </si>
  <si>
    <t>A21D184D11</t>
  </si>
  <si>
    <t>A21D184D12</t>
  </si>
  <si>
    <t>CPI linked instrument 185</t>
  </si>
  <si>
    <t>4B.788</t>
  </si>
  <si>
    <t>A21D185D13</t>
  </si>
  <si>
    <t>A21D185D14</t>
  </si>
  <si>
    <t>A21D185D15</t>
  </si>
  <si>
    <t>A21D185D16</t>
  </si>
  <si>
    <t>A21D185D17</t>
  </si>
  <si>
    <t>A21D185D18</t>
  </si>
  <si>
    <t>A21D185D19</t>
  </si>
  <si>
    <t>A21D185D01</t>
  </si>
  <si>
    <t>A21D185D02</t>
  </si>
  <si>
    <t>APP20D185D21</t>
  </si>
  <si>
    <t>A21D185D03</t>
  </si>
  <si>
    <t>A21D185D20</t>
  </si>
  <si>
    <t>A21D185D07</t>
  </si>
  <si>
    <t>A21D185D08</t>
  </si>
  <si>
    <t>A21D185D09</t>
  </si>
  <si>
    <t>A21D185D10</t>
  </si>
  <si>
    <t>A21D185D11</t>
  </si>
  <si>
    <t>A21D185D12</t>
  </si>
  <si>
    <t>CPI linked instrument 186</t>
  </si>
  <si>
    <t>4B.789</t>
  </si>
  <si>
    <t>A21D186D13</t>
  </si>
  <si>
    <t>A21D186D14</t>
  </si>
  <si>
    <t>A21D186D15</t>
  </si>
  <si>
    <t>A21D186D16</t>
  </si>
  <si>
    <t>A21D186D17</t>
  </si>
  <si>
    <t>A21D186D18</t>
  </si>
  <si>
    <t>A21D186D19</t>
  </si>
  <si>
    <t>A21D186D01</t>
  </si>
  <si>
    <t>A21D186D02</t>
  </si>
  <si>
    <t>APP20D186D21</t>
  </si>
  <si>
    <t>A21D186D03</t>
  </si>
  <si>
    <t>A21D186D20</t>
  </si>
  <si>
    <t>A21D186D07</t>
  </si>
  <si>
    <t>A21D186D08</t>
  </si>
  <si>
    <t>A21D186D09</t>
  </si>
  <si>
    <t>A21D186D10</t>
  </si>
  <si>
    <t>A21D186D11</t>
  </si>
  <si>
    <t>A21D186D12</t>
  </si>
  <si>
    <t>CPI linked instrument 187</t>
  </si>
  <si>
    <t>4B.790</t>
  </si>
  <si>
    <t>A21D187D13</t>
  </si>
  <si>
    <t>A21D187D14</t>
  </si>
  <si>
    <t>A21D187D15</t>
  </si>
  <si>
    <t>A21D187D16</t>
  </si>
  <si>
    <t>A21D187D17</t>
  </si>
  <si>
    <t>A21D187D18</t>
  </si>
  <si>
    <t>A21D187D19</t>
  </si>
  <si>
    <t>A21D187D01</t>
  </si>
  <si>
    <t>A21D187D02</t>
  </si>
  <si>
    <t>APP20D187D21</t>
  </si>
  <si>
    <t>A21D187D03</t>
  </si>
  <si>
    <t>A21D187D20</t>
  </si>
  <si>
    <t>A21D187D07</t>
  </si>
  <si>
    <t>A21D187D08</t>
  </si>
  <si>
    <t>A21D187D09</t>
  </si>
  <si>
    <t>A21D187D10</t>
  </si>
  <si>
    <t>A21D187D11</t>
  </si>
  <si>
    <t>A21D187D12</t>
  </si>
  <si>
    <t>CPI linked instrument 188</t>
  </si>
  <si>
    <t>4B.791</t>
  </si>
  <si>
    <t>A21D188D13</t>
  </si>
  <si>
    <t>A21D188D14</t>
  </si>
  <si>
    <t>A21D188D15</t>
  </si>
  <si>
    <t>A21D188D16</t>
  </si>
  <si>
    <t>A21D188D17</t>
  </si>
  <si>
    <t>A21D188D18</t>
  </si>
  <si>
    <t>A21D188D19</t>
  </si>
  <si>
    <t>A21D188D01</t>
  </si>
  <si>
    <t>A21D188D02</t>
  </si>
  <si>
    <t>APP20D188D21</t>
  </si>
  <si>
    <t>A21D188D03</t>
  </si>
  <si>
    <t>A21D188D20</t>
  </si>
  <si>
    <t>A21D188D07</t>
  </si>
  <si>
    <t>A21D188D08</t>
  </si>
  <si>
    <t>A21D188D09</t>
  </si>
  <si>
    <t>A21D188D10</t>
  </si>
  <si>
    <t>A21D188D11</t>
  </si>
  <si>
    <t>A21D188D12</t>
  </si>
  <si>
    <t>CPI linked instrument 189</t>
  </si>
  <si>
    <t>4B.792</t>
  </si>
  <si>
    <t>A21D189D13</t>
  </si>
  <si>
    <t>A21D189D14</t>
  </si>
  <si>
    <t>A21D189D15</t>
  </si>
  <si>
    <t>A21D189D16</t>
  </si>
  <si>
    <t>A21D189D17</t>
  </si>
  <si>
    <t>A21D189D18</t>
  </si>
  <si>
    <t>A21D189D19</t>
  </si>
  <si>
    <t>A21D189D01</t>
  </si>
  <si>
    <t>A21D189D02</t>
  </si>
  <si>
    <t>APP20D189D21</t>
  </si>
  <si>
    <t>A21D189D03</t>
  </si>
  <si>
    <t>A21D189D20</t>
  </si>
  <si>
    <t>A21D189D07</t>
  </si>
  <si>
    <t>A21D189D08</t>
  </si>
  <si>
    <t>A21D189D09</t>
  </si>
  <si>
    <t>A21D189D10</t>
  </si>
  <si>
    <t>A21D189D11</t>
  </si>
  <si>
    <t>A21D189D12</t>
  </si>
  <si>
    <t>CPI linked instrument 190</t>
  </si>
  <si>
    <t>4B.793</t>
  </si>
  <si>
    <t>A21D190D13</t>
  </si>
  <si>
    <t>A21D190D14</t>
  </si>
  <si>
    <t>A21D190D15</t>
  </si>
  <si>
    <t>A21D190D16</t>
  </si>
  <si>
    <t>A21D190D17</t>
  </si>
  <si>
    <t>A21D190D18</t>
  </si>
  <si>
    <t>A21D190D19</t>
  </si>
  <si>
    <t>A21D190D01</t>
  </si>
  <si>
    <t>A21D190D02</t>
  </si>
  <si>
    <t>APP20D190D21</t>
  </si>
  <si>
    <t>A21D190D03</t>
  </si>
  <si>
    <t>A21D190D20</t>
  </si>
  <si>
    <t>A21D190D07</t>
  </si>
  <si>
    <t>A21D190D08</t>
  </si>
  <si>
    <t>A21D190D09</t>
  </si>
  <si>
    <t>A21D190D10</t>
  </si>
  <si>
    <t>A21D190D11</t>
  </si>
  <si>
    <t>A21D190D12</t>
  </si>
  <si>
    <t>CPI linked instrument 191</t>
  </si>
  <si>
    <t>4B.794</t>
  </si>
  <si>
    <t>A21D191D13</t>
  </si>
  <si>
    <t>A21D191D14</t>
  </si>
  <si>
    <t>A21D191D15</t>
  </si>
  <si>
    <t>A21D191D16</t>
  </si>
  <si>
    <t>A21D191D17</t>
  </si>
  <si>
    <t>A21D191D18</t>
  </si>
  <si>
    <t>A21D191D19</t>
  </si>
  <si>
    <t>A21D191D01</t>
  </si>
  <si>
    <t>A21D191D02</t>
  </si>
  <si>
    <t>APP20D191D21</t>
  </si>
  <si>
    <t>A21D191D03</t>
  </si>
  <si>
    <t>A21D191D20</t>
  </si>
  <si>
    <t>A21D191D07</t>
  </si>
  <si>
    <t>A21D191D08</t>
  </si>
  <si>
    <t>A21D191D09</t>
  </si>
  <si>
    <t>A21D191D10</t>
  </si>
  <si>
    <t>A21D191D11</t>
  </si>
  <si>
    <t>A21D191D12</t>
  </si>
  <si>
    <t>CPI linked instrument 192</t>
  </si>
  <si>
    <t>4B.795</t>
  </si>
  <si>
    <t>A21D192D13</t>
  </si>
  <si>
    <t>A21D192D14</t>
  </si>
  <si>
    <t>A21D192D15</t>
  </si>
  <si>
    <t>A21D192D16</t>
  </si>
  <si>
    <t>A21D192D17</t>
  </si>
  <si>
    <t>A21D192D18</t>
  </si>
  <si>
    <t>A21D192D19</t>
  </si>
  <si>
    <t>A21D192D01</t>
  </si>
  <si>
    <t>A21D192D02</t>
  </si>
  <si>
    <t>APP20D192D21</t>
  </si>
  <si>
    <t>A21D192D03</t>
  </si>
  <si>
    <t>A21D192D20</t>
  </si>
  <si>
    <t>A21D192D07</t>
  </si>
  <si>
    <t>A21D192D08</t>
  </si>
  <si>
    <t>A21D192D09</t>
  </si>
  <si>
    <t>A21D192D10</t>
  </si>
  <si>
    <t>A21D192D11</t>
  </si>
  <si>
    <t>A21D192D12</t>
  </si>
  <si>
    <t>CPI linked instrument 193</t>
  </si>
  <si>
    <t>4B.796</t>
  </si>
  <si>
    <t>A21D193D13</t>
  </si>
  <si>
    <t>A21D193D14</t>
  </si>
  <si>
    <t>A21D193D15</t>
  </si>
  <si>
    <t>A21D193D16</t>
  </si>
  <si>
    <t>A21D193D17</t>
  </si>
  <si>
    <t>A21D193D18</t>
  </si>
  <si>
    <t>A21D193D19</t>
  </si>
  <si>
    <t>A21D193D01</t>
  </si>
  <si>
    <t>A21D193D02</t>
  </si>
  <si>
    <t>APP20D193D21</t>
  </si>
  <si>
    <t>A21D193D03</t>
  </si>
  <si>
    <t>A21D193D20</t>
  </si>
  <si>
    <t>A21D193D07</t>
  </si>
  <si>
    <t>A21D193D08</t>
  </si>
  <si>
    <t>A21D193D09</t>
  </si>
  <si>
    <t>A21D193D10</t>
  </si>
  <si>
    <t>A21D193D11</t>
  </si>
  <si>
    <t>A21D193D12</t>
  </si>
  <si>
    <t>CPI linked instrument 194</t>
  </si>
  <si>
    <t>4B.797</t>
  </si>
  <si>
    <t>A21D194D13</t>
  </si>
  <si>
    <t>A21D194D14</t>
  </si>
  <si>
    <t>A21D194D15</t>
  </si>
  <si>
    <t>A21D194D16</t>
  </si>
  <si>
    <t>A21D194D17</t>
  </si>
  <si>
    <t>A21D194D18</t>
  </si>
  <si>
    <t>A21D194D19</t>
  </si>
  <si>
    <t>A21D194D01</t>
  </si>
  <si>
    <t>A21D194D02</t>
  </si>
  <si>
    <t>APP20D194D21</t>
  </si>
  <si>
    <t>A21D194D03</t>
  </si>
  <si>
    <t>A21D194D20</t>
  </si>
  <si>
    <t>A21D194D07</t>
  </si>
  <si>
    <t>A21D194D08</t>
  </si>
  <si>
    <t>A21D194D09</t>
  </si>
  <si>
    <t>A21D194D10</t>
  </si>
  <si>
    <t>A21D194D11</t>
  </si>
  <si>
    <t>A21D194D12</t>
  </si>
  <si>
    <t>CPI linked instrument 195</t>
  </si>
  <si>
    <t>4B.798</t>
  </si>
  <si>
    <t>A21D195D13</t>
  </si>
  <si>
    <t>A21D195D14</t>
  </si>
  <si>
    <t>A21D195D15</t>
  </si>
  <si>
    <t>A21D195D16</t>
  </si>
  <si>
    <t>A21D195D17</t>
  </si>
  <si>
    <t>A21D195D18</t>
  </si>
  <si>
    <t>A21D195D19</t>
  </si>
  <si>
    <t>A21D195D01</t>
  </si>
  <si>
    <t>A21D195D02</t>
  </si>
  <si>
    <t>APP20D195D21</t>
  </si>
  <si>
    <t>A21D195D03</t>
  </si>
  <si>
    <t>A21D195D20</t>
  </si>
  <si>
    <t>A21D195D07</t>
  </si>
  <si>
    <t>A21D195D08</t>
  </si>
  <si>
    <t>A21D195D09</t>
  </si>
  <si>
    <t>A21D195D10</t>
  </si>
  <si>
    <t>A21D195D11</t>
  </si>
  <si>
    <t>A21D195D12</t>
  </si>
  <si>
    <t>CPI linked instrument 196</t>
  </si>
  <si>
    <t>4B.799</t>
  </si>
  <si>
    <t>A21D196D13</t>
  </si>
  <si>
    <t>A21D196D14</t>
  </si>
  <si>
    <t>A21D196D15</t>
  </si>
  <si>
    <t>A21D196D16</t>
  </si>
  <si>
    <t>A21D196D17</t>
  </si>
  <si>
    <t>A21D196D18</t>
  </si>
  <si>
    <t>A21D196D19</t>
  </si>
  <si>
    <t>A21D196D01</t>
  </si>
  <si>
    <t>A21D196D02</t>
  </si>
  <si>
    <t>APP20D196D21</t>
  </si>
  <si>
    <t>A21D196D03</t>
  </si>
  <si>
    <t>A21D196D20</t>
  </si>
  <si>
    <t>A21D196D07</t>
  </si>
  <si>
    <t>A21D196D08</t>
  </si>
  <si>
    <t>A21D196D09</t>
  </si>
  <si>
    <t>A21D196D10</t>
  </si>
  <si>
    <t>A21D196D11</t>
  </si>
  <si>
    <t>A21D196D12</t>
  </si>
  <si>
    <t>CPI linked instrument 197</t>
  </si>
  <si>
    <t>4B.800</t>
  </si>
  <si>
    <t>A21D197D13</t>
  </si>
  <si>
    <t>A21D197D14</t>
  </si>
  <si>
    <t>A21D197D15</t>
  </si>
  <si>
    <t>A21D197D16</t>
  </si>
  <si>
    <t>A21D197D17</t>
  </si>
  <si>
    <t>A21D197D18</t>
  </si>
  <si>
    <t>A21D197D19</t>
  </si>
  <si>
    <t>A21D197D01</t>
  </si>
  <si>
    <t>A21D197D02</t>
  </si>
  <si>
    <t>APP20D197D21</t>
  </si>
  <si>
    <t>A21D197D03</t>
  </si>
  <si>
    <t>A21D197D20</t>
  </si>
  <si>
    <t>A21D197D07</t>
  </si>
  <si>
    <t>A21D197D08</t>
  </si>
  <si>
    <t>A21D197D09</t>
  </si>
  <si>
    <t>A21D197D10</t>
  </si>
  <si>
    <t>A21D197D11</t>
  </si>
  <si>
    <t>A21D197D12</t>
  </si>
  <si>
    <t>CPI linked instrument 198</t>
  </si>
  <si>
    <t>4B.801</t>
  </si>
  <si>
    <t>A21D198D13</t>
  </si>
  <si>
    <t>A21D198D14</t>
  </si>
  <si>
    <t>A21D198D15</t>
  </si>
  <si>
    <t>A21D198D16</t>
  </si>
  <si>
    <t>A21D198D17</t>
  </si>
  <si>
    <t>A21D198D18</t>
  </si>
  <si>
    <t>A21D198D19</t>
  </si>
  <si>
    <t>A21D198D01</t>
  </si>
  <si>
    <t>A21D198D02</t>
  </si>
  <si>
    <t>APP20D198D21</t>
  </si>
  <si>
    <t>A21D198D03</t>
  </si>
  <si>
    <t>A21D198D20</t>
  </si>
  <si>
    <t>A21D198D07</t>
  </si>
  <si>
    <t>A21D198D08</t>
  </si>
  <si>
    <t>A21D198D09</t>
  </si>
  <si>
    <t>A21D198D10</t>
  </si>
  <si>
    <t>A21D198D11</t>
  </si>
  <si>
    <t>A21D198D12</t>
  </si>
  <si>
    <t>CPI linked instrument 199</t>
  </si>
  <si>
    <t>4B.802</t>
  </si>
  <si>
    <t>A21D199D13</t>
  </si>
  <si>
    <t>A21D199D14</t>
  </si>
  <si>
    <t>A21D199D15</t>
  </si>
  <si>
    <t>A21D199D16</t>
  </si>
  <si>
    <t>A21D199D17</t>
  </si>
  <si>
    <t>A21D199D18</t>
  </si>
  <si>
    <t>A21D199D19</t>
  </si>
  <si>
    <t>A21D199D01</t>
  </si>
  <si>
    <t>A21D199D02</t>
  </si>
  <si>
    <t>APP20D199D21</t>
  </si>
  <si>
    <t>A21D199D03</t>
  </si>
  <si>
    <t>A21D199D20</t>
  </si>
  <si>
    <t>A21D199D07</t>
  </si>
  <si>
    <t>A21D199D08</t>
  </si>
  <si>
    <t>A21D199D09</t>
  </si>
  <si>
    <t>A21D199D10</t>
  </si>
  <si>
    <t>A21D199D11</t>
  </si>
  <si>
    <t>A21D199D12</t>
  </si>
  <si>
    <t>CPI linked instrument 200</t>
  </si>
  <si>
    <t>4B.803</t>
  </si>
  <si>
    <t>A21D200D13</t>
  </si>
  <si>
    <t>A21D200D14</t>
  </si>
  <si>
    <t>A21D200D15</t>
  </si>
  <si>
    <t>A21D200D16</t>
  </si>
  <si>
    <t>A21D200D17</t>
  </si>
  <si>
    <t>A21D200D18</t>
  </si>
  <si>
    <t>A21D200D19</t>
  </si>
  <si>
    <t>A21D200D01</t>
  </si>
  <si>
    <t>A21D200D02</t>
  </si>
  <si>
    <t>APP20D200D21</t>
  </si>
  <si>
    <t>A21D200D03</t>
  </si>
  <si>
    <t>A21D200D20</t>
  </si>
  <si>
    <t>A21D200D07</t>
  </si>
  <si>
    <t>A21D200D08</t>
  </si>
  <si>
    <t>A21D200D09</t>
  </si>
  <si>
    <t>A21D200D10</t>
  </si>
  <si>
    <t>A21D200D11</t>
  </si>
  <si>
    <t>A21D200D12</t>
  </si>
  <si>
    <t xml:space="preserve">Totals for CPI linked instruments </t>
  </si>
  <si>
    <t>4B.804</t>
  </si>
  <si>
    <t>A21D0002</t>
  </si>
  <si>
    <t>APP20D0021</t>
  </si>
  <si>
    <t>A21D0003</t>
  </si>
  <si>
    <t>A21D0008</t>
  </si>
  <si>
    <t>A21D0009</t>
  </si>
  <si>
    <t>A21D0010</t>
  </si>
  <si>
    <t>A21D0011</t>
  </si>
  <si>
    <t>A21D0012</t>
  </si>
  <si>
    <t>Totals for all instruments</t>
  </si>
  <si>
    <t>4B.805</t>
  </si>
  <si>
    <t>A21T0002</t>
  </si>
  <si>
    <t>APP20T0021</t>
  </si>
  <si>
    <t>A21T0003</t>
  </si>
  <si>
    <t>A21T0008</t>
  </si>
  <si>
    <t>A21T0009</t>
  </si>
  <si>
    <t>A21T0010</t>
  </si>
  <si>
    <t>A21T0011</t>
  </si>
  <si>
    <t>A21T0012</t>
  </si>
  <si>
    <t>Inflation Assumptions</t>
  </si>
  <si>
    <t>E</t>
  </si>
  <si>
    <t>RPI %</t>
  </si>
  <si>
    <t>4B.806</t>
  </si>
  <si>
    <t>RPI - %</t>
  </si>
  <si>
    <t>A21008</t>
  </si>
  <si>
    <t>CPI %</t>
  </si>
  <si>
    <t>4B.807</t>
  </si>
  <si>
    <t>CPI - %</t>
  </si>
  <si>
    <t>A21009</t>
  </si>
  <si>
    <t>F</t>
  </si>
  <si>
    <t>4B.808</t>
  </si>
  <si>
    <t>Indicative weighted average nominal interest</t>
  </si>
  <si>
    <t>A21001</t>
  </si>
  <si>
    <t>4B.809</t>
  </si>
  <si>
    <t>Indicative weighted average cash interest</t>
  </si>
  <si>
    <t>A21002</t>
  </si>
  <si>
    <t>Indicative debt portfolio breakdown</t>
  </si>
  <si>
    <t>G</t>
  </si>
  <si>
    <t>Floating rate debt as percentage of total debt (gross)</t>
  </si>
  <si>
    <t>4B.810</t>
  </si>
  <si>
    <t>A21003</t>
  </si>
  <si>
    <t>Fixed rate debt as percentage of total debt (gross)</t>
  </si>
  <si>
    <t>4B.811</t>
  </si>
  <si>
    <t>A21004</t>
  </si>
  <si>
    <t>RPI linked debt as percentage of total debt (gross)</t>
  </si>
  <si>
    <t>4B.812</t>
  </si>
  <si>
    <t>A21005</t>
  </si>
  <si>
    <t>CPI linked debt as percentage of total debt (gross)</t>
  </si>
  <si>
    <t>4B.813</t>
  </si>
  <si>
    <t>A21010</t>
  </si>
  <si>
    <t>All index (CPI and RPI) linked debt as percentage of total debt (gross)</t>
  </si>
  <si>
    <t>4B.814</t>
  </si>
  <si>
    <t>A21011</t>
  </si>
  <si>
    <t>Fixed rate debt and index linked debt as percentage of total debt (gross)</t>
  </si>
  <si>
    <t>4B.815</t>
  </si>
  <si>
    <t>A21006</t>
  </si>
  <si>
    <t>4B.816</t>
  </si>
  <si>
    <t>A21007</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</si>
  <si>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</si>
  <si>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</si>
  <si>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</si>
  <si>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</si>
  <si>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</si>
  <si>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</si>
  <si>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</si>
  <si>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B0139FDWR</t>
  </si>
  <si>
    <t>B0139FDWNP</t>
  </si>
  <si>
    <t>B0139FDWWNP</t>
  </si>
  <si>
    <t>B0139FDBIO</t>
  </si>
  <si>
    <t>B0139FDTTTH</t>
  </si>
  <si>
    <t>B0139FDCWR</t>
  </si>
  <si>
    <t>B0139FDCWNP</t>
  </si>
  <si>
    <t>B0139FDCWWNP</t>
  </si>
  <si>
    <t>B0139FDCBIO</t>
  </si>
  <si>
    <t>B0139FDCTTTH</t>
  </si>
  <si>
    <t>Actual totex (net of business rates, abstraction licence fees and grants and contributions)</t>
  </si>
  <si>
    <t>4C.2</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</si>
  <si>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</si>
  <si>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</si>
  <si>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</si>
  <si>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</si>
  <si>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</si>
  <si>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</si>
  <si>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</si>
  <si>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</si>
  <si>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</si>
  <si>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</si>
  <si>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</si>
  <si>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</si>
  <si>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</si>
  <si>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</si>
  <si>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</si>
  <si>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</si>
  <si>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</si>
  <si>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</si>
  <si>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</si>
  <si>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</si>
  <si>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</si>
  <si>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</si>
  <si>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</si>
  <si>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</si>
  <si>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</si>
  <si>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</si>
  <si>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</si>
  <si>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</si>
  <si>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</si>
  <si>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</si>
  <si>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</si>
  <si>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</si>
  <si>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</si>
  <si>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</si>
  <si>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</si>
  <si>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</si>
  <si>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</si>
  <si>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</si>
  <si>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</si>
  <si>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</si>
  <si>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</si>
  <si>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</si>
  <si>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</si>
  <si>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</si>
  <si>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</si>
  <si>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</si>
  <si>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</si>
  <si>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</si>
  <si>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</si>
  <si>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</si>
  <si>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</si>
  <si>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</si>
  <si>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</si>
  <si>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</si>
  <si>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</si>
  <si>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</si>
  <si>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</si>
  <si>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</si>
  <si>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</si>
  <si>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</si>
  <si>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</si>
  <si>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</si>
  <si>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</si>
  <si>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</si>
  <si>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</si>
  <si>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</si>
  <si>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</si>
  <si>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</si>
  <si>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</si>
  <si>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</si>
  <si>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</si>
  <si>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</si>
  <si>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</si>
  <si>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</si>
  <si>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</si>
  <si>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</si>
  <si>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</si>
  <si>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</si>
  <si>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</si>
  <si>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</si>
  <si>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</si>
  <si>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</si>
  <si>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t>
  </si>
  <si>
    <t>4C.9</t>
  </si>
  <si>
    <t>B0147CCWR</t>
  </si>
  <si>
    <t>B0147CCWNP</t>
  </si>
  <si>
    <t>B0147CCWWNP</t>
  </si>
  <si>
    <t>B0147CCBIO</t>
  </si>
  <si>
    <t>B0147CCTTTH</t>
  </si>
  <si>
    <t>B0147CCCWR</t>
  </si>
  <si>
    <t>B0147CCCWNP</t>
  </si>
  <si>
    <t>B0147CCCWWNP</t>
  </si>
  <si>
    <t>B0147CCCBIO</t>
  </si>
  <si>
    <t>B0147CCCTTTH</t>
  </si>
  <si>
    <t>Customer share of totex over/underspend</t>
  </si>
  <si>
    <t>4C.10</t>
  </si>
  <si>
    <t>B0148CTWR</t>
  </si>
  <si>
    <t>B0148CTWNP</t>
  </si>
  <si>
    <t>B0148CTWWNP</t>
  </si>
  <si>
    <t>B0148CTBIO</t>
  </si>
  <si>
    <t>B0148CTTTTH</t>
  </si>
  <si>
    <t>B0148CTCWR</t>
  </si>
  <si>
    <t>B0148CTCWNP</t>
  </si>
  <si>
    <t>B0148CTCWWNP</t>
  </si>
  <si>
    <t>B0148CTCBIO</t>
  </si>
  <si>
    <t>B0148CTCTTTH</t>
  </si>
  <si>
    <t>Company share of totex over/underspend</t>
  </si>
  <si>
    <t>4C.11</t>
  </si>
  <si>
    <t>B0149COWR</t>
  </si>
  <si>
    <t>B0149COWNP</t>
  </si>
  <si>
    <t>B0149COWWNP</t>
  </si>
  <si>
    <t>B0149COBIO</t>
  </si>
  <si>
    <t>B0149COTTTH</t>
  </si>
  <si>
    <t>B0149COCWR</t>
  </si>
  <si>
    <t>B0149COCWNP</t>
  </si>
  <si>
    <t>B0149COCWWNP</t>
  </si>
  <si>
    <t>B0149COCBIO</t>
  </si>
  <si>
    <t>B0149COCTTTH</t>
  </si>
  <si>
    <t>Totex - business rates and abstraction licence fees</t>
  </si>
  <si>
    <t>Final determination allowed totex - business rates and abstraction licence fees</t>
  </si>
  <si>
    <t>4C.12</t>
  </si>
  <si>
    <t>B0150FDWR</t>
  </si>
  <si>
    <t>B0150FDWNP</t>
  </si>
  <si>
    <t>B0150FDWWNP</t>
  </si>
  <si>
    <t>B0150FDBIO</t>
  </si>
  <si>
    <t>B0150FDTTTH</t>
  </si>
  <si>
    <t>B0150FDCWR</t>
  </si>
  <si>
    <t>B0150FDCWNP</t>
  </si>
  <si>
    <t>B0150FDCWWNP</t>
  </si>
  <si>
    <t>B0150FDCBIO</t>
  </si>
  <si>
    <t>B0150FDCTTTH</t>
  </si>
  <si>
    <t>Actual totex - business rates and abstraction licence fees</t>
  </si>
  <si>
    <t>4C.13</t>
  </si>
  <si>
    <t>B0151ATWR</t>
  </si>
  <si>
    <t>B0151ATWNP</t>
  </si>
  <si>
    <t>B0151ATWWNP</t>
  </si>
  <si>
    <t>B0151ATBIO</t>
  </si>
  <si>
    <t>B0151ATTTTH</t>
  </si>
  <si>
    <t>B0151ATCWR</t>
  </si>
  <si>
    <t>B0151ATCWNP</t>
  </si>
  <si>
    <t>B0151ATCWWNP</t>
  </si>
  <si>
    <t>B0151ATCBIO</t>
  </si>
  <si>
    <t>B0151ATCTTTH</t>
  </si>
  <si>
    <t>Variance  - business rates and abstraction licence fees</t>
  </si>
  <si>
    <t>4C.14</t>
  </si>
  <si>
    <t>B0152VBWR</t>
  </si>
  <si>
    <t>B0152VBWNP</t>
  </si>
  <si>
    <t>B0152VBWWNP</t>
  </si>
  <si>
    <t>B0152VBBIO</t>
  </si>
  <si>
    <t>B0152VBTTTH</t>
  </si>
  <si>
    <t>B0152VBCWR</t>
  </si>
  <si>
    <t>B0152VBCWNP</t>
  </si>
  <si>
    <t>B0152VBCWWNP</t>
  </si>
  <si>
    <t>B0152VBCBIO</t>
  </si>
  <si>
    <t>B0152VBCTTTH</t>
  </si>
  <si>
    <t>Customer cost sharing rate  - business rates and abstraction licence fees</t>
  </si>
  <si>
    <t>4C.15</t>
  </si>
  <si>
    <t>B0153CCWR</t>
  </si>
  <si>
    <t>B0153CCWNP</t>
  </si>
  <si>
    <t>B0153CCWWNP</t>
  </si>
  <si>
    <t>B0153CCBIO</t>
  </si>
  <si>
    <t>B0153CCTTTH</t>
  </si>
  <si>
    <t>B0153CCCWR</t>
  </si>
  <si>
    <t>B0153CCCWNP</t>
  </si>
  <si>
    <t>B0153CCCWWNP</t>
  </si>
  <si>
    <t>B0153CCCBIO</t>
  </si>
  <si>
    <t>B0153CCCTTTH</t>
  </si>
  <si>
    <t>Customer share of totex over/underspend  - business rates and abstraction licence fees</t>
  </si>
  <si>
    <t>4C.16</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</si>
  <si>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</si>
  <si>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</si>
  <si>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</si>
  <si>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</si>
  <si>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</si>
  <si>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</si>
  <si>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</si>
  <si>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</si>
  <si>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</si>
  <si>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</si>
  <si>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</si>
  <si>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4C.17</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</si>
  <si>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</si>
  <si>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</si>
  <si>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</si>
  <si>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</si>
  <si>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</si>
  <si>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</si>
  <si>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</si>
  <si>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</si>
  <si>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</si>
  <si>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</si>
  <si>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</si>
  <si>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</si>
  <si>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4C.18</t>
  </si>
  <si>
    <t>B0156FDWR</t>
  </si>
  <si>
    <t>B0156FDWNP</t>
  </si>
  <si>
    <t>B0156FDWWNP</t>
  </si>
  <si>
    <t>B0156FDBIO</t>
  </si>
  <si>
    <t>B0156FDTTTH</t>
  </si>
  <si>
    <t>B0156FDCWR</t>
  </si>
  <si>
    <t>B0156FDCWNP</t>
  </si>
  <si>
    <t>B0156FDCWWNP</t>
  </si>
  <si>
    <t>B0156FDCBIO</t>
  </si>
  <si>
    <t>B0156FDCTTTH</t>
  </si>
  <si>
    <t>Actual totex - not subject to cost sharing</t>
  </si>
  <si>
    <t>4C.19</t>
  </si>
  <si>
    <t>B0157ATWR</t>
  </si>
  <si>
    <t>B0157ATWNP</t>
  </si>
  <si>
    <t>B0157ATWWNP</t>
  </si>
  <si>
    <t>B0157ATBIO</t>
  </si>
  <si>
    <t>B0157ATTTTH</t>
  </si>
  <si>
    <t>B0157ATCWR</t>
  </si>
  <si>
    <t>B0157ATCWNP</t>
  </si>
  <si>
    <t>B0157ATCWWNP</t>
  </si>
  <si>
    <t>B0157ATCBIO</t>
  </si>
  <si>
    <t>B0157ATCTTTH</t>
  </si>
  <si>
    <t>Variance - 100% company allocation</t>
  </si>
  <si>
    <t>4C.20</t>
  </si>
  <si>
    <t>B0158VRWR</t>
  </si>
  <si>
    <t>B0158VRWNP</t>
  </si>
  <si>
    <t>B0158VRWWNP</t>
  </si>
  <si>
    <t>B0158VRBIO</t>
  </si>
  <si>
    <t>B0158VRTTTH</t>
  </si>
  <si>
    <t>B0158VRCWR</t>
  </si>
  <si>
    <t>B0158VRCWNP</t>
  </si>
  <si>
    <t>B0158VRCWWNP</t>
  </si>
  <si>
    <t>B0158VRCBIO</t>
  </si>
  <si>
    <t>B0158VRCTTTH</t>
  </si>
  <si>
    <t xml:space="preserve">Total company share of totex over/under spend </t>
  </si>
  <si>
    <t>4C.21</t>
  </si>
  <si>
    <t>B0159CTWR</t>
  </si>
  <si>
    <t>B0159CTWNP</t>
  </si>
  <si>
    <t>B0159CTWWNP</t>
  </si>
  <si>
    <t>B0159CTBIO</t>
  </si>
  <si>
    <t>B0159CTTTTH</t>
  </si>
  <si>
    <t>B0159CTCWR</t>
  </si>
  <si>
    <t>B0159CTCWNP</t>
  </si>
  <si>
    <t>B0159CTCWWNP</t>
  </si>
  <si>
    <t>B0159CTCBIO</t>
  </si>
  <si>
    <t>B0159CTCTTTH</t>
  </si>
  <si>
    <t>RCV</t>
  </si>
  <si>
    <t>4C.22</t>
  </si>
  <si>
    <t>B0160CSWR</t>
  </si>
  <si>
    <t>B0160CSWNP</t>
  </si>
  <si>
    <t>B0160CSWWNP</t>
  </si>
  <si>
    <t>B0160CSBIO</t>
  </si>
  <si>
    <t>B0160CSTTTH</t>
  </si>
  <si>
    <t>B0160CSCWR</t>
  </si>
  <si>
    <t>B0160CSCWNP</t>
  </si>
  <si>
    <t>B0160CSCWWNP</t>
  </si>
  <si>
    <t>B0160CSCBIO</t>
  </si>
  <si>
    <t>B0160CSCTTTH</t>
  </si>
  <si>
    <t>PAYG rate</t>
  </si>
  <si>
    <t>4C.23</t>
  </si>
  <si>
    <t>B0161PGWR</t>
  </si>
  <si>
    <t>B0161PGWNP</t>
  </si>
  <si>
    <t>B0161PGWWNP</t>
  </si>
  <si>
    <t>B0161PGBIO</t>
  </si>
  <si>
    <t>B0161PGTTTH</t>
  </si>
  <si>
    <t>B0161PGCWR</t>
  </si>
  <si>
    <t>B0161PGCWNP</t>
  </si>
  <si>
    <t>B0161PGCWWNP</t>
  </si>
  <si>
    <t>B0161PGCBIO</t>
  </si>
  <si>
    <t>B0161PGCTTTH</t>
  </si>
  <si>
    <t>RCV element of totex over/underspend</t>
  </si>
  <si>
    <t>4C.24</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</si>
  <si>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</si>
  <si>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</si>
  <si>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</si>
  <si>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</si>
  <si>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</si>
  <si>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</si>
  <si>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</si>
  <si>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</si>
  <si>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</si>
  <si>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</si>
  <si>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</si>
  <si>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4C.25</t>
  </si>
  <si>
    <t>B0163ODIWR</t>
  </si>
  <si>
    <t>B0163ODCWNP</t>
  </si>
  <si>
    <t>B0163ODCWWNP</t>
  </si>
  <si>
    <t>B0163ODCBIO</t>
  </si>
  <si>
    <t>RCT00588TTT</t>
  </si>
  <si>
    <t>RCV determined at FD at 31 March</t>
  </si>
  <si>
    <t>4C.26</t>
  </si>
  <si>
    <t>B0164RCVWR</t>
  </si>
  <si>
    <t>B0164RCCWNP</t>
  </si>
  <si>
    <t>B0164RCCWWNP</t>
  </si>
  <si>
    <t>B0164RCCBIO</t>
  </si>
  <si>
    <t>RCT00586TTT</t>
  </si>
  <si>
    <t>Projected 'shadow' RCV</t>
  </si>
  <si>
    <t>4C.27</t>
  </si>
  <si>
    <t>B0165SRVWR</t>
  </si>
  <si>
    <t>B0165SRCWNP</t>
  </si>
  <si>
    <t>B0165SRCWWNP</t>
  </si>
  <si>
    <t>B0165SRCBIO</t>
  </si>
  <si>
    <t>RCT00589TTT</t>
  </si>
  <si>
    <t>Network+</t>
  </si>
  <si>
    <t>Raw water transport</t>
  </si>
  <si>
    <t>Raw water storage</t>
  </si>
  <si>
    <t>Water treatment</t>
  </si>
  <si>
    <t>Treated water distribution</t>
  </si>
  <si>
    <t>4D.1</t>
  </si>
  <si>
    <t>B0203WR</t>
  </si>
  <si>
    <t>B0203RWT</t>
  </si>
  <si>
    <t>B0203RWS</t>
  </si>
  <si>
    <t>B0203WT</t>
  </si>
  <si>
    <t>B0203TWD</t>
  </si>
  <si>
    <t>B0203TAS</t>
  </si>
  <si>
    <t>4D.2</t>
  </si>
  <si>
    <t>B0204WR</t>
  </si>
  <si>
    <t>B0204RWT</t>
  </si>
  <si>
    <t>B0204RWS</t>
  </si>
  <si>
    <t>B0204WT</t>
  </si>
  <si>
    <t>B0204TWD</t>
  </si>
  <si>
    <t>B0204TAS</t>
  </si>
  <si>
    <t>Developer services operating expenditure</t>
  </si>
  <si>
    <t>4D.3</t>
  </si>
  <si>
    <t>B0205WR</t>
  </si>
  <si>
    <t>B0205RWT</t>
  </si>
  <si>
    <t>B0205RWS</t>
  </si>
  <si>
    <t>B0205WT</t>
  </si>
  <si>
    <t>B0205TWD</t>
  </si>
  <si>
    <t>B0205TAS</t>
  </si>
  <si>
    <t>4D.4</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</si>
  <si>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</si>
  <si>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</si>
  <si>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</si>
  <si>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</si>
  <si>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</si>
  <si>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</si>
  <si>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</si>
  <si>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</si>
  <si>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</si>
  <si>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</si>
  <si>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</si>
  <si>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</si>
  <si>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</si>
  <si>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</si>
  <si>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</si>
  <si>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</si>
  <si>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</si>
  <si>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</si>
  <si>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</si>
  <si>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</si>
  <si>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</si>
  <si>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</si>
  <si>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</si>
  <si>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</si>
  <si>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</si>
  <si>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</si>
  <si>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B0207WR</t>
  </si>
  <si>
    <t>B0207RWT</t>
  </si>
  <si>
    <t>B0207RWS</t>
  </si>
  <si>
    <t>B0207WT</t>
  </si>
  <si>
    <t>B0207TWD</t>
  </si>
  <si>
    <t>B0207TAS</t>
  </si>
  <si>
    <t>4D.9</t>
  </si>
  <si>
    <t>B0208WR</t>
  </si>
  <si>
    <t>B0208RWT</t>
  </si>
  <si>
    <t>B0208RWS</t>
  </si>
  <si>
    <t>B0208WT</t>
  </si>
  <si>
    <t>B0208TWD</t>
  </si>
  <si>
    <t>B0208TAS</t>
  </si>
  <si>
    <t>4D.10</t>
  </si>
  <si>
    <t>B0209WR</t>
  </si>
  <si>
    <t>B0209RWT</t>
  </si>
  <si>
    <t>B0209RWS</t>
  </si>
  <si>
    <t>B0209WT</t>
  </si>
  <si>
    <t>B0209TWD</t>
  </si>
  <si>
    <t>B0209TAS</t>
  </si>
  <si>
    <t>4D.11</t>
  </si>
  <si>
    <t>BC30498RWT</t>
  </si>
  <si>
    <t>BC30498RWS</t>
  </si>
  <si>
    <t>BC30498WT</t>
  </si>
  <si>
    <t>BC30498TWD</t>
  </si>
  <si>
    <t>BC30498TAS</t>
  </si>
  <si>
    <t>4D.12</t>
  </si>
  <si>
    <t>BM333RWT</t>
  </si>
  <si>
    <t>BM333RWS</t>
  </si>
  <si>
    <t>BM333WT</t>
  </si>
  <si>
    <t>BM333TWD</t>
  </si>
  <si>
    <t>BM333TAS</t>
  </si>
  <si>
    <t>4D.13</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</si>
  <si>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</si>
  <si>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</si>
  <si>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</si>
  <si>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</si>
  <si>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</si>
  <si>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</si>
  <si>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</si>
  <si>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</si>
  <si>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</si>
  <si>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</si>
  <si>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</si>
  <si>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</si>
  <si>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</si>
  <si>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</si>
  <si>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</si>
  <si>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</si>
  <si>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</si>
  <si>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</si>
  <si>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</si>
  <si>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</si>
  <si>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</si>
  <si>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</si>
  <si>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</si>
  <si>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</si>
  <si>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</si>
  <si>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</si>
  <si>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</si>
  <si>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</si>
  <si>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</si>
  <si>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</si>
  <si>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</si>
  <si>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</si>
  <si>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</si>
  <si>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</si>
  <si>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</si>
  <si>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</si>
  <si>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</si>
  <si>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</si>
  <si>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</si>
  <si>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Transformation spend</t>
  </si>
  <si>
    <t>4D.19</t>
  </si>
  <si>
    <t>Item 1</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</si>
  <si>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</si>
  <si>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</si>
  <si>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</si>
  <si>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</si>
  <si>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</si>
  <si>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</si>
  <si>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</si>
  <si>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</si>
  <si>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</si>
  <si>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</si>
  <si>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</si>
  <si>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</si>
  <si>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</si>
  <si>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</si>
  <si>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</si>
  <si>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</si>
  <si>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</si>
  <si>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</si>
  <si>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</si>
  <si>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</si>
  <si>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</si>
  <si>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</si>
  <si>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</si>
  <si>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</si>
  <si>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</si>
  <si>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</si>
  <si>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</si>
  <si>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</si>
  <si>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</si>
  <si>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</si>
  <si>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</si>
  <si>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</si>
  <si>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</si>
  <si>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</si>
  <si>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</si>
  <si>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</si>
  <si>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</si>
  <si>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</si>
  <si>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</si>
  <si>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</si>
  <si>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</si>
  <si>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</si>
  <si>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</si>
  <si>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</si>
  <si>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</si>
  <si>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</si>
  <si>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</si>
  <si>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</si>
  <si>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</si>
  <si>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</si>
  <si>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</si>
  <si>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</si>
  <si>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</si>
  <si>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</si>
  <si>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</si>
  <si>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</si>
  <si>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</si>
  <si>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B0501F</t>
  </si>
  <si>
    <t>B0501SWD</t>
  </si>
  <si>
    <t>B0501HD</t>
  </si>
  <si>
    <t>B0501STD</t>
  </si>
  <si>
    <t>B0501SLT</t>
  </si>
  <si>
    <t>B0501STP</t>
  </si>
  <si>
    <t>B0501SDT</t>
  </si>
  <si>
    <t>B0501SDD</t>
  </si>
  <si>
    <t>B0501TAS</t>
  </si>
  <si>
    <t>4E.2</t>
  </si>
  <si>
    <t>B0502F</t>
  </si>
  <si>
    <t>B0502SWD</t>
  </si>
  <si>
    <t>B0502HD</t>
  </si>
  <si>
    <t>B0502STD</t>
  </si>
  <si>
    <t>B0502SLT</t>
  </si>
  <si>
    <t>B0502STP</t>
  </si>
  <si>
    <t>B0502SDT</t>
  </si>
  <si>
    <t>B0502SDD</t>
  </si>
  <si>
    <t>B0502TAS</t>
  </si>
  <si>
    <t>4E.3</t>
  </si>
  <si>
    <t>B0503F</t>
  </si>
  <si>
    <t>B0503SWD</t>
  </si>
  <si>
    <t>B0503HD</t>
  </si>
  <si>
    <t>B0503STD</t>
  </si>
  <si>
    <t>B0503SLT</t>
  </si>
  <si>
    <t>B0503STP</t>
  </si>
  <si>
    <t>B0503SDT</t>
  </si>
  <si>
    <t>B0503SDD</t>
  </si>
  <si>
    <t>B0503TAS</t>
  </si>
  <si>
    <t>4E.4</t>
  </si>
  <si>
    <t>BM844F</t>
  </si>
  <si>
    <t>BM844SWD</t>
  </si>
  <si>
    <t>BM844HD</t>
  </si>
  <si>
    <t>BM844STD</t>
  </si>
  <si>
    <t>BM844SLT</t>
  </si>
  <si>
    <t>BM844STP</t>
  </si>
  <si>
    <t>BM844SDT</t>
  </si>
  <si>
    <t>BM844SDD</t>
  </si>
  <si>
    <t>BM844TAS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</si>
  <si>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</si>
  <si>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</si>
  <si>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</si>
  <si>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</si>
  <si>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</si>
  <si>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</si>
  <si>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</si>
  <si>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</si>
  <si>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</si>
  <si>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</si>
  <si>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</si>
  <si>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</si>
  <si>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</si>
  <si>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</si>
  <si>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</si>
  <si>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</si>
  <si>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</si>
  <si>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</si>
  <si>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</si>
  <si>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</si>
  <si>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</si>
  <si>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</si>
  <si>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</si>
  <si>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</si>
  <si>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</si>
  <si>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</si>
  <si>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</si>
  <si>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</si>
  <si>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</si>
  <si>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</si>
  <si>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</si>
  <si>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B0505F</t>
  </si>
  <si>
    <t>B0505SWD</t>
  </si>
  <si>
    <t>B0505HD</t>
  </si>
  <si>
    <t>B0505STD</t>
  </si>
  <si>
    <t>B0505SLT</t>
  </si>
  <si>
    <t>B0505STP</t>
  </si>
  <si>
    <t>B0505SDT</t>
  </si>
  <si>
    <t>B0505SDD</t>
  </si>
  <si>
    <t>B0505TAS</t>
  </si>
  <si>
    <t>4E.9</t>
  </si>
  <si>
    <t>B0506F</t>
  </si>
  <si>
    <t>B0506SWD</t>
  </si>
  <si>
    <t>B0506HD</t>
  </si>
  <si>
    <t>B0506STD</t>
  </si>
  <si>
    <t>B0506SLT</t>
  </si>
  <si>
    <t>B0506STP</t>
  </si>
  <si>
    <t>B0506SDT</t>
  </si>
  <si>
    <t>B0506SDD</t>
  </si>
  <si>
    <t>B0506TAS</t>
  </si>
  <si>
    <t>Developer services capital expenditure</t>
  </si>
  <si>
    <t>4E.10</t>
  </si>
  <si>
    <t>B0507F</t>
  </si>
  <si>
    <t>B0507SWD</t>
  </si>
  <si>
    <t>B0507HD</t>
  </si>
  <si>
    <t>B0507STD</t>
  </si>
  <si>
    <t>B0507SLT</t>
  </si>
  <si>
    <t>B0507STP</t>
  </si>
  <si>
    <t>B0507SDT</t>
  </si>
  <si>
    <t>B0507SDD</t>
  </si>
  <si>
    <t>B0507TAS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</si>
  <si>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</si>
  <si>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</si>
  <si>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</si>
  <si>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</si>
  <si>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</si>
  <si>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</si>
  <si>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</si>
  <si>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</si>
  <si>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</si>
  <si>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</si>
  <si>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</si>
  <si>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</si>
  <si>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</si>
  <si>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</si>
  <si>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</si>
  <si>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</si>
  <si>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</si>
  <si>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</si>
  <si>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</si>
  <si>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</si>
  <si>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</si>
  <si>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</si>
  <si>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</si>
  <si>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</si>
  <si>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</si>
  <si>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</si>
  <si>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</si>
  <si>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</si>
  <si>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</si>
  <si>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</si>
  <si>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</si>
  <si>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</si>
  <si>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</si>
  <si>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</si>
  <si>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</si>
  <si>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</si>
  <si>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</si>
  <si>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</si>
  <si>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</si>
  <si>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</si>
  <si>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</si>
  <si>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</si>
  <si>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</si>
  <si>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</si>
  <si>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</si>
  <si>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</si>
  <si>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</si>
  <si>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</si>
  <si>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</si>
  <si>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</si>
  <si>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</si>
  <si>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</si>
  <si>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</si>
  <si>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</si>
  <si>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</si>
  <si>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</si>
  <si>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</si>
  <si>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</si>
  <si>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</si>
  <si>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</si>
  <si>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</si>
  <si>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</si>
  <si>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</si>
  <si>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</si>
  <si>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</si>
  <si>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</si>
  <si>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</si>
  <si>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</si>
  <si>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</si>
  <si>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</si>
  <si>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</si>
  <si>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</si>
  <si>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</si>
  <si>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</si>
  <si>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</si>
  <si>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</si>
  <si>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</si>
  <si>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</si>
  <si>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</si>
  <si>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</si>
  <si>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</si>
  <si>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</si>
  <si>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</si>
  <si>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</si>
  <si>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</si>
  <si>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</si>
  <si>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</si>
  <si>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</si>
  <si>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</si>
  <si>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</si>
  <si>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</si>
  <si>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</si>
  <si>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</si>
  <si>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</si>
  <si>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</si>
  <si>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</si>
  <si>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</si>
  <si>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</si>
  <si>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</si>
  <si>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</si>
  <si>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</si>
  <si>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</si>
  <si>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</si>
  <si>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</si>
  <si>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</si>
  <si>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</si>
  <si>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</si>
  <si>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</si>
  <si>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</si>
  <si>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</si>
  <si>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</si>
  <si>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</si>
  <si>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</si>
  <si>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</si>
  <si>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</si>
  <si>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</si>
  <si>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</si>
  <si>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</si>
  <si>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</si>
  <si>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</si>
  <si>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</si>
  <si>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</si>
  <si>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</si>
  <si>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</si>
  <si>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</si>
  <si>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</si>
  <si>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</si>
  <si>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</si>
  <si>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</si>
  <si>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</si>
  <si>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</si>
  <si>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</si>
  <si>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</si>
  <si>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</si>
  <si>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</si>
  <si>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</si>
  <si>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</si>
  <si>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</si>
  <si>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</si>
  <si>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</si>
  <si>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</si>
  <si>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</si>
  <si>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</si>
  <si>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</si>
  <si>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</si>
  <si>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</si>
  <si>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</si>
  <si>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</si>
  <si>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</si>
  <si>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</si>
  <si>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</si>
  <si>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</si>
  <si>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</si>
  <si>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</si>
  <si>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</si>
  <si>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</si>
  <si>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</si>
  <si>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</si>
  <si>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</si>
  <si>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</si>
  <si>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</si>
  <si>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</si>
  <si>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</si>
  <si>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</si>
  <si>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</si>
  <si>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</si>
  <si>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</si>
  <si>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</si>
  <si>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</si>
  <si>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</si>
  <si>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</si>
  <si>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</si>
  <si>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</si>
  <si>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</si>
  <si>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</si>
  <si>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</si>
  <si>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</si>
  <si>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</si>
  <si>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</si>
  <si>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</si>
  <si>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</si>
  <si>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</si>
  <si>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</si>
  <si>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</si>
  <si>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</si>
  <si>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</si>
  <si>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</si>
  <si>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</si>
  <si>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</si>
  <si>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</si>
  <si>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</si>
  <si>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</si>
  <si>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</si>
  <si>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</si>
  <si>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</si>
  <si>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</si>
  <si>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</si>
  <si>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</si>
  <si>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</si>
  <si>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</si>
  <si>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</si>
  <si>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</si>
  <si>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</si>
  <si>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</si>
  <si>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</si>
  <si>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</si>
  <si>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</si>
  <si>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</si>
  <si>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</si>
  <si>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</si>
  <si>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</si>
  <si>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</si>
  <si>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</si>
  <si>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</si>
  <si>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</si>
  <si>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</si>
  <si>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</si>
  <si>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</si>
  <si>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</si>
  <si>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</si>
  <si>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</si>
  <si>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</si>
  <si>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</si>
  <si>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</si>
  <si>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</si>
  <si>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</si>
  <si>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</si>
  <si>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</si>
  <si>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</si>
  <si>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</si>
  <si>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</si>
  <si>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</si>
  <si>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</si>
  <si>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</si>
  <si>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</si>
  <si>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</si>
  <si>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</si>
  <si>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</si>
  <si>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B0203FMNB</t>
  </si>
  <si>
    <t>4H.2</t>
  </si>
  <si>
    <t>B0203FMRE</t>
  </si>
  <si>
    <t>Regulatory gearing</t>
  </si>
  <si>
    <t>4H.3</t>
  </si>
  <si>
    <t>B0203FMRG</t>
  </si>
  <si>
    <t>Post tax return on regulatory equity</t>
  </si>
  <si>
    <t>4H.4</t>
  </si>
  <si>
    <t>T19004PT</t>
  </si>
  <si>
    <t>RORE (return on regulatory equity)</t>
  </si>
  <si>
    <t>4H.5</t>
  </si>
  <si>
    <t>B0203FMRORE</t>
  </si>
  <si>
    <t>T19004AMP</t>
  </si>
  <si>
    <t>Dividend yield</t>
  </si>
  <si>
    <t>4H.6</t>
  </si>
  <si>
    <t>B0203FMDY</t>
  </si>
  <si>
    <t>Retail profit margin - Household</t>
  </si>
  <si>
    <t>4H.7</t>
  </si>
  <si>
    <t>B0203FMPMH</t>
  </si>
  <si>
    <t>Retail profit margin - Non household</t>
  </si>
  <si>
    <t>4H.8</t>
  </si>
  <si>
    <t>B0203FMPMB</t>
  </si>
  <si>
    <t>Credit rating - Fitch</t>
  </si>
  <si>
    <t>n/a</t>
  </si>
  <si>
    <t>4H.9</t>
  </si>
  <si>
    <t>B0203FMCRF</t>
  </si>
  <si>
    <t>Credit rating - Moody's</t>
  </si>
  <si>
    <t>Corporate Family Rating: Baa2 (stable)
Class A: Baa1 (stable)
Class B: Ba1 (stable)</t>
  </si>
  <si>
    <t>4H.10</t>
  </si>
  <si>
    <t>B0203FMCRM</t>
  </si>
  <si>
    <t>Credit rating - Standard and Poor's</t>
  </si>
  <si>
    <t>Class A: BBB+ (negative)
Class B: BBB- (negative)</t>
  </si>
  <si>
    <t>4H.11</t>
  </si>
  <si>
    <t>B0203FMCRS</t>
  </si>
  <si>
    <t>Return on RCV</t>
  </si>
  <si>
    <t>4H.12</t>
  </si>
  <si>
    <t>CR19006</t>
  </si>
  <si>
    <t>Dividend cover</t>
  </si>
  <si>
    <t>dec</t>
  </si>
  <si>
    <t>4H.13</t>
  </si>
  <si>
    <t>B0203FMDC</t>
  </si>
  <si>
    <t>Funds from operations (FFO)</t>
  </si>
  <si>
    <t>4H.14</t>
  </si>
  <si>
    <t>B0203FMFFO</t>
  </si>
  <si>
    <t>Interest cover (cash)</t>
  </si>
  <si>
    <t>4H.15</t>
  </si>
  <si>
    <t>CR1051</t>
  </si>
  <si>
    <t>Adjusted interest cover (cash)</t>
  </si>
  <si>
    <t>4H.16</t>
  </si>
  <si>
    <t>CR1052</t>
  </si>
  <si>
    <t>FFO/Net debt</t>
  </si>
  <si>
    <t>4H.17</t>
  </si>
  <si>
    <t>FFO/Debt</t>
  </si>
  <si>
    <t>CR1053</t>
  </si>
  <si>
    <t>Effective tax rate</t>
  </si>
  <si>
    <t>4H.18</t>
  </si>
  <si>
    <t>B0203FMETR</t>
  </si>
  <si>
    <t>RCF</t>
  </si>
  <si>
    <t>4H.19</t>
  </si>
  <si>
    <t>B0203FMFRCF</t>
  </si>
  <si>
    <t>RCF/Net debt</t>
  </si>
  <si>
    <t>4H.20</t>
  </si>
  <si>
    <t>B0203FMRCFD</t>
  </si>
  <si>
    <t>Revenue and earnings</t>
  </si>
  <si>
    <t>Revenue (actual)</t>
  </si>
  <si>
    <t>4H.21</t>
  </si>
  <si>
    <t>B0203FMREV</t>
  </si>
  <si>
    <t>EBITDA (actual)</t>
  </si>
  <si>
    <t>4H.22</t>
  </si>
  <si>
    <t>B0203FMEBITDA</t>
  </si>
  <si>
    <t>Proportion of borrowings which are fixed rate</t>
  </si>
  <si>
    <t>4H.23</t>
  </si>
  <si>
    <t>B0203FMPBFX</t>
  </si>
  <si>
    <t>Proportion of borrowings which are floating rate</t>
  </si>
  <si>
    <t>4H.24</t>
  </si>
  <si>
    <t>B0203FMPBFT</t>
  </si>
  <si>
    <t>Proportion of borrowings which are index linked</t>
  </si>
  <si>
    <t>4H.25</t>
  </si>
  <si>
    <t>B0203FMPBID</t>
  </si>
  <si>
    <t>Proportion of borrowings due within 1 year or less</t>
  </si>
  <si>
    <t>4H.26</t>
  </si>
  <si>
    <t>CR1061</t>
  </si>
  <si>
    <t>Proportion of borrowings due in more than 1 year but no more than 2 years</t>
  </si>
  <si>
    <t>4H.27</t>
  </si>
  <si>
    <t>CR1062</t>
  </si>
  <si>
    <t>Proportion of borrowings due in more than 2 years but but no more than 5 years</t>
  </si>
  <si>
    <t>4H.28</t>
  </si>
  <si>
    <t>CR1063</t>
  </si>
  <si>
    <t>Proportion of borrowings due in more than 5 years but no more than 20 years</t>
  </si>
  <si>
    <t>4H.29</t>
  </si>
  <si>
    <t>CR1064</t>
  </si>
  <si>
    <t>Proportion of borrowings due in more than 20 years</t>
  </si>
  <si>
    <t>4H.30</t>
  </si>
  <si>
    <t>CR1065</t>
  </si>
  <si>
    <t>The values included on the table do not include any rounding adjustments.</t>
  </si>
  <si>
    <t>Total value at 31 March</t>
  </si>
  <si>
    <t>Total accretion at 31 March</t>
  </si>
  <si>
    <t>Interest rate
(weighted average for 12 months to 31 March 2021)</t>
  </si>
  <si>
    <t>Nominal value by maturity (net) at 31 March</t>
  </si>
  <si>
    <t>1 to 2 years</t>
  </si>
  <si>
    <t>2 to 5 years</t>
  </si>
  <si>
    <t>Over 5 years</t>
  </si>
  <si>
    <t>Nominal value (net)</t>
  </si>
  <si>
    <t>Mark to Market</t>
  </si>
  <si>
    <t>Payable</t>
  </si>
  <si>
    <t>Receivable</t>
  </si>
  <si>
    <t>Interest rate swap (sterling)</t>
  </si>
  <si>
    <t>Floating to fixed rate</t>
  </si>
  <si>
    <t>4I.1</t>
  </si>
  <si>
    <t>CR2021N1</t>
  </si>
  <si>
    <t>CR2021N2</t>
  </si>
  <si>
    <t>CR2021N5</t>
  </si>
  <si>
    <t>CR2021N6</t>
  </si>
  <si>
    <t>CR2021MM</t>
  </si>
  <si>
    <t>CR2021TA</t>
  </si>
  <si>
    <t>CR2021IRP</t>
  </si>
  <si>
    <t>CR2021IRR</t>
  </si>
  <si>
    <t>Floating from fixed rate</t>
  </si>
  <si>
    <t>4I.2</t>
  </si>
  <si>
    <t>CR2022N1</t>
  </si>
  <si>
    <t>CR2022N2</t>
  </si>
  <si>
    <t>CR2022N5</t>
  </si>
  <si>
    <t>CR2022N6</t>
  </si>
  <si>
    <t>CR2022MM</t>
  </si>
  <si>
    <t>CR2022TA</t>
  </si>
  <si>
    <t>CR2022IRP</t>
  </si>
  <si>
    <t>CR2022IRR</t>
  </si>
  <si>
    <t>Floating to index linked</t>
  </si>
  <si>
    <t>4I.3</t>
  </si>
  <si>
    <t>CR2023N1</t>
  </si>
  <si>
    <t>CR2023N2</t>
  </si>
  <si>
    <t>CR2023N5</t>
  </si>
  <si>
    <t>CR2023N6</t>
  </si>
  <si>
    <t>CR2023MM</t>
  </si>
  <si>
    <t>CR2023TA</t>
  </si>
  <si>
    <t>CR2023IRP</t>
  </si>
  <si>
    <t>CR2023IRR</t>
  </si>
  <si>
    <t>Floating from index linked</t>
  </si>
  <si>
    <t>4I.4</t>
  </si>
  <si>
    <t>CR2024N1</t>
  </si>
  <si>
    <t>CR2024N2</t>
  </si>
  <si>
    <t>CR2024N5</t>
  </si>
  <si>
    <t>CR2024N6</t>
  </si>
  <si>
    <t>CR2024MM</t>
  </si>
  <si>
    <t>CR2024TA</t>
  </si>
  <si>
    <t>CR2024IRP</t>
  </si>
  <si>
    <t>CR2024IRR</t>
  </si>
  <si>
    <t>Fixed to index-linked</t>
  </si>
  <si>
    <t>4I.5</t>
  </si>
  <si>
    <t>CR2025N1</t>
  </si>
  <si>
    <t>CR2025N2</t>
  </si>
  <si>
    <t>CR2025N5</t>
  </si>
  <si>
    <t>CR2025N6</t>
  </si>
  <si>
    <t>CR2025MM</t>
  </si>
  <si>
    <t>CR2025TA</t>
  </si>
  <si>
    <t>CR2025IRP</t>
  </si>
  <si>
    <t>CR2025IRR</t>
  </si>
  <si>
    <t>Fixed from index-linked</t>
  </si>
  <si>
    <t>4I.6</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</si>
  <si>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</si>
  <si>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</si>
  <si>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</si>
  <si>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</si>
  <si>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</si>
  <si>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</si>
  <si>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</si>
  <si>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</si>
  <si>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</si>
  <si>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</si>
  <si>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</si>
  <si>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</si>
  <si>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</si>
  <si>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</si>
  <si>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</si>
  <si>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</si>
  <si>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Cross currency swap USD</t>
  </si>
  <si>
    <t>4I.8</t>
  </si>
  <si>
    <t>CR2005N1</t>
  </si>
  <si>
    <t>CR2005N2</t>
  </si>
  <si>
    <t>CR2005N5</t>
  </si>
  <si>
    <t>CR2005N6</t>
  </si>
  <si>
    <t>CR2005MM</t>
  </si>
  <si>
    <t>CR2005TA</t>
  </si>
  <si>
    <t>Cross currency swap EUR</t>
  </si>
  <si>
    <t>4I.9</t>
  </si>
  <si>
    <t>CR2006N1</t>
  </si>
  <si>
    <t>CR2006N2</t>
  </si>
  <si>
    <t>CR2006N5</t>
  </si>
  <si>
    <t>CR2006N6</t>
  </si>
  <si>
    <t>CR2006MM</t>
  </si>
  <si>
    <t>CR2006TA</t>
  </si>
  <si>
    <t>Cross currency swap YEN</t>
  </si>
  <si>
    <t>4I.10</t>
  </si>
  <si>
    <t>CR2007N1</t>
  </si>
  <si>
    <t>CR2007N2</t>
  </si>
  <si>
    <t>CR2007N5</t>
  </si>
  <si>
    <t>CR2007N6</t>
  </si>
  <si>
    <t>CR2007MM</t>
  </si>
  <si>
    <t>CR2007TA</t>
  </si>
  <si>
    <t>Cross currency swap Other</t>
  </si>
  <si>
    <t>4I.11</t>
  </si>
  <si>
    <t>CR2008N1</t>
  </si>
  <si>
    <t>CR2008N2</t>
  </si>
  <si>
    <t>CR2008N5</t>
  </si>
  <si>
    <t>CR2008N6</t>
  </si>
  <si>
    <t>CR2008MM</t>
  </si>
  <si>
    <t>CR2008TA</t>
  </si>
  <si>
    <t>4I.12</t>
  </si>
  <si>
    <t>CR2009N1</t>
  </si>
  <si>
    <t>CR2009N2</t>
  </si>
  <si>
    <t>CR2009N5</t>
  </si>
  <si>
    <t>CR2009N6</t>
  </si>
  <si>
    <t>CR2009MM</t>
  </si>
  <si>
    <t>CR2009TA</t>
  </si>
  <si>
    <t xml:space="preserve">Currency interest rate </t>
  </si>
  <si>
    <t>Currency interest rate swaps USD</t>
  </si>
  <si>
    <t>4I.13</t>
  </si>
  <si>
    <t>CR20010N1</t>
  </si>
  <si>
    <t>CR20010N2</t>
  </si>
  <si>
    <t>CR20010N5</t>
  </si>
  <si>
    <t>CR20010N6</t>
  </si>
  <si>
    <t>CR20010MM</t>
  </si>
  <si>
    <t>CR20010TA</t>
  </si>
  <si>
    <t>Currency interest rate swaps EUR</t>
  </si>
  <si>
    <t>4I.14</t>
  </si>
  <si>
    <t>CR20011N1</t>
  </si>
  <si>
    <t>CR20011N2</t>
  </si>
  <si>
    <t>CR20011N5</t>
  </si>
  <si>
    <t>CR20011N6</t>
  </si>
  <si>
    <t>CR20011MM</t>
  </si>
  <si>
    <t>CR20011TA</t>
  </si>
  <si>
    <t>Currency interest rate swaps YEN</t>
  </si>
  <si>
    <t>4I.15</t>
  </si>
  <si>
    <t>CR20012N1</t>
  </si>
  <si>
    <t>CR20012N2</t>
  </si>
  <si>
    <t>CR20012N5</t>
  </si>
  <si>
    <t>CR20012N6</t>
  </si>
  <si>
    <t>CR20012MM</t>
  </si>
  <si>
    <t>CR20012TA</t>
  </si>
  <si>
    <t>Currency interest rate swaps Other</t>
  </si>
  <si>
    <t>4I.16</t>
  </si>
  <si>
    <t>CR20013N1</t>
  </si>
  <si>
    <t>CR20013N2</t>
  </si>
  <si>
    <t>CR20013N5</t>
  </si>
  <si>
    <t>CR20013N6</t>
  </si>
  <si>
    <t>CR20013MM</t>
  </si>
  <si>
    <t>CR20013TA</t>
  </si>
  <si>
    <t>4I.17</t>
  </si>
  <si>
    <t>CR20014N1</t>
  </si>
  <si>
    <t>CR20014N2</t>
  </si>
  <si>
    <t>CR20014N5</t>
  </si>
  <si>
    <t>CR20014N6</t>
  </si>
  <si>
    <t>CR20014MM</t>
  </si>
  <si>
    <t>CR20014TA</t>
  </si>
  <si>
    <t>Forward currency contracts</t>
  </si>
  <si>
    <t>Forward currency contracts USD</t>
  </si>
  <si>
    <t>4I.18</t>
  </si>
  <si>
    <t>CR20015N1</t>
  </si>
  <si>
    <t>CR20015N2</t>
  </si>
  <si>
    <t>CR20015N5</t>
  </si>
  <si>
    <t>CR20015N6</t>
  </si>
  <si>
    <t>CR20015MM</t>
  </si>
  <si>
    <t>CR20015TA</t>
  </si>
  <si>
    <t>Forward currency contracts EUR</t>
  </si>
  <si>
    <t>4I.19</t>
  </si>
  <si>
    <t>CR20016N1</t>
  </si>
  <si>
    <t>CR20016N2</t>
  </si>
  <si>
    <t>CR20016N5</t>
  </si>
  <si>
    <t>CR20016N6</t>
  </si>
  <si>
    <t>CR20016MM</t>
  </si>
  <si>
    <t>CR20016TA</t>
  </si>
  <si>
    <t>Forward currency contracts YEN</t>
  </si>
  <si>
    <t>4I.20</t>
  </si>
  <si>
    <t>CR20017N1</t>
  </si>
  <si>
    <t>CR20017N2</t>
  </si>
  <si>
    <t>CR20017N5</t>
  </si>
  <si>
    <t>CR20017N6</t>
  </si>
  <si>
    <t>CR20017MM</t>
  </si>
  <si>
    <t>CR20017TA</t>
  </si>
  <si>
    <t>Forward currency contracts CAD</t>
  </si>
  <si>
    <t>4I.21</t>
  </si>
  <si>
    <t>CR2029N1</t>
  </si>
  <si>
    <t>CR2029N2</t>
  </si>
  <si>
    <t>CR2029N5</t>
  </si>
  <si>
    <t>CR2029N6</t>
  </si>
  <si>
    <t>CR2029MM</t>
  </si>
  <si>
    <t>CR2029TA</t>
  </si>
  <si>
    <t>Forward currency contracts AUD</t>
  </si>
  <si>
    <t>4I.22</t>
  </si>
  <si>
    <t>CR2030N1</t>
  </si>
  <si>
    <t>CR2030N2</t>
  </si>
  <si>
    <t>CR2030N5</t>
  </si>
  <si>
    <t>CR2030N6</t>
  </si>
  <si>
    <t>CR2030MM</t>
  </si>
  <si>
    <t>CR2030TA</t>
  </si>
  <si>
    <t>Forward currency contracts HKD</t>
  </si>
  <si>
    <t>4I.23</t>
  </si>
  <si>
    <t>CR2031N1</t>
  </si>
  <si>
    <t>CR2031N2</t>
  </si>
  <si>
    <t>CR2031N5</t>
  </si>
  <si>
    <t>CR2031N6</t>
  </si>
  <si>
    <t>CR2031MM</t>
  </si>
  <si>
    <t>CR2031TA</t>
  </si>
  <si>
    <t>Forward currency contracts Other</t>
  </si>
  <si>
    <t>4I.24</t>
  </si>
  <si>
    <t>CR20018N1</t>
  </si>
  <si>
    <t>CR20018N2</t>
  </si>
  <si>
    <t>CR20018N5</t>
  </si>
  <si>
    <t>CR20018N6</t>
  </si>
  <si>
    <t>CR20018MM</t>
  </si>
  <si>
    <t>CR20018TA</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</si>
  <si>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</si>
  <si>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</si>
  <si>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</si>
  <si>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</si>
  <si>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</si>
  <si>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</si>
  <si>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</si>
  <si>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</si>
  <si>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</si>
  <si>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</si>
  <si>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</si>
  <si>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</si>
  <si>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</si>
  <si>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</si>
  <si>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</si>
  <si>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Total financial derivatives</t>
  </si>
  <si>
    <t>4I.27</t>
  </si>
  <si>
    <t>CR20020N1</t>
  </si>
  <si>
    <t>CR20020N2</t>
  </si>
  <si>
    <t>CR20020N5</t>
  </si>
  <si>
    <t>CR20020N6</t>
  </si>
  <si>
    <t>CR20020MM</t>
  </si>
  <si>
    <t>CR20020TA</t>
  </si>
  <si>
    <t>Pro forma 4J</t>
  </si>
  <si>
    <t>Raw water distribution</t>
  </si>
  <si>
    <t>4J.1</t>
  </si>
  <si>
    <t>WS1001WR</t>
  </si>
  <si>
    <t>WS1001RWT</t>
  </si>
  <si>
    <t>WS1001RWS</t>
  </si>
  <si>
    <t>WS1001WT</t>
  </si>
  <si>
    <t>WS1001TWD</t>
  </si>
  <si>
    <t>WS1001CAW</t>
  </si>
  <si>
    <t>4J.2</t>
  </si>
  <si>
    <t>WS1002WR</t>
  </si>
  <si>
    <t>WS1002RWT</t>
  </si>
  <si>
    <t>WS1002RWS</t>
  </si>
  <si>
    <t>WS1002WT</t>
  </si>
  <si>
    <t>WS1002TWD</t>
  </si>
  <si>
    <t>WS1002CAW</t>
  </si>
  <si>
    <t>Bulk supply</t>
  </si>
  <si>
    <t>4J.3</t>
  </si>
  <si>
    <t>WS1004WR</t>
  </si>
  <si>
    <t>WS1004RWT</t>
  </si>
  <si>
    <t>WS1004RWS</t>
  </si>
  <si>
    <t>WS1004WT</t>
  </si>
  <si>
    <t>WS1004TWD</t>
  </si>
  <si>
    <t>WS1004CAW</t>
  </si>
  <si>
    <t>Renewals expensed in year (infrastructure)</t>
  </si>
  <si>
    <t>4J.4</t>
  </si>
  <si>
    <t>WS1005WR</t>
  </si>
  <si>
    <t>WS1005RWT</t>
  </si>
  <si>
    <t>WS1005RWS</t>
  </si>
  <si>
    <t>WS1005WT</t>
  </si>
  <si>
    <t>WS1005TWD</t>
  </si>
  <si>
    <t>WS1005CAW</t>
  </si>
  <si>
    <t>Renewals expensed in year (non-infrastructure)</t>
  </si>
  <si>
    <t>4J.5</t>
  </si>
  <si>
    <t>WS1006WR</t>
  </si>
  <si>
    <t>WS1006RWT</t>
  </si>
  <si>
    <t>WS1006RWS</t>
  </si>
  <si>
    <t>WS1006WT</t>
  </si>
  <si>
    <t>WS1006TWD</t>
  </si>
  <si>
    <t>WS1006CAW</t>
  </si>
  <si>
    <t>4J.6</t>
  </si>
  <si>
    <t>WS1007WR</t>
  </si>
  <si>
    <t>WS1007RWT</t>
  </si>
  <si>
    <t>WS1007RWS</t>
  </si>
  <si>
    <t>WS1007WT</t>
  </si>
  <si>
    <t>WS1007TWD</t>
  </si>
  <si>
    <t>WS1007CAW</t>
  </si>
  <si>
    <t>4J.7</t>
  </si>
  <si>
    <t>WS1008WR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</si>
  <si>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</si>
  <si>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</si>
  <si>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</si>
  <si>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</si>
  <si>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</si>
  <si>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</si>
  <si>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</si>
  <si>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</si>
  <si>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</si>
  <si>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</si>
  <si>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</si>
  <si>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</si>
  <si>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</si>
  <si>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</si>
  <si>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</si>
  <si>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</si>
  <si>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</si>
  <si>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</si>
  <si>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</si>
  <si>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</si>
  <si>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</si>
  <si>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</si>
  <si>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</si>
  <si>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</si>
  <si>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</si>
  <si>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</si>
  <si>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</si>
  <si>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</si>
  <si>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</si>
  <si>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</si>
  <si>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</si>
  <si>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</si>
  <si>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</si>
  <si>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</si>
  <si>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</si>
  <si>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</si>
  <si>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</si>
  <si>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</si>
  <si>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</si>
  <si>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</si>
  <si>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</si>
  <si>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</si>
  <si>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</si>
  <si>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</si>
  <si>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</si>
  <si>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</si>
  <si>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</si>
  <si>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</si>
  <si>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</si>
  <si>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</si>
  <si>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</si>
  <si>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</si>
  <si>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</si>
  <si>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</si>
  <si>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</si>
  <si>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</si>
  <si>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</si>
  <si>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</si>
  <si>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</si>
  <si>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</si>
  <si>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</si>
  <si>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</si>
  <si>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</si>
  <si>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</si>
  <si>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</si>
  <si>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</si>
  <si>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</si>
  <si>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</si>
  <si>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</si>
  <si>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</si>
  <si>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</si>
  <si>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</si>
  <si>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</si>
  <si>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</si>
  <si>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</si>
  <si>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</si>
  <si>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</si>
  <si>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</si>
  <si>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</si>
  <si>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</si>
  <si>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</si>
  <si>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</si>
  <si>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</si>
  <si>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</si>
  <si>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</si>
  <si>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</si>
  <si>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</si>
  <si>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</si>
  <si>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</si>
  <si>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</si>
  <si>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</si>
  <si>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</si>
  <si>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</si>
  <si>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</si>
  <si>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</si>
  <si>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</si>
  <si>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</si>
  <si>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</si>
  <si>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</si>
  <si>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</si>
  <si>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</si>
  <si>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</si>
  <si>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</si>
  <si>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</si>
  <si>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</si>
  <si>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</si>
  <si>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</si>
  <si>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</si>
  <si>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</si>
  <si>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</si>
  <si>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</si>
  <si>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</si>
  <si>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</si>
  <si>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</si>
  <si>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</si>
  <si>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</si>
  <si>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</si>
  <si>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</si>
  <si>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</si>
  <si>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</si>
  <si>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Bulk discharge</t>
  </si>
  <si>
    <t>4K.3</t>
  </si>
  <si>
    <t>WWS1004FL</t>
  </si>
  <si>
    <t>WWS1004SWD</t>
  </si>
  <si>
    <t>WWS1004HD</t>
  </si>
  <si>
    <t>WWS1004STD</t>
  </si>
  <si>
    <t>WWS1004SLT</t>
  </si>
  <si>
    <t>WWS1004STP</t>
  </si>
  <si>
    <t>WWS1004SDT</t>
  </si>
  <si>
    <t>WWS1004SDD</t>
  </si>
  <si>
    <t>WWS1004CAS</t>
  </si>
  <si>
    <t>4K.4</t>
  </si>
  <si>
    <t>WWS1005FL</t>
  </si>
  <si>
    <t>WWS1005SWD</t>
  </si>
  <si>
    <t>WWS1005HD</t>
  </si>
  <si>
    <t>WWS1005STD</t>
  </si>
  <si>
    <t>WWS1005SLT</t>
  </si>
  <si>
    <t>WWS1005STP</t>
  </si>
  <si>
    <t>WWS1005SDT</t>
  </si>
  <si>
    <t>WWS1005SDD</t>
  </si>
  <si>
    <t>WWS1005CAS</t>
  </si>
  <si>
    <t>4K.5</t>
  </si>
  <si>
    <t>WWS1006FL</t>
  </si>
  <si>
    <t>WWS1006SWD</t>
  </si>
  <si>
    <t>WWS1006HD</t>
  </si>
  <si>
    <t>WWS1006STD</t>
  </si>
  <si>
    <t>WWS1006SLT</t>
  </si>
  <si>
    <t>WWS1006STP</t>
  </si>
  <si>
    <t>WWS1006SDT</t>
  </si>
  <si>
    <t>WWS1006SDD</t>
  </si>
  <si>
    <t>WWS1006CAS</t>
  </si>
  <si>
    <t>4K.6</t>
  </si>
  <si>
    <t>WWS1007FL</t>
  </si>
  <si>
    <t>WWS1007SWD</t>
  </si>
  <si>
    <t>WWS1007HD</t>
  </si>
  <si>
    <t>WWS1007STD</t>
  </si>
  <si>
    <t>WWS1007SLT</t>
  </si>
  <si>
    <t>WWS1007STP</t>
  </si>
  <si>
    <t>WWS1007SDT</t>
  </si>
  <si>
    <t>WWS1007SDD</t>
  </si>
  <si>
    <t>WWS1007CAS</t>
  </si>
  <si>
    <t>4K.7</t>
  </si>
  <si>
    <t>WWS1008FL</t>
  </si>
  <si>
    <t>WWS1008SWD</t>
  </si>
  <si>
    <t>WWS1008HD</t>
  </si>
  <si>
    <t>WWS1008STD</t>
  </si>
  <si>
    <t>WWS1008SLT</t>
  </si>
  <si>
    <t>WWS1008STP</t>
  </si>
  <si>
    <t>WWS1008SDT</t>
  </si>
  <si>
    <t>WWS1008SDD</t>
  </si>
  <si>
    <t>WWS1008CAS</t>
  </si>
  <si>
    <t>Canal &amp; River Trust discharge consents</t>
  </si>
  <si>
    <t>4K.8</t>
  </si>
  <si>
    <t>WWS1100FL</t>
  </si>
  <si>
    <t>WWS1100SWD</t>
  </si>
  <si>
    <t>WWS1100HD</t>
  </si>
  <si>
    <t>WWS1100STD</t>
  </si>
  <si>
    <t>WWS1100SLT</t>
  </si>
  <si>
    <t>WWS1100STP</t>
  </si>
  <si>
    <t>WWS1100SDT</t>
  </si>
  <si>
    <t>WWS1100SDD</t>
  </si>
  <si>
    <t>WWS1100CAS</t>
  </si>
  <si>
    <t>Environment Agency / NRW discharge consents</t>
  </si>
  <si>
    <t>4K.9</t>
  </si>
  <si>
    <t>WWS1101FL</t>
  </si>
  <si>
    <t>WWS1101SWD</t>
  </si>
  <si>
    <t>WWS1101HD</t>
  </si>
  <si>
    <t>WWS1101STD</t>
  </si>
  <si>
    <t>WWS1101SLT</t>
  </si>
  <si>
    <t>WWS1101STP</t>
  </si>
  <si>
    <t>WWS1101SDT</t>
  </si>
  <si>
    <t>WWS1101SDD</t>
  </si>
  <si>
    <t>WWS1101CAS</t>
  </si>
  <si>
    <t>Other discharge charges / permits</t>
  </si>
  <si>
    <t>4K.10</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</si>
  <si>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</si>
  <si>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</si>
  <si>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</si>
  <si>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</si>
  <si>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</si>
  <si>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</si>
  <si>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</si>
  <si>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</si>
  <si>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</si>
  <si>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</si>
  <si>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</si>
  <si>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</si>
  <si>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</si>
  <si>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</si>
  <si>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</si>
  <si>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</si>
  <si>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</si>
  <si>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</si>
  <si>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</si>
  <si>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</si>
  <si>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</si>
  <si>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</si>
  <si>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</si>
  <si>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</si>
  <si>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</si>
  <si>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</si>
  <si>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</si>
  <si>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</si>
  <si>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</si>
  <si>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</si>
  <si>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</si>
  <si>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</si>
  <si>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WWS1105FL</t>
  </si>
  <si>
    <t>WWS1105SWD</t>
  </si>
  <si>
    <t>WWS1105HD</t>
  </si>
  <si>
    <t>WWS1105STD</t>
  </si>
  <si>
    <t>WWS1105SLT</t>
  </si>
  <si>
    <t>WWS1105STP</t>
  </si>
  <si>
    <t>WWS1105SDT</t>
  </si>
  <si>
    <t>WWS1105SDD</t>
  </si>
  <si>
    <t>WWS1105CAS</t>
  </si>
  <si>
    <t>4K.14</t>
  </si>
  <si>
    <t>WWS1106FL</t>
  </si>
  <si>
    <t>WWS1106SWD</t>
  </si>
  <si>
    <t>WWS1106HD</t>
  </si>
  <si>
    <t>WWS1106STD</t>
  </si>
  <si>
    <t>WWS1106SLT</t>
  </si>
  <si>
    <t>WWS1106STP</t>
  </si>
  <si>
    <t>WWS1106SDT</t>
  </si>
  <si>
    <t>WWS1106SDD</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</si>
  <si>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</si>
  <si>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</si>
  <si>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</si>
  <si>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</si>
  <si>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</si>
  <si>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</si>
  <si>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</si>
  <si>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</si>
  <si>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</si>
  <si>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</si>
  <si>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</si>
  <si>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</si>
  <si>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</si>
  <si>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</si>
  <si>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</si>
  <si>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</si>
  <si>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</si>
  <si>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</si>
  <si>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</si>
  <si>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</si>
  <si>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</si>
  <si>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</si>
  <si>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WWS1107FL</t>
  </si>
  <si>
    <t>WWS1107SWD</t>
  </si>
  <si>
    <t>WWS1107HD</t>
  </si>
  <si>
    <t>WWS1107STD</t>
  </si>
  <si>
    <t>WWS1107SLT</t>
  </si>
  <si>
    <t>WWS1107STP</t>
  </si>
  <si>
    <t>WWS1107SDT</t>
  </si>
  <si>
    <t>WWS1107SDD</t>
  </si>
  <si>
    <t>WWS1107CAS</t>
  </si>
  <si>
    <t>4K.18</t>
  </si>
  <si>
    <t>WWS1108FL</t>
  </si>
  <si>
    <t>WWS1108SWD</t>
  </si>
  <si>
    <t>WWS1108HD</t>
  </si>
  <si>
    <t>WWS1108STD</t>
  </si>
  <si>
    <t>WWS1108SLT</t>
  </si>
  <si>
    <t>WWS1108STP</t>
  </si>
  <si>
    <t>WWS1108SDT</t>
  </si>
  <si>
    <t>WWS1108SDD</t>
  </si>
  <si>
    <t>WWS1108CAS</t>
  </si>
  <si>
    <t>Pro forma 4L</t>
  </si>
  <si>
    <t xml:space="preserve">Line description </t>
  </si>
  <si>
    <t>Cumulative expenditure on schemes completed in the report year</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</si>
  <si>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</si>
  <si>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</si>
  <si>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</si>
  <si>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</si>
  <si>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</si>
  <si>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</si>
  <si>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</si>
  <si>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</si>
  <si>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</si>
  <si>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</si>
  <si>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</si>
  <si>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</si>
  <si>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</si>
  <si>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</si>
  <si>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</si>
  <si>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</si>
  <si>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</si>
  <si>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</si>
  <si>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</si>
  <si>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</si>
  <si>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</si>
  <si>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</si>
  <si>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</si>
  <si>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</si>
  <si>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</si>
  <si>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</si>
  <si>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</si>
  <si>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</si>
  <si>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</si>
  <si>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</si>
  <si>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</si>
  <si>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</si>
  <si>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</si>
  <si>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</si>
  <si>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</si>
  <si>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</si>
  <si>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</si>
  <si>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</si>
  <si>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</si>
  <si>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</si>
  <si>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</si>
  <si>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</si>
  <si>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</si>
  <si>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</si>
  <si>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</si>
  <si>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</si>
  <si>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</si>
  <si>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</si>
  <si>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</si>
  <si>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</si>
  <si>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</si>
  <si>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</si>
  <si>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</si>
  <si>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</si>
  <si>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</si>
  <si>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</si>
  <si>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</si>
  <si>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</si>
  <si>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</si>
  <si>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</si>
  <si>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</si>
  <si>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</si>
  <si>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</si>
  <si>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</si>
  <si>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</si>
  <si>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</si>
  <si>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</si>
  <si>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</si>
  <si>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</si>
  <si>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</si>
  <si>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</si>
  <si>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</si>
  <si>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</si>
  <si>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</si>
  <si>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</si>
  <si>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</si>
  <si>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</si>
  <si>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</si>
  <si>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</si>
  <si>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</si>
  <si>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</si>
  <si>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</si>
  <si>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</si>
  <si>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</si>
  <si>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</si>
  <si>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</si>
  <si>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</si>
  <si>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</si>
  <si>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</si>
  <si>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</si>
  <si>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</si>
  <si>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</si>
  <si>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</si>
  <si>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</si>
  <si>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</si>
  <si>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</si>
  <si>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</si>
  <si>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</si>
  <si>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</si>
  <si>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</si>
  <si>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</si>
  <si>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</si>
  <si>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</si>
  <si>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</si>
  <si>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</si>
  <si>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</si>
  <si>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</si>
  <si>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</si>
  <si>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</si>
  <si>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</si>
  <si>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</si>
  <si>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</si>
  <si>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</si>
  <si>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</si>
  <si>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</si>
  <si>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</si>
  <si>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</si>
  <si>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</si>
  <si>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</si>
  <si>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</si>
  <si>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</si>
  <si>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</si>
  <si>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</si>
  <si>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</si>
  <si>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</si>
  <si>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</si>
  <si>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</si>
  <si>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</si>
  <si>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</si>
  <si>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</si>
  <si>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</si>
  <si>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</si>
  <si>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</si>
  <si>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</si>
  <si>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</si>
  <si>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</si>
  <si>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 xml:space="preserve">Total environmental programme expenditure </t>
  </si>
  <si>
    <t>4L.19</t>
  </si>
  <si>
    <t>B0228TET_WR</t>
  </si>
  <si>
    <t>B0228TET_RWT</t>
  </si>
  <si>
    <t>B0228TET_RWS</t>
  </si>
  <si>
    <t>B0228TET_WT</t>
  </si>
  <si>
    <t>B0228TET_TWD</t>
  </si>
  <si>
    <t>B0228TET_TOT</t>
  </si>
  <si>
    <t>Supply-demand balance</t>
  </si>
  <si>
    <t>Supply-side improvements delivering benefits in 2020-2025</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</si>
  <si>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</si>
  <si>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</si>
  <si>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</si>
  <si>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</si>
  <si>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</si>
  <si>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</si>
  <si>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</si>
  <si>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</si>
  <si>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</si>
  <si>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</si>
  <si>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</si>
  <si>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</si>
  <si>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</si>
  <si>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</si>
  <si>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</si>
  <si>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</si>
  <si>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</si>
  <si>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</si>
  <si>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</si>
  <si>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</si>
  <si>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</si>
  <si>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Demand-side improvements delivering benefits in 2020-2025 (excl leakage and metering)</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</si>
  <si>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</si>
  <si>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</si>
  <si>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</si>
  <si>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</si>
  <si>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</si>
  <si>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</si>
  <si>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</si>
  <si>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</si>
  <si>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</si>
  <si>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</si>
  <si>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</si>
  <si>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</si>
  <si>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</si>
  <si>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</si>
  <si>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</si>
  <si>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</si>
  <si>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</si>
  <si>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</si>
  <si>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</si>
  <si>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</si>
  <si>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</si>
  <si>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</si>
  <si>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</si>
  <si>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</si>
  <si>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</si>
  <si>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</si>
  <si>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</si>
  <si>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</si>
  <si>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</si>
  <si>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</si>
  <si>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</si>
  <si>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</si>
  <si>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</si>
  <si>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</si>
  <si>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</si>
  <si>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</si>
  <si>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</si>
  <si>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</si>
  <si>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</si>
  <si>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</si>
  <si>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</si>
  <si>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</si>
  <si>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</si>
  <si>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</si>
  <si>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</si>
  <si>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</si>
  <si>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</si>
  <si>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</si>
  <si>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</si>
  <si>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</si>
  <si>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</si>
  <si>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</si>
  <si>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</si>
  <si>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</si>
  <si>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</si>
  <si>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</si>
  <si>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</si>
  <si>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</si>
  <si>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</si>
  <si>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</si>
  <si>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</si>
  <si>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Internal interconnectors delivering benefits in 2020-2025</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</si>
  <si>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</si>
  <si>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</si>
  <si>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</si>
  <si>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</si>
  <si>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</si>
  <si>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</si>
  <si>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</si>
  <si>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</si>
  <si>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</si>
  <si>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</si>
  <si>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</si>
  <si>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</si>
  <si>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</si>
  <si>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</si>
  <si>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</si>
  <si>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</si>
  <si>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</si>
  <si>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</si>
  <si>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</si>
  <si>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</si>
  <si>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</si>
  <si>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</si>
  <si>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</si>
  <si>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</si>
  <si>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</si>
  <si>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</si>
  <si>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</si>
  <si>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</si>
  <si>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</si>
  <si>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</si>
  <si>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</si>
  <si>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</si>
  <si>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</si>
  <si>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</si>
  <si>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</si>
  <si>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</si>
  <si>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</si>
  <si>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</si>
  <si>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</si>
  <si>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</si>
  <si>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</si>
  <si>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</si>
  <si>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</si>
  <si>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</si>
  <si>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</si>
  <si>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</si>
  <si>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</si>
  <si>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</si>
  <si>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</si>
  <si>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</si>
  <si>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</si>
  <si>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</si>
  <si>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</si>
  <si>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</si>
  <si>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</si>
  <si>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</si>
  <si>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</si>
  <si>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</si>
  <si>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</si>
  <si>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</si>
  <si>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</si>
  <si>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</si>
  <si>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</si>
  <si>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</si>
  <si>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</si>
  <si>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 xml:space="preserve">Total supply demand expenditure </t>
  </si>
  <si>
    <t>4L.38</t>
  </si>
  <si>
    <t>B0247SST_WR</t>
  </si>
  <si>
    <t>B0247SST_RWT</t>
  </si>
  <si>
    <t>B0247SST_RWS</t>
  </si>
  <si>
    <t>B0247SST_WT</t>
  </si>
  <si>
    <t>B0247SST_TWD</t>
  </si>
  <si>
    <t>B0247SST_TOT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</si>
  <si>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</si>
  <si>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</si>
  <si>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</si>
  <si>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</si>
  <si>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</si>
  <si>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</si>
  <si>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</si>
  <si>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</si>
  <si>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</si>
  <si>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</si>
  <si>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</si>
  <si>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</si>
  <si>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</si>
  <si>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</si>
  <si>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</si>
  <si>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</si>
  <si>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</si>
  <si>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</si>
  <si>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</si>
  <si>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</si>
  <si>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</si>
  <si>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</si>
  <si>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</si>
  <si>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</si>
  <si>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</si>
  <si>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</si>
  <si>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</si>
  <si>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</si>
  <si>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</si>
  <si>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</si>
  <si>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</si>
  <si>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 xml:space="preserve">Total metering expenditure </t>
  </si>
  <si>
    <t>4L.48</t>
  </si>
  <si>
    <t>B0257TMT_TWD</t>
  </si>
  <si>
    <t>B0257TMT_TOT</t>
  </si>
  <si>
    <t>Other enhancement</t>
  </si>
  <si>
    <t>Improvments to taste, odour and colour</t>
  </si>
  <si>
    <t>4L.49</t>
  </si>
  <si>
    <t>B0258ITC_WR</t>
  </si>
  <si>
    <t>B0258ITC_RWT</t>
  </si>
  <si>
    <t>B0258ITC_RWS</t>
  </si>
  <si>
    <t>B0258ITC_WT</t>
  </si>
  <si>
    <t>B0258ITC_TWD</t>
  </si>
  <si>
    <t>B0258ITC_TOT</t>
  </si>
  <si>
    <t>4L.50</t>
  </si>
  <si>
    <t>B0259ITO_WR</t>
  </si>
  <si>
    <t>B0259ITO_RWT</t>
  </si>
  <si>
    <t>B0259ITO_RWS</t>
  </si>
  <si>
    <t>B0259ITO_WT</t>
  </si>
  <si>
    <t>B0259ITO_TWD</t>
  </si>
  <si>
    <t>B0259ITO_TOT</t>
  </si>
  <si>
    <t>4L.51</t>
  </si>
  <si>
    <t>B0260ITT_WR</t>
  </si>
  <si>
    <t>B0260ITT_RWT</t>
  </si>
  <si>
    <t>B0260ITT_RWS</t>
  </si>
  <si>
    <t>B0260ITT_WT</t>
  </si>
  <si>
    <t>B0260ITT_TWD</t>
  </si>
  <si>
    <t>B0260ITT_TOT</t>
  </si>
  <si>
    <t>Meeting lead standards</t>
  </si>
  <si>
    <t>4L.52</t>
  </si>
  <si>
    <t>B0261MLC_WR</t>
  </si>
  <si>
    <t>B0261MLC_RWT</t>
  </si>
  <si>
    <t>B0261MLC_RWS</t>
  </si>
  <si>
    <t>B0261MLC_WT</t>
  </si>
  <si>
    <t>B0261MLC_TWD</t>
  </si>
  <si>
    <t>B0261MLC_TOT</t>
  </si>
  <si>
    <t>4L.53</t>
  </si>
  <si>
    <t>B0262MLO_WR</t>
  </si>
  <si>
    <t>B0262MLO_RWT</t>
  </si>
  <si>
    <t>B0262MLO_RWS</t>
  </si>
  <si>
    <t>B0262MLO_WT</t>
  </si>
  <si>
    <t>B0262MLO_TWD</t>
  </si>
  <si>
    <t>B0262MLO_TOT</t>
  </si>
  <si>
    <t>4L.54</t>
  </si>
  <si>
    <t>B0263MLT_WR</t>
  </si>
  <si>
    <t>B0263MLT_RWT</t>
  </si>
  <si>
    <t>B0263MLT_RWS</t>
  </si>
  <si>
    <t>B0263MLT_WT</t>
  </si>
  <si>
    <t>B0263MLT_TWD</t>
  </si>
  <si>
    <t>B0263MLT_TOT</t>
  </si>
  <si>
    <t>Addressing raw water deterioration</t>
  </si>
  <si>
    <t>4L.55</t>
  </si>
  <si>
    <t>B0264ARC_WR</t>
  </si>
  <si>
    <t>B0264ARC_RWT</t>
  </si>
  <si>
    <t>B0264ARC_RWS</t>
  </si>
  <si>
    <t>B0264ARC_WT</t>
  </si>
  <si>
    <t>B0264ARC_TWD</t>
  </si>
  <si>
    <t>B0264ARC_TOT</t>
  </si>
  <si>
    <t>4L.56</t>
  </si>
  <si>
    <t>B0265ARO_WR</t>
  </si>
  <si>
    <t>B0265ARO_RWT</t>
  </si>
  <si>
    <t>B0265ARO_RWS</t>
  </si>
  <si>
    <t>B0265ARO_WT</t>
  </si>
  <si>
    <t>B0265ARO_TWD</t>
  </si>
  <si>
    <t>B0265ARO_TOT</t>
  </si>
  <si>
    <t>4L.57</t>
  </si>
  <si>
    <t>B0266ART_WR</t>
  </si>
  <si>
    <t>B0266ART_RWT</t>
  </si>
  <si>
    <t>B0266ART_RWS</t>
  </si>
  <si>
    <t>B0266ART_WT</t>
  </si>
  <si>
    <t>B0266ART_TWD</t>
  </si>
  <si>
    <t>B0266ART_TOT</t>
  </si>
  <si>
    <t>Improvements to river flow</t>
  </si>
  <si>
    <t>4L.58</t>
  </si>
  <si>
    <t>B0267IRC_WR</t>
  </si>
  <si>
    <t>B0267IRC_RWT</t>
  </si>
  <si>
    <t>B0267IRC_RWS</t>
  </si>
  <si>
    <t>B0267IRC_WT</t>
  </si>
  <si>
    <t>B0267IRC_TWD</t>
  </si>
  <si>
    <t>B0267IRC_TOT</t>
  </si>
  <si>
    <t>4L.59</t>
  </si>
  <si>
    <t>B0268IRO_WR</t>
  </si>
  <si>
    <t>B0268IRO_RWT</t>
  </si>
  <si>
    <t>B0268IRO_RWS</t>
  </si>
  <si>
    <t>B0268IRO_WT</t>
  </si>
  <si>
    <t>B0268IRO_TWD</t>
  </si>
  <si>
    <t>B0268IRO_TOT</t>
  </si>
  <si>
    <t>4L.60</t>
  </si>
  <si>
    <t>B0269IRT_WR</t>
  </si>
  <si>
    <t>B0269IRT_RWT</t>
  </si>
  <si>
    <t>B0269IRT_RWS</t>
  </si>
  <si>
    <t>B0269IRT_WT</t>
  </si>
  <si>
    <t>B0269IRT_TWD</t>
  </si>
  <si>
    <t>B0269IRT_TOT</t>
  </si>
  <si>
    <t>Enhancing resilience to low probability high consequence events</t>
  </si>
  <si>
    <t>4L.61</t>
  </si>
  <si>
    <t>B0270ERC_WR</t>
  </si>
  <si>
    <t>B0270ERC_RWT</t>
  </si>
  <si>
    <t>B0270ERC_RWS</t>
  </si>
  <si>
    <t>B0270ERC_WT</t>
  </si>
  <si>
    <t>B0270ERC_TWD</t>
  </si>
  <si>
    <t>B0270ERC_TOT</t>
  </si>
  <si>
    <t>4L.62</t>
  </si>
  <si>
    <t>B0271ERO_WR</t>
  </si>
  <si>
    <t>B0271ERO_RWT</t>
  </si>
  <si>
    <t>B0271ERO_RWS</t>
  </si>
  <si>
    <t>B0271ERO_WT</t>
  </si>
  <si>
    <t>B0271ERO_TWD</t>
  </si>
  <si>
    <t>B0271ERO_TOT</t>
  </si>
  <si>
    <t>4L.63</t>
  </si>
  <si>
    <t>B0272ERT_WR</t>
  </si>
  <si>
    <t>B0272ERT_RWT</t>
  </si>
  <si>
    <t>B0272ERT_RWS</t>
  </si>
  <si>
    <t>B0272ERT_WT</t>
  </si>
  <si>
    <t>B0272ERT_TWD</t>
  </si>
  <si>
    <t>B0272ERT_TOT</t>
  </si>
  <si>
    <t>Security - SEMD</t>
  </si>
  <si>
    <t>4L.64</t>
  </si>
  <si>
    <t>B0273SSC_WR</t>
  </si>
  <si>
    <t>B0273SSC_RWT</t>
  </si>
  <si>
    <t>B0273SSC_RWS</t>
  </si>
  <si>
    <t>B0273SSC_WT</t>
  </si>
  <si>
    <t>B0273SSC_TWD</t>
  </si>
  <si>
    <t>B0273SSC_TOT</t>
  </si>
  <si>
    <t>4L.65</t>
  </si>
  <si>
    <t>B0274SSO_WR</t>
  </si>
  <si>
    <t>B0274SSO_RWT</t>
  </si>
  <si>
    <t>B0274SSO_RWS</t>
  </si>
  <si>
    <t>B0274SSO_WT</t>
  </si>
  <si>
    <t>B0274SSO_TWD</t>
  </si>
  <si>
    <t>B0274SSO_TOT</t>
  </si>
  <si>
    <t>4L.66</t>
  </si>
  <si>
    <t>B0275SST_WR</t>
  </si>
  <si>
    <t>B0275SST_RWT</t>
  </si>
  <si>
    <t>B0275SST_RWS</t>
  </si>
  <si>
    <t>B0275SST_WT</t>
  </si>
  <si>
    <t>B0275SST_TWD</t>
  </si>
  <si>
    <t>B0275SST_TOT</t>
  </si>
  <si>
    <t>Security - Non-SEMD</t>
  </si>
  <si>
    <t>4L.67</t>
  </si>
  <si>
    <t>B0276SNC_WR</t>
  </si>
  <si>
    <t>B0276SNC_RWT</t>
  </si>
  <si>
    <t>B0276SNC_RWS</t>
  </si>
  <si>
    <t>B0276SNC_WT</t>
  </si>
  <si>
    <t>B0276SNC_TWD</t>
  </si>
  <si>
    <t>B0276SNC_TOT</t>
  </si>
  <si>
    <t>4L.68</t>
  </si>
  <si>
    <t>B0277SNO_WR</t>
  </si>
  <si>
    <t>B0277SNO_RWT</t>
  </si>
  <si>
    <t>B0277SNO_RWS</t>
  </si>
  <si>
    <t>B0277SNO_WT</t>
  </si>
  <si>
    <t>B0277SNO_TWD</t>
  </si>
  <si>
    <t>B0277SNO_TOT</t>
  </si>
  <si>
    <t>4L.69</t>
  </si>
  <si>
    <t>B0278SNT_WR</t>
  </si>
  <si>
    <t>B0278SNT_RWT</t>
  </si>
  <si>
    <t>B0278SNT_RWS</t>
  </si>
  <si>
    <t>B0278SNT_WT</t>
  </si>
  <si>
    <t>B0278SNT_TWD</t>
  </si>
  <si>
    <t>B0278SNT_TOT</t>
  </si>
  <si>
    <t>Additional line 1</t>
  </si>
  <si>
    <t>4L.70</t>
  </si>
  <si>
    <t>B0279ALC_WR</t>
  </si>
  <si>
    <t>B0279ALC_RWT</t>
  </si>
  <si>
    <t>B0279ALC_RWS</t>
  </si>
  <si>
    <t>B0279ALC_WT</t>
  </si>
  <si>
    <t>B0279ALC_TWD</t>
  </si>
  <si>
    <t>B0279ALC_TOT</t>
  </si>
  <si>
    <t>Feasibility assessments</t>
  </si>
  <si>
    <t>4L.71</t>
  </si>
  <si>
    <t>B0280ALO_WR</t>
  </si>
  <si>
    <t>B0280ALO_RWT</t>
  </si>
  <si>
    <t>B0280ALO_RWS</t>
  </si>
  <si>
    <t>B0280ALO_WT</t>
  </si>
  <si>
    <t>B0280ALO_TWD</t>
  </si>
  <si>
    <t>B0280ALO_TOT</t>
  </si>
  <si>
    <t>Additional line 2</t>
  </si>
  <si>
    <t>4L.72</t>
  </si>
  <si>
    <t>B0281ALC_WR</t>
  </si>
  <si>
    <t>B0281ALC_RWT</t>
  </si>
  <si>
    <t>B0281ALC_RWS</t>
  </si>
  <si>
    <t>B0281ALC_WT</t>
  </si>
  <si>
    <t>B0281ALC_TWD</t>
  </si>
  <si>
    <t>B0281ALC_TOT</t>
  </si>
  <si>
    <t>4L.73</t>
  </si>
  <si>
    <t>B0282ALO_WR</t>
  </si>
  <si>
    <t>B0282ALO_RWT</t>
  </si>
  <si>
    <t>B0282ALO_RWS</t>
  </si>
  <si>
    <t>B0282ALO_WT</t>
  </si>
  <si>
    <t>B0282ALO_TWD</t>
  </si>
  <si>
    <t>B0282ALO_TOT</t>
  </si>
  <si>
    <t>Additional line 3</t>
  </si>
  <si>
    <t>4L.74</t>
  </si>
  <si>
    <t>B0283ALC_WR</t>
  </si>
  <si>
    <t>B0283ALC_RWT</t>
  </si>
  <si>
    <t>B0283ALC_RWS</t>
  </si>
  <si>
    <t>B0283ALC_WT</t>
  </si>
  <si>
    <t>B0283ALC_TWD</t>
  </si>
  <si>
    <t>B0283ALC_TOT</t>
  </si>
  <si>
    <t>4L.75</t>
  </si>
  <si>
    <t>B0284ALO_WR</t>
  </si>
  <si>
    <t>B0284ALO_RWT</t>
  </si>
  <si>
    <t>B0284ALO_RWS</t>
  </si>
  <si>
    <t>B0284ALO_WT</t>
  </si>
  <si>
    <t>B0284ALO_TWD</t>
  </si>
  <si>
    <t>B0284ALO_TOT</t>
  </si>
  <si>
    <t>Additional line 4</t>
  </si>
  <si>
    <t>4L.76</t>
  </si>
  <si>
    <t>B0285ALC_WR</t>
  </si>
  <si>
    <t>B0285ALC_RWT</t>
  </si>
  <si>
    <t>B0285ALC_RWS</t>
  </si>
  <si>
    <t>B0285ALC_WT</t>
  </si>
  <si>
    <t>B0285ALC_TWD</t>
  </si>
  <si>
    <t>B0285ALC_TOT</t>
  </si>
  <si>
    <t>4L.77</t>
  </si>
  <si>
    <t>B0286ALO_WR</t>
  </si>
  <si>
    <t>B0286ALO_RWT</t>
  </si>
  <si>
    <t>B0286ALO_RWS</t>
  </si>
  <si>
    <t>B0286ALO_WT</t>
  </si>
  <si>
    <t>B0286ALO_TWD</t>
  </si>
  <si>
    <t>B0286ALO_TOT</t>
  </si>
  <si>
    <t>Additional line 5</t>
  </si>
  <si>
    <t>4L.78</t>
  </si>
  <si>
    <t>B0287ALC_WR</t>
  </si>
  <si>
    <t>B0287ALC_RWT</t>
  </si>
  <si>
    <t>B0287ALC_RWS</t>
  </si>
  <si>
    <t>B0287ALC_WT</t>
  </si>
  <si>
    <t>B0287ALC_TWD</t>
  </si>
  <si>
    <t>B0287ALC_TOT</t>
  </si>
  <si>
    <t>4L.79</t>
  </si>
  <si>
    <t>B0288ALO_WR</t>
  </si>
  <si>
    <t>B0288ALO_RWT</t>
  </si>
  <si>
    <t>B0288ALO_RWS</t>
  </si>
  <si>
    <t>B0288ALO_WT</t>
  </si>
  <si>
    <t>B0288ALO_TWD</t>
  </si>
  <si>
    <t>B0288ALO_TOT</t>
  </si>
  <si>
    <t>Total other enhancement expenditure</t>
  </si>
  <si>
    <t>4L.80</t>
  </si>
  <si>
    <t>B0289TET_WR</t>
  </si>
  <si>
    <t>B0289TET_RWT</t>
  </si>
  <si>
    <t>B0289TET_RWS</t>
  </si>
  <si>
    <t>B0289TET_WT</t>
  </si>
  <si>
    <t>B0289TET_TWD</t>
  </si>
  <si>
    <t>B0289TET_TOT</t>
  </si>
  <si>
    <t>Total enhancement</t>
  </si>
  <si>
    <t xml:space="preserve">Total enhancement expenditure </t>
  </si>
  <si>
    <t>4L.81</t>
  </si>
  <si>
    <t>B0290TEC_WR</t>
  </si>
  <si>
    <t>B0290TEC_RWT</t>
  </si>
  <si>
    <t>B0290TEC_RWS</t>
  </si>
  <si>
    <t>B0290TEC_WT</t>
  </si>
  <si>
    <t>B0290TEC_TWD</t>
  </si>
  <si>
    <t>B0290TEC_TOT</t>
  </si>
  <si>
    <t>4L.82</t>
  </si>
  <si>
    <t>B0291TEO_WR</t>
  </si>
  <si>
    <t>B0291TEO_RWT</t>
  </si>
  <si>
    <t>B0291TEO_RWS</t>
  </si>
  <si>
    <t>B0291TEO_WT</t>
  </si>
  <si>
    <t>B0291TEO_TWD</t>
  </si>
  <si>
    <t>B0291TEO_TOT</t>
  </si>
  <si>
    <t>4L.83</t>
  </si>
  <si>
    <t>B0292TET_WR</t>
  </si>
  <si>
    <t>B0292TET_RWT</t>
  </si>
  <si>
    <t>B0292TET_RWS</t>
  </si>
  <si>
    <t>B0292TET_WT</t>
  </si>
  <si>
    <t>B0292TET_TWD</t>
  </si>
  <si>
    <t>B0292TET_TOT</t>
  </si>
  <si>
    <t>Pro forma 4M</t>
  </si>
  <si>
    <t>Conservation drivers</t>
  </si>
  <si>
    <t>4M.1</t>
  </si>
  <si>
    <t>B0293CDC_F</t>
  </si>
  <si>
    <t>B0293CDC_SWD</t>
  </si>
  <si>
    <t>B0293CDC_HD</t>
  </si>
  <si>
    <t>B0293CDC_STD</t>
  </si>
  <si>
    <t>B0293CDC_SLT</t>
  </si>
  <si>
    <t>B0293CDC_ST</t>
  </si>
  <si>
    <t>B0293CDC_SD</t>
  </si>
  <si>
    <t>B0293CDC_TOT</t>
  </si>
  <si>
    <t>4M.2</t>
  </si>
  <si>
    <t>B0294CDO_F</t>
  </si>
  <si>
    <t>B0294CDO_SWD</t>
  </si>
  <si>
    <t>B0294CDO_HD</t>
  </si>
  <si>
    <t>B0294CDO_STD</t>
  </si>
  <si>
    <t>B0294CDO_SLT</t>
  </si>
  <si>
    <t>B0294CDO_ST</t>
  </si>
  <si>
    <t>B0294CDO_SD</t>
  </si>
  <si>
    <t>B0294CDO_TOT</t>
  </si>
  <si>
    <t>4M.3</t>
  </si>
  <si>
    <t>B0295CDT_F</t>
  </si>
  <si>
    <t>B0295CDT_SWD</t>
  </si>
  <si>
    <t>B0295CDT_HD</t>
  </si>
  <si>
    <t>B0295CDT_STD</t>
  </si>
  <si>
    <t>B0295CDT_SLT</t>
  </si>
  <si>
    <t>B0295CDT_ST</t>
  </si>
  <si>
    <t>B0295CDT_SD</t>
  </si>
  <si>
    <t>B0295CDT_TOT</t>
  </si>
  <si>
    <t>Event Duration Monitoring at intermittent discharges</t>
  </si>
  <si>
    <t>4M.4</t>
  </si>
  <si>
    <t>B0296EDC_F</t>
  </si>
  <si>
    <t>B0296EDC_SWD</t>
  </si>
  <si>
    <t>B0296EDC_HD</t>
  </si>
  <si>
    <t>B0296EDC_STD</t>
  </si>
  <si>
    <t>B0296EDC_SLT</t>
  </si>
  <si>
    <t>B0296EDC_ST</t>
  </si>
  <si>
    <t>B0296EDC_SD</t>
  </si>
  <si>
    <t>B0296EDC_TOT</t>
  </si>
  <si>
    <t>4M.5</t>
  </si>
  <si>
    <t>B0297EDO_F</t>
  </si>
  <si>
    <t>B0297EDO_SWD</t>
  </si>
  <si>
    <t>B0297EDO_HD</t>
  </si>
  <si>
    <t>B0297EDO_STD</t>
  </si>
  <si>
    <t>B0297EDO_SLT</t>
  </si>
  <si>
    <t>B0297EDO_ST</t>
  </si>
  <si>
    <t>B0297EDO_SD</t>
  </si>
  <si>
    <t>B0297EDO_TOT</t>
  </si>
  <si>
    <t>4M.6</t>
  </si>
  <si>
    <t>B0298EDT_F</t>
  </si>
  <si>
    <t>B0298EDT_SWD</t>
  </si>
  <si>
    <t>B0298EDT_HD</t>
  </si>
  <si>
    <t>B0298EDT_STD</t>
  </si>
  <si>
    <t>B0298EDT_SLT</t>
  </si>
  <si>
    <t>B0298EDT_ST</t>
  </si>
  <si>
    <t>B0298EDT_SD</t>
  </si>
  <si>
    <t>B0298EDT_TOT</t>
  </si>
  <si>
    <t>Flow monitoring at sewage treatment works</t>
  </si>
  <si>
    <t>4M.7</t>
  </si>
  <si>
    <t>B0299FMC_F</t>
  </si>
  <si>
    <t>B0299FMC_SWD</t>
  </si>
  <si>
    <t>B0299FMC_HD</t>
  </si>
  <si>
    <t>B0299FMC_STD</t>
  </si>
  <si>
    <t>B0299FMC_SLT</t>
  </si>
  <si>
    <t>B0299FMC_ST</t>
  </si>
  <si>
    <t>B0299FMC_SD</t>
  </si>
  <si>
    <t>B0299FMC_TOT</t>
  </si>
  <si>
    <t>4M.8</t>
  </si>
  <si>
    <t>B0300FMO_F</t>
  </si>
  <si>
    <t>B0300FMO_SWD</t>
  </si>
  <si>
    <t>B0300FMO_HD</t>
  </si>
  <si>
    <t>B0300FMO_STD</t>
  </si>
  <si>
    <t>B0300FMO_SLT</t>
  </si>
  <si>
    <t>B0300FMO_ST</t>
  </si>
  <si>
    <t>B0300FMO_SD</t>
  </si>
  <si>
    <t>B0300FMO_TOT</t>
  </si>
  <si>
    <t>4M.9</t>
  </si>
  <si>
    <t>B0301FMT_F</t>
  </si>
  <si>
    <t>B0301FMT_SWD</t>
  </si>
  <si>
    <t>B0301FMT_HD</t>
  </si>
  <si>
    <t>B0301FMT_STD</t>
  </si>
  <si>
    <t>B0301FMT_SLT</t>
  </si>
  <si>
    <t>B0301FMT_ST</t>
  </si>
  <si>
    <t>B0301FMT_SD</t>
  </si>
  <si>
    <t>B0301FMT_TOT</t>
  </si>
  <si>
    <t>Schemes to increase flow to full treatment</t>
  </si>
  <si>
    <t>4M.10</t>
  </si>
  <si>
    <t>B0302SIC_F</t>
  </si>
  <si>
    <t>B0302SIC_SWD</t>
  </si>
  <si>
    <t>B0302SIC_HD</t>
  </si>
  <si>
    <t>B0302SIC_STD</t>
  </si>
  <si>
    <t>B0302SIC_SLT</t>
  </si>
  <si>
    <t>B0302SIC_ST</t>
  </si>
  <si>
    <t>B0302SIC_SD</t>
  </si>
  <si>
    <t>B0302SIC_TOT</t>
  </si>
  <si>
    <t>B0302SIC_C_F</t>
  </si>
  <si>
    <t>B0302SIC_C_SWD</t>
  </si>
  <si>
    <t>B0302SIC_C_HD</t>
  </si>
  <si>
    <t>B0302SIC_C_STD</t>
  </si>
  <si>
    <t>B0302SIC_C_SLT</t>
  </si>
  <si>
    <t>B0302SIC_C_ST</t>
  </si>
  <si>
    <t>B0302SIC_C_SD</t>
  </si>
  <si>
    <t>B0302SIC_C_TOT</t>
  </si>
  <si>
    <t>4M.11</t>
  </si>
  <si>
    <t>B0303SIO_F</t>
  </si>
  <si>
    <t>B0303SIO_SWD</t>
  </si>
  <si>
    <t>B0303SIO_HD</t>
  </si>
  <si>
    <t>B0303SIO_STD</t>
  </si>
  <si>
    <t>B0303SIO_SLT</t>
  </si>
  <si>
    <t>B0303SIO_ST</t>
  </si>
  <si>
    <t>B0303SIO_SD</t>
  </si>
  <si>
    <t>B0303SIO_TOT</t>
  </si>
  <si>
    <t>B0303SIO_C_F</t>
  </si>
  <si>
    <t>B0303SIO_C_SWD</t>
  </si>
  <si>
    <t>B0303SIO_C_HD</t>
  </si>
  <si>
    <t>B0303SIO_C_STD</t>
  </si>
  <si>
    <t>B0303SIO_C_SLT</t>
  </si>
  <si>
    <t>B0303SIO_C_ST</t>
  </si>
  <si>
    <t>B0303SIO_C_SD</t>
  </si>
  <si>
    <t>B0303SIO_C_TOT</t>
  </si>
  <si>
    <t>4M.12</t>
  </si>
  <si>
    <t>B0304SIT_F</t>
  </si>
  <si>
    <t>B0304SIT_SWD</t>
  </si>
  <si>
    <t>B0304SIT_HD</t>
  </si>
  <si>
    <t>B0304SIT_STD</t>
  </si>
  <si>
    <t>B0304SIT_SLT</t>
  </si>
  <si>
    <t>B0304SIT_ST</t>
  </si>
  <si>
    <t>B0304SIT_SD</t>
  </si>
  <si>
    <t>B0304SIT_TOT</t>
  </si>
  <si>
    <t>B0304SIT_C_F</t>
  </si>
  <si>
    <t>B0304SIT_C_SWD</t>
  </si>
  <si>
    <t>B0304SIT_C_HD</t>
  </si>
  <si>
    <t>B0304SIT_C_STD</t>
  </si>
  <si>
    <t>B0304SIT_C_SLT</t>
  </si>
  <si>
    <t>B0304SIT_C_ST</t>
  </si>
  <si>
    <t>B0304SIT_C_SD</t>
  </si>
  <si>
    <t>B0304SIT_C_TOT</t>
  </si>
  <si>
    <t>Schemes to increase storm tank capacity</t>
  </si>
  <si>
    <t>4M.13</t>
  </si>
  <si>
    <t>B0305SIC_F</t>
  </si>
  <si>
    <t>B0305SIC_SWD</t>
  </si>
  <si>
    <t>B0305SIC_HD</t>
  </si>
  <si>
    <t>B0305SIC_STD</t>
  </si>
  <si>
    <t>B0305SIC_SLT</t>
  </si>
  <si>
    <t>B0305SIC_ST</t>
  </si>
  <si>
    <t>B0305SIC_SD</t>
  </si>
  <si>
    <t>B0305SIC_TOT</t>
  </si>
  <si>
    <t>B0305SIC_C_F</t>
  </si>
  <si>
    <t>B0305SIC_C_SWD</t>
  </si>
  <si>
    <t>B0305SIC_C_HD</t>
  </si>
  <si>
    <t>B0305SIC_C_STD</t>
  </si>
  <si>
    <t>B0305SIC_C_SLT</t>
  </si>
  <si>
    <t>B0305SIC_C_ST</t>
  </si>
  <si>
    <t>B0305SIC_C_SD</t>
  </si>
  <si>
    <t>B0305SIC_C_TOT</t>
  </si>
  <si>
    <t>4M.14</t>
  </si>
  <si>
    <t>B0306SIO_F</t>
  </si>
  <si>
    <t>B0306SIO_SWD</t>
  </si>
  <si>
    <t>B0306SIO_HD</t>
  </si>
  <si>
    <t>B0306SIO_STD</t>
  </si>
  <si>
    <t>B0306SIO_SLT</t>
  </si>
  <si>
    <t>B0306SIO_ST</t>
  </si>
  <si>
    <t>B0306SIO_SD</t>
  </si>
  <si>
    <t>B0306SIO_TOT</t>
  </si>
  <si>
    <t>B0306SIO_C_F</t>
  </si>
  <si>
    <t>B0306SIO_C_SWD</t>
  </si>
  <si>
    <t>B0306SIO_C_HD</t>
  </si>
  <si>
    <t>B0306SIO_C_STD</t>
  </si>
  <si>
    <t>B0306SIO_C_SLT</t>
  </si>
  <si>
    <t>B0306SIO_C_ST</t>
  </si>
  <si>
    <t>B0306SIO_C_SD</t>
  </si>
  <si>
    <t>B0306SIO_C_TOT</t>
  </si>
  <si>
    <t>4M.15</t>
  </si>
  <si>
    <t>B0307SIT_F</t>
  </si>
  <si>
    <t>B0307SIT_SWD</t>
  </si>
  <si>
    <t>B0307SIT_HD</t>
  </si>
  <si>
    <t>B0307SIT_STD</t>
  </si>
  <si>
    <t>B0307SIT_SLT</t>
  </si>
  <si>
    <t>B0307SIT_ST</t>
  </si>
  <si>
    <t>B0307SIT_SD</t>
  </si>
  <si>
    <t>B0307SIT_TOT</t>
  </si>
  <si>
    <t>B0307SIT_C_F</t>
  </si>
  <si>
    <t>B0307SIT_C_SWD</t>
  </si>
  <si>
    <t>B0307SIT_C_HD</t>
  </si>
  <si>
    <t>B0307SIT_C_STD</t>
  </si>
  <si>
    <t>B0307SIT_C_SLT</t>
  </si>
  <si>
    <t>B0307SIT_C_ST</t>
  </si>
  <si>
    <t>B0307SIT_C_SD</t>
  </si>
  <si>
    <t>B0307SIT_C_TOT</t>
  </si>
  <si>
    <t>Storage schemes to reduce spill frequency at CSOs, storm tanks, etc</t>
  </si>
  <si>
    <t>4M.16</t>
  </si>
  <si>
    <t>B0308SSC_F</t>
  </si>
  <si>
    <t>B0308SSC_SWD</t>
  </si>
  <si>
    <t>B0308SSC_HD</t>
  </si>
  <si>
    <t>B0308SSC_STD</t>
  </si>
  <si>
    <t>B0308SSC_SLT</t>
  </si>
  <si>
    <t>B0308SSC_ST</t>
  </si>
  <si>
    <t>B0308SSC_SD</t>
  </si>
  <si>
    <t>B0308SSC_TOT</t>
  </si>
  <si>
    <t>B0308SSC_C_F</t>
  </si>
  <si>
    <t>B0308SSC_C_SWD</t>
  </si>
  <si>
    <t>B0308SSC_C_HD</t>
  </si>
  <si>
    <t>B0308SSC_C_STD</t>
  </si>
  <si>
    <t>B0308SSC_C_SLT</t>
  </si>
  <si>
    <t>B0308SSC_C_ST</t>
  </si>
  <si>
    <t>B0308SSC_C_SD</t>
  </si>
  <si>
    <t>B0308SSC_C_TOT</t>
  </si>
  <si>
    <t>4M.17</t>
  </si>
  <si>
    <t>B0309SSO_F</t>
  </si>
  <si>
    <t>B0309SSO_SWD</t>
  </si>
  <si>
    <t>B0309SSO_HD</t>
  </si>
  <si>
    <t>B0309SSO_STD</t>
  </si>
  <si>
    <t>B0309SSO_SLT</t>
  </si>
  <si>
    <t>B0309SSO_ST</t>
  </si>
  <si>
    <t>B0309SSO_SD</t>
  </si>
  <si>
    <t>B0309SSO_TOT</t>
  </si>
  <si>
    <t>B0309SSO_C_F</t>
  </si>
  <si>
    <t>B0309SSO_C_SWD</t>
  </si>
  <si>
    <t>B0309SSO_C_HD</t>
  </si>
  <si>
    <t>B0309SSO_C_STD</t>
  </si>
  <si>
    <t>B0309SSO_C_SLT</t>
  </si>
  <si>
    <t>B0309SSO_C_ST</t>
  </si>
  <si>
    <t>B0309SSO_C_SD</t>
  </si>
  <si>
    <t>B0309SSO_C_TOT</t>
  </si>
  <si>
    <t>4M.18</t>
  </si>
  <si>
    <t>B0310SST_F</t>
  </si>
  <si>
    <t>B0310SST_SWD</t>
  </si>
  <si>
    <t>B0310SST_HD</t>
  </si>
  <si>
    <t>B0310SST_STD</t>
  </si>
  <si>
    <t>B0310SST_SLT</t>
  </si>
  <si>
    <t>B0310SST_ST</t>
  </si>
  <si>
    <t>B0310SST_SD</t>
  </si>
  <si>
    <t>B0310SST_TOT</t>
  </si>
  <si>
    <t>B0310SST_C_F</t>
  </si>
  <si>
    <t>B0310SST_C_SWD</t>
  </si>
  <si>
    <t>B0310SST_C_HD</t>
  </si>
  <si>
    <t>B0310SST_C_STD</t>
  </si>
  <si>
    <t>B0310SST_C_SLT</t>
  </si>
  <si>
    <t>B0310SST_C_ST</t>
  </si>
  <si>
    <t>B0310SST_C_SD</t>
  </si>
  <si>
    <t>B0310SST_C_TOT</t>
  </si>
  <si>
    <t>Chemical removals schemes</t>
  </si>
  <si>
    <t>4M.19</t>
  </si>
  <si>
    <t>B0311CRC_F</t>
  </si>
  <si>
    <t>B0311CRC_SWD</t>
  </si>
  <si>
    <t>B0311CRC_HD</t>
  </si>
  <si>
    <t>B0311CRC_STD</t>
  </si>
  <si>
    <t>B0311CRC_SLT</t>
  </si>
  <si>
    <t>B0311CRC_ST</t>
  </si>
  <si>
    <t>B0311CRC_SD</t>
  </si>
  <si>
    <t>B0311CRC_TOT</t>
  </si>
  <si>
    <t>B0311CRC_C_F</t>
  </si>
  <si>
    <t>B0311CRC_C_SWD</t>
  </si>
  <si>
    <t>B0311CRC_C_HD</t>
  </si>
  <si>
    <t>B0311CRC_C_STD</t>
  </si>
  <si>
    <t>B0311CRC_C_SLT</t>
  </si>
  <si>
    <t>B0311CRC_C_ST</t>
  </si>
  <si>
    <t>B0311CRC_C_SD</t>
  </si>
  <si>
    <t>B0311CRC_C_TOT</t>
  </si>
  <si>
    <t>4M.20</t>
  </si>
  <si>
    <t>B0312CRO_F</t>
  </si>
  <si>
    <t>B0312CRO_SWD</t>
  </si>
  <si>
    <t>B0312CRO_HD</t>
  </si>
  <si>
    <t>B0312CRO_STD</t>
  </si>
  <si>
    <t>B0312CRO_SLT</t>
  </si>
  <si>
    <t>B0312CRO_ST</t>
  </si>
  <si>
    <t>B0312CRO_SD</t>
  </si>
  <si>
    <t>B0312CRO_TOT</t>
  </si>
  <si>
    <t>B0312CRO_C_F</t>
  </si>
  <si>
    <t>B0312CRO_C_SWD</t>
  </si>
  <si>
    <t>B0312CRO_C_HD</t>
  </si>
  <si>
    <t>B0312CRO_C_STD</t>
  </si>
  <si>
    <t>B0312CRO_C_SLT</t>
  </si>
  <si>
    <t>B0312CRO_C_ST</t>
  </si>
  <si>
    <t>B0312CRO_C_SD</t>
  </si>
  <si>
    <t>B0312CRO_C_TOT</t>
  </si>
  <si>
    <t>4M.21</t>
  </si>
  <si>
    <t>B0313CRT_F</t>
  </si>
  <si>
    <t>B0313CRT_SWD</t>
  </si>
  <si>
    <t>B0313CRT_HD</t>
  </si>
  <si>
    <t>B0313CRT_STD</t>
  </si>
  <si>
    <t>B0313CRT_SLT</t>
  </si>
  <si>
    <t>B0313CRT_ST</t>
  </si>
  <si>
    <t>B0313CRT_SD</t>
  </si>
  <si>
    <t>B0313CRT_TOT</t>
  </si>
  <si>
    <t>B0313CRT_C_F</t>
  </si>
  <si>
    <t>B0313CRT_C_SWD</t>
  </si>
  <si>
    <t>B0313CRT_C_HD</t>
  </si>
  <si>
    <t>B0313CRT_C_STD</t>
  </si>
  <si>
    <t>B0313CRT_C_SLT</t>
  </si>
  <si>
    <t>B0313CRT_C_ST</t>
  </si>
  <si>
    <t>B0313CRT_C_SD</t>
  </si>
  <si>
    <t>B0313CRT_C_TOT</t>
  </si>
  <si>
    <t>Chemicals monitoring/ investigations/ options appraisals</t>
  </si>
  <si>
    <t>4M.22</t>
  </si>
  <si>
    <t>B0314CMC_F</t>
  </si>
  <si>
    <t>B0314CMC_SWD</t>
  </si>
  <si>
    <t>B0314CMC_HD</t>
  </si>
  <si>
    <t>B0314CMC_STD</t>
  </si>
  <si>
    <t>B0314CMC_SLT</t>
  </si>
  <si>
    <t>B0314CMC_ST</t>
  </si>
  <si>
    <t>B0314CMC_SD</t>
  </si>
  <si>
    <t>B0314CMC_TOT</t>
  </si>
  <si>
    <t>4M.23</t>
  </si>
  <si>
    <t>B0315CMO_F</t>
  </si>
  <si>
    <t>B0315CMO_SWD</t>
  </si>
  <si>
    <t>B0315CMO_HD</t>
  </si>
  <si>
    <t>B0315CMO_STD</t>
  </si>
  <si>
    <t>B0315CMO_SLT</t>
  </si>
  <si>
    <t>B0315CMO_ST</t>
  </si>
  <si>
    <t>B0315CMO_SD</t>
  </si>
  <si>
    <t>B0315CMO_TOT</t>
  </si>
  <si>
    <t>4M.24</t>
  </si>
  <si>
    <t>B0316CMT_F</t>
  </si>
  <si>
    <t>B0316CMT_SWD</t>
  </si>
  <si>
    <t>B0316CMT_HD</t>
  </si>
  <si>
    <t>B0316CMT_STD</t>
  </si>
  <si>
    <t>B0316CMT_SLT</t>
  </si>
  <si>
    <t>B0316CMT_ST</t>
  </si>
  <si>
    <t>B0316CMT_SD</t>
  </si>
  <si>
    <t>B0316CMT_TOT</t>
  </si>
  <si>
    <t>Nitrogen removal</t>
  </si>
  <si>
    <t>4M.25</t>
  </si>
  <si>
    <t>B0317NRC_F</t>
  </si>
  <si>
    <t>B0317NRC_SWD</t>
  </si>
  <si>
    <t>B0317NRC_HD</t>
  </si>
  <si>
    <t>B0317NRC_STD</t>
  </si>
  <si>
    <t>B0317NRC_SLT</t>
  </si>
  <si>
    <t>B0317NRC_ST</t>
  </si>
  <si>
    <t>B0317NRC_SD</t>
  </si>
  <si>
    <t>B0317NRC_TOT</t>
  </si>
  <si>
    <t>4M.26</t>
  </si>
  <si>
    <t>B0318NRO_F</t>
  </si>
  <si>
    <t>B0318NRO_SWD</t>
  </si>
  <si>
    <t>B0318NRO_HD</t>
  </si>
  <si>
    <t>B0318NRO_STD</t>
  </si>
  <si>
    <t>B0318NRO_SLT</t>
  </si>
  <si>
    <t>B0318NRO_ST</t>
  </si>
  <si>
    <t>B0318NRO_SD</t>
  </si>
  <si>
    <t>B0318NRO_TOT</t>
  </si>
  <si>
    <t>4M.27</t>
  </si>
  <si>
    <t>B0319NRT_F</t>
  </si>
  <si>
    <t>B0319NRT_SWD</t>
  </si>
  <si>
    <t>B0319NRT_HD</t>
  </si>
  <si>
    <t>B0319NRT_STD</t>
  </si>
  <si>
    <t>B0319NRT_SLT</t>
  </si>
  <si>
    <t>B0319NRT_ST</t>
  </si>
  <si>
    <t>B0319NRT_SD</t>
  </si>
  <si>
    <t>B0319NRT_TOT</t>
  </si>
  <si>
    <t>Phosphorus removal</t>
  </si>
  <si>
    <t>4M.28</t>
  </si>
  <si>
    <t>B0320PRC_F</t>
  </si>
  <si>
    <t>B0320PRC_SWD</t>
  </si>
  <si>
    <t>B0320PRC_HD</t>
  </si>
  <si>
    <t>B0320PRC_STD</t>
  </si>
  <si>
    <t>B0320PRC_SLT</t>
  </si>
  <si>
    <t>B0320PRC_ST</t>
  </si>
  <si>
    <t>B0320PRC_SD</t>
  </si>
  <si>
    <t>B0320PRC_TOT</t>
  </si>
  <si>
    <t>B0320PRC_C_F</t>
  </si>
  <si>
    <t>B0320PRC_C_SWD</t>
  </si>
  <si>
    <t>B0320PRC_C_HD</t>
  </si>
  <si>
    <t>B0320PRC_C_STD</t>
  </si>
  <si>
    <t>B0320PRC_C_SLT</t>
  </si>
  <si>
    <t>B0320PRC_C_ST</t>
  </si>
  <si>
    <t>B0320PRC_C_SD</t>
  </si>
  <si>
    <t>B0320PRC_C_TOT</t>
  </si>
  <si>
    <t>4M.29</t>
  </si>
  <si>
    <t>B0321PRO_F</t>
  </si>
  <si>
    <t>B0321PRO_SWD</t>
  </si>
  <si>
    <t>B0321PRO_HD</t>
  </si>
  <si>
    <t>B0321PRO_STD</t>
  </si>
  <si>
    <t>B0321PRO_SLT</t>
  </si>
  <si>
    <t>B0321PRO_ST</t>
  </si>
  <si>
    <t>B0321PRO_SD</t>
  </si>
  <si>
    <t>B0321PRO_TOT</t>
  </si>
  <si>
    <t>B0321PRO_C_F</t>
  </si>
  <si>
    <t>B0321PRO_C_SWD</t>
  </si>
  <si>
    <t>B0321PRO_C_HD</t>
  </si>
  <si>
    <t>B0321PRO_C_STD</t>
  </si>
  <si>
    <t>B0321PRO_C_SLT</t>
  </si>
  <si>
    <t>B0321PRO_C_ST</t>
  </si>
  <si>
    <t>B0321PRO_C_SD</t>
  </si>
  <si>
    <t>B0321PRO_C_TOT</t>
  </si>
  <si>
    <t>4M.30</t>
  </si>
  <si>
    <t>B0322PRT_F</t>
  </si>
  <si>
    <t>B0322PRT_SWD</t>
  </si>
  <si>
    <t>B0322PRT_HD</t>
  </si>
  <si>
    <t>B0322PRT_STD</t>
  </si>
  <si>
    <t>B0322PRT_SLT</t>
  </si>
  <si>
    <t>B0322PRT_ST</t>
  </si>
  <si>
    <t>B0322PRT_SD</t>
  </si>
  <si>
    <t>B0322PRT_TOT</t>
  </si>
  <si>
    <t>B0322PRT_C_F</t>
  </si>
  <si>
    <t>B0322PRT_C_SWD</t>
  </si>
  <si>
    <t>B0322PRT_C_HD</t>
  </si>
  <si>
    <t>B0322PRT_C_STD</t>
  </si>
  <si>
    <t>B0322PRT_C_SLT</t>
  </si>
  <si>
    <t>B0322PRT_C_ST</t>
  </si>
  <si>
    <t>B0322PRT_C_SD</t>
  </si>
  <si>
    <t>B0322PRT_C_TOT</t>
  </si>
  <si>
    <t>Reduction of sanitary parameters</t>
  </si>
  <si>
    <t>4M.31</t>
  </si>
  <si>
    <t>B0323RSC_F</t>
  </si>
  <si>
    <t>B0323RSC_SWD</t>
  </si>
  <si>
    <t>B0323RSC_HD</t>
  </si>
  <si>
    <t>B0323RSC_STD</t>
  </si>
  <si>
    <t>B0323RSC_SLT</t>
  </si>
  <si>
    <t>B0323RSC_ST</t>
  </si>
  <si>
    <t>B0323RSC_SD</t>
  </si>
  <si>
    <t>B0323RSC_TOT</t>
  </si>
  <si>
    <t>B0323RSC_C_F</t>
  </si>
  <si>
    <t>B0323RSC_C_SWD</t>
  </si>
  <si>
    <t>B0323RSC_C_HD</t>
  </si>
  <si>
    <t>B0323RSC_C_STD</t>
  </si>
  <si>
    <t>B0323RSC_C_SLT</t>
  </si>
  <si>
    <t>B0323RSC_C_ST</t>
  </si>
  <si>
    <t>B0323RSC_C_SD</t>
  </si>
  <si>
    <t>B0323RSC_C_TOT</t>
  </si>
  <si>
    <t>4M.32</t>
  </si>
  <si>
    <t>B0324RSO_F</t>
  </si>
  <si>
    <t>B0324RSO_SWD</t>
  </si>
  <si>
    <t>B0324RSO_HD</t>
  </si>
  <si>
    <t>B0324RSO_STD</t>
  </si>
  <si>
    <t>B0324RSO_SLT</t>
  </si>
  <si>
    <t>B0324RSO_ST</t>
  </si>
  <si>
    <t>B0324RSO_SD</t>
  </si>
  <si>
    <t>B0324RSO_TOT</t>
  </si>
  <si>
    <t>B0324RSO_C_F</t>
  </si>
  <si>
    <t>B0324RSO_C_SWD</t>
  </si>
  <si>
    <t>B0324RSO_C_HD</t>
  </si>
  <si>
    <t>B0324RSO_C_STD</t>
  </si>
  <si>
    <t>B0324RSO_C_SLT</t>
  </si>
  <si>
    <t>B0324RSO_C_ST</t>
  </si>
  <si>
    <t>B0324RSO_C_SD</t>
  </si>
  <si>
    <t>B0324RSO_C_TOT</t>
  </si>
  <si>
    <t>4M.33</t>
  </si>
  <si>
    <t>B0325RST_F</t>
  </si>
  <si>
    <t>B0325RST_SWD</t>
  </si>
  <si>
    <t>B0325RST_HD</t>
  </si>
  <si>
    <t>B0325RST_STD</t>
  </si>
  <si>
    <t>B0325RST_SLT</t>
  </si>
  <si>
    <t>B0325RST_ST</t>
  </si>
  <si>
    <t>B0325RST_SD</t>
  </si>
  <si>
    <t>B0325RST_TOT</t>
  </si>
  <si>
    <t>B0325RST_C_F</t>
  </si>
  <si>
    <t>B0325RST_C_SWD</t>
  </si>
  <si>
    <t>B0325RST_C_HD</t>
  </si>
  <si>
    <t>B0325RST_C_STD</t>
  </si>
  <si>
    <t>B0325RST_C_SLT</t>
  </si>
  <si>
    <t>B0325RST_C_ST</t>
  </si>
  <si>
    <t>B0325RST_C_SD</t>
  </si>
  <si>
    <t>B0325RST_C_TOT</t>
  </si>
  <si>
    <t>UV disinfection (or similar)</t>
  </si>
  <si>
    <t>4M.34</t>
  </si>
  <si>
    <t>B0326UVC_F</t>
  </si>
  <si>
    <t>B0326UVC_SWD</t>
  </si>
  <si>
    <t>B0326UVC_HD</t>
  </si>
  <si>
    <t>B0326UVC_STD</t>
  </si>
  <si>
    <t>B0326UVC_SLT</t>
  </si>
  <si>
    <t>B0326UVC_ST</t>
  </si>
  <si>
    <t>B0326UVC_SD</t>
  </si>
  <si>
    <t>B0326UVC_TOT</t>
  </si>
  <si>
    <t>B0326UVC_C_F</t>
  </si>
  <si>
    <t>B0326UVC_C_SWD</t>
  </si>
  <si>
    <t>B0326UVC_C_HD</t>
  </si>
  <si>
    <t>B0326UVC_C_STD</t>
  </si>
  <si>
    <t>B0326UVC_C_SLT</t>
  </si>
  <si>
    <t>B0326UVC_C_ST</t>
  </si>
  <si>
    <t>B0326UVC_C_SD</t>
  </si>
  <si>
    <t>B0326UVC_C_TOT</t>
  </si>
  <si>
    <t>4M.35</t>
  </si>
  <si>
    <t>B0327UVO_F</t>
  </si>
  <si>
    <t>B0327UVO_SWD</t>
  </si>
  <si>
    <t>B0327UVO_HD</t>
  </si>
  <si>
    <t>B0327UVO_STD</t>
  </si>
  <si>
    <t>B0327UVO_SLT</t>
  </si>
  <si>
    <t>B0327UVO_ST</t>
  </si>
  <si>
    <t>B0327UVO_SD</t>
  </si>
  <si>
    <t>B0327UVO_TOT</t>
  </si>
  <si>
    <t>B0327UVO_C_F</t>
  </si>
  <si>
    <t>B0327UVO_C_SWD</t>
  </si>
  <si>
    <t>B0327UVO_C_HD</t>
  </si>
  <si>
    <t>B0327UVO_C_STD</t>
  </si>
  <si>
    <t>B0327UVO_C_SLT</t>
  </si>
  <si>
    <t>B0327UVO_C_ST</t>
  </si>
  <si>
    <t>B0327UVO_C_SD</t>
  </si>
  <si>
    <t>B0327UVO_C_TOT</t>
  </si>
  <si>
    <t>4M.36</t>
  </si>
  <si>
    <t>B0328UVT_F</t>
  </si>
  <si>
    <t>B0328UVT_SWD</t>
  </si>
  <si>
    <t>B0328UVT_HD</t>
  </si>
  <si>
    <t>B0328UVT_STD</t>
  </si>
  <si>
    <t>B0328UVT_SLT</t>
  </si>
  <si>
    <t>B0328UVT_ST</t>
  </si>
  <si>
    <t>B0328UVT_SD</t>
  </si>
  <si>
    <t>B0328UVT_TOT</t>
  </si>
  <si>
    <t>B0328UVT_C_F</t>
  </si>
  <si>
    <t>B0328UVT_C_SWD</t>
  </si>
  <si>
    <t>B0328UVT_C_HD</t>
  </si>
  <si>
    <t>B0328UVT_C_STD</t>
  </si>
  <si>
    <t>B0328UVT_C_SLT</t>
  </si>
  <si>
    <t>B0328UVT_C_ST</t>
  </si>
  <si>
    <t>B0328UVT_C_SD</t>
  </si>
  <si>
    <t>B0328UVT_C_TOT</t>
  </si>
  <si>
    <t>4M.37</t>
  </si>
  <si>
    <t>B0329INC_F</t>
  </si>
  <si>
    <t>B0329INC_SWD</t>
  </si>
  <si>
    <t>B0329INC_HD</t>
  </si>
  <si>
    <t>B0329INC_STD</t>
  </si>
  <si>
    <t>B0329INC_SLT</t>
  </si>
  <si>
    <t>B0329INC_ST</t>
  </si>
  <si>
    <t>B0329INC_SD</t>
  </si>
  <si>
    <t>B0329INC_TOT</t>
  </si>
  <si>
    <t>4M.38</t>
  </si>
  <si>
    <t>B0330INO_F</t>
  </si>
  <si>
    <t>B0330INO_SWD</t>
  </si>
  <si>
    <t>B0330INO_HD</t>
  </si>
  <si>
    <t>B0330INO_STD</t>
  </si>
  <si>
    <t>B0330INO_SLT</t>
  </si>
  <si>
    <t>B0330INO_ST</t>
  </si>
  <si>
    <t>B0330INO_SD</t>
  </si>
  <si>
    <t>B0330INO_TOT</t>
  </si>
  <si>
    <t>4M.39</t>
  </si>
  <si>
    <t>B0331INT_F</t>
  </si>
  <si>
    <t>B0331INT_SWD</t>
  </si>
  <si>
    <t>B0331INT_HD</t>
  </si>
  <si>
    <t>B0331INT_STD</t>
  </si>
  <si>
    <t>B0331INT_SLT</t>
  </si>
  <si>
    <t>B0331INT_ST</t>
  </si>
  <si>
    <t>B0331INT_SD</t>
  </si>
  <si>
    <t>B0331INT_TOT</t>
  </si>
  <si>
    <t>4M.40</t>
  </si>
  <si>
    <t>B0332TET_F</t>
  </si>
  <si>
    <t>B0332TET_SWD</t>
  </si>
  <si>
    <t>B0332TET_HD</t>
  </si>
  <si>
    <t>B0332TET_STD</t>
  </si>
  <si>
    <t>B0332TET_SLT</t>
  </si>
  <si>
    <t>B0332TET_ST</t>
  </si>
  <si>
    <t>B0332TET_SD</t>
  </si>
  <si>
    <t>B0332TET_TOT</t>
  </si>
  <si>
    <t>Growth at sewage treatment works (excluding sludge treatment)</t>
  </si>
  <si>
    <t>4M.41</t>
  </si>
  <si>
    <t>B0333GSC_F</t>
  </si>
  <si>
    <t>B0333GSC_SWD</t>
  </si>
  <si>
    <t>B0333GSC_HD</t>
  </si>
  <si>
    <t>B0333GSC_STD</t>
  </si>
  <si>
    <t>B0333GSC_SLT</t>
  </si>
  <si>
    <t>B0333GSC_ST</t>
  </si>
  <si>
    <t>B0333GSC_SD</t>
  </si>
  <si>
    <t>B0333GSC_TOT</t>
  </si>
  <si>
    <t>B0333GSC_C_F</t>
  </si>
  <si>
    <t>B0333GSC_C_SWD</t>
  </si>
  <si>
    <t>B0333GSC_C_HD</t>
  </si>
  <si>
    <t>B0333GSC_C_STD</t>
  </si>
  <si>
    <t>B0333GSC_C_SLT</t>
  </si>
  <si>
    <t>B0333GSC_C_ST</t>
  </si>
  <si>
    <t>B0333GSC_C_SD</t>
  </si>
  <si>
    <t>B0333GSC_C_TOT</t>
  </si>
  <si>
    <t>4M.42</t>
  </si>
  <si>
    <t>B0334GSO_F</t>
  </si>
  <si>
    <t>B0334GSO_SWD</t>
  </si>
  <si>
    <t>B0334GSO_HD</t>
  </si>
  <si>
    <t>B0334GSO_STD</t>
  </si>
  <si>
    <t>B0334GSO_SLT</t>
  </si>
  <si>
    <t>B0334GSO_ST</t>
  </si>
  <si>
    <t>B0334GSO_SD</t>
  </si>
  <si>
    <t>B0334GSO_TOT</t>
  </si>
  <si>
    <t>B0334GSO_C_F</t>
  </si>
  <si>
    <t>B0334GSO_C_SWD</t>
  </si>
  <si>
    <t>B0334GSO_C_HD</t>
  </si>
  <si>
    <t>B0334GSO_C_STD</t>
  </si>
  <si>
    <t>B0334GSO_C_SLT</t>
  </si>
  <si>
    <t>B0334GSO_C_ST</t>
  </si>
  <si>
    <t>B0334GSO_C_SD</t>
  </si>
  <si>
    <t>B0334GSO_C_TOT</t>
  </si>
  <si>
    <t>4M.43</t>
  </si>
  <si>
    <t>B0335GST_F</t>
  </si>
  <si>
    <t>B0335GST_SWD</t>
  </si>
  <si>
    <t>B0335GST_HD</t>
  </si>
  <si>
    <t>B0335GST_STD</t>
  </si>
  <si>
    <t>B0335GST_SLT</t>
  </si>
  <si>
    <t>B0335GST_ST</t>
  </si>
  <si>
    <t>B0335GST_SD</t>
  </si>
  <si>
    <t>B0335GST_TOT</t>
  </si>
  <si>
    <t>B0335GST_C_F</t>
  </si>
  <si>
    <t>B0335GST_C_SWD</t>
  </si>
  <si>
    <t>B0335GST_C_HD</t>
  </si>
  <si>
    <t>B0335GST_C_STD</t>
  </si>
  <si>
    <t>B0335GST_C_SLT</t>
  </si>
  <si>
    <t>B0335GST_C_ST</t>
  </si>
  <si>
    <t>B0335GST_C_SD</t>
  </si>
  <si>
    <t>B0335GST_C_TOT</t>
  </si>
  <si>
    <t>Reduce flooding risk for properties</t>
  </si>
  <si>
    <t>4M.44</t>
  </si>
  <si>
    <t>B0336RFC_F</t>
  </si>
  <si>
    <t>B0336RFC_SWD</t>
  </si>
  <si>
    <t>B0336RFC_HD</t>
  </si>
  <si>
    <t>B0336RFC_STD</t>
  </si>
  <si>
    <t>B0336RFC_SLT</t>
  </si>
  <si>
    <t>B0336RFC_ST</t>
  </si>
  <si>
    <t>B0336RFC_SD</t>
  </si>
  <si>
    <t>B0336RFC_TOT</t>
  </si>
  <si>
    <t>B0336RFC_C_F</t>
  </si>
  <si>
    <t>B0336RFC_C_SWD</t>
  </si>
  <si>
    <t>B0336RFC_C_HD</t>
  </si>
  <si>
    <t>B0336RFC_C_STD</t>
  </si>
  <si>
    <t>B0336RFC_C_SLT</t>
  </si>
  <si>
    <t>B0336RFC_C_ST</t>
  </si>
  <si>
    <t>B0336RFC_C_SD</t>
  </si>
  <si>
    <t>B0336RFC_C_TOT</t>
  </si>
  <si>
    <t>4M.45</t>
  </si>
  <si>
    <t>B0337RFO_F</t>
  </si>
  <si>
    <t>B0337RFO_SWD</t>
  </si>
  <si>
    <t>B0337RFO_HD</t>
  </si>
  <si>
    <t>B0337RFO_STD</t>
  </si>
  <si>
    <t>B0337RFO_SLT</t>
  </si>
  <si>
    <t>B0337RFO_ST</t>
  </si>
  <si>
    <t>B0337RFO_SD</t>
  </si>
  <si>
    <t>B0337RFO_TOT</t>
  </si>
  <si>
    <t>B0337RFO_C_F</t>
  </si>
  <si>
    <t>B0337RFO_C_SWD</t>
  </si>
  <si>
    <t>B0337RFO_C_HD</t>
  </si>
  <si>
    <t>B0337RFO_C_STD</t>
  </si>
  <si>
    <t>B0337RFO_C_SLT</t>
  </si>
  <si>
    <t>B0337RFO_C_ST</t>
  </si>
  <si>
    <t>B0337RFO_C_SD</t>
  </si>
  <si>
    <t>B0337RFO_C_TOT</t>
  </si>
  <si>
    <t>4M.46</t>
  </si>
  <si>
    <t>B0338RFT_F</t>
  </si>
  <si>
    <t>B0338RFT_SWD</t>
  </si>
  <si>
    <t>B0338RFT_HD</t>
  </si>
  <si>
    <t>B0338RFT_STD</t>
  </si>
  <si>
    <t>B0338RFT_SLT</t>
  </si>
  <si>
    <t>B0338RFT_ST</t>
  </si>
  <si>
    <t>B0338RFT_SD</t>
  </si>
  <si>
    <t>B0338RFT_TOT</t>
  </si>
  <si>
    <t>B0338RFT_C_F</t>
  </si>
  <si>
    <t>B0338RFT_C_SWD</t>
  </si>
  <si>
    <t>B0338RFT_C_HD</t>
  </si>
  <si>
    <t>B0338RFT_C_STD</t>
  </si>
  <si>
    <t>B0338RFT_C_SLT</t>
  </si>
  <si>
    <t>B0338RFT_C_ST</t>
  </si>
  <si>
    <t>B0338RFT_C_SD</t>
  </si>
  <si>
    <t>B0338RFT_C_TOT</t>
  </si>
  <si>
    <t>First time sewerage</t>
  </si>
  <si>
    <t>4M.47</t>
  </si>
  <si>
    <t>B0339FTC_F</t>
  </si>
  <si>
    <t>B0339FTC_SWD</t>
  </si>
  <si>
    <t>B0339FTC_HD</t>
  </si>
  <si>
    <t>B0339FTC_STD</t>
  </si>
  <si>
    <t>B0339FTC_SLT</t>
  </si>
  <si>
    <t>B0339FTC_ST</t>
  </si>
  <si>
    <t>B0339FTC_SD</t>
  </si>
  <si>
    <t>B0339FTC_TOT</t>
  </si>
  <si>
    <t>B0339FTC_C_F</t>
  </si>
  <si>
    <t>B0339FTC_C_SWD</t>
  </si>
  <si>
    <t>B0339FTC_C_HD</t>
  </si>
  <si>
    <t>B0339FTC_C_STD</t>
  </si>
  <si>
    <t>B0339FTC_C_SLT</t>
  </si>
  <si>
    <t>B0339FTC_C_ST</t>
  </si>
  <si>
    <t>B0339FTC_C_SD</t>
  </si>
  <si>
    <t>B0339FTC_C_TOT</t>
  </si>
  <si>
    <t>4M.48</t>
  </si>
  <si>
    <t>B0340FTO_F</t>
  </si>
  <si>
    <t>B0340FTO_SWD</t>
  </si>
  <si>
    <t>B0340FTO_HD</t>
  </si>
  <si>
    <t>B0340FTO_STD</t>
  </si>
  <si>
    <t>B0340FTO_SLT</t>
  </si>
  <si>
    <t>B0340FTO_ST</t>
  </si>
  <si>
    <t>B0340FTO_SD</t>
  </si>
  <si>
    <t>B0340FTO_TOT</t>
  </si>
  <si>
    <t>B0340FTO_C_F</t>
  </si>
  <si>
    <t>B0340FTO_C_SWD</t>
  </si>
  <si>
    <t>B0340FTO_C_HD</t>
  </si>
  <si>
    <t>B0340FTO_C_STD</t>
  </si>
  <si>
    <t>B0340FTO_C_SLT</t>
  </si>
  <si>
    <t>B0340FTO_C_ST</t>
  </si>
  <si>
    <t>B0340FTO_C_SD</t>
  </si>
  <si>
    <t>B0340FTO_C_TOT</t>
  </si>
  <si>
    <t>4M.49</t>
  </si>
  <si>
    <t>B0341FTT_F</t>
  </si>
  <si>
    <t>B0341FTT_SWD</t>
  </si>
  <si>
    <t>B0341FTT_HD</t>
  </si>
  <si>
    <t>B0341FTT_STD</t>
  </si>
  <si>
    <t>B0341FTT_SLT</t>
  </si>
  <si>
    <t>B0341FTT_ST</t>
  </si>
  <si>
    <t>B0341FTT_SD</t>
  </si>
  <si>
    <t>B0341FTT_TOT</t>
  </si>
  <si>
    <t>B0341FTT_C_F</t>
  </si>
  <si>
    <t>B0341FTT_C_SWD</t>
  </si>
  <si>
    <t>B0341FTT_C_HD</t>
  </si>
  <si>
    <t>B0341FTT_C_STD</t>
  </si>
  <si>
    <t>B0341FTT_C_SLT</t>
  </si>
  <si>
    <t>B0341FTT_C_ST</t>
  </si>
  <si>
    <t>B0341FTT_C_SD</t>
  </si>
  <si>
    <t>B0341FTT_C_TOT</t>
  </si>
  <si>
    <t>Sludge enhancement (quality)</t>
  </si>
  <si>
    <t>4M.50</t>
  </si>
  <si>
    <t>B0342SEC_F</t>
  </si>
  <si>
    <t>B0342SEC_SWD</t>
  </si>
  <si>
    <t>B0342SEC_HD</t>
  </si>
  <si>
    <t>B0342SEC_STD</t>
  </si>
  <si>
    <t>B0342SEC_SLT</t>
  </si>
  <si>
    <t>B0342SEC_ST</t>
  </si>
  <si>
    <t>B0342SEC_SD</t>
  </si>
  <si>
    <t>B0342SEC_TOT</t>
  </si>
  <si>
    <t>4M.51</t>
  </si>
  <si>
    <t>B0343SEO_F</t>
  </si>
  <si>
    <t>B0343SEO_SWD</t>
  </si>
  <si>
    <t>B0343SEO_HD</t>
  </si>
  <si>
    <t>B0343SEO_STD</t>
  </si>
  <si>
    <t>B0343SEO_SLT</t>
  </si>
  <si>
    <t>B0343SEO_ST</t>
  </si>
  <si>
    <t>B0343SEO_SD</t>
  </si>
  <si>
    <t>B0343SEO_TOT</t>
  </si>
  <si>
    <t>4M.52</t>
  </si>
  <si>
    <t>B0344SET_F</t>
  </si>
  <si>
    <t>B0344SET_SWD</t>
  </si>
  <si>
    <t>B0344SET_HD</t>
  </si>
  <si>
    <t>B0344SET_STD</t>
  </si>
  <si>
    <t>B0344SET_SLT</t>
  </si>
  <si>
    <t>B0344SET_ST</t>
  </si>
  <si>
    <t>B0344SET_SD</t>
  </si>
  <si>
    <t>B0344SET_TOT</t>
  </si>
  <si>
    <t>Sludge enhancement (growth)</t>
  </si>
  <si>
    <t>4M.53</t>
  </si>
  <si>
    <t>B0345SEC_F</t>
  </si>
  <si>
    <t>B0345SEC_SWD</t>
  </si>
  <si>
    <t>B0345SEC_HD</t>
  </si>
  <si>
    <t>B0345SEC_STD</t>
  </si>
  <si>
    <t>B0345SEC_SLT</t>
  </si>
  <si>
    <t>B0345SEC_ST</t>
  </si>
  <si>
    <t>B0345SEC_SD</t>
  </si>
  <si>
    <t>B0345SEC_TOT</t>
  </si>
  <si>
    <t>4M.54</t>
  </si>
  <si>
    <t>B0346SEO_F</t>
  </si>
  <si>
    <t>B0346SEO_SWD</t>
  </si>
  <si>
    <t>B0346SEO_HD</t>
  </si>
  <si>
    <t>B0346SEO_STD</t>
  </si>
  <si>
    <t>B0346SEO_SLT</t>
  </si>
  <si>
    <t>B0346SEO_ST</t>
  </si>
  <si>
    <t>B0346SEO_SD</t>
  </si>
  <si>
    <t>B0346SEO_TOT</t>
  </si>
  <si>
    <t>4M.55</t>
  </si>
  <si>
    <t>B0347SET_F</t>
  </si>
  <si>
    <t>B0347SET_SWD</t>
  </si>
  <si>
    <t>B0347SET_HD</t>
  </si>
  <si>
    <t>B0347SET_STD</t>
  </si>
  <si>
    <t>B0347SET_SLT</t>
  </si>
  <si>
    <t>B0347SET_ST</t>
  </si>
  <si>
    <t>B0347SET_SD</t>
  </si>
  <si>
    <t>B0347SET_TOT</t>
  </si>
  <si>
    <t>Odour</t>
  </si>
  <si>
    <t>4M.56</t>
  </si>
  <si>
    <t>B0348ODC_F</t>
  </si>
  <si>
    <t>B0348ODC_SWD</t>
  </si>
  <si>
    <t>B0348ODC_HD</t>
  </si>
  <si>
    <t>B0348ODC_STD</t>
  </si>
  <si>
    <t>B0348ODC_SLT</t>
  </si>
  <si>
    <t>B0348ODC_ST</t>
  </si>
  <si>
    <t>B0348ODC_SD</t>
  </si>
  <si>
    <t>B0348ODC_TOT</t>
  </si>
  <si>
    <t>4M.57</t>
  </si>
  <si>
    <t>B0349ODO_F</t>
  </si>
  <si>
    <t>B0349ODO_SWD</t>
  </si>
  <si>
    <t>B0349ODO_HD</t>
  </si>
  <si>
    <t>B0349ODO_STD</t>
  </si>
  <si>
    <t>B0349ODO_SLT</t>
  </si>
  <si>
    <t>B0349ODO_ST</t>
  </si>
  <si>
    <t>B0349ODO_SD</t>
  </si>
  <si>
    <t>B0349ODO_TOT</t>
  </si>
  <si>
    <t>4M.58</t>
  </si>
  <si>
    <t>B0350ODT_F</t>
  </si>
  <si>
    <t>B0350ODT_SWD</t>
  </si>
  <si>
    <t>B0350ODT_HD</t>
  </si>
  <si>
    <t>B0350ODT_STD</t>
  </si>
  <si>
    <t>B0350ODT_SLT</t>
  </si>
  <si>
    <t>B0350ODT_ST</t>
  </si>
  <si>
    <t>B0350ODT_SD</t>
  </si>
  <si>
    <t>B0350ODT_TOT</t>
  </si>
  <si>
    <t>4M.59</t>
  </si>
  <si>
    <t>B0351ERC_F</t>
  </si>
  <si>
    <t>B0351ERC_SWD</t>
  </si>
  <si>
    <t>B0351ERC_HD</t>
  </si>
  <si>
    <t>B0351ERC_STD</t>
  </si>
  <si>
    <t>B0351ERC_SLT</t>
  </si>
  <si>
    <t>B0351ERC_ST</t>
  </si>
  <si>
    <t>B0351ERC_SD</t>
  </si>
  <si>
    <t>B0351ERC_TOT</t>
  </si>
  <si>
    <t>B0351ERC_C_F</t>
  </si>
  <si>
    <t>B0351ERC_C_SWD</t>
  </si>
  <si>
    <t>B0351ERC_C_HD</t>
  </si>
  <si>
    <t>B0351ERC_C_STD</t>
  </si>
  <si>
    <t>B0351ERC_C_SLT</t>
  </si>
  <si>
    <t>B0351ERC_C_ST</t>
  </si>
  <si>
    <t>B0351ERC_C_SD</t>
  </si>
  <si>
    <t>B0351ERC_C_TOT</t>
  </si>
  <si>
    <t>4M.60</t>
  </si>
  <si>
    <t>B0352ERO_F</t>
  </si>
  <si>
    <t>B0352ERO_SWD</t>
  </si>
  <si>
    <t>B0352ERO_HD</t>
  </si>
  <si>
    <t>B0352ERO_STD</t>
  </si>
  <si>
    <t>B0352ERO_SLT</t>
  </si>
  <si>
    <t>B0352ERO_ST</t>
  </si>
  <si>
    <t>B0352ERO_SD</t>
  </si>
  <si>
    <t>B0352ERO_TOT</t>
  </si>
  <si>
    <t>B0352ERO_C_F</t>
  </si>
  <si>
    <t>B0352ERO_C_SWD</t>
  </si>
  <si>
    <t>B0352ERO_C_HD</t>
  </si>
  <si>
    <t>B0352ERO_C_STD</t>
  </si>
  <si>
    <t>B0352ERO_C_SLT</t>
  </si>
  <si>
    <t>B0352ERO_C_ST</t>
  </si>
  <si>
    <t>B0352ERO_C_SD</t>
  </si>
  <si>
    <t>B0352ERO_C_TOT</t>
  </si>
  <si>
    <t>4M.61</t>
  </si>
  <si>
    <t>B0353ERT_F</t>
  </si>
  <si>
    <t>B0353ERT_SWD</t>
  </si>
  <si>
    <t>B0353ERT_HD</t>
  </si>
  <si>
    <t>B0353ERT_STD</t>
  </si>
  <si>
    <t>B0353ERT_SLT</t>
  </si>
  <si>
    <t>B0353ERT_ST</t>
  </si>
  <si>
    <t>B0353ERT_SD</t>
  </si>
  <si>
    <t>B0353ERT_TOT</t>
  </si>
  <si>
    <t>B0353ERT_C_F</t>
  </si>
  <si>
    <t>B0353ERT_C_SWD</t>
  </si>
  <si>
    <t>B0353ERT_C_HD</t>
  </si>
  <si>
    <t>B0353ERT_C_STD</t>
  </si>
  <si>
    <t>B0353ERT_C_SLT</t>
  </si>
  <si>
    <t>B0353ERT_C_ST</t>
  </si>
  <si>
    <t>B0353ERT_C_SD</t>
  </si>
  <si>
    <t>B0353ERT_C_TOT</t>
  </si>
  <si>
    <t>4M.62</t>
  </si>
  <si>
    <t>B0354SSC_F</t>
  </si>
  <si>
    <t>B0354SSC_SWD</t>
  </si>
  <si>
    <t>B0354SSC_HD</t>
  </si>
  <si>
    <t>B0354SSC_STD</t>
  </si>
  <si>
    <t>B0354SSC_SLT</t>
  </si>
  <si>
    <t>B0354SSC_ST</t>
  </si>
  <si>
    <t>B0354SSC_SD</t>
  </si>
  <si>
    <t>B0354SSC_TOT</t>
  </si>
  <si>
    <t>B0354SSC_C_F</t>
  </si>
  <si>
    <t>B0354SSC_C_SWD</t>
  </si>
  <si>
    <t>B0354SSC_C_HD</t>
  </si>
  <si>
    <t>B0354SSC_C_STD</t>
  </si>
  <si>
    <t>B0354SSC_C_SLT</t>
  </si>
  <si>
    <t>B0354SSC_C_ST</t>
  </si>
  <si>
    <t>B0354SSC_C_SD</t>
  </si>
  <si>
    <t>B0354SSC_C_TOT</t>
  </si>
  <si>
    <t>4M.63</t>
  </si>
  <si>
    <t>B0355SSO_F</t>
  </si>
  <si>
    <t>B0355SSO_SWD</t>
  </si>
  <si>
    <t>B0355SSO_HD</t>
  </si>
  <si>
    <t>B0355SSO_STD</t>
  </si>
  <si>
    <t>B0355SSO_SLT</t>
  </si>
  <si>
    <t>B0355SSO_ST</t>
  </si>
  <si>
    <t>B0355SSO_SD</t>
  </si>
  <si>
    <t>B0355SSO_TOT</t>
  </si>
  <si>
    <t>B0355SSO_C_F</t>
  </si>
  <si>
    <t>B0355SSO_C_SWD</t>
  </si>
  <si>
    <t>B0355SSO_C_HD</t>
  </si>
  <si>
    <t>B0355SSO_C_STD</t>
  </si>
  <si>
    <t>B0355SSO_C_SLT</t>
  </si>
  <si>
    <t>B0355SSO_C_ST</t>
  </si>
  <si>
    <t>B0355SSO_C_SD</t>
  </si>
  <si>
    <t>B0355SSO_C_TOT</t>
  </si>
  <si>
    <t>4M.64</t>
  </si>
  <si>
    <t>B0356SST_F</t>
  </si>
  <si>
    <t>B0356SST_SWD</t>
  </si>
  <si>
    <t>B0356SST_HD</t>
  </si>
  <si>
    <t>B0356SST_STD</t>
  </si>
  <si>
    <t>B0356SST_SLT</t>
  </si>
  <si>
    <t>B0356SST_ST</t>
  </si>
  <si>
    <t>B0356SST_SD</t>
  </si>
  <si>
    <t>B0356SST_TOT</t>
  </si>
  <si>
    <t>B0356SST_C_F</t>
  </si>
  <si>
    <t>B0356SST_C_SWD</t>
  </si>
  <si>
    <t>B0356SST_C_HD</t>
  </si>
  <si>
    <t>B0356SST_C_STD</t>
  </si>
  <si>
    <t>B0356SST_C_SLT</t>
  </si>
  <si>
    <t>B0356SST_C_ST</t>
  </si>
  <si>
    <t>B0356SST_C_SD</t>
  </si>
  <si>
    <t>B0356SST_C_TOT</t>
  </si>
  <si>
    <t>4M.65</t>
  </si>
  <si>
    <t>B0357SNC_F</t>
  </si>
  <si>
    <t>B0357SNC_SWD</t>
  </si>
  <si>
    <t>B0357SNC_HD</t>
  </si>
  <si>
    <t>B0357SNC_STD</t>
  </si>
  <si>
    <t>B0357SNC_SLT</t>
  </si>
  <si>
    <t>B0357SNC_ST</t>
  </si>
  <si>
    <t>B0357SNC_SD</t>
  </si>
  <si>
    <t>B0357SNC_TOT</t>
  </si>
  <si>
    <t>B0357SNC_C_F</t>
  </si>
  <si>
    <t>B0357SNC_C_SWD</t>
  </si>
  <si>
    <t>B0357SNC_C_HD</t>
  </si>
  <si>
    <t>B0357SNC_C_STD</t>
  </si>
  <si>
    <t>B0357SNC_C_SLT</t>
  </si>
  <si>
    <t>B0357SNC_C_ST</t>
  </si>
  <si>
    <t>B0357SNC_C_SD</t>
  </si>
  <si>
    <t>B0357SNC_C_TOT</t>
  </si>
  <si>
    <t>4M.66</t>
  </si>
  <si>
    <t>B0358SNO_F</t>
  </si>
  <si>
    <t>B0358SNO_SWD</t>
  </si>
  <si>
    <t>B0358SNO_HD</t>
  </si>
  <si>
    <t>B0358SNO_STD</t>
  </si>
  <si>
    <t>B0358SNO_SLT</t>
  </si>
  <si>
    <t>B0358SNO_ST</t>
  </si>
  <si>
    <t>B0358SNO_SD</t>
  </si>
  <si>
    <t>B0358SNO_TOT</t>
  </si>
  <si>
    <t>B0358SNO_C_F</t>
  </si>
  <si>
    <t>B0358SNO_C_SWD</t>
  </si>
  <si>
    <t>B0358SNO_C_HD</t>
  </si>
  <si>
    <t>B0358SNO_C_STD</t>
  </si>
  <si>
    <t>B0358SNO_C_SLT</t>
  </si>
  <si>
    <t>B0358SNO_C_ST</t>
  </si>
  <si>
    <t>B0358SNO_C_SD</t>
  </si>
  <si>
    <t>B0358SNO_C_TOT</t>
  </si>
  <si>
    <t>4M.67</t>
  </si>
  <si>
    <t>B0359SNT_F</t>
  </si>
  <si>
    <t>B0359SNT_SWD</t>
  </si>
  <si>
    <t>B0359SNT_HD</t>
  </si>
  <si>
    <t>B0359SNT_STD</t>
  </si>
  <si>
    <t>B0359SNT_SLT</t>
  </si>
  <si>
    <t>B0359SNT_ST</t>
  </si>
  <si>
    <t>B0359SNT_SD</t>
  </si>
  <si>
    <t>B0359SNT_TOT</t>
  </si>
  <si>
    <t>B0359SNT_C_F</t>
  </si>
  <si>
    <t>B0359SNT_C_SWD</t>
  </si>
  <si>
    <t>B0359SNT_C_HD</t>
  </si>
  <si>
    <t>B0359SNT_C_STD</t>
  </si>
  <si>
    <t>B0359SNT_C_SLT</t>
  </si>
  <si>
    <t>B0359SNT_C_ST</t>
  </si>
  <si>
    <t>B0359SNT_C_SD</t>
  </si>
  <si>
    <t>B0359SNT_C_TOT</t>
  </si>
  <si>
    <t>4M.68</t>
  </si>
  <si>
    <t>B0360ADC_F</t>
  </si>
  <si>
    <t>B0360ADC_SWD</t>
  </si>
  <si>
    <t>B0360ADC_HD</t>
  </si>
  <si>
    <t>B0360ADC_STD</t>
  </si>
  <si>
    <t>B0360ADC_SLT</t>
  </si>
  <si>
    <t>B0360ADC_ST</t>
  </si>
  <si>
    <t>B0360ADC_SD</t>
  </si>
  <si>
    <t>B0360ADC_TOT</t>
  </si>
  <si>
    <t>4M.69</t>
  </si>
  <si>
    <t>B0361ADO_F</t>
  </si>
  <si>
    <t>B0361ADO_SWD</t>
  </si>
  <si>
    <t>B0361ADO_HD</t>
  </si>
  <si>
    <t>B0361ADO_STD</t>
  </si>
  <si>
    <t>B0361ADO_SLT</t>
  </si>
  <si>
    <t>B0361ADO_ST</t>
  </si>
  <si>
    <t>B0361ADO_SD</t>
  </si>
  <si>
    <t>B0361ADO_TOT</t>
  </si>
  <si>
    <t>Lee Tunnel</t>
  </si>
  <si>
    <t>4M.70</t>
  </si>
  <si>
    <t>B0362ADC_F</t>
  </si>
  <si>
    <t>B0362ADC_SWD</t>
  </si>
  <si>
    <t>B0362ADC_HD</t>
  </si>
  <si>
    <t>B0362ADC_STD</t>
  </si>
  <si>
    <t>B0362ADC_SLT</t>
  </si>
  <si>
    <t>B0362ADC_ST</t>
  </si>
  <si>
    <t>B0362ADC_SD</t>
  </si>
  <si>
    <t>B0362ADC_TOT</t>
  </si>
  <si>
    <t>Enhanced sewer cleaning programme (1200km)</t>
  </si>
  <si>
    <t>4M.71</t>
  </si>
  <si>
    <t>B0363ADO_F</t>
  </si>
  <si>
    <t>B0363ADO_SWD</t>
  </si>
  <si>
    <t>B0363ADO_HD</t>
  </si>
  <si>
    <t>B0363ADO_STD</t>
  </si>
  <si>
    <t>B0363ADO_SLT</t>
  </si>
  <si>
    <t>B0363ADO_ST</t>
  </si>
  <si>
    <t>B0363ADO_SD</t>
  </si>
  <si>
    <t>B0363ADO_TOT</t>
  </si>
  <si>
    <t>New development and growth</t>
  </si>
  <si>
    <t>4M.72</t>
  </si>
  <si>
    <t>B0364ADC_F</t>
  </si>
  <si>
    <t>B0364ADC_SWD</t>
  </si>
  <si>
    <t>B0364ADC_HD</t>
  </si>
  <si>
    <t>B0364ADC_STD</t>
  </si>
  <si>
    <t>B0364ADC_SLT</t>
  </si>
  <si>
    <t>B0364ADC_ST</t>
  </si>
  <si>
    <t>B0364ADC_SD</t>
  </si>
  <si>
    <t>B0364ADC_TOT</t>
  </si>
  <si>
    <t>4M.73</t>
  </si>
  <si>
    <t>B0365ADO_F</t>
  </si>
  <si>
    <t>B0365ADO_SWD</t>
  </si>
  <si>
    <t>B0365ADO_HD</t>
  </si>
  <si>
    <t>B0365ADO_STD</t>
  </si>
  <si>
    <t>B0365ADO_SLT</t>
  </si>
  <si>
    <t>B0365ADO_ST</t>
  </si>
  <si>
    <t>B0365ADO_SD</t>
  </si>
  <si>
    <t>B0365ADO_TOT</t>
  </si>
  <si>
    <t>4M.74</t>
  </si>
  <si>
    <t>B0366ADC_F</t>
  </si>
  <si>
    <t>B0366ADC_SWD</t>
  </si>
  <si>
    <t>B0366ADC_HD</t>
  </si>
  <si>
    <t>B0366ADC_STD</t>
  </si>
  <si>
    <t>B0366ADC_SLT</t>
  </si>
  <si>
    <t>B0366ADC_ST</t>
  </si>
  <si>
    <t>B0366ADC_SD</t>
  </si>
  <si>
    <t>B0366ADC_TOT</t>
  </si>
  <si>
    <t>4M.75</t>
  </si>
  <si>
    <t>B0367ADO_F</t>
  </si>
  <si>
    <t>B0367ADO_SWD</t>
  </si>
  <si>
    <t>B0367ADO_HD</t>
  </si>
  <si>
    <t>B0367ADO_STD</t>
  </si>
  <si>
    <t>B0367ADO_SLT</t>
  </si>
  <si>
    <t>B0367ADO_ST</t>
  </si>
  <si>
    <t>B0367ADO_SD</t>
  </si>
  <si>
    <t>B0367ADO_TOT</t>
  </si>
  <si>
    <t>4M.76</t>
  </si>
  <si>
    <t>B0368ADC_F</t>
  </si>
  <si>
    <t>B0368ADC_SWD</t>
  </si>
  <si>
    <t>B0368ADC_HD</t>
  </si>
  <si>
    <t>B0368ADC_STD</t>
  </si>
  <si>
    <t>B0368ADC_SLT</t>
  </si>
  <si>
    <t>B0368ADC_ST</t>
  </si>
  <si>
    <t>B0368ADC_SD</t>
  </si>
  <si>
    <t>B0368ADC_TOT</t>
  </si>
  <si>
    <t>4M.77</t>
  </si>
  <si>
    <t>B0369ADO_F</t>
  </si>
  <si>
    <t>B0369ADO_SWD</t>
  </si>
  <si>
    <t>B0369ADO_HD</t>
  </si>
  <si>
    <t>B0369ADO_STD</t>
  </si>
  <si>
    <t>B0369ADO_SLT</t>
  </si>
  <si>
    <t>B0369ADO_ST</t>
  </si>
  <si>
    <t>B0369ADO_SD</t>
  </si>
  <si>
    <t>B0369ADO_TOT</t>
  </si>
  <si>
    <t>4M.78</t>
  </si>
  <si>
    <t>B0370TET_F</t>
  </si>
  <si>
    <t>B0370TET_SWD</t>
  </si>
  <si>
    <t>B0370TET_HD</t>
  </si>
  <si>
    <t>B0370TET_STD</t>
  </si>
  <si>
    <t>B0370TET_SLT</t>
  </si>
  <si>
    <t>B0370TET_ST</t>
  </si>
  <si>
    <t>B0370TET_SD</t>
  </si>
  <si>
    <t>B0370TET_TOT</t>
  </si>
  <si>
    <t>4M.79</t>
  </si>
  <si>
    <t>B0371TEC_F</t>
  </si>
  <si>
    <t>B0371TEC_SWD</t>
  </si>
  <si>
    <t>B0371TEC_HD</t>
  </si>
  <si>
    <t>B0371TEC_STD</t>
  </si>
  <si>
    <t>B0371TEC_SLT</t>
  </si>
  <si>
    <t>B0371TEC_ST</t>
  </si>
  <si>
    <t>B0371TEC_SD</t>
  </si>
  <si>
    <t>B0371TEC_TOT</t>
  </si>
  <si>
    <t>4M.80</t>
  </si>
  <si>
    <t>B0372TEO_F</t>
  </si>
  <si>
    <t>B0372TEO_SWD</t>
  </si>
  <si>
    <t>B0372TEO_HD</t>
  </si>
  <si>
    <t>B0372TEO_STD</t>
  </si>
  <si>
    <t>B0372TEO_SLT</t>
  </si>
  <si>
    <t>B0372TEO_ST</t>
  </si>
  <si>
    <t>B0372TEO_SD</t>
  </si>
  <si>
    <t>B0372TEO_TOT</t>
  </si>
  <si>
    <t>4M.81</t>
  </si>
  <si>
    <t>B0373TET_F</t>
  </si>
  <si>
    <t>B0373TET_SWD</t>
  </si>
  <si>
    <t>B0373TET_HD</t>
  </si>
  <si>
    <t>B0373TET_STD</t>
  </si>
  <si>
    <t>B0373TET_SLT</t>
  </si>
  <si>
    <t>B0373TET_ST</t>
  </si>
  <si>
    <t>B0373TET_SD</t>
  </si>
  <si>
    <t>B0373TET_TOT</t>
  </si>
  <si>
    <t>Pro forma 4N</t>
  </si>
  <si>
    <t>New connections</t>
  </si>
  <si>
    <t>4N.1</t>
  </si>
  <si>
    <t>B0201DSCWRC</t>
  </si>
  <si>
    <t>B0201DSCRTWNC</t>
  </si>
  <si>
    <t>B0201DSCRSWNC</t>
  </si>
  <si>
    <t>B0201DSCWTWNC</t>
  </si>
  <si>
    <t>B0201DSCTDWNC</t>
  </si>
  <si>
    <t>B0201DSCTOTC</t>
  </si>
  <si>
    <t>4N.2</t>
  </si>
  <si>
    <t>B0201DSCWRO</t>
  </si>
  <si>
    <t>B0201DSCRTWNO</t>
  </si>
  <si>
    <t>B0201DSCRSWNO</t>
  </si>
  <si>
    <t>B0201DSCWTWNO</t>
  </si>
  <si>
    <t>B0201DSCTDWNO</t>
  </si>
  <si>
    <t>B0201DSCTOTO</t>
  </si>
  <si>
    <t>Requisition mains</t>
  </si>
  <si>
    <t>4N.3</t>
  </si>
  <si>
    <t>B0201DSRWRC</t>
  </si>
  <si>
    <t>B0201DSRRTWNC</t>
  </si>
  <si>
    <t>B0201DSRRSWNC</t>
  </si>
  <si>
    <t>B0201DSRWTWNC</t>
  </si>
  <si>
    <t>B0201DSRTDWNC</t>
  </si>
  <si>
    <t>B0201DSRTOTC</t>
  </si>
  <si>
    <t>4N.4</t>
  </si>
  <si>
    <t>B0201DSRWRO</t>
  </si>
  <si>
    <t>B0201DSRRTWNO</t>
  </si>
  <si>
    <t>B0201DSRRSWNO</t>
  </si>
  <si>
    <t>B0201DSRWTWNO</t>
  </si>
  <si>
    <t>B0201DSRTDWNO</t>
  </si>
  <si>
    <t>B0201DSRTOTO</t>
  </si>
  <si>
    <t>Infrastructure network reinforcement</t>
  </si>
  <si>
    <t>4N.5</t>
  </si>
  <si>
    <t>B0201DSIWRC</t>
  </si>
  <si>
    <t>B0201DSIRTWNC</t>
  </si>
  <si>
    <t>B0201DSIRSWNC</t>
  </si>
  <si>
    <t>B0201DSIWTWNC</t>
  </si>
  <si>
    <t>B0201DSITDWNC</t>
  </si>
  <si>
    <t>B0201DSITOTC</t>
  </si>
  <si>
    <t>4N.6</t>
  </si>
  <si>
    <t>B0201DSIWRO</t>
  </si>
  <si>
    <t>B0201DSIRTWNO</t>
  </si>
  <si>
    <t>B0201DSIRSWNO</t>
  </si>
  <si>
    <t>B0201DSIWTWNO</t>
  </si>
  <si>
    <t>B0201DSITDWNO</t>
  </si>
  <si>
    <t>B0201DSITOTO</t>
  </si>
  <si>
    <t>s185 diversions</t>
  </si>
  <si>
    <t>4N.7</t>
  </si>
  <si>
    <t>B0201DSDWRC</t>
  </si>
  <si>
    <t>B0201DSDRTWNC</t>
  </si>
  <si>
    <t>B0201DSDRSWNC</t>
  </si>
  <si>
    <t>B0201DSDWTWNC</t>
  </si>
  <si>
    <t>B0201DSDTDWNC</t>
  </si>
  <si>
    <t>B0201DSDTOTC</t>
  </si>
  <si>
    <t>4N.8</t>
  </si>
  <si>
    <t>B0201DSDWRO</t>
  </si>
  <si>
    <t>B0201DSDRTWNO</t>
  </si>
  <si>
    <t>B0201DSDRSWNO</t>
  </si>
  <si>
    <t>B0201DSDWTWNO</t>
  </si>
  <si>
    <t>B0201DSDTDWNO</t>
  </si>
  <si>
    <t>B0201DSDTOTO</t>
  </si>
  <si>
    <t xml:space="preserve">Other price controlled activities </t>
  </si>
  <si>
    <t>4N.9</t>
  </si>
  <si>
    <t>B0201DSOWRC</t>
  </si>
  <si>
    <t>B0201DSORTWNC</t>
  </si>
  <si>
    <t>B0201DSORSWNC</t>
  </si>
  <si>
    <t>B0201DSOWTWNC</t>
  </si>
  <si>
    <t>B0201DSOTDWNC</t>
  </si>
  <si>
    <t>B0201DSOTOTC</t>
  </si>
  <si>
    <t>4N.10</t>
  </si>
  <si>
    <t>B0201DSOWRO</t>
  </si>
  <si>
    <t>B0201DSORTWNO</t>
  </si>
  <si>
    <t>B0201DSORSWNO</t>
  </si>
  <si>
    <t>B0201DSOWTWNO</t>
  </si>
  <si>
    <t>B0201DSOTDWNO</t>
  </si>
  <si>
    <t>B0201DSOTOTO</t>
  </si>
  <si>
    <t>Total developer services expenditure - capex</t>
  </si>
  <si>
    <t>4N.11</t>
  </si>
  <si>
    <t>B0201DSWRTC</t>
  </si>
  <si>
    <t>B0201DSRTWNTC</t>
  </si>
  <si>
    <t>B0201DSRSWNTC</t>
  </si>
  <si>
    <t>B0201DSWTWNTC</t>
  </si>
  <si>
    <t>B0201DSTDWNTC</t>
  </si>
  <si>
    <t>B0201DSTOTC</t>
  </si>
  <si>
    <t>Total developer services expenditure - opex</t>
  </si>
  <si>
    <t>4N.12</t>
  </si>
  <si>
    <t>B0201DSWRTO</t>
  </si>
  <si>
    <t>B0201DSRTWNTO</t>
  </si>
  <si>
    <t>B0201DSRSWNTO</t>
  </si>
  <si>
    <t>B0201DSWTWNTO</t>
  </si>
  <si>
    <t>B0201DSTDWNTO</t>
  </si>
  <si>
    <t>B0201DSTOTO</t>
  </si>
  <si>
    <t xml:space="preserve">Total developer services expenditure </t>
  </si>
  <si>
    <t>4N.13</t>
  </si>
  <si>
    <t>B0201DSWRT</t>
  </si>
  <si>
    <t>B0201DSRTWNT</t>
  </si>
  <si>
    <t>B0201DSRSWNT</t>
  </si>
  <si>
    <t>B0201DSWTWNT</t>
  </si>
  <si>
    <t>B0201DSTDWNT</t>
  </si>
  <si>
    <t>B0201DSTOT</t>
  </si>
  <si>
    <t>Pro forma 4O</t>
  </si>
  <si>
    <t>New connections and requisition sewers</t>
  </si>
  <si>
    <t>4O.1</t>
  </si>
  <si>
    <t>B0200DSCFWWC</t>
  </si>
  <si>
    <t>B0200DSCWDWWC</t>
  </si>
  <si>
    <t>B0200DSCHDWWC</t>
  </si>
  <si>
    <t>B0200DSCSTWWC</t>
  </si>
  <si>
    <t>B0200DSCSLWWC</t>
  </si>
  <si>
    <t>B0200DSCSTPBC</t>
  </si>
  <si>
    <t>B0200DSCSTMBC</t>
  </si>
  <si>
    <t>B0200DSCSDBC</t>
  </si>
  <si>
    <t>B0200DSCTOTC</t>
  </si>
  <si>
    <t>4O.2</t>
  </si>
  <si>
    <t>B0200DSCFWWO</t>
  </si>
  <si>
    <t>B0200DSCWDWWO</t>
  </si>
  <si>
    <t>B0200DSCHDWWO</t>
  </si>
  <si>
    <t>B0200DSCSTWWO</t>
  </si>
  <si>
    <t>B0200DSCSLWWO</t>
  </si>
  <si>
    <t>B0200DSCSTPBO</t>
  </si>
  <si>
    <t>B0200DSCSTMBO</t>
  </si>
  <si>
    <t>B0200DSCSDBO</t>
  </si>
  <si>
    <t>B0200DSCTOTO</t>
  </si>
  <si>
    <t>4O.3</t>
  </si>
  <si>
    <t>B0200DSIFWWC</t>
  </si>
  <si>
    <t>B0200DSIWDWWC</t>
  </si>
  <si>
    <t>B0200DSIHDWWC</t>
  </si>
  <si>
    <t>B0200DSISTWWC</t>
  </si>
  <si>
    <t>B0200DSISLWWC</t>
  </si>
  <si>
    <t>B0200DSISTPBC</t>
  </si>
  <si>
    <t>B0200DSISTMBC</t>
  </si>
  <si>
    <t>B0200DSISDBC</t>
  </si>
  <si>
    <t>B0200DSITOTC</t>
  </si>
  <si>
    <t>4O.4</t>
  </si>
  <si>
    <t>B0200DSIFWWO</t>
  </si>
  <si>
    <t>B0200DSIWDWWO</t>
  </si>
  <si>
    <t>B0200DSIHDWWO</t>
  </si>
  <si>
    <t>B0200DSISTWWO</t>
  </si>
  <si>
    <t>B0200DSISLWWO</t>
  </si>
  <si>
    <t>B0200DSISTPBO</t>
  </si>
  <si>
    <t>B0200DSISTMBO</t>
  </si>
  <si>
    <t>B0200DSISDBO</t>
  </si>
  <si>
    <t>B0200DSITOTO</t>
  </si>
  <si>
    <t>4O.5</t>
  </si>
  <si>
    <t>B0200DSDFWWC</t>
  </si>
  <si>
    <t>B0200DSDWDWWC</t>
  </si>
  <si>
    <t>B0200DSDHDWWC</t>
  </si>
  <si>
    <t>B0200DSDSTWWC</t>
  </si>
  <si>
    <t>B0200DSDSLWWC</t>
  </si>
  <si>
    <t>B0200DSDSTPBC</t>
  </si>
  <si>
    <t>B0200DSDSTMBC</t>
  </si>
  <si>
    <t>B0200DSDSDBC</t>
  </si>
  <si>
    <t>B0200DSDTOTC</t>
  </si>
  <si>
    <t>4O.6</t>
  </si>
  <si>
    <t>B0200DSDFWWO</t>
  </si>
  <si>
    <t>B0200DSDWDWWO</t>
  </si>
  <si>
    <t>B0200DSDHDWWO</t>
  </si>
  <si>
    <t>B0200DSDSTWWO</t>
  </si>
  <si>
    <t>B0200DSDSLWWO</t>
  </si>
  <si>
    <t>B0200DSDSTPBO</t>
  </si>
  <si>
    <t>B0200DSDSTMBO</t>
  </si>
  <si>
    <t>B0200DSDSDBO</t>
  </si>
  <si>
    <t>B0200DSDTOTO</t>
  </si>
  <si>
    <t>4O.7</t>
  </si>
  <si>
    <t>B0200DSOFWWC</t>
  </si>
  <si>
    <t>B0200DSOWDWWC</t>
  </si>
  <si>
    <t>B0200DSOHDWWC</t>
  </si>
  <si>
    <t>B0200DSOSTWWC</t>
  </si>
  <si>
    <t>B0200DSOSLWWC</t>
  </si>
  <si>
    <t>B0200DSOSTPBC</t>
  </si>
  <si>
    <t>B0200DSOSTMBC</t>
  </si>
  <si>
    <t>B0200DSOSDBC</t>
  </si>
  <si>
    <t>B0200DSOTOTC</t>
  </si>
  <si>
    <t>4O.8</t>
  </si>
  <si>
    <t>B0200DSOFWWO</t>
  </si>
  <si>
    <t>B0200DSOWDWWO</t>
  </si>
  <si>
    <t>B0200DSOHDWWO</t>
  </si>
  <si>
    <t>B0200DSOSTWWO</t>
  </si>
  <si>
    <t>B0200DSOSLWWO</t>
  </si>
  <si>
    <t>B0200DSOSTPBO</t>
  </si>
  <si>
    <t>B0200DSOSTMBO</t>
  </si>
  <si>
    <t>B0200DSOSDBO</t>
  </si>
  <si>
    <t>B0200DSOTOTO</t>
  </si>
  <si>
    <t>Total developer services expenditure</t>
  </si>
  <si>
    <t>4O.9</t>
  </si>
  <si>
    <t>B0200DSFWWTC</t>
  </si>
  <si>
    <t>B0200DSWDWWTC</t>
  </si>
  <si>
    <t>B0200DSHDWWTC</t>
  </si>
  <si>
    <t>B0200DSSTWWTC</t>
  </si>
  <si>
    <t>B0200DSSLWWTC</t>
  </si>
  <si>
    <t>B0200DSSTPBTC</t>
  </si>
  <si>
    <t>B0200DSSTMBTC</t>
  </si>
  <si>
    <t>B0200DSSDBTC</t>
  </si>
  <si>
    <t>B0200DSTOTC</t>
  </si>
  <si>
    <t>4O.10</t>
  </si>
  <si>
    <t>B0200DSFWWTO</t>
  </si>
  <si>
    <t>B0200DSWDWWTO</t>
  </si>
  <si>
    <t>B0200DSHDWWTO</t>
  </si>
  <si>
    <t>B0200DSSTWWTO</t>
  </si>
  <si>
    <t>B0200DSSLWWTO</t>
  </si>
  <si>
    <t>B0200DSSTPBTO</t>
  </si>
  <si>
    <t>B0200DSSTMBTO</t>
  </si>
  <si>
    <t>B0200DSSDBTO</t>
  </si>
  <si>
    <t>B0200DSTOTO</t>
  </si>
  <si>
    <t>4O.11</t>
  </si>
  <si>
    <t>B0200DSFWWT</t>
  </si>
  <si>
    <t>B0200DSWDWWT</t>
  </si>
  <si>
    <t>B0200DSHDWWT</t>
  </si>
  <si>
    <t>B0200DSSTWWT</t>
  </si>
  <si>
    <t>B0200DSSLWWT</t>
  </si>
  <si>
    <t>B0200DSSTPBT</t>
  </si>
  <si>
    <t>B0200DSSTMBT</t>
  </si>
  <si>
    <t>B0200DSSDBT</t>
  </si>
  <si>
    <t>B0200DSTOT</t>
  </si>
  <si>
    <t>Pro forma 4P</t>
  </si>
  <si>
    <t>Expenditure on non-price control diversions 
for the 12 months ended 31 March 2021</t>
  </si>
  <si>
    <t>Non-price control diversions</t>
  </si>
  <si>
    <t>4P.1</t>
  </si>
  <si>
    <t>B0008CDNWR</t>
  </si>
  <si>
    <t>B0008CDNWNP</t>
  </si>
  <si>
    <t>B0008CDNWWNP</t>
  </si>
  <si>
    <t>B0008CDNB</t>
  </si>
  <si>
    <t>B0008CDNT</t>
  </si>
  <si>
    <t>4P.2</t>
  </si>
  <si>
    <t>B0008CDOWR</t>
  </si>
  <si>
    <t>B0008CDOWNP</t>
  </si>
  <si>
    <t>B0008CDOWWNP</t>
  </si>
  <si>
    <t>B0008CD0B</t>
  </si>
  <si>
    <t>B0008CDOT</t>
  </si>
  <si>
    <t>Total expenditure on non-price control diversions</t>
  </si>
  <si>
    <t>4P.3</t>
  </si>
  <si>
    <t>B0008CDWRT</t>
  </si>
  <si>
    <t>B0008CDWNPT</t>
  </si>
  <si>
    <t>B0008CDWWNPT</t>
  </si>
  <si>
    <t>B0008CDBT</t>
  </si>
  <si>
    <t>B0008CDTOT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</si>
  <si>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</si>
  <si>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</si>
  <si>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</si>
  <si>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</si>
  <si>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</si>
  <si>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</si>
  <si>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</si>
  <si>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</si>
  <si>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</si>
  <si>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</si>
  <si>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</si>
  <si>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</si>
  <si>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</si>
  <si>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</si>
  <si>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</si>
  <si>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</si>
  <si>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</si>
  <si>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</si>
  <si>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</si>
  <si>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</si>
  <si>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</si>
  <si>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</si>
  <si>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</si>
  <si>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</si>
  <si>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</si>
  <si>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</si>
  <si>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</si>
  <si>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</si>
  <si>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</si>
  <si>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</si>
  <si>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</si>
  <si>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</si>
  <si>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</si>
  <si>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</si>
  <si>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</si>
  <si>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</si>
  <si>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</si>
  <si>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</si>
  <si>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</si>
  <si>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</si>
  <si>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</si>
  <si>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</si>
  <si>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</si>
  <si>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</si>
  <si>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</si>
  <si>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</si>
  <si>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</si>
  <si>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</si>
  <si>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</si>
  <si>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</si>
  <si>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</si>
  <si>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</si>
  <si>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</si>
  <si>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</si>
  <si>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</si>
  <si>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</si>
  <si>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</si>
  <si>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</si>
  <si>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</si>
  <si>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</si>
  <si>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</si>
  <si>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</si>
  <si>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</si>
  <si>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</si>
  <si>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</si>
  <si>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</si>
  <si>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</si>
  <si>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</si>
  <si>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</si>
  <si>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</si>
  <si>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</si>
  <si>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</si>
  <si>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R3050</t>
  </si>
  <si>
    <t>Residential wastewater only customers</t>
  </si>
  <si>
    <t>4R.2</t>
  </si>
  <si>
    <t>R3019</t>
  </si>
  <si>
    <t>R3020</t>
  </si>
  <si>
    <t>R3043TOT</t>
  </si>
  <si>
    <t>R3051</t>
  </si>
  <si>
    <t>Residential water and wastewater customers</t>
  </si>
  <si>
    <t>4R.3</t>
  </si>
  <si>
    <t>R3021</t>
  </si>
  <si>
    <t>R3022</t>
  </si>
  <si>
    <t>R3044TOT</t>
  </si>
  <si>
    <t>R3052</t>
  </si>
  <si>
    <t>Total residential customers</t>
  </si>
  <si>
    <t>4R.4</t>
  </si>
  <si>
    <t>R3030</t>
  </si>
  <si>
    <t>R3031</t>
  </si>
  <si>
    <t>R3100TOT</t>
  </si>
  <si>
    <t>R3053</t>
  </si>
  <si>
    <t>Business water only customers</t>
  </si>
  <si>
    <t>4R.5</t>
  </si>
  <si>
    <t>R3032</t>
  </si>
  <si>
    <t>R3033</t>
  </si>
  <si>
    <t>R3045TOT</t>
  </si>
  <si>
    <t>R3054</t>
  </si>
  <si>
    <t>Business wastewater only customers</t>
  </si>
  <si>
    <t>4R.6</t>
  </si>
  <si>
    <t>R3034</t>
  </si>
  <si>
    <t>R3035</t>
  </si>
  <si>
    <t>R3046TOT</t>
  </si>
  <si>
    <t>R3055</t>
  </si>
  <si>
    <t>Business water &amp; wastewater customers</t>
  </si>
  <si>
    <t>4R.7</t>
  </si>
  <si>
    <t>R3036</t>
  </si>
  <si>
    <t>R3037</t>
  </si>
  <si>
    <t>R3047TOT</t>
  </si>
  <si>
    <t>R3056</t>
  </si>
  <si>
    <t>Total business customers</t>
  </si>
  <si>
    <t>4R.8</t>
  </si>
  <si>
    <t>R3038</t>
  </si>
  <si>
    <t>R3039</t>
  </si>
  <si>
    <t>R3048TOT</t>
  </si>
  <si>
    <t>R3057</t>
  </si>
  <si>
    <t>Total customers</t>
  </si>
  <si>
    <t>4R.9</t>
  </si>
  <si>
    <t>R3040TOT</t>
  </si>
  <si>
    <t>R3041TOT</t>
  </si>
  <si>
    <t>R3049TOT</t>
  </si>
  <si>
    <t>R3058TOT</t>
  </si>
  <si>
    <t>Property numbers - average during the year</t>
  </si>
  <si>
    <t xml:space="preserve">Residential properties billed </t>
  </si>
  <si>
    <t>4R.10</t>
  </si>
  <si>
    <t>BN2100</t>
  </si>
  <si>
    <t>BN2160</t>
  </si>
  <si>
    <t>BN2170</t>
  </si>
  <si>
    <t>BN2130</t>
  </si>
  <si>
    <t>BN2140</t>
  </si>
  <si>
    <t>BN2150</t>
  </si>
  <si>
    <t>Residential void properties</t>
  </si>
  <si>
    <t>4R.11</t>
  </si>
  <si>
    <t>BN2300</t>
  </si>
  <si>
    <t>BN2310</t>
  </si>
  <si>
    <t>Total connected residential properties</t>
  </si>
  <si>
    <t>4R.12</t>
  </si>
  <si>
    <t>BN2400</t>
  </si>
  <si>
    <t>BN2410</t>
  </si>
  <si>
    <t>Business properties billed</t>
  </si>
  <si>
    <t>4R.13</t>
  </si>
  <si>
    <t>BN2200</t>
  </si>
  <si>
    <t>BN2210</t>
  </si>
  <si>
    <t>BN2220</t>
  </si>
  <si>
    <t>BN2250</t>
  </si>
  <si>
    <t>BN2260</t>
  </si>
  <si>
    <t>BN2270</t>
  </si>
  <si>
    <t>Business void properties</t>
  </si>
  <si>
    <t>4R.14</t>
  </si>
  <si>
    <t>BN2500</t>
  </si>
  <si>
    <t>BN2510</t>
  </si>
  <si>
    <t>Total connected business properties</t>
  </si>
  <si>
    <t>4R.15</t>
  </si>
  <si>
    <t>BN2600</t>
  </si>
  <si>
    <t>BN2610</t>
  </si>
  <si>
    <t>Total connected properties</t>
  </si>
  <si>
    <t>4R.16</t>
  </si>
  <si>
    <t>BN2700</t>
  </si>
  <si>
    <t>BN2710</t>
  </si>
  <si>
    <t>No meter</t>
  </si>
  <si>
    <t>Basic meter</t>
  </si>
  <si>
    <t>Smart meter</t>
  </si>
  <si>
    <t>Property and meter numbers - at end of year</t>
  </si>
  <si>
    <t>Total new residential properties connected in year</t>
  </si>
  <si>
    <t>4R.17</t>
  </si>
  <si>
    <t>B0202RCUWN</t>
  </si>
  <si>
    <t>B0202RCUWB</t>
  </si>
  <si>
    <t>B0202RCUWS</t>
  </si>
  <si>
    <t>B0202RCUWT</t>
  </si>
  <si>
    <t>B0202RCMWN</t>
  </si>
  <si>
    <t>B0202RCMWB</t>
  </si>
  <si>
    <t>B0202RCMWS</t>
  </si>
  <si>
    <t>B0202RCMWT</t>
  </si>
  <si>
    <t>B0202RCWTOT</t>
  </si>
  <si>
    <t>Total new business properties connected in year</t>
  </si>
  <si>
    <t>4R.18</t>
  </si>
  <si>
    <t>B0202BCUWN</t>
  </si>
  <si>
    <t>B0202BCUWB</t>
  </si>
  <si>
    <t>B0202BCUWS</t>
  </si>
  <si>
    <t>B0202BCUWT</t>
  </si>
  <si>
    <t>B0202BCMWN</t>
  </si>
  <si>
    <t>B0202BCMWB</t>
  </si>
  <si>
    <t>B0202BCMWS</t>
  </si>
  <si>
    <t>B0202BCMWT</t>
  </si>
  <si>
    <t>B0202BCWTOT</t>
  </si>
  <si>
    <t>Residential properties billed at year end</t>
  </si>
  <si>
    <t>4R.19</t>
  </si>
  <si>
    <t>B0202RPUWN</t>
  </si>
  <si>
    <t>B0202RPUWB</t>
  </si>
  <si>
    <t>B0202RPUWS</t>
  </si>
  <si>
    <t>B0202RPUWT</t>
  </si>
  <si>
    <t>B0202RPMWN</t>
  </si>
  <si>
    <t>B0202RPMWB</t>
  </si>
  <si>
    <t>B0202RPMWS</t>
  </si>
  <si>
    <t>B0202RPMWT</t>
  </si>
  <si>
    <t>B0202RPWTOT</t>
  </si>
  <si>
    <t>Residential void properties at year end</t>
  </si>
  <si>
    <t>4R.20</t>
  </si>
  <si>
    <t>B0202RVUWT</t>
  </si>
  <si>
    <t>B0202RVMWT</t>
  </si>
  <si>
    <t>B0202RVWTOT</t>
  </si>
  <si>
    <t>Total connected residential properties at year end</t>
  </si>
  <si>
    <t>4R.21</t>
  </si>
  <si>
    <t>B0202RPUWTOT</t>
  </si>
  <si>
    <t>B0202RPMWTOT</t>
  </si>
  <si>
    <t>Business properties billed at year end</t>
  </si>
  <si>
    <t>4R.22</t>
  </si>
  <si>
    <t>B0202BPUWN</t>
  </si>
  <si>
    <t>B0202BPUWB</t>
  </si>
  <si>
    <t>B0202BPUWS</t>
  </si>
  <si>
    <t>B0202BPUWT</t>
  </si>
  <si>
    <t>B0202BPMWN</t>
  </si>
  <si>
    <t>B0202BPMWB</t>
  </si>
  <si>
    <t>B0202BPMWS</t>
  </si>
  <si>
    <t>B0202BPMWT</t>
  </si>
  <si>
    <t>B0202BPWTOT</t>
  </si>
  <si>
    <t>Business void properties at year end</t>
  </si>
  <si>
    <t>4R.23</t>
  </si>
  <si>
    <t>B0202BVUWT</t>
  </si>
  <si>
    <t>B0202BVMWT</t>
  </si>
  <si>
    <t>B0202BVWTOT</t>
  </si>
  <si>
    <t>Total connected business properties at year end</t>
  </si>
  <si>
    <t>4R.24</t>
  </si>
  <si>
    <t>B0202BPUWTOT</t>
  </si>
  <si>
    <t>B0202BPMWTOT</t>
  </si>
  <si>
    <t>Total connected properties at year end</t>
  </si>
  <si>
    <t>4R.25</t>
  </si>
  <si>
    <t>B0202UWTOT</t>
  </si>
  <si>
    <t>B0202MWTOT</t>
  </si>
  <si>
    <t>B0202WTOT</t>
  </si>
  <si>
    <t>Population data</t>
  </si>
  <si>
    <t>Resident population</t>
  </si>
  <si>
    <t>4R.26</t>
  </si>
  <si>
    <t>B0202RPOPW</t>
  </si>
  <si>
    <t>B0202RPOPWW</t>
  </si>
  <si>
    <t>Business population</t>
  </si>
  <si>
    <t>4R.27</t>
  </si>
  <si>
    <t>B0202BPOPWW</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</si>
  <si>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</si>
  <si>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</si>
  <si>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</si>
  <si>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</si>
  <si>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</si>
  <si>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</si>
  <si>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</si>
  <si>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</si>
  <si>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</si>
  <si>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</si>
  <si>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</si>
  <si>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</si>
  <si>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</si>
  <si>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</si>
  <si>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</si>
  <si>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</si>
  <si>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</si>
  <si>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</si>
  <si>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</si>
  <si>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</si>
  <si>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</si>
  <si>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</si>
  <si>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</si>
  <si>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</si>
  <si>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</si>
  <si>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</si>
  <si>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</si>
  <si>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</si>
  <si>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</si>
  <si>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</si>
  <si>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</si>
  <si>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</si>
  <si>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</si>
  <si>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</si>
  <si>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</si>
  <si>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</si>
  <si>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</si>
  <si>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</si>
  <si>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</si>
  <si>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</si>
  <si>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</si>
  <si>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</si>
  <si>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</si>
  <si>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</si>
  <si>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</si>
  <si>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</si>
  <si>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</si>
  <si>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</si>
  <si>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</si>
  <si>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</si>
  <si>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</si>
  <si>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</si>
  <si>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</si>
  <si>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</si>
  <si>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</si>
  <si>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</si>
  <si>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</si>
  <si>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</si>
  <si>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</si>
  <si>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</si>
  <si>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</si>
  <si>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</si>
  <si>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</si>
  <si>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</si>
  <si>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</si>
  <si>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</si>
  <si>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</si>
  <si>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</si>
  <si>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</si>
  <si>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</si>
  <si>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</si>
  <si>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</si>
  <si>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</si>
  <si>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</si>
  <si>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</si>
  <si>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</si>
  <si>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</si>
  <si>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raw water abstraction</t>
  </si>
  <si>
    <t>MWh</t>
  </si>
  <si>
    <t>5A.24</t>
  </si>
  <si>
    <t>B0009WRAVEC</t>
  </si>
  <si>
    <t>Total number of raw water abstraction imports</t>
  </si>
  <si>
    <t>5A.25</t>
  </si>
  <si>
    <t>B0009WRAVTNI</t>
  </si>
  <si>
    <t>Water imported from 3rd parties' raw water abstraction systems</t>
  </si>
  <si>
    <t>5A.26</t>
  </si>
  <si>
    <t>B0009WRAVWI3</t>
  </si>
  <si>
    <t>Total number of raw water abstraction exports</t>
  </si>
  <si>
    <t>5A.27</t>
  </si>
  <si>
    <t>B0009WRAVTNE</t>
  </si>
  <si>
    <t>Water exported to 3rd parties' from raw water abstraction systems</t>
  </si>
  <si>
    <t>5A.28</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</si>
  <si>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</si>
  <si>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</si>
  <si>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</si>
  <si>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</si>
  <si>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</si>
  <si>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</si>
  <si>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</si>
  <si>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</si>
  <si>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</si>
  <si>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</si>
  <si>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Opex analysis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</si>
  <si>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</si>
  <si>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</si>
  <si>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</si>
  <si>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</si>
  <si>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</si>
  <si>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</si>
  <si>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</si>
  <si>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</si>
  <si>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</si>
  <si>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</si>
  <si>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</si>
  <si>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</si>
  <si>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</si>
  <si>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</si>
  <si>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</si>
  <si>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</si>
  <si>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</si>
  <si>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</si>
  <si>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Abstraction charges / discharge consents</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</si>
  <si>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</si>
  <si>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</si>
  <si>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</si>
  <si>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</si>
  <si>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</si>
  <si>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</si>
  <si>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</si>
  <si>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</si>
  <si>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</si>
  <si>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</si>
  <si>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</si>
  <si>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</si>
  <si>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</si>
  <si>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</si>
  <si>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</si>
  <si>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</si>
  <si>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</si>
  <si>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</si>
  <si>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</si>
  <si>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</si>
  <si>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</si>
  <si>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</si>
  <si>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</si>
  <si>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</si>
  <si>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</si>
  <si>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</si>
  <si>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</si>
  <si>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</si>
  <si>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</si>
  <si>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</si>
  <si>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</si>
  <si>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</si>
  <si>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</si>
  <si>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</si>
  <si>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</si>
  <si>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</si>
  <si>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 - direct</t>
  </si>
  <si>
    <t>5B.7</t>
  </si>
  <si>
    <t>BM108IR</t>
  </si>
  <si>
    <t>BM108PS</t>
  </si>
  <si>
    <t>BM108RS</t>
  </si>
  <si>
    <t>BM108BO</t>
  </si>
  <si>
    <t>BM108AR</t>
  </si>
  <si>
    <t>BM108ASR</t>
  </si>
  <si>
    <t>BM108WROT</t>
  </si>
  <si>
    <t>BM108WRTOT</t>
  </si>
  <si>
    <t>Other operating expenditure excluding renewals - indirect</t>
  </si>
  <si>
    <t>5B.8</t>
  </si>
  <si>
    <t>BM110IR</t>
  </si>
  <si>
    <t>BM110PS</t>
  </si>
  <si>
    <t>BM110RS</t>
  </si>
  <si>
    <t>BM110BO</t>
  </si>
  <si>
    <t>BM110AR</t>
  </si>
  <si>
    <t>BM110ASR</t>
  </si>
  <si>
    <t>BM110WROT</t>
  </si>
  <si>
    <t>BM110WRTOT</t>
  </si>
  <si>
    <t>5B.9</t>
  </si>
  <si>
    <t>BM817IR</t>
  </si>
  <si>
    <t>BM817PS</t>
  </si>
  <si>
    <t>BM817RS</t>
  </si>
  <si>
    <t>BM817BO</t>
  </si>
  <si>
    <t>BM817AR</t>
  </si>
  <si>
    <t>BM817ASR</t>
  </si>
  <si>
    <t>BM817WROT</t>
  </si>
  <si>
    <t>BM817WRTOT</t>
  </si>
  <si>
    <t>Total operating expenditure (excluding 3rd party)</t>
  </si>
  <si>
    <t>5B.10</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</si>
  <si>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</si>
  <si>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</si>
  <si>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</si>
  <si>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</si>
  <si>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</si>
  <si>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</si>
  <si>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</si>
  <si>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</si>
  <si>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</si>
  <si>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</si>
  <si>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</si>
  <si>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</si>
  <si>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</si>
  <si>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</si>
  <si>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</si>
  <si>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</si>
  <si>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</si>
  <si>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</si>
  <si>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</si>
  <si>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</si>
  <si>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</si>
  <si>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</si>
  <si>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</si>
  <si>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Average pumping head ~ raw water transport</t>
  </si>
  <si>
    <t>6A.6</t>
  </si>
  <si>
    <t>Average pumping head - raw water transport</t>
  </si>
  <si>
    <t>BN4862</t>
  </si>
  <si>
    <t xml:space="preserve">Energy consumption ~ raw water transport </t>
  </si>
  <si>
    <t>6A.7</t>
  </si>
  <si>
    <t xml:space="preserve">Energy consumption - raw water transport </t>
  </si>
  <si>
    <t>B0005RWTSEC</t>
  </si>
  <si>
    <t>Total number of raw water transport imports</t>
  </si>
  <si>
    <t>6A.8</t>
  </si>
  <si>
    <t>B0005RWTSTNI</t>
  </si>
  <si>
    <t>Water imported from 3rd parties’ raw water transport systems</t>
  </si>
  <si>
    <t>6A.9</t>
  </si>
  <si>
    <t>B0005RWTSWI3</t>
  </si>
  <si>
    <t>Total number of raw water transport exports</t>
  </si>
  <si>
    <t>6A.10</t>
  </si>
  <si>
    <t>B0005RWTSTNE</t>
  </si>
  <si>
    <t>Water exported to 3rd parties’ raw water transport systems</t>
  </si>
  <si>
    <t>6A.11</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</si>
  <si>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</si>
  <si>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</si>
  <si>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</si>
  <si>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</si>
  <si>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</si>
  <si>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</si>
  <si>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</si>
  <si>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</si>
  <si>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</si>
  <si>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SD simple disinfection works</t>
  </si>
  <si>
    <t>6A.13</t>
  </si>
  <si>
    <t>All simple disinfection works</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</si>
  <si>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</si>
  <si>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</si>
  <si>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</si>
  <si>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</si>
  <si>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</si>
  <si>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</si>
  <si>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</si>
  <si>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</si>
  <si>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</si>
  <si>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</si>
  <si>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</si>
  <si>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</si>
  <si>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</si>
  <si>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</si>
  <si>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</si>
  <si>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</si>
  <si>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</si>
  <si>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</si>
  <si>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</si>
  <si>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</si>
  <si>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</si>
  <si>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</si>
  <si>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</si>
  <si>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</si>
  <si>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</si>
  <si>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</si>
  <si>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</si>
  <si>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</si>
  <si>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</si>
  <si>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</si>
  <si>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</si>
  <si>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</si>
  <si>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</si>
  <si>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</si>
  <si>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</si>
  <si>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</si>
  <si>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</si>
  <si>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</si>
  <si>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</si>
  <si>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</si>
  <si>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</si>
  <si>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</si>
  <si>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</si>
  <si>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</si>
  <si>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</si>
  <si>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</si>
  <si>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</si>
  <si>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</si>
  <si>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</si>
  <si>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</si>
  <si>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</si>
  <si>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</si>
  <si>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</si>
  <si>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</si>
  <si>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</si>
  <si>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</si>
  <si>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</si>
  <si>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</si>
  <si>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</si>
  <si>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</si>
  <si>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</si>
  <si>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</si>
  <si>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</si>
  <si>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</si>
  <si>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</si>
  <si>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</si>
  <si>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</si>
  <si>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</si>
  <si>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</si>
  <si>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</si>
  <si>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</si>
  <si>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</si>
  <si>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</si>
  <si>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</si>
  <si>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</si>
  <si>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</si>
  <si>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</si>
  <si>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</si>
  <si>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</si>
  <si>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</si>
  <si>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</si>
  <si>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</si>
  <si>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</si>
  <si>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</si>
  <si>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</si>
  <si>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</si>
  <si>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</si>
  <si>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</si>
  <si>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</si>
  <si>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</si>
  <si>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t>
  </si>
  <si>
    <t>6A.32</t>
  </si>
  <si>
    <t>Energy consumption - water treatment</t>
  </si>
  <si>
    <t>B0005WTEC</t>
  </si>
  <si>
    <t>Total number of water treatment imports</t>
  </si>
  <si>
    <t>6A.33</t>
  </si>
  <si>
    <t>B0005WTTNI</t>
  </si>
  <si>
    <t>Water imported from 3rd parties' water treatment works</t>
  </si>
  <si>
    <t>6A.34</t>
  </si>
  <si>
    <t>B0005WTWI3</t>
  </si>
  <si>
    <t>Total number of water treatment exports</t>
  </si>
  <si>
    <t>6A.35</t>
  </si>
  <si>
    <t>B0005WTTNE</t>
  </si>
  <si>
    <t>Water exported to 3rd parties' water treatment works</t>
  </si>
  <si>
    <t>6A.36</t>
  </si>
  <si>
    <t>B0005WTWE3</t>
  </si>
  <si>
    <t xml:space="preserve">Treated water distribution - assets and operations for the 12 months ended 31st March 2021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</si>
  <si>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</si>
  <si>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</si>
  <si>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</si>
  <si>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</si>
  <si>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</si>
  <si>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</si>
  <si>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</si>
  <si>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</si>
  <si>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</si>
  <si>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</si>
  <si>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</si>
  <si>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</si>
  <si>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</si>
  <si>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Water delivered (non-potable)</t>
  </si>
  <si>
    <t>6B.5</t>
  </si>
  <si>
    <t>BN2350</t>
  </si>
  <si>
    <t>Water delivered (potable)</t>
  </si>
  <si>
    <t>6B.6</t>
  </si>
  <si>
    <t>BN2330</t>
  </si>
  <si>
    <t>Water delivered (billed measured residential)</t>
  </si>
  <si>
    <t>6B.7</t>
  </si>
  <si>
    <t>BN2000</t>
  </si>
  <si>
    <t>Water delivered (billed measured business)</t>
  </si>
  <si>
    <t>6B.8</t>
  </si>
  <si>
    <t>BN2010</t>
  </si>
  <si>
    <t>Total annual leakage</t>
  </si>
  <si>
    <t>6B.9</t>
  </si>
  <si>
    <t>BN2345</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</si>
  <si>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</si>
  <si>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</si>
  <si>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</si>
  <si>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</si>
  <si>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</si>
  <si>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</si>
  <si>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</si>
  <si>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</si>
  <si>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</si>
  <si>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</si>
  <si>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</si>
  <si>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</si>
  <si>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</si>
  <si>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</si>
  <si>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</si>
  <si>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</si>
  <si>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</si>
  <si>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</si>
  <si>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</si>
  <si>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</si>
  <si>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</si>
  <si>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</si>
  <si>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</si>
  <si>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</si>
  <si>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</si>
  <si>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</si>
  <si>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</si>
  <si>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</si>
  <si>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</si>
  <si>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</si>
  <si>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</si>
  <si>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</si>
  <si>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</si>
  <si>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</si>
  <si>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</si>
  <si>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</si>
  <si>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</si>
  <si>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</si>
  <si>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</si>
  <si>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</si>
  <si>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</si>
  <si>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</si>
  <si>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</si>
  <si>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</si>
  <si>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</si>
  <si>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</si>
  <si>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</si>
  <si>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</si>
  <si>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</si>
  <si>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</si>
  <si>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</si>
  <si>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</si>
  <si>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</si>
  <si>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</si>
  <si>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</si>
  <si>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</si>
  <si>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</si>
  <si>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</si>
  <si>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</si>
  <si>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</si>
  <si>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</si>
  <si>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</si>
  <si>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treated water distribution systems</t>
  </si>
  <si>
    <t>6B.30</t>
  </si>
  <si>
    <t>B0006TWDWI3</t>
  </si>
  <si>
    <t>Total number of treated water distribution exports</t>
  </si>
  <si>
    <t>6B.31</t>
  </si>
  <si>
    <t>B0006TWDTNE</t>
  </si>
  <si>
    <t>Water exported to 3rd parties' treated water distribution systems</t>
  </si>
  <si>
    <t>6B.32</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</si>
  <si>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</si>
  <si>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</si>
  <si>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</si>
  <si>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</si>
  <si>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</si>
  <si>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</si>
  <si>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</si>
  <si>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</si>
  <si>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</si>
  <si>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</si>
  <si>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</si>
  <si>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</si>
  <si>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</si>
  <si>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</si>
  <si>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</si>
  <si>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</si>
  <si>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</si>
  <si>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</si>
  <si>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</si>
  <si>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BN14890</t>
  </si>
  <si>
    <t>Total length of potable water mains &gt;450mm and ≤610mm</t>
  </si>
  <si>
    <t>6C.7</t>
  </si>
  <si>
    <t>BN14790</t>
  </si>
  <si>
    <t>Total length of potable water mains  &gt; 610mm</t>
  </si>
  <si>
    <t>6C.8</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</si>
  <si>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</si>
  <si>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</si>
  <si>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</si>
  <si>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</si>
  <si>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</si>
  <si>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</si>
  <si>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</si>
  <si>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</si>
  <si>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</si>
  <si>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</si>
  <si>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</si>
  <si>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</si>
  <si>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</si>
  <si>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</si>
  <si>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</si>
  <si>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</si>
  <si>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</si>
  <si>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</si>
  <si>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</si>
  <si>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</si>
  <si>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</si>
  <si>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</si>
  <si>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</si>
  <si>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</si>
  <si>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</si>
  <si>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</si>
  <si>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</si>
  <si>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</si>
  <si>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</si>
  <si>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</si>
  <si>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</si>
  <si>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</si>
  <si>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</si>
  <si>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</si>
  <si>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</si>
  <si>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</si>
  <si>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</si>
  <si>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Calibri"/>
        <family val="2"/>
      </rPr>
      <t>2</t>
    </r>
  </si>
  <si>
    <t>6C.20</t>
  </si>
  <si>
    <t>SYS03</t>
  </si>
  <si>
    <t>Number of lead communication pipes replaced for water quality</t>
  </si>
  <si>
    <t>6C.21</t>
  </si>
  <si>
    <t>BN1231</t>
  </si>
  <si>
    <t>Supply-side improvements delivering benefits in 2020-25</t>
  </si>
  <si>
    <t>6C.22</t>
  </si>
  <si>
    <t>B0004WNPSSI</t>
  </si>
  <si>
    <t>Demand-side improvements delivering benefits in 2020-25 (excluding leakage and metering)</t>
  </si>
  <si>
    <t>6C.23</t>
  </si>
  <si>
    <t>B0004WNPDSI</t>
  </si>
  <si>
    <t>Leakage improvements delivering benefits in 2020-25</t>
  </si>
  <si>
    <t>6C.24</t>
  </si>
  <si>
    <t>B0004WNPLI</t>
  </si>
  <si>
    <t>Internal interconnectors delivering benefits in 2020-25</t>
  </si>
  <si>
    <t>6C.25</t>
  </si>
  <si>
    <t>B0004WNPII</t>
  </si>
  <si>
    <t>Event Risk Index</t>
  </si>
  <si>
    <t>6C.26</t>
  </si>
  <si>
    <t>QEBW0184</t>
  </si>
  <si>
    <t>Metering activities - Totex expenditure</t>
  </si>
  <si>
    <t>New optant meter installation</t>
  </si>
  <si>
    <t>6D.1</t>
  </si>
  <si>
    <t>B0003DMMATNOBM</t>
  </si>
  <si>
    <t>B0003DMMATNOSM</t>
  </si>
  <si>
    <t>New selective meter installation</t>
  </si>
  <si>
    <t>6D.2</t>
  </si>
  <si>
    <t>B0003DMMATNSBM</t>
  </si>
  <si>
    <t>B0003DMMATNSSM</t>
  </si>
  <si>
    <t>New business meter installation</t>
  </si>
  <si>
    <t>6D.3</t>
  </si>
  <si>
    <t>B0003DMMATNBBM</t>
  </si>
  <si>
    <t>B0003DMMATNBSM</t>
  </si>
  <si>
    <t>Residential meters renewed</t>
  </si>
  <si>
    <t>6D.4</t>
  </si>
  <si>
    <t>B0003DMMATRRBM</t>
  </si>
  <si>
    <t>B0003DMMATRRSM</t>
  </si>
  <si>
    <t>Business meters renewed</t>
  </si>
  <si>
    <t>6D.5</t>
  </si>
  <si>
    <t>B0003DMMATRBBM</t>
  </si>
  <si>
    <t>B0003DMMATRBSM</t>
  </si>
  <si>
    <t>Metering activities - Explanatory variables</t>
  </si>
  <si>
    <t xml:space="preserve">New optant meters installed </t>
  </si>
  <si>
    <t>6D.6</t>
  </si>
  <si>
    <t>B0003DMMAVNOBM</t>
  </si>
  <si>
    <t>B0003DMMAVNOSM</t>
  </si>
  <si>
    <t>New selective meters installed</t>
  </si>
  <si>
    <t>6D.7</t>
  </si>
  <si>
    <t>B0003DMMAVNSBM</t>
  </si>
  <si>
    <t>B0003DMMAVNSSM</t>
  </si>
  <si>
    <t xml:space="preserve">New business meters installed </t>
  </si>
  <si>
    <t>6D.8</t>
  </si>
  <si>
    <t>B0003DMMAVNBBM</t>
  </si>
  <si>
    <t>B0003DMMAVNBSM</t>
  </si>
  <si>
    <t xml:space="preserve">Residential meters renewed </t>
  </si>
  <si>
    <t>6D.9</t>
  </si>
  <si>
    <t>B0003DMMAVRRBM</t>
  </si>
  <si>
    <t>B0003DMMAVRRSM</t>
  </si>
  <si>
    <t xml:space="preserve">Business meters renewed </t>
  </si>
  <si>
    <t>6D.10</t>
  </si>
  <si>
    <t>B0003DMMAVRBBM</t>
  </si>
  <si>
    <t>B0003DMMAVRBSM</t>
  </si>
  <si>
    <t>New residential meters installation – supply-demand balance benefit</t>
  </si>
  <si>
    <t>6D.11</t>
  </si>
  <si>
    <t>B0003DMMAVRSDBM</t>
  </si>
  <si>
    <t>B0003DMMAVRSDSM</t>
  </si>
  <si>
    <t>New business meters installation – supply-demand balance benefit</t>
  </si>
  <si>
    <t>6D.12</t>
  </si>
  <si>
    <t>B0003DMMAVBSDBM</t>
  </si>
  <si>
    <t>B0003DMMAVBSDSM</t>
  </si>
  <si>
    <t>Residential meters renewed - supply-demand balance benefit</t>
  </si>
  <si>
    <t>6D.13</t>
  </si>
  <si>
    <t>B0003DMMAVRRBSM</t>
  </si>
  <si>
    <t>Business meters renewed - supply-demand balance benefit</t>
  </si>
  <si>
    <t>6D.14</t>
  </si>
  <si>
    <t>B0003DMMAVRBBSM</t>
  </si>
  <si>
    <t>Residential properties - meter penetration</t>
  </si>
  <si>
    <t>6D.15</t>
  </si>
  <si>
    <t>B0003DMMAVRPBM</t>
  </si>
  <si>
    <t>B0003DMMAVRPSM</t>
  </si>
  <si>
    <t>Leakage activities - Totex expenditure</t>
  </si>
  <si>
    <t>Maintaining leakage</t>
  </si>
  <si>
    <t>Reducing leakage</t>
  </si>
  <si>
    <t>Total leakage activity</t>
  </si>
  <si>
    <t>6D.16</t>
  </si>
  <si>
    <t>B0003DMLAML</t>
  </si>
  <si>
    <t>B0003DMLARL</t>
  </si>
  <si>
    <t>B0003DMLATOT</t>
  </si>
  <si>
    <t>Per capita consumption  (excluding supply pipe leakage)</t>
  </si>
  <si>
    <t>Per capita consumption (measured customers)</t>
  </si>
  <si>
    <t>l/h/d</t>
  </si>
  <si>
    <t>6D.17</t>
  </si>
  <si>
    <t>B0003DMPCCMC</t>
  </si>
  <si>
    <t>Per capita consumption (unmeasured customers)</t>
  </si>
  <si>
    <t>6D.18</t>
  </si>
  <si>
    <t>B0003DMPCCUC</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</si>
  <si>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</si>
  <si>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</si>
  <si>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</si>
  <si>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</si>
  <si>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</si>
  <si>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</si>
  <si>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</si>
  <si>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</si>
  <si>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</si>
  <si>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</si>
  <si>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</si>
  <si>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</si>
  <si>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</si>
  <si>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</si>
  <si>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</si>
  <si>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</si>
  <si>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</si>
  <si>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</si>
  <si>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</si>
  <si>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</si>
  <si>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t>
  </si>
  <si>
    <t>7A.7</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</si>
  <si>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</si>
  <si>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</si>
  <si>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</si>
  <si>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</si>
  <si>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</si>
  <si>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</si>
  <si>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</si>
  <si>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</si>
  <si>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</si>
  <si>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</si>
  <si>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</si>
  <si>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</si>
  <si>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</si>
  <si>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</si>
  <si>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</si>
  <si>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</si>
  <si>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</si>
  <si>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t>
  </si>
  <si>
    <t>7A.13</t>
  </si>
  <si>
    <t>STWB042TOT</t>
  </si>
  <si>
    <t>Costs of STWs - all sizes</t>
  </si>
  <si>
    <t>Costs if STWs - all sizes</t>
  </si>
  <si>
    <t>Total Functional expenditure for Sewage treatment</t>
  </si>
  <si>
    <t>7A.14</t>
  </si>
  <si>
    <t>STWB043TOT</t>
  </si>
  <si>
    <t>7B.2 Validations</t>
  </si>
  <si>
    <t>Total STW</t>
  </si>
  <si>
    <t>Sewage treatment works - Explanatory variables</t>
  </si>
  <si>
    <t>Works name (existing works)</t>
  </si>
  <si>
    <t>text</t>
  </si>
  <si>
    <t>Abingdon</t>
  </si>
  <si>
    <t>Aldershot</t>
  </si>
  <si>
    <t>Alton</t>
  </si>
  <si>
    <t>Ascot</t>
  </si>
  <si>
    <t>Aylesbury</t>
  </si>
  <si>
    <t>Banbury</t>
  </si>
  <si>
    <t>Basingstoke</t>
  </si>
  <si>
    <t>Beckton</t>
  </si>
  <si>
    <t>Beddington</t>
  </si>
  <si>
    <t>Berkhamsted</t>
  </si>
  <si>
    <t>Bicester</t>
  </si>
  <si>
    <t>Bishops Stortford</t>
  </si>
  <si>
    <t>Blackbirds</t>
  </si>
  <si>
    <t>Bordon</t>
  </si>
  <si>
    <t>Bracknell</t>
  </si>
  <si>
    <t>Camberley</t>
  </si>
  <si>
    <t>Chertsey</t>
  </si>
  <si>
    <t>Chesham</t>
  </si>
  <si>
    <t>Cirencester</t>
  </si>
  <si>
    <t>Crawley</t>
  </si>
  <si>
    <t>Crossness</t>
  </si>
  <si>
    <t>Deephams</t>
  </si>
  <si>
    <t>Didcot</t>
  </si>
  <si>
    <t>Dorking</t>
  </si>
  <si>
    <t>Reigate (Earlswood)</t>
  </si>
  <si>
    <t>Luton (East Hyde)</t>
  </si>
  <si>
    <t>Esher</t>
  </si>
  <si>
    <t>Farnham</t>
  </si>
  <si>
    <t>Fleet</t>
  </si>
  <si>
    <t>Godalming</t>
  </si>
  <si>
    <t>Guildford</t>
  </si>
  <si>
    <t>Harpenden</t>
  </si>
  <si>
    <t>Hogsmill</t>
  </si>
  <si>
    <t>Horley (Surrey)</t>
  </si>
  <si>
    <t>Leatherhead</t>
  </si>
  <si>
    <t>Little Marlow</t>
  </si>
  <si>
    <t>Long Reach</t>
  </si>
  <si>
    <t>Maidenhead</t>
  </si>
  <si>
    <t>Maple Lodge</t>
  </si>
  <si>
    <t>Mogden</t>
  </si>
  <si>
    <t>Brentwood</t>
  </si>
  <si>
    <t>Newbury</t>
  </si>
  <si>
    <t>Oxford</t>
  </si>
  <si>
    <t>Reading</t>
  </si>
  <si>
    <t>Riverside</t>
  </si>
  <si>
    <t>Rye Meads</t>
  </si>
  <si>
    <t>Sandhurst</t>
  </si>
  <si>
    <t>Slough</t>
  </si>
  <si>
    <t>Swindon (Rodbourne)</t>
  </si>
  <si>
    <t>Wantage</t>
  </si>
  <si>
    <t>Wargrave</t>
  </si>
  <si>
    <t>Windsor</t>
  </si>
  <si>
    <t>Wisley</t>
  </si>
  <si>
    <t>Witney</t>
  </si>
  <si>
    <t>Woking</t>
  </si>
  <si>
    <t>7B.1</t>
  </si>
  <si>
    <t>Primary Treatment</t>
  </si>
  <si>
    <t>Works name (new works)</t>
  </si>
  <si>
    <t>Secondary Activated Sludge</t>
  </si>
  <si>
    <t>Works name</t>
  </si>
  <si>
    <t>Secondary Biological</t>
  </si>
  <si>
    <t>Classification of treatment works</t>
  </si>
  <si>
    <t>TB2</t>
  </si>
  <si>
    <t>TA2</t>
  </si>
  <si>
    <t>SAS</t>
  </si>
  <si>
    <t>TB1</t>
  </si>
  <si>
    <t>SB</t>
  </si>
  <si>
    <t>7B.2</t>
  </si>
  <si>
    <t>Tertiary A1</t>
  </si>
  <si>
    <t>Population equivalent of total load received</t>
  </si>
  <si>
    <t>7B.3</t>
  </si>
  <si>
    <t>Tertiary A2</t>
  </si>
  <si>
    <t>Suspended solids consent</t>
  </si>
  <si>
    <t>mg/l</t>
  </si>
  <si>
    <t>7B.4</t>
  </si>
  <si>
    <t>Tertiary B1</t>
  </si>
  <si>
    <r>
      <t>BOD</t>
    </r>
    <r>
      <rPr>
        <i/>
        <vertAlign val="subscript"/>
        <sz val="12"/>
        <color theme="1"/>
        <rFont val="Calibri"/>
        <family val="2"/>
      </rPr>
      <t>5</t>
    </r>
    <r>
      <rPr>
        <sz val="12"/>
        <color theme="1"/>
        <rFont val="Calibri"/>
        <family val="2"/>
      </rPr>
      <t xml:space="preserve"> consent</t>
    </r>
  </si>
  <si>
    <t>7B.5</t>
  </si>
  <si>
    <t>Tertiary B2</t>
  </si>
  <si>
    <t>Ammonia consent</t>
  </si>
  <si>
    <t>7B.6</t>
  </si>
  <si>
    <t>Phosphorus consent</t>
  </si>
  <si>
    <t>7B.7</t>
  </si>
  <si>
    <t>UV consent</t>
  </si>
  <si>
    <r>
      <t>mW/s/cm</t>
    </r>
    <r>
      <rPr>
        <vertAlign val="superscript"/>
        <sz val="12"/>
        <rFont val="Calibri"/>
        <family val="2"/>
      </rPr>
      <t>2</t>
    </r>
  </si>
  <si>
    <t>None</t>
  </si>
  <si>
    <t>7B.8</t>
  </si>
  <si>
    <t>Load received by STW</t>
  </si>
  <si>
    <r>
      <t>kgBOD</t>
    </r>
    <r>
      <rPr>
        <vertAlign val="subscript"/>
        <sz val="12"/>
        <rFont val="Calibri"/>
        <family val="2"/>
      </rPr>
      <t>5</t>
    </r>
    <r>
      <rPr>
        <sz val="12"/>
        <rFont val="Calibri"/>
        <family val="2"/>
      </rPr>
      <t>/d</t>
    </r>
  </si>
  <si>
    <t>7B.9</t>
  </si>
  <si>
    <t>Flow passed to full treatment</t>
  </si>
  <si>
    <r>
      <t>m</t>
    </r>
    <r>
      <rPr>
        <vertAlign val="superscript"/>
        <sz val="12"/>
        <rFont val="Calibri"/>
        <family val="2"/>
      </rPr>
      <t>3</t>
    </r>
    <r>
      <rPr>
        <sz val="12"/>
        <rFont val="Calibri"/>
        <family val="2"/>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</si>
  <si>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</si>
  <si>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</si>
  <si>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</si>
  <si>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</si>
  <si>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</si>
  <si>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</si>
  <si>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</si>
  <si>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</si>
  <si>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</si>
  <si>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</si>
  <si>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</si>
  <si>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</si>
  <si>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</si>
  <si>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</si>
  <si>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</si>
  <si>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 - Sewer and volume data for the 12 months ended 31st March 2012</t>
  </si>
  <si>
    <t>Wastewater network</t>
  </si>
  <si>
    <t>Connectable properties served by s101A schemes completed in the report year</t>
  </si>
  <si>
    <t>7C.1</t>
  </si>
  <si>
    <t>S4002</t>
  </si>
  <si>
    <t>Number of s101A schemes completed in the report year</t>
  </si>
  <si>
    <t>7C.2</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</si>
  <si>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</si>
  <si>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</si>
  <si>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</si>
  <si>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</si>
  <si>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</si>
  <si>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</si>
  <si>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</si>
  <si>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</si>
  <si>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</si>
  <si>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</si>
  <si>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</si>
  <si>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</si>
  <si>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</si>
  <si>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</si>
  <si>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</si>
  <si>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</si>
  <si>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</si>
  <si>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</si>
  <si>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</si>
  <si>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</si>
  <si>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</si>
  <si>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</si>
  <si>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</si>
  <si>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</si>
  <si>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</si>
  <si>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</si>
  <si>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</si>
  <si>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</si>
  <si>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</si>
  <si>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</si>
  <si>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</si>
  <si>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</si>
  <si>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</si>
  <si>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</si>
  <si>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</si>
  <si>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</si>
  <si>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</si>
  <si>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</si>
  <si>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</si>
  <si>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</si>
  <si>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</si>
  <si>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</si>
  <si>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</si>
  <si>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</si>
  <si>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</si>
  <si>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</si>
  <si>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</si>
  <si>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</si>
  <si>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</si>
  <si>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</si>
  <si>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</si>
  <si>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</si>
  <si>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</si>
  <si>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</si>
  <si>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</si>
  <si>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</si>
  <si>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</si>
  <si>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</si>
  <si>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</si>
  <si>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</si>
  <si>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</si>
  <si>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</si>
  <si>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</si>
  <si>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</si>
  <si>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</si>
  <si>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</si>
  <si>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</si>
  <si>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</si>
  <si>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Calibri"/>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</si>
  <si>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</si>
  <si>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</si>
  <si>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</si>
  <si>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</si>
  <si>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</si>
  <si>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</si>
  <si>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</si>
  <si>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</si>
  <si>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</si>
  <si>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</si>
  <si>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</si>
  <si>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</si>
  <si>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</si>
  <si>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</si>
  <si>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</si>
  <si>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</si>
  <si>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</si>
  <si>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</si>
  <si>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</si>
  <si>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</si>
  <si>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</si>
  <si>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Calibri"/>
        <family val="2"/>
      </rPr>
      <t>5</t>
    </r>
    <r>
      <rPr>
        <sz val="12"/>
        <color indexed="8"/>
        <rFont val="Calibri"/>
        <family val="2"/>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</si>
  <si>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</si>
  <si>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</si>
  <si>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</si>
  <si>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</si>
  <si>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</si>
  <si>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</si>
  <si>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</si>
  <si>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</si>
  <si>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</si>
  <si>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</si>
  <si>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</si>
  <si>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</si>
  <si>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</si>
  <si>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</si>
  <si>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</si>
  <si>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</si>
  <si>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</si>
  <si>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</si>
  <si>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</si>
  <si>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</si>
  <si>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</si>
  <si>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</si>
  <si>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</si>
  <si>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</si>
  <si>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</si>
  <si>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</si>
  <si>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</si>
  <si>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</si>
  <si>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</si>
  <si>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</si>
  <si>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</si>
  <si>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</si>
  <si>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</si>
  <si>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</si>
  <si>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</si>
  <si>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</si>
  <si>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</si>
  <si>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</si>
  <si>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</si>
  <si>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</si>
  <si>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</si>
  <si>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</si>
  <si>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</si>
  <si>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</si>
  <si>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</si>
  <si>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</si>
  <si>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</si>
  <si>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</si>
  <si>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</si>
  <si>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</si>
  <si>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</si>
  <si>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</si>
  <si>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</si>
  <si>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</si>
  <si>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</si>
  <si>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</si>
  <si>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</si>
  <si>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</si>
  <si>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</si>
  <si>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</si>
  <si>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</si>
  <si>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</si>
  <si>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</si>
  <si>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</si>
  <si>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</si>
  <si>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</si>
  <si>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</si>
  <si>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</si>
  <si>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</si>
  <si>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</si>
  <si>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</si>
  <si>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</si>
  <si>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</si>
  <si>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</si>
  <si>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</si>
  <si>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</si>
  <si>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</si>
  <si>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</si>
  <si>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</si>
  <si>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</si>
  <si>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</si>
  <si>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</si>
  <si>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</si>
  <si>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</si>
  <si>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</si>
  <si>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</si>
  <si>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</si>
  <si>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</si>
  <si>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</si>
  <si>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</si>
  <si>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</si>
  <si>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</si>
  <si>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</si>
  <si>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</si>
  <si>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</si>
  <si>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</si>
  <si>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</si>
  <si>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</si>
  <si>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</si>
  <si>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</si>
  <si>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</si>
  <si>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</si>
  <si>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</si>
  <si>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</si>
  <si>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</si>
  <si>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</si>
  <si>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</si>
  <si>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</si>
  <si>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</si>
  <si>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</si>
  <si>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</si>
  <si>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</si>
  <si>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</si>
  <si>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</si>
  <si>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</si>
  <si>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</si>
  <si>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</si>
  <si>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</si>
  <si>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</si>
  <si>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</si>
  <si>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</si>
  <si>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</si>
  <si>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</si>
  <si>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</si>
  <si>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</si>
  <si>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</si>
  <si>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</si>
  <si>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</si>
  <si>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</si>
  <si>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</si>
  <si>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</si>
  <si>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</si>
  <si>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</si>
  <si>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</si>
  <si>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</si>
  <si>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</si>
  <si>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</si>
  <si>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</si>
  <si>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</si>
  <si>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</si>
  <si>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</si>
  <si>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</si>
  <si>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</si>
  <si>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</si>
  <si>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</si>
  <si>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</si>
  <si>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</si>
  <si>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</si>
  <si>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</si>
  <si>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</si>
  <si>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</si>
  <si>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</si>
  <si>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</si>
  <si>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</si>
  <si>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</si>
  <si>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</si>
  <si>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</si>
  <si>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</si>
  <si>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</si>
  <si>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</si>
  <si>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</si>
  <si>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</si>
  <si>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</si>
  <si>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</si>
  <si>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</si>
  <si>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</si>
  <si>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</si>
  <si>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</si>
  <si>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</si>
  <si>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</si>
  <si>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</si>
  <si>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</si>
  <si>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</si>
  <si>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</si>
  <si>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</si>
  <si>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</si>
  <si>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</si>
  <si>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</si>
  <si>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</si>
  <si>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</si>
  <si>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</si>
  <si>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</si>
  <si>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</si>
  <si>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</si>
  <si>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</si>
  <si>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</si>
  <si>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</si>
  <si>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</si>
  <si>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</si>
  <si>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</si>
  <si>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</si>
  <si>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</si>
  <si>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</si>
  <si>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</si>
  <si>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</si>
  <si>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</si>
  <si>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</si>
  <si>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</si>
  <si>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</si>
  <si>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</si>
  <si>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</si>
  <si>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</si>
  <si>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</si>
  <si>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</si>
  <si>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</si>
  <si>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</si>
  <si>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</si>
  <si>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</si>
  <si>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</si>
  <si>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</si>
  <si>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</si>
  <si>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</si>
  <si>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</si>
  <si>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</si>
  <si>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</si>
  <si>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</si>
  <si>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</si>
  <si>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</si>
  <si>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</si>
  <si>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</si>
  <si>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</si>
  <si>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</si>
  <si>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</si>
  <si>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</si>
  <si>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</si>
  <si>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</si>
  <si>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</si>
  <si>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</si>
  <si>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</si>
  <si>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</si>
  <si>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</si>
  <si>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</si>
  <si>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</si>
  <si>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</si>
  <si>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</si>
  <si>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</si>
  <si>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</si>
  <si>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</si>
  <si>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</si>
  <si>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</si>
  <si>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</si>
  <si>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</si>
  <si>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</si>
  <si>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</si>
  <si>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</si>
  <si>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</si>
  <si>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</si>
  <si>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</si>
  <si>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</si>
  <si>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</si>
  <si>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</si>
  <si>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</si>
  <si>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</si>
  <si>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</si>
  <si>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</si>
  <si>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</si>
  <si>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</si>
  <si>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</si>
  <si>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</si>
  <si>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</si>
  <si>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</si>
  <si>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</si>
  <si>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</si>
  <si>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</si>
  <si>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</si>
  <si>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</si>
  <si>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</si>
  <si>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</si>
  <si>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</si>
  <si>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</si>
  <si>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</si>
  <si>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</si>
  <si>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</si>
  <si>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</si>
  <si>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</si>
  <si>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</si>
  <si>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</si>
  <si>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</si>
  <si>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</si>
  <si>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</si>
  <si>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</si>
  <si>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</si>
  <si>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</si>
  <si>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</si>
  <si>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</si>
  <si>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</si>
  <si>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</si>
  <si>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</si>
  <si>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</si>
  <si>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</si>
  <si>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</si>
  <si>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</si>
  <si>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</si>
  <si>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</si>
  <si>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</si>
  <si>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</si>
  <si>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</si>
  <si>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</si>
  <si>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</si>
  <si>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</si>
  <si>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</si>
  <si>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</si>
  <si>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</si>
  <si>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</si>
  <si>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</si>
  <si>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</si>
  <si>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</si>
  <si>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</si>
  <si>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</si>
  <si>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</si>
  <si>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</si>
  <si>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</si>
  <si>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</si>
  <si>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</si>
  <si>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</si>
  <si>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</si>
  <si>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</si>
  <si>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</si>
  <si>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</si>
  <si>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</si>
  <si>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</si>
  <si>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</si>
  <si>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</si>
  <si>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</si>
  <si>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</si>
  <si>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</si>
  <si>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</si>
  <si>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</si>
  <si>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</si>
  <si>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</si>
  <si>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</si>
  <si>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</si>
  <si>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</si>
  <si>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</si>
  <si>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</si>
  <si>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</si>
  <si>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</si>
  <si>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</si>
  <si>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</si>
  <si>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</si>
  <si>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</si>
  <si>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</si>
  <si>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</si>
  <si>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</si>
  <si>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</si>
  <si>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</si>
  <si>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</si>
  <si>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</si>
  <si>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</si>
  <si>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</si>
  <si>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</si>
  <si>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</si>
  <si>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</si>
  <si>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</si>
  <si>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</si>
  <si>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</si>
  <si>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</si>
  <si>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</si>
  <si>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</si>
  <si>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</si>
  <si>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</si>
  <si>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</si>
  <si>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</si>
  <si>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</si>
  <si>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</si>
  <si>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</si>
  <si>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</si>
  <si>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</si>
  <si>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</si>
  <si>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</si>
  <si>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</si>
  <si>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</si>
  <si>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</si>
  <si>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</si>
  <si>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</si>
  <si>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</si>
  <si>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</si>
  <si>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</si>
  <si>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</si>
  <si>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</si>
  <si>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</si>
  <si>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</si>
  <si>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</si>
  <si>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</si>
  <si>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</si>
  <si>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filter bed or activated sludge STWs with tightened/new P consents</t>
  </si>
  <si>
    <t>7D.17</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</si>
  <si>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</si>
  <si>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</si>
  <si>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</si>
  <si>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</si>
  <si>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</si>
  <si>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</si>
  <si>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</si>
  <si>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</si>
  <si>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</si>
  <si>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</si>
  <si>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</si>
  <si>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</si>
  <si>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</si>
  <si>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 with tightened / new consents for chemicals</t>
  </si>
  <si>
    <t>7D.22</t>
  </si>
  <si>
    <t>S4031</t>
  </si>
  <si>
    <t>Cumulative shortfall in FFT addressed by WINEP / NEP schemes to increase STW capacity </t>
  </si>
  <si>
    <t>l/s</t>
  </si>
  <si>
    <t>7D.23</t>
  </si>
  <si>
    <t>S4032</t>
  </si>
  <si>
    <t>Additional storm tank capacity provided at STWs</t>
  </si>
  <si>
    <t>m3</t>
  </si>
  <si>
    <t>7D.24</t>
  </si>
  <si>
    <t>S4033</t>
  </si>
  <si>
    <t>Additional volume of network storage at CSOs etc to reduce spill frequency  </t>
  </si>
  <si>
    <t>7D.25</t>
  </si>
  <si>
    <t>S4034</t>
  </si>
  <si>
    <t>Wastewater network+ - Energy consumption and other data for the 12 months ended 31st March 2011</t>
  </si>
  <si>
    <t>Total sewerage catchment area</t>
  </si>
  <si>
    <r>
      <t>km</t>
    </r>
    <r>
      <rPr>
        <vertAlign val="superscript"/>
        <sz val="12"/>
        <rFont val="Calibri"/>
        <family val="2"/>
      </rPr>
      <t>2</t>
    </r>
  </si>
  <si>
    <t>7E.1</t>
  </si>
  <si>
    <t>BN1176CA</t>
  </si>
  <si>
    <t>Designated coastal bathing waters</t>
  </si>
  <si>
    <t>7E.2</t>
  </si>
  <si>
    <t>BN1615</t>
  </si>
  <si>
    <t>Number of intermittent discharge sites with event duration monitoring</t>
  </si>
  <si>
    <t>7E.3</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</si>
  <si>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</si>
  <si>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</si>
  <si>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</si>
  <si>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</si>
  <si>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</si>
  <si>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</si>
  <si>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</si>
  <si>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</si>
  <si>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</si>
  <si>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</si>
  <si>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</si>
  <si>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</si>
  <si>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</si>
  <si>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</si>
  <si>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</si>
  <si>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</si>
  <si>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</si>
  <si>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Notes - not for publication</t>
  </si>
  <si>
    <t>Total sewage sludge produced, treated by incumbents</t>
  </si>
  <si>
    <t>ttds/ year</t>
  </si>
  <si>
    <t>8A.1</t>
  </si>
  <si>
    <t>BP05613</t>
  </si>
  <si>
    <r>
      <t>Total sewage sludge produced, treated by 3</t>
    </r>
    <r>
      <rPr>
        <vertAlign val="superscript"/>
        <sz val="10"/>
        <rFont val="Calibri"/>
        <family val="2"/>
      </rPr>
      <t>rd</t>
    </r>
    <r>
      <rPr>
        <sz val="10"/>
        <rFont val="Calibri"/>
        <family val="2"/>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</si>
  <si>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</si>
  <si>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</si>
  <si>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</si>
  <si>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</si>
  <si>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</si>
  <si>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</si>
  <si>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</si>
  <si>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</si>
  <si>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</si>
  <si>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</si>
  <si>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</si>
  <si>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</si>
  <si>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</si>
  <si>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</si>
  <si>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Calibri"/>
        <family val="2"/>
      </rPr>
      <t>rd</t>
    </r>
    <r>
      <rPr>
        <sz val="12"/>
        <rFont val="Calibri"/>
        <family val="2"/>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</si>
  <si>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</si>
  <si>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</si>
  <si>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</si>
  <si>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</si>
  <si>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</si>
  <si>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</si>
  <si>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</si>
  <si>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</si>
  <si>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</si>
  <si>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</si>
  <si>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</si>
  <si>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</si>
  <si>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</si>
  <si>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</si>
  <si>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</si>
  <si>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</si>
  <si>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</si>
  <si>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</si>
  <si>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of intersiting 'work' done by tanker (by volume transported) </t>
  </si>
  <si>
    <r>
      <t>m</t>
    </r>
    <r>
      <rPr>
        <vertAlign val="superscript"/>
        <sz val="10"/>
        <rFont val="Calibri"/>
        <family val="2"/>
      </rPr>
      <t>3</t>
    </r>
    <r>
      <rPr>
        <sz val="10"/>
        <rFont val="Calibri"/>
        <family val="2"/>
      </rPr>
      <t>*km/yr</t>
    </r>
  </si>
  <si>
    <t>8A.13</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</si>
  <si>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</si>
  <si>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</si>
  <si>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</si>
  <si>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</si>
  <si>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</si>
  <si>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</si>
  <si>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</si>
  <si>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</si>
  <si>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</si>
  <si>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</si>
  <si>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</si>
  <si>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</si>
  <si>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</si>
  <si>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</si>
  <si>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</si>
  <si>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</si>
  <si>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</si>
  <si>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</si>
  <si>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</si>
  <si>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</si>
  <si>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</si>
  <si>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</si>
  <si>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</si>
  <si>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</si>
  <si>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</si>
  <si>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</si>
  <si>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</si>
  <si>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</si>
  <si>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</si>
  <si>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</si>
  <si>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</si>
  <si>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</si>
  <si>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</si>
  <si>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</si>
  <si>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</si>
  <si>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</si>
  <si>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</si>
  <si>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</si>
  <si>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</si>
  <si>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</si>
  <si>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</si>
  <si>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</si>
  <si>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</si>
  <si>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</si>
  <si>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</si>
  <si>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</si>
  <si>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</si>
  <si>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</si>
  <si>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</si>
  <si>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</si>
  <si>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</si>
  <si>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</si>
  <si>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</si>
  <si>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</si>
  <si>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</si>
  <si>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WWS1007DISTPPP</t>
  </si>
  <si>
    <t>WWS1007DISTPTK</t>
  </si>
  <si>
    <t>WWS1007DISTPTR</t>
  </si>
  <si>
    <t>WWS1007DISTPTOT</t>
  </si>
  <si>
    <t>8B.8</t>
  </si>
  <si>
    <t>WWS1007INSTPPP</t>
  </si>
  <si>
    <t>WWS1007INSTPTK</t>
  </si>
  <si>
    <t>WWS1007INSTPTR</t>
  </si>
  <si>
    <t>WWS1007INSTPTOT</t>
  </si>
  <si>
    <t>Total functional expenditure</t>
  </si>
  <si>
    <t>8B.9</t>
  </si>
  <si>
    <t>BM816STPPP</t>
  </si>
  <si>
    <t>BM816STPTK</t>
  </si>
  <si>
    <t>BM816STPTR</t>
  </si>
  <si>
    <t>BM816STPTOT</t>
  </si>
  <si>
    <t>8B.10</t>
  </si>
  <si>
    <t>WWS1008STPPP</t>
  </si>
  <si>
    <t>WWS1008STPTK</t>
  </si>
  <si>
    <t>WWS1008STPTR</t>
  </si>
  <si>
    <t>WWS1008STPTOT</t>
  </si>
  <si>
    <t>8B.11</t>
  </si>
  <si>
    <t>WWS1009STPPP</t>
  </si>
  <si>
    <t>WWS1009STPTK</t>
  </si>
  <si>
    <t>WWS1009STPTR</t>
  </si>
  <si>
    <t>WWS1009STPTOT</t>
  </si>
  <si>
    <t>Untreated Sludge</t>
  </si>
  <si>
    <t>Raw Sludge liming</t>
  </si>
  <si>
    <t>Conventional AD</t>
  </si>
  <si>
    <t>Incineration of raw sludge</t>
  </si>
  <si>
    <t>Incineration of digested Sludge</t>
  </si>
  <si>
    <t>Photo-conditioning/ composting</t>
  </si>
  <si>
    <t>Advanced Anaerobic Digestion</t>
  </si>
  <si>
    <t>Sludge treatment type</t>
  </si>
  <si>
    <t>8B.12</t>
  </si>
  <si>
    <t>BM402STUTS</t>
  </si>
  <si>
    <t>BM402STRSL</t>
  </si>
  <si>
    <t>BM402STCAD</t>
  </si>
  <si>
    <t>BM402STIRS</t>
  </si>
  <si>
    <t>BM402STIDS</t>
  </si>
  <si>
    <t>BM402STPCC</t>
  </si>
  <si>
    <t>BM402STAD</t>
  </si>
  <si>
    <t>BM402STSLOT</t>
  </si>
  <si>
    <t>BM402STTOT</t>
  </si>
  <si>
    <t>8B.13</t>
  </si>
  <si>
    <t>BM836STUTS</t>
  </si>
  <si>
    <t>BM836STRSL</t>
  </si>
  <si>
    <t>BM836STCAD</t>
  </si>
  <si>
    <t>BM836STIRS</t>
  </si>
  <si>
    <t>BM836STIDS</t>
  </si>
  <si>
    <t>BM836STPCC</t>
  </si>
  <si>
    <t>BM836STAD</t>
  </si>
  <si>
    <t>BM836STSLOT</t>
  </si>
  <si>
    <t>BM836STTOT</t>
  </si>
  <si>
    <t>8B.14</t>
  </si>
  <si>
    <t>WWS1003STUTS</t>
  </si>
  <si>
    <t>WWS1003STRSL</t>
  </si>
  <si>
    <t>WWS1003STCAD</t>
  </si>
  <si>
    <t>WWS1003STIRS</t>
  </si>
  <si>
    <t>WWS1003STIDS</t>
  </si>
  <si>
    <t>WWS1003STPCC</t>
  </si>
  <si>
    <t>WWS1003STAD</t>
  </si>
  <si>
    <t>WWS1003STSLOT</t>
  </si>
  <si>
    <t>WWS1003STTOT</t>
  </si>
  <si>
    <t>8B.15</t>
  </si>
  <si>
    <t>BM240STUTS</t>
  </si>
  <si>
    <t>BM240STRSL</t>
  </si>
  <si>
    <t>BM240STCAD</t>
  </si>
  <si>
    <t>BM240STIRS</t>
  </si>
  <si>
    <t>BM240STIDS</t>
  </si>
  <si>
    <t>BM240STPCC</t>
  </si>
  <si>
    <t>BM240STAD</t>
  </si>
  <si>
    <t>BM240STSLOT</t>
  </si>
  <si>
    <t>BM240STTOT</t>
  </si>
  <si>
    <t>8B.16</t>
  </si>
  <si>
    <t>WWS1005STUTS</t>
  </si>
  <si>
    <t>WWS1005STRSL</t>
  </si>
  <si>
    <t>WWS1005STCAD</t>
  </si>
  <si>
    <t>WWS1005STIRS</t>
  </si>
  <si>
    <t>WWS1005STIDS</t>
  </si>
  <si>
    <t>WWS1005STPCC</t>
  </si>
  <si>
    <t>WWS1005STAD</t>
  </si>
  <si>
    <t>WWS1005STSLOT</t>
  </si>
  <si>
    <t>WWS1005STTOT</t>
  </si>
  <si>
    <t>8B.17</t>
  </si>
  <si>
    <t>WWS1006STUTS</t>
  </si>
  <si>
    <t>WWS1006STRSL</t>
  </si>
  <si>
    <t>WWS1006STCAD</t>
  </si>
  <si>
    <t>WWS1006STIRS</t>
  </si>
  <si>
    <t>WWS1006STIDS</t>
  </si>
  <si>
    <t>WWS1006STPCC</t>
  </si>
  <si>
    <t>WWS1006STAD</t>
  </si>
  <si>
    <t>WWS1006STSLOT</t>
  </si>
  <si>
    <t>WWS1006STTOT</t>
  </si>
  <si>
    <t>8B.18</t>
  </si>
  <si>
    <t>BM408STUTS</t>
  </si>
  <si>
    <t>BM408STRSL</t>
  </si>
  <si>
    <t>BM408STCAD</t>
  </si>
  <si>
    <t>BM408STIRS</t>
  </si>
  <si>
    <t>BM408STIDS</t>
  </si>
  <si>
    <t>BM408STPCC</t>
  </si>
  <si>
    <t>BM408STAD</t>
  </si>
  <si>
    <t>BM408STSLOT</t>
  </si>
  <si>
    <t>BM408STTOT</t>
  </si>
  <si>
    <t>8B.19</t>
  </si>
  <si>
    <t>BM410STUTS</t>
  </si>
  <si>
    <t>BM410STRSL</t>
  </si>
  <si>
    <t>BM410STCAD</t>
  </si>
  <si>
    <t>BM410STIRS</t>
  </si>
  <si>
    <t>BM410STIDS</t>
  </si>
  <si>
    <t>BM410STPCC</t>
  </si>
  <si>
    <t>BM410STAD</t>
  </si>
  <si>
    <t>BM410STSLOT</t>
  </si>
  <si>
    <t>BM410STTOT</t>
  </si>
  <si>
    <t>8B.20</t>
  </si>
  <si>
    <t>BM816STUTS</t>
  </si>
  <si>
    <t>BM816STRSL</t>
  </si>
  <si>
    <t>BM816STCAD</t>
  </si>
  <si>
    <t>BM816STIRS</t>
  </si>
  <si>
    <t>BM816STIDS</t>
  </si>
  <si>
    <t>BM816STPCC</t>
  </si>
  <si>
    <t>BM816STAD</t>
  </si>
  <si>
    <t>BM816STSLOT</t>
  </si>
  <si>
    <t>BM816STTOT</t>
  </si>
  <si>
    <t>8B.21</t>
  </si>
  <si>
    <t>BM817STUTS</t>
  </si>
  <si>
    <t>BM817STRSL</t>
  </si>
  <si>
    <t>BM817STCAD</t>
  </si>
  <si>
    <t>BM817STIRS</t>
  </si>
  <si>
    <t>BM817STIDS</t>
  </si>
  <si>
    <t>BM817STPCC</t>
  </si>
  <si>
    <t>BM817STAD</t>
  </si>
  <si>
    <t>BM817STSLOT</t>
  </si>
  <si>
    <t>BM817STTOT</t>
  </si>
  <si>
    <t>8B.22</t>
  </si>
  <si>
    <t>BM8390STUTS</t>
  </si>
  <si>
    <t>BM8390STRSL</t>
  </si>
  <si>
    <t>BM8390STCAD</t>
  </si>
  <si>
    <t>BM8390STIRS</t>
  </si>
  <si>
    <t>BM8390STIDS</t>
  </si>
  <si>
    <t>BM8390STPCC</t>
  </si>
  <si>
    <t>BM8390STAD</t>
  </si>
  <si>
    <t>BM8390STSLOT</t>
  </si>
  <si>
    <t>BM8390STTOT</t>
  </si>
  <si>
    <t>landfill, raw</t>
  </si>
  <si>
    <t>landfill, partly treated</t>
  </si>
  <si>
    <t>land restoration/ reclamation</t>
  </si>
  <si>
    <t>sludge recycled to farmland</t>
  </si>
  <si>
    <t>Sludge disposal route</t>
  </si>
  <si>
    <t>8B.23</t>
  </si>
  <si>
    <t>BM402SDLFR</t>
  </si>
  <si>
    <t>BM402SDLFP</t>
  </si>
  <si>
    <t>BM402SDLRR</t>
  </si>
  <si>
    <t>BM402SDRTF</t>
  </si>
  <si>
    <t>BM402SDSOT</t>
  </si>
  <si>
    <t>BM402SDTOT</t>
  </si>
  <si>
    <t>8B.24</t>
  </si>
  <si>
    <t>BM836SDLFR</t>
  </si>
  <si>
    <t>BM836SDLFP</t>
  </si>
  <si>
    <t>BM836SDLRR</t>
  </si>
  <si>
    <t>BM836SDRTF</t>
  </si>
  <si>
    <t>BM836SDSOT</t>
  </si>
  <si>
    <t>BM836SDTOT</t>
  </si>
  <si>
    <t>8B.25</t>
  </si>
  <si>
    <t>WWS1003SDLFR</t>
  </si>
  <si>
    <t>WWS1003SDLFP</t>
  </si>
  <si>
    <t>WWS1003SDLRR</t>
  </si>
  <si>
    <t>WWS1003SDRTF</t>
  </si>
  <si>
    <t>WWS1003SDSOT</t>
  </si>
  <si>
    <t>WWS1003SDTOT</t>
  </si>
  <si>
    <t>8B.26</t>
  </si>
  <si>
    <t>BM240SDLFR</t>
  </si>
  <si>
    <t>BM240SDLFP</t>
  </si>
  <si>
    <t>BM240SDLRR</t>
  </si>
  <si>
    <t>BM240SDRTF</t>
  </si>
  <si>
    <t>BM240SDSOT</t>
  </si>
  <si>
    <t>BM240SDTOT</t>
  </si>
  <si>
    <t>8B.27</t>
  </si>
  <si>
    <t>WWS1005SDLFR</t>
  </si>
  <si>
    <t>WWS1005SDLFP</t>
  </si>
  <si>
    <t>WWS1005SDLRR</t>
  </si>
  <si>
    <t>WWS1005SDRTF</t>
  </si>
  <si>
    <t>WWS1005SDSOT</t>
  </si>
  <si>
    <t>WWS1005SDTOT</t>
  </si>
  <si>
    <t>8B.28</t>
  </si>
  <si>
    <t>WWS1006SDLFR</t>
  </si>
  <si>
    <t>WWS1006SDLFP</t>
  </si>
  <si>
    <t>WWS1006SDLRR</t>
  </si>
  <si>
    <t>WWS1006SDRTF</t>
  </si>
  <si>
    <t>WWS1006SDSOT</t>
  </si>
  <si>
    <t>WWS1006SDTOT</t>
  </si>
  <si>
    <t>8B.29</t>
  </si>
  <si>
    <t>BM408SDLFR</t>
  </si>
  <si>
    <t>BM408SDLFP</t>
  </si>
  <si>
    <t>BM408SDLRR</t>
  </si>
  <si>
    <t>BM408SDRTF</t>
  </si>
  <si>
    <t>BM408SDSOT</t>
  </si>
  <si>
    <t>BM408SDTOT</t>
  </si>
  <si>
    <t>8B.30</t>
  </si>
  <si>
    <t>BM410SDLFR</t>
  </si>
  <si>
    <t>BM410SDLFP</t>
  </si>
  <si>
    <t>BM410SDLRR</t>
  </si>
  <si>
    <t>BM410SDRTF</t>
  </si>
  <si>
    <t>BM410SDSOT</t>
  </si>
  <si>
    <t>BM410SDTOT</t>
  </si>
  <si>
    <t>8B.31</t>
  </si>
  <si>
    <t>BM816SDLFR</t>
  </si>
  <si>
    <t>BM816SDLFP</t>
  </si>
  <si>
    <t>BM816SDLRR</t>
  </si>
  <si>
    <t>BM816SDRTF</t>
  </si>
  <si>
    <t>BM816SDSOT</t>
  </si>
  <si>
    <t>BM816SDTOT</t>
  </si>
  <si>
    <t>8B.32</t>
  </si>
  <si>
    <t>BM817SDLFR</t>
  </si>
  <si>
    <t>BM817SDLFP</t>
  </si>
  <si>
    <t>BM817SDLRR</t>
  </si>
  <si>
    <t>BM817SDRTF</t>
  </si>
  <si>
    <t>BM817SDSOT</t>
  </si>
  <si>
    <t>BM817SDTOT</t>
  </si>
  <si>
    <t>8B.33</t>
  </si>
  <si>
    <t>BM8390SDLFR</t>
  </si>
  <si>
    <t>BM8390SDLFP</t>
  </si>
  <si>
    <t>BM8390SDLRR</t>
  </si>
  <si>
    <t>BM8390SDRTF</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</si>
  <si>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</si>
  <si>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</si>
  <si>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</si>
  <si>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</si>
  <si>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</si>
  <si>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</si>
  <si>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</si>
  <si>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</si>
  <si>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</si>
  <si>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</si>
  <si>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</si>
  <si>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</si>
  <si>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</si>
  <si>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</si>
  <si>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</si>
  <si>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</si>
  <si>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</si>
  <si>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</si>
  <si>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</si>
  <si>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</si>
  <si>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</si>
  <si>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</si>
  <si>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</si>
  <si>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</si>
  <si>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</si>
  <si>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</si>
  <si>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</si>
  <si>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</si>
  <si>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</si>
  <si>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</si>
  <si>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</si>
  <si>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</si>
  <si>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</si>
  <si>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</si>
  <si>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</si>
  <si>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</si>
  <si>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</si>
  <si>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</si>
  <si>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</si>
  <si>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</si>
  <si>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</si>
  <si>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</si>
  <si>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</si>
  <si>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</si>
  <si>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</si>
  <si>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</si>
  <si>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</si>
  <si>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</si>
  <si>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</si>
  <si>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</si>
  <si>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</si>
  <si>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</si>
  <si>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</si>
  <si>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</si>
  <si>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</si>
  <si>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</si>
  <si>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</si>
  <si>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</si>
  <si>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</si>
  <si>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</si>
  <si>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</si>
  <si>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</si>
  <si>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</si>
  <si>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</si>
  <si>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</si>
  <si>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</si>
  <si>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</si>
  <si>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</si>
  <si>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</si>
  <si>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</si>
  <si>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</si>
  <si>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</si>
  <si>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</si>
  <si>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</si>
  <si>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</si>
  <si>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</si>
  <si>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</si>
  <si>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</si>
  <si>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</si>
  <si>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</si>
  <si>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</si>
  <si>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</si>
  <si>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</si>
  <si>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</si>
  <si>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</si>
  <si>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</si>
  <si>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</si>
  <si>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</si>
  <si>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</si>
  <si>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</si>
  <si>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</si>
  <si>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</si>
  <si>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</si>
  <si>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</si>
  <si>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</si>
  <si>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</si>
  <si>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</si>
  <si>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</si>
  <si>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</si>
  <si>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</si>
  <si>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</si>
  <si>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</si>
  <si>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</si>
  <si>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</si>
  <si>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</si>
  <si>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</si>
  <si>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</si>
  <si>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</si>
  <si>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</si>
  <si>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</si>
  <si>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</si>
  <si>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</si>
  <si>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</si>
  <si>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</si>
  <si>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</si>
  <si>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</si>
  <si>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</si>
  <si>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</si>
  <si>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</si>
  <si>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</si>
  <si>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</si>
  <si>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</si>
  <si>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</si>
  <si>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</si>
  <si>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</si>
  <si>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</si>
  <si>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</si>
  <si>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</si>
  <si>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</si>
  <si>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</si>
  <si>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</si>
  <si>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</si>
  <si>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</si>
  <si>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</si>
  <si>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</si>
  <si>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</si>
  <si>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</si>
  <si>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</si>
  <si>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</si>
  <si>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</si>
  <si>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</si>
  <si>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</si>
  <si>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</si>
  <si>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</si>
  <si>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</si>
  <si>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</si>
  <si>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</si>
  <si>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</si>
  <si>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</si>
  <si>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</si>
  <si>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</si>
  <si>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</si>
  <si>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</si>
  <si>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</si>
  <si>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</si>
  <si>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Allowed innovation competition fund price control revenue</t>
  </si>
  <si>
    <t>9A.1</t>
  </si>
  <si>
    <t>Y - No automatic DP for all cells.
N/A - no formulae</t>
  </si>
  <si>
    <t>B0001INVAR</t>
  </si>
  <si>
    <t>Revenue collected for the purposes of the innovation competition</t>
  </si>
  <si>
    <t xml:space="preserve">Price control revenue collected from customers </t>
  </si>
  <si>
    <t>9A.2</t>
  </si>
  <si>
    <t>B0001INVPR</t>
  </si>
  <si>
    <t>Non-price control revenue (e.g. royalties)</t>
  </si>
  <si>
    <t>9A.3</t>
  </si>
  <si>
    <t>B0001INVNPR</t>
  </si>
  <si>
    <t>Revenue collected from customers and transferred into the innovation competition fund</t>
  </si>
  <si>
    <t>9A.4</t>
  </si>
  <si>
    <t>B0001INVRC</t>
  </si>
  <si>
    <t>Bids accepted and awarded funding for innovation competition</t>
  </si>
  <si>
    <t xml:space="preserve">Forecast expenditure on innovation projects funded through the innovation competition </t>
  </si>
  <si>
    <t>Actual expenditure on innovation projects funded through the innovation competition in year</t>
  </si>
  <si>
    <t xml:space="preserve">Difference between actual and forecast expenditure </t>
  </si>
  <si>
    <t>Cumulative spend on innovation projects</t>
  </si>
  <si>
    <t>Allowed future expenditure on innovation projects funded through the innovation competition</t>
  </si>
  <si>
    <t>Expenditure on innovation projects funded by shareholders</t>
  </si>
  <si>
    <t>Innovation project 1</t>
  </si>
  <si>
    <t>9A.5</t>
  </si>
  <si>
    <t>B0001INVIP1BIDS</t>
  </si>
  <si>
    <t>B0001INVIP1FEXP</t>
  </si>
  <si>
    <t>B0001INVIP1AEXP</t>
  </si>
  <si>
    <t>B0001INVIP1DIFF</t>
  </si>
  <si>
    <t>B0001INVIP1CUMX</t>
  </si>
  <si>
    <t>B0001INVIP1ALEXP</t>
  </si>
  <si>
    <t>B0001INVIP1EXPS</t>
  </si>
  <si>
    <t>Innovation project 2</t>
  </si>
  <si>
    <t>9A.6</t>
  </si>
  <si>
    <t>B0001INVIP2BIDS</t>
  </si>
  <si>
    <t>B0001INVIP2FEXP</t>
  </si>
  <si>
    <t>B0001INVIP2AEXP</t>
  </si>
  <si>
    <t>B0001INVIP2DIFF</t>
  </si>
  <si>
    <t>B0001INVIP2CUMX</t>
  </si>
  <si>
    <t>B0001INVIP2ALEXP</t>
  </si>
  <si>
    <t>B0001INVIP2EXPS</t>
  </si>
  <si>
    <t>Innovation project 3</t>
  </si>
  <si>
    <t>9A.7</t>
  </si>
  <si>
    <t>B0001INVIP3BIDS</t>
  </si>
  <si>
    <t>B0001INVIP3FEXP</t>
  </si>
  <si>
    <t>B0001INVIP3AEXP</t>
  </si>
  <si>
    <t>B0001INVIP3DIFF</t>
  </si>
  <si>
    <t>B0001INVIP3CUMX</t>
  </si>
  <si>
    <t>B0001INVIP3ALEXP</t>
  </si>
  <si>
    <t>B0001INVIP3EXPS</t>
  </si>
  <si>
    <t>Innovation project 4</t>
  </si>
  <si>
    <t>9A.8</t>
  </si>
  <si>
    <t>B0001INVIP4BIDS</t>
  </si>
  <si>
    <t>B0001INVIP4FEXP</t>
  </si>
  <si>
    <t>B0001INVIP4AEXP</t>
  </si>
  <si>
    <t>B0001INVIP4DIFF</t>
  </si>
  <si>
    <t>B0001INVIP4CUMX</t>
  </si>
  <si>
    <t>B0001INVIP4ALEXP</t>
  </si>
  <si>
    <t>B0001INVIP4EXPS</t>
  </si>
  <si>
    <t>Innovation project 5</t>
  </si>
  <si>
    <t>9A.9</t>
  </si>
  <si>
    <t>B0001INVIP5BIDS</t>
  </si>
  <si>
    <t>B0001INVIP5FEXP</t>
  </si>
  <si>
    <t>B0001INVIP5AEXP</t>
  </si>
  <si>
    <t>B0001INVIP5DIFF</t>
  </si>
  <si>
    <t>B0001INVIP5CUMX</t>
  </si>
  <si>
    <t>B0001INVIP5ALEXP</t>
  </si>
  <si>
    <t>B0001INVIP5EXPS</t>
  </si>
  <si>
    <t>Innovation project 6</t>
  </si>
  <si>
    <t>9A.10</t>
  </si>
  <si>
    <t>B0001INVIP6BIDS</t>
  </si>
  <si>
    <t>B0001INVIP6FEXP</t>
  </si>
  <si>
    <t>B0001INVIP6AEXP</t>
  </si>
  <si>
    <t>B0001INVIP6DIFF</t>
  </si>
  <si>
    <t>B0001INVIP6CUMX</t>
  </si>
  <si>
    <t>B0001INVIP6ALEXP</t>
  </si>
  <si>
    <t>B0001INVIP6EXPS</t>
  </si>
  <si>
    <t>Innovation project 7</t>
  </si>
  <si>
    <t>9A.11</t>
  </si>
  <si>
    <t>B0001INVIP7BIDS</t>
  </si>
  <si>
    <t>B0001INVIP7FEXP</t>
  </si>
  <si>
    <t>B0001INVIP7AEXP</t>
  </si>
  <si>
    <t>B0001INVIP7DIFF</t>
  </si>
  <si>
    <t>B0001INVIP7CUMX</t>
  </si>
  <si>
    <t>B0001INVIP7ALEXP</t>
  </si>
  <si>
    <t>B0001INVIP7EXPS</t>
  </si>
  <si>
    <t>Innovation project 8</t>
  </si>
  <si>
    <t>9A.12</t>
  </si>
  <si>
    <t>B0001INVIP8BIDS</t>
  </si>
  <si>
    <t>B0001INVIP8FEXP</t>
  </si>
  <si>
    <t>B0001INVIP8AEXP</t>
  </si>
  <si>
    <t>B0001INVIP8DIFF</t>
  </si>
  <si>
    <t>B0001INVIP8CUMX</t>
  </si>
  <si>
    <t>B0001INVIP8ALEXP</t>
  </si>
  <si>
    <t>B0001INVIP8EXPS</t>
  </si>
  <si>
    <t>Innovation project 9</t>
  </si>
  <si>
    <t>9A.13</t>
  </si>
  <si>
    <t>B0001INVIP9BIDS</t>
  </si>
  <si>
    <t>B0001INVIP9FEXP</t>
  </si>
  <si>
    <t>B0001INVIP9AEXP</t>
  </si>
  <si>
    <t>B0001INVIP9DIFF</t>
  </si>
  <si>
    <t>B0001INVIP9CUMX</t>
  </si>
  <si>
    <t>B0001INVIP9ALEXP</t>
  </si>
  <si>
    <t>B0001INVIP9EXPS</t>
  </si>
  <si>
    <t>Innovation project 10</t>
  </si>
  <si>
    <t>9A.14</t>
  </si>
  <si>
    <t>B0001INVIP10BIDS</t>
  </si>
  <si>
    <t>B0001INVIP10FEXP</t>
  </si>
  <si>
    <t>B0001INVIP10AEXP</t>
  </si>
  <si>
    <t>B0001INVIP10DIFF</t>
  </si>
  <si>
    <t>B0001INVIP10CUMX</t>
  </si>
  <si>
    <t>B0001INVIP10ALEXP</t>
  </si>
  <si>
    <t>B0001INVIP10EXPS</t>
  </si>
  <si>
    <t>Innovation project 11</t>
  </si>
  <si>
    <t>9A.15</t>
  </si>
  <si>
    <t>B0001INVIP11BIDS</t>
  </si>
  <si>
    <t>B0001INVIP11FEXP</t>
  </si>
  <si>
    <t>B0001INVIP11AEXP</t>
  </si>
  <si>
    <t>B0001INVIP11DIFF</t>
  </si>
  <si>
    <t>B0001INVIP11CUMX</t>
  </si>
  <si>
    <t>B0001INVIP11ALEXP</t>
  </si>
  <si>
    <t>B0001INVIP11EXPS</t>
  </si>
  <si>
    <t>Innovation project 12</t>
  </si>
  <si>
    <t>9A.16</t>
  </si>
  <si>
    <t>B0001INVIP12BIDS</t>
  </si>
  <si>
    <t>B0001INVIP12FEXP</t>
  </si>
  <si>
    <t>B0001INVIP12AEXP</t>
  </si>
  <si>
    <t>B0001INVIP12DIFF</t>
  </si>
  <si>
    <t>B0001INVIP12CUMX</t>
  </si>
  <si>
    <t>B0001INVIP12ALEXP</t>
  </si>
  <si>
    <t>B0001INVIP12EXPS</t>
  </si>
  <si>
    <t>Innovation project 13</t>
  </si>
  <si>
    <t>9A.17</t>
  </si>
  <si>
    <t>B0001INVIP13BIDS</t>
  </si>
  <si>
    <t>B0001INVIP13FEXP</t>
  </si>
  <si>
    <t>B0001INVIP13AEXP</t>
  </si>
  <si>
    <t>B0001INVIP13DIFF</t>
  </si>
  <si>
    <t>B0001INVIP13CUMX</t>
  </si>
  <si>
    <t>B0001INVIP13ALEXP</t>
  </si>
  <si>
    <t>B0001INVIP13EXPS</t>
  </si>
  <si>
    <t>Innovation project 14</t>
  </si>
  <si>
    <t>9A.18</t>
  </si>
  <si>
    <t>B0001INVIP14BIDS</t>
  </si>
  <si>
    <t>B0001INVIP14FEXP</t>
  </si>
  <si>
    <t>B0001INVIP14AEXP</t>
  </si>
  <si>
    <t>B0001INVIP14DIFF</t>
  </si>
  <si>
    <t>B0001INVIP14CUMX</t>
  </si>
  <si>
    <t>B0001INVIP14ALEXP</t>
  </si>
  <si>
    <t>B0001INVIP14EXPS</t>
  </si>
  <si>
    <t>Innovation project 15</t>
  </si>
  <si>
    <t>9A.19</t>
  </si>
  <si>
    <t>B0001INVIP15BIDS</t>
  </si>
  <si>
    <t>B0001INVIP15FEXP</t>
  </si>
  <si>
    <t>B0001INVIP15AEXP</t>
  </si>
  <si>
    <t>B0001INVIP15DIFF</t>
  </si>
  <si>
    <t>B0001INVIP15CUMX</t>
  </si>
  <si>
    <t>B0001INVIP15ALEXP</t>
  </si>
  <si>
    <t>B0001INVIP15EXPS</t>
  </si>
  <si>
    <t>9A.20</t>
  </si>
  <si>
    <t>B0001INVTOTBIDS</t>
  </si>
  <si>
    <t>B0001INVTOTFEXP</t>
  </si>
  <si>
    <t>B0001INVT0TAEXP</t>
  </si>
  <si>
    <t>B0001INVTOTDIFF</t>
  </si>
  <si>
    <t>B0001INVTOTCUMX</t>
  </si>
  <si>
    <t>B0001INVTOTALEXP</t>
  </si>
  <si>
    <t>B0001INVTOTEXPS</t>
  </si>
  <si>
    <t>Administration</t>
  </si>
  <si>
    <t xml:space="preserve">Value </t>
  </si>
  <si>
    <t>Administration charge for innovation partner</t>
  </si>
  <si>
    <t>9A.21</t>
  </si>
  <si>
    <t>B0001INVACIP</t>
  </si>
  <si>
    <t>Prior year</t>
  </si>
  <si>
    <t>Turnover</t>
  </si>
  <si>
    <t>Unmeasured  - household</t>
  </si>
  <si>
    <t>S1.1</t>
  </si>
  <si>
    <t>B0509CYUHW</t>
  </si>
  <si>
    <t>B0509CYUHWW</t>
  </si>
  <si>
    <t>B0509CYUHT</t>
  </si>
  <si>
    <t>B0509PYUHW</t>
  </si>
  <si>
    <t>B0509PYUHWW</t>
  </si>
  <si>
    <t>B0509PYUHT</t>
  </si>
  <si>
    <t>Unmeasured  - non-household</t>
  </si>
  <si>
    <t>S1.2</t>
  </si>
  <si>
    <t>B0509CYUBW</t>
  </si>
  <si>
    <t>B0509CYUBWW</t>
  </si>
  <si>
    <t>B0509CYUBT</t>
  </si>
  <si>
    <t>B0509PYUBW</t>
  </si>
  <si>
    <t>B0509PYUBWW</t>
  </si>
  <si>
    <t>B0509PYUBT</t>
  </si>
  <si>
    <t>Measured - household</t>
  </si>
  <si>
    <t>S1.3</t>
  </si>
  <si>
    <t>B0509CYMHW</t>
  </si>
  <si>
    <t>B0509CYMHWW</t>
  </si>
  <si>
    <t>B0509CYMHT</t>
  </si>
  <si>
    <t>B0509PYMHW</t>
  </si>
  <si>
    <t>B0509PYMHWW</t>
  </si>
  <si>
    <t>B0509PYMHT</t>
  </si>
  <si>
    <t>Measured - non-household</t>
  </si>
  <si>
    <t>S1.4</t>
  </si>
  <si>
    <t>B0509CYMBW</t>
  </si>
  <si>
    <t>B0509CYMBWW</t>
  </si>
  <si>
    <t>B0509CYMBT</t>
  </si>
  <si>
    <t>B0509PYMBW</t>
  </si>
  <si>
    <t>B0509PYMBWW</t>
  </si>
  <si>
    <t>B0509PYMBT</t>
  </si>
  <si>
    <t>S1.5</t>
  </si>
  <si>
    <t>B0509CYOW</t>
  </si>
  <si>
    <t>B0509CYOWW</t>
  </si>
  <si>
    <t>B0509CYOT</t>
  </si>
  <si>
    <t>B0509PYOW</t>
  </si>
  <si>
    <t>B0509PYOWW</t>
  </si>
  <si>
    <t>B0509PYOT</t>
  </si>
  <si>
    <t>Total turnover</t>
  </si>
  <si>
    <t>S1.6</t>
  </si>
  <si>
    <t>B0509CYWTT</t>
  </si>
  <si>
    <t>B0509CYWWTT</t>
  </si>
  <si>
    <t>B0509CYTT</t>
  </si>
  <si>
    <t>B0509PYWTT</t>
  </si>
  <si>
    <t>B0509PYWWTT</t>
  </si>
  <si>
    <t>B0509PYTT</t>
  </si>
  <si>
    <t>Retail operating costs</t>
  </si>
  <si>
    <t>S1.7</t>
  </si>
  <si>
    <t>B0509CYCSW</t>
  </si>
  <si>
    <t>B0509CYCSWW</t>
  </si>
  <si>
    <t>B0509CYCST</t>
  </si>
  <si>
    <t>B0509PYCSW</t>
  </si>
  <si>
    <t>B0509PYCSWW</t>
  </si>
  <si>
    <t>B0509PYCST</t>
  </si>
  <si>
    <t>S1.8</t>
  </si>
  <si>
    <t>B0509CYDDW</t>
  </si>
  <si>
    <t>B0509CYDDWW</t>
  </si>
  <si>
    <t>B0509CYDDT</t>
  </si>
  <si>
    <t>B0509PYDDW</t>
  </si>
  <si>
    <t>B0509PYDDWW</t>
  </si>
  <si>
    <t>B0509PYDDT</t>
  </si>
  <si>
    <t>Other operating costs</t>
  </si>
  <si>
    <t>S1.9</t>
  </si>
  <si>
    <t>B0509CYROCW</t>
  </si>
  <si>
    <t>B0509CYROCWW</t>
  </si>
  <si>
    <t>B0509CYROCT</t>
  </si>
  <si>
    <t>B0509PYROCW</t>
  </si>
  <si>
    <t>B0509PYROCWW</t>
  </si>
  <si>
    <t>B0509PYROCT</t>
  </si>
  <si>
    <t>Wholesale operating costs</t>
  </si>
  <si>
    <t>S1.10</t>
  </si>
  <si>
    <t>B0509CYPW</t>
  </si>
  <si>
    <t>B0509CYPWW</t>
  </si>
  <si>
    <t>B0509CYPT</t>
  </si>
  <si>
    <t>B0509PYPW</t>
  </si>
  <si>
    <t>B0509PYPWW</t>
  </si>
  <si>
    <t>B0509PYPT</t>
  </si>
  <si>
    <t>Service charges/ discharge consents</t>
  </si>
  <si>
    <t>S1.11</t>
  </si>
  <si>
    <t>B0509CYSCW</t>
  </si>
  <si>
    <t>B0509CYSCWW</t>
  </si>
  <si>
    <t>B0509CYSCT</t>
  </si>
  <si>
    <t>B0509PYSCW</t>
  </si>
  <si>
    <t>B0509PYSCWW</t>
  </si>
  <si>
    <t>B0509PYSCT</t>
  </si>
  <si>
    <t>S1.12</t>
  </si>
  <si>
    <t>B0509CYBDW</t>
  </si>
  <si>
    <t>B0509CYBDWW</t>
  </si>
  <si>
    <t>B0509CYBDT</t>
  </si>
  <si>
    <t>B0509PYBDW</t>
  </si>
  <si>
    <t>B0509PYBDWW</t>
  </si>
  <si>
    <t>B0509PYBDT</t>
  </si>
  <si>
    <t>S1.13</t>
  </si>
  <si>
    <t>B0509CYWOCW</t>
  </si>
  <si>
    <t>B0509CYWOCWW</t>
  </si>
  <si>
    <t>B0509CYWOCT</t>
  </si>
  <si>
    <t>B0509PYWOCW</t>
  </si>
  <si>
    <t>B0509PYWOCWW</t>
  </si>
  <si>
    <t>B0509PYWOCT</t>
  </si>
  <si>
    <t>Local authority rates</t>
  </si>
  <si>
    <t>S1.14</t>
  </si>
  <si>
    <t>B0509CYLARW</t>
  </si>
  <si>
    <t>B0509CYLARWW</t>
  </si>
  <si>
    <t>B0509CYLART</t>
  </si>
  <si>
    <t>B0509PYLARW</t>
  </si>
  <si>
    <t>B0509PYLARWW</t>
  </si>
  <si>
    <t>B0509PYLART</t>
  </si>
  <si>
    <t>Total operating costs</t>
  </si>
  <si>
    <t>S1.15</t>
  </si>
  <si>
    <t>B0509CYWTC</t>
  </si>
  <si>
    <t>B0509CYWWTC</t>
  </si>
  <si>
    <t>B0509CYTC</t>
  </si>
  <si>
    <t>B0509PYWTC</t>
  </si>
  <si>
    <t>B0509PYWWTC</t>
  </si>
  <si>
    <t>B0509PYTC</t>
  </si>
  <si>
    <t>Depreciation - retail</t>
  </si>
  <si>
    <t>S1.16</t>
  </si>
  <si>
    <t>B0509CDRPW</t>
  </si>
  <si>
    <t>B0509CYDRWW</t>
  </si>
  <si>
    <t>B0509CYDRT</t>
  </si>
  <si>
    <t>B0509PYDRW</t>
  </si>
  <si>
    <t>B0509PYDRWW</t>
  </si>
  <si>
    <t>B0509PYDRT</t>
  </si>
  <si>
    <t>Depreciation - wholesale</t>
  </si>
  <si>
    <t>S1.17</t>
  </si>
  <si>
    <t>B0509CYDWW</t>
  </si>
  <si>
    <t>B0509CYDWWW</t>
  </si>
  <si>
    <t>B0509CYDWT</t>
  </si>
  <si>
    <t>B0509PYDWW</t>
  </si>
  <si>
    <t>B0509PYDWWW</t>
  </si>
  <si>
    <t>B0509PYDWT</t>
  </si>
  <si>
    <t>Total Depreciation</t>
  </si>
  <si>
    <t>S1.18</t>
  </si>
  <si>
    <t>B0509CYWTD</t>
  </si>
  <si>
    <t>B0509CYWWTD</t>
  </si>
  <si>
    <t>B0509CYTD</t>
  </si>
  <si>
    <t>B0509PYWTD</t>
  </si>
  <si>
    <t>B0509PYWWTD</t>
  </si>
  <si>
    <t>B0509PYTD</t>
  </si>
  <si>
    <t>Total operating profit</t>
  </si>
  <si>
    <t>S1.19</t>
  </si>
  <si>
    <t>B0509CYWTOT</t>
  </si>
  <si>
    <t>B0509CYWWTOT</t>
  </si>
  <si>
    <t>B0509CYTOT</t>
  </si>
  <si>
    <t>B0509PYWTOT</t>
  </si>
  <si>
    <t>B0509PYWWTOT</t>
  </si>
  <si>
    <t>B0509PYTOT</t>
  </si>
  <si>
    <t>Nr. of household properties connected</t>
  </si>
  <si>
    <t>Nr. of non-household properties connected</t>
  </si>
  <si>
    <t>Annual site volumes - households</t>
  </si>
  <si>
    <t>Annual site volumes - non-households</t>
  </si>
  <si>
    <t>Household per capita consumption
(excluding supply pipe leakage)</t>
  </si>
  <si>
    <t>Annual leakage</t>
  </si>
  <si>
    <t>Site</t>
  </si>
  <si>
    <t>S2.1</t>
  </si>
  <si>
    <t>SCSTE001</t>
  </si>
  <si>
    <t>SCNOHH01</t>
  </si>
  <si>
    <t>SCNONH01</t>
  </si>
  <si>
    <t>SCCOHHW01</t>
  </si>
  <si>
    <t>SCCOHHWW01</t>
  </si>
  <si>
    <t>SCCONHW01</t>
  </si>
  <si>
    <t>SCCONHWW01</t>
  </si>
  <si>
    <t>SCCOUM01</t>
  </si>
  <si>
    <t>SCCOM01</t>
  </si>
  <si>
    <t>SCCOAL01</t>
  </si>
  <si>
    <t>S2.2</t>
  </si>
  <si>
    <t>SCSTE002</t>
  </si>
  <si>
    <t>SCNOHH02</t>
  </si>
  <si>
    <t>SCNONH02</t>
  </si>
  <si>
    <t>SCCOHHW02</t>
  </si>
  <si>
    <t>SCCOHHWW02</t>
  </si>
  <si>
    <t>SCCONHW02</t>
  </si>
  <si>
    <t>SCCONHWW02</t>
  </si>
  <si>
    <t>SCCOUM02</t>
  </si>
  <si>
    <t>SCCOM02</t>
  </si>
  <si>
    <t>SCCOAL02</t>
  </si>
  <si>
    <t>S2.3</t>
  </si>
  <si>
    <t>SCSTE003</t>
  </si>
  <si>
    <t>SCNOHH03</t>
  </si>
  <si>
    <t>SCNONH03</t>
  </si>
  <si>
    <t>SCCOHHW03</t>
  </si>
  <si>
    <t>SCCOHHWW03</t>
  </si>
  <si>
    <t>SCCONHW03</t>
  </si>
  <si>
    <t>SCCONHWW03</t>
  </si>
  <si>
    <t>SCCOUM03</t>
  </si>
  <si>
    <t>SCCOM03</t>
  </si>
  <si>
    <t>SCCOAL03</t>
  </si>
  <si>
    <t>S2.4</t>
  </si>
  <si>
    <t>SCSTE004</t>
  </si>
  <si>
    <t>SCNOHH04</t>
  </si>
  <si>
    <t>SCNONH04</t>
  </si>
  <si>
    <t>SCCOHHW04</t>
  </si>
  <si>
    <t>SCCOHHWW04</t>
  </si>
  <si>
    <t>SCCONHW04</t>
  </si>
  <si>
    <t>SCCONHWW04</t>
  </si>
  <si>
    <t>SCCOUM04</t>
  </si>
  <si>
    <t>SCCOM04</t>
  </si>
  <si>
    <t>SCCOAL04</t>
  </si>
  <si>
    <t>S2.5</t>
  </si>
  <si>
    <t>SCSTE005</t>
  </si>
  <si>
    <t>SCNOHH05</t>
  </si>
  <si>
    <t>SCNONH05</t>
  </si>
  <si>
    <t>SCCOHHW05</t>
  </si>
  <si>
    <t>SCCOHHWW05</t>
  </si>
  <si>
    <t>SCCONHW05</t>
  </si>
  <si>
    <t>SCCONHWW05</t>
  </si>
  <si>
    <t>SCCOUM05</t>
  </si>
  <si>
    <t>SCCOM05</t>
  </si>
  <si>
    <t>SCCOAL05</t>
  </si>
  <si>
    <t>S2.6</t>
  </si>
  <si>
    <t>SCSTE006</t>
  </si>
  <si>
    <t>SCNOHH06</t>
  </si>
  <si>
    <t>SCNONH06</t>
  </si>
  <si>
    <t>SCCOHHW06</t>
  </si>
  <si>
    <t>SCCOHHWW06</t>
  </si>
  <si>
    <t>SCCONHW06</t>
  </si>
  <si>
    <t>SCCONHWW06</t>
  </si>
  <si>
    <t>SCCOUM06</t>
  </si>
  <si>
    <t>SCCOM06</t>
  </si>
  <si>
    <t>SCCOAL06</t>
  </si>
  <si>
    <t>S2.7</t>
  </si>
  <si>
    <t>SCSTE007</t>
  </si>
  <si>
    <t>SCNOHH07</t>
  </si>
  <si>
    <t>SCNONH07</t>
  </si>
  <si>
    <t>SCCOHHW07</t>
  </si>
  <si>
    <t>SCCOHHWW07</t>
  </si>
  <si>
    <t>SCCONHW07</t>
  </si>
  <si>
    <t>SCCONHWW07</t>
  </si>
  <si>
    <t>SCCOUM07</t>
  </si>
  <si>
    <t>SCCOM07</t>
  </si>
  <si>
    <t>SCCOAL07</t>
  </si>
  <si>
    <t>S2.8</t>
  </si>
  <si>
    <t>SCSTE008</t>
  </si>
  <si>
    <t>SCNOHH08</t>
  </si>
  <si>
    <t>SCNONH08</t>
  </si>
  <si>
    <t>SCCOHHW08</t>
  </si>
  <si>
    <t>SCCOHHWW08</t>
  </si>
  <si>
    <t>SCCONHW08</t>
  </si>
  <si>
    <t>SCCONHWW08</t>
  </si>
  <si>
    <t>SCCOUM08</t>
  </si>
  <si>
    <t>SCCOM08</t>
  </si>
  <si>
    <t>SCCOAL08</t>
  </si>
  <si>
    <t>S2.9</t>
  </si>
  <si>
    <t>SCSTE009</t>
  </si>
  <si>
    <t>SCNOHH09</t>
  </si>
  <si>
    <t>SCNONH09</t>
  </si>
  <si>
    <t>SCCOHHW09</t>
  </si>
  <si>
    <t>SCCOHHWW09</t>
  </si>
  <si>
    <t>SCCONHW09</t>
  </si>
  <si>
    <t>SCCONHWW09</t>
  </si>
  <si>
    <t>SCCOUM09</t>
  </si>
  <si>
    <t>SCCOM09</t>
  </si>
  <si>
    <t>SCCOAL09</t>
  </si>
  <si>
    <t>S2.10</t>
  </si>
  <si>
    <t>SCSTE010</t>
  </si>
  <si>
    <t>SCNOHH10</t>
  </si>
  <si>
    <t>SCNONH10</t>
  </si>
  <si>
    <t>SCCOHHW10</t>
  </si>
  <si>
    <t>SCCOHHWW10</t>
  </si>
  <si>
    <t>SCCONHW10</t>
  </si>
  <si>
    <t>SCCONHWW10</t>
  </si>
  <si>
    <t>SCCOUM10</t>
  </si>
  <si>
    <t>SCCOM10</t>
  </si>
  <si>
    <t>SCCOAL10</t>
  </si>
  <si>
    <t>S2.11</t>
  </si>
  <si>
    <t>SCSTE011</t>
  </si>
  <si>
    <t>SCNOHH11</t>
  </si>
  <si>
    <t>SCNONH11</t>
  </si>
  <si>
    <t>SCCOHHW11</t>
  </si>
  <si>
    <t>SCCOHHWW11</t>
  </si>
  <si>
    <t>SCCONHW11</t>
  </si>
  <si>
    <t>SCCONHWW11</t>
  </si>
  <si>
    <t>SCCOUM11</t>
  </si>
  <si>
    <t>SCCOM11</t>
  </si>
  <si>
    <t>SCCOAL11</t>
  </si>
  <si>
    <t>S2.12</t>
  </si>
  <si>
    <t>SCSTE012</t>
  </si>
  <si>
    <t>SCNOHH12</t>
  </si>
  <si>
    <t>SCNONH12</t>
  </si>
  <si>
    <t>SCCOHHW12</t>
  </si>
  <si>
    <t>SCCOHHWW12</t>
  </si>
  <si>
    <t>SCCONHW12</t>
  </si>
  <si>
    <t>SCCONHWW12</t>
  </si>
  <si>
    <t>SCCOUM12</t>
  </si>
  <si>
    <t>SCCOM12</t>
  </si>
  <si>
    <t>SCCOAL12</t>
  </si>
  <si>
    <t>S2.13</t>
  </si>
  <si>
    <t>SCSTE013</t>
  </si>
  <si>
    <t>SCNOHH13</t>
  </si>
  <si>
    <t>SCNONH13</t>
  </si>
  <si>
    <t>SCCOHHW13</t>
  </si>
  <si>
    <t>SCCOHHWW13</t>
  </si>
  <si>
    <t>SCCONHW13</t>
  </si>
  <si>
    <t>SCCONHWW13</t>
  </si>
  <si>
    <t>SCCOUM13</t>
  </si>
  <si>
    <t>SCCOM13</t>
  </si>
  <si>
    <t>SCCOAL13</t>
  </si>
  <si>
    <t>S2.14</t>
  </si>
  <si>
    <t>SCSTE014</t>
  </si>
  <si>
    <t>SCNOHH14</t>
  </si>
  <si>
    <t>SCNONH14</t>
  </si>
  <si>
    <t>SCCOHHW14</t>
  </si>
  <si>
    <t>SCCOHHWW14</t>
  </si>
  <si>
    <t>SCCONHW14</t>
  </si>
  <si>
    <t>SCCONHWW14</t>
  </si>
  <si>
    <t>SCCOUM14</t>
  </si>
  <si>
    <t>SCCOM14</t>
  </si>
  <si>
    <t>SCCOAL14</t>
  </si>
  <si>
    <t>S2.15</t>
  </si>
  <si>
    <t>SCSTE015</t>
  </si>
  <si>
    <t>SCNOHH15</t>
  </si>
  <si>
    <t>SCNONH15</t>
  </si>
  <si>
    <t>SCCOHHW15</t>
  </si>
  <si>
    <t>SCCOHHWW15</t>
  </si>
  <si>
    <t>SCCONHW15</t>
  </si>
  <si>
    <t>SCCONHWW15</t>
  </si>
  <si>
    <t>SCCOUM15</t>
  </si>
  <si>
    <t>SCCOM15</t>
  </si>
  <si>
    <t>SCCOAL15</t>
  </si>
  <si>
    <t>S2.16</t>
  </si>
  <si>
    <t>SCSTE016</t>
  </si>
  <si>
    <t>SCNOHH16</t>
  </si>
  <si>
    <t>SCNONH16</t>
  </si>
  <si>
    <t>SCCOHHW16</t>
  </si>
  <si>
    <t>SCCOHHWW16</t>
  </si>
  <si>
    <t>SCCONHW16</t>
  </si>
  <si>
    <t>SCCONHWW16</t>
  </si>
  <si>
    <t>SCCOUM16</t>
  </si>
  <si>
    <t>SCCOM16</t>
  </si>
  <si>
    <t>SCCOAL16</t>
  </si>
  <si>
    <t>S2.17</t>
  </si>
  <si>
    <t>SCSTE017</t>
  </si>
  <si>
    <t>SCNOHH17</t>
  </si>
  <si>
    <t>SCNONH17</t>
  </si>
  <si>
    <t>SCCOHHW17</t>
  </si>
  <si>
    <t>SCCOHHWW17</t>
  </si>
  <si>
    <t>SCCONHW17</t>
  </si>
  <si>
    <t>SCCONHWW17</t>
  </si>
  <si>
    <t>SCCOUM17</t>
  </si>
  <si>
    <t>SCCOM17</t>
  </si>
  <si>
    <t>SCCOAL17</t>
  </si>
  <si>
    <t>S2.18</t>
  </si>
  <si>
    <t>SCSTE018</t>
  </si>
  <si>
    <t>SCNOHH18</t>
  </si>
  <si>
    <t>SCNONH18</t>
  </si>
  <si>
    <t>SCCOHHW18</t>
  </si>
  <si>
    <t>SCCOHHWW18</t>
  </si>
  <si>
    <t>SCCONHW18</t>
  </si>
  <si>
    <t>SCCONHWW18</t>
  </si>
  <si>
    <t>SCCOUM18</t>
  </si>
  <si>
    <t>SCCOM18</t>
  </si>
  <si>
    <t>SCCOAL18</t>
  </si>
  <si>
    <t>S2.19</t>
  </si>
  <si>
    <t>SCSTE019</t>
  </si>
  <si>
    <t>SCNOHH19</t>
  </si>
  <si>
    <t>SCNONH19</t>
  </si>
  <si>
    <t>SCCOHHW19</t>
  </si>
  <si>
    <t>SCCOHHWW19</t>
  </si>
  <si>
    <t>SCCONHW19</t>
  </si>
  <si>
    <t>SCCONHWW19</t>
  </si>
  <si>
    <t>SCCOUM19</t>
  </si>
  <si>
    <t>SCCOM19</t>
  </si>
  <si>
    <t>SCCOAL19</t>
  </si>
  <si>
    <t>S2.20</t>
  </si>
  <si>
    <t>SCSTE020</t>
  </si>
  <si>
    <t>SCNOHH20</t>
  </si>
  <si>
    <t>SCNONH20</t>
  </si>
  <si>
    <t>SCCOHHW20</t>
  </si>
  <si>
    <t>SCCOHHWW20</t>
  </si>
  <si>
    <t>SCCONHW20</t>
  </si>
  <si>
    <t>SCCONHWW20</t>
  </si>
  <si>
    <t>SCCOUM20</t>
  </si>
  <si>
    <t>SCCOM20</t>
  </si>
  <si>
    <t>SCCOAL20</t>
  </si>
  <si>
    <t>S2.21</t>
  </si>
  <si>
    <t>SCSTE021</t>
  </si>
  <si>
    <t>SCNOHH21</t>
  </si>
  <si>
    <t>SCNONH21</t>
  </si>
  <si>
    <t>SCCOHHW21</t>
  </si>
  <si>
    <t>SCCOHHWW21</t>
  </si>
  <si>
    <t>SCCONHW21</t>
  </si>
  <si>
    <t>SCCONHWW21</t>
  </si>
  <si>
    <t>SCCOUM21</t>
  </si>
  <si>
    <t>SCCOM21</t>
  </si>
  <si>
    <t>SCCOAL21</t>
  </si>
  <si>
    <t>S2.22</t>
  </si>
  <si>
    <t>SCSTE022</t>
  </si>
  <si>
    <t>SCNOHH22</t>
  </si>
  <si>
    <t>SCNONH22</t>
  </si>
  <si>
    <t>SCCOHHW22</t>
  </si>
  <si>
    <t>SCCOHHWW22</t>
  </si>
  <si>
    <t>SCCONHW22</t>
  </si>
  <si>
    <t>SCCONHWW22</t>
  </si>
  <si>
    <t>SCCOUM22</t>
  </si>
  <si>
    <t>SCCOM22</t>
  </si>
  <si>
    <t>SCCOAL22</t>
  </si>
  <si>
    <t>S2.23</t>
  </si>
  <si>
    <t>SCSTE023</t>
  </si>
  <si>
    <t>SCNOHH23</t>
  </si>
  <si>
    <t>SCNONH23</t>
  </si>
  <si>
    <t>SCCOHHW23</t>
  </si>
  <si>
    <t>SCCOHHWW23</t>
  </si>
  <si>
    <t>SCCONHW23</t>
  </si>
  <si>
    <t>SCCONHWW23</t>
  </si>
  <si>
    <t>SCCOUM23</t>
  </si>
  <si>
    <t>SCCOM23</t>
  </si>
  <si>
    <t>SCCOAL23</t>
  </si>
  <si>
    <t>S2.24</t>
  </si>
  <si>
    <t>SCSTE024</t>
  </si>
  <si>
    <t>SCNOHH24</t>
  </si>
  <si>
    <t>SCNONH24</t>
  </si>
  <si>
    <t>SCCOHHW24</t>
  </si>
  <si>
    <t>SCCOHHWW24</t>
  </si>
  <si>
    <t>SCCONHW24</t>
  </si>
  <si>
    <t>SCCONHWW24</t>
  </si>
  <si>
    <t>SCCOUM24</t>
  </si>
  <si>
    <t>SCCOM24</t>
  </si>
  <si>
    <t>SCCOAL24</t>
  </si>
  <si>
    <t>S2.25</t>
  </si>
  <si>
    <t>SCSTE025</t>
  </si>
  <si>
    <t>SCNOHH25</t>
  </si>
  <si>
    <t>SCNONH25</t>
  </si>
  <si>
    <t>SCCOHHW25</t>
  </si>
  <si>
    <t>SCCOHHWW25</t>
  </si>
  <si>
    <t>SCCONHW25</t>
  </si>
  <si>
    <t>SCCONHWW25</t>
  </si>
  <si>
    <t>SCCOUM25</t>
  </si>
  <si>
    <t>SCCOM25</t>
  </si>
  <si>
    <t>SCCOAL25</t>
  </si>
  <si>
    <t>S2.26</t>
  </si>
  <si>
    <t>SCSTE026</t>
  </si>
  <si>
    <t>SCNOHH26</t>
  </si>
  <si>
    <t>SCNONH26</t>
  </si>
  <si>
    <t>SCCOHHW26</t>
  </si>
  <si>
    <t>SCCOHHWW26</t>
  </si>
  <si>
    <t>SCCONHW26</t>
  </si>
  <si>
    <t>SCCONHWW26</t>
  </si>
  <si>
    <t>SCCOUM26</t>
  </si>
  <si>
    <t>SCCOM26</t>
  </si>
  <si>
    <t>SCCOAL26</t>
  </si>
  <si>
    <t>S2.27</t>
  </si>
  <si>
    <t>SCSTE027</t>
  </si>
  <si>
    <t>SCNOHH27</t>
  </si>
  <si>
    <t>SCNONH27</t>
  </si>
  <si>
    <t>SCCOHHW27</t>
  </si>
  <si>
    <t>SCCOHHWW27</t>
  </si>
  <si>
    <t>SCCONHW27</t>
  </si>
  <si>
    <t>SCCONHWW27</t>
  </si>
  <si>
    <t>SCCOUM27</t>
  </si>
  <si>
    <t>SCCOM27</t>
  </si>
  <si>
    <t>SCCOAL27</t>
  </si>
  <si>
    <t>S2.28</t>
  </si>
  <si>
    <t>SCSTE028</t>
  </si>
  <si>
    <t>SCNOHH28</t>
  </si>
  <si>
    <t>SCNONH28</t>
  </si>
  <si>
    <t>SCCOHHW28</t>
  </si>
  <si>
    <t>SCCOHHWW28</t>
  </si>
  <si>
    <t>SCCONHW28</t>
  </si>
  <si>
    <t>SCCONHWW28</t>
  </si>
  <si>
    <t>SCCOUM28</t>
  </si>
  <si>
    <t>SCCOM28</t>
  </si>
  <si>
    <t>SCCOAL28</t>
  </si>
  <si>
    <t>S2.29</t>
  </si>
  <si>
    <t>SCSTE029</t>
  </si>
  <si>
    <t>SCNOHH29</t>
  </si>
  <si>
    <t>SCNONH29</t>
  </si>
  <si>
    <t>SCCOHHW29</t>
  </si>
  <si>
    <t>SCCOHHWW29</t>
  </si>
  <si>
    <t>SCCONHW29</t>
  </si>
  <si>
    <t>SCCONHWW29</t>
  </si>
  <si>
    <t>SCCOUM29</t>
  </si>
  <si>
    <t>SCCOM29</t>
  </si>
  <si>
    <t>SCCOAL29</t>
  </si>
  <si>
    <t>S2.30</t>
  </si>
  <si>
    <t>SCSTE030</t>
  </si>
  <si>
    <t>SCNOHH30</t>
  </si>
  <si>
    <t>SCNONH30</t>
  </si>
  <si>
    <t>SCCOHHW30</t>
  </si>
  <si>
    <t>SCCOHHWW30</t>
  </si>
  <si>
    <t>SCCONHW30</t>
  </si>
  <si>
    <t>SCCONHWW30</t>
  </si>
  <si>
    <t>SCCOUM30</t>
  </si>
  <si>
    <t>SCCOM30</t>
  </si>
  <si>
    <t>SCCOAL30</t>
  </si>
  <si>
    <t>S2.31</t>
  </si>
  <si>
    <t>SCSTE031</t>
  </si>
  <si>
    <t>SCNOHH31</t>
  </si>
  <si>
    <t>SCNONH31</t>
  </si>
  <si>
    <t>SCCOHHW31</t>
  </si>
  <si>
    <t>SCCOHHWW31</t>
  </si>
  <si>
    <t>SCCONHW31</t>
  </si>
  <si>
    <t>SCCONHWW31</t>
  </si>
  <si>
    <t>SCCOUM31</t>
  </si>
  <si>
    <t>SCCOM31</t>
  </si>
  <si>
    <t>SCCOAL31</t>
  </si>
  <si>
    <t>S2.32</t>
  </si>
  <si>
    <t>SCSTE032</t>
  </si>
  <si>
    <t>SCNOHH32</t>
  </si>
  <si>
    <t>SCNONH32</t>
  </si>
  <si>
    <t>SCCOHHW32</t>
  </si>
  <si>
    <t>SCCOHHWW32</t>
  </si>
  <si>
    <t>SCCONHW32</t>
  </si>
  <si>
    <t>SCCONHWW32</t>
  </si>
  <si>
    <t>SCCOUM32</t>
  </si>
  <si>
    <t>SCCOM32</t>
  </si>
  <si>
    <t>SCCOAL32</t>
  </si>
  <si>
    <t>S2.33</t>
  </si>
  <si>
    <t>SCSTE033</t>
  </si>
  <si>
    <t>SCNOHH33</t>
  </si>
  <si>
    <t>SCNONH33</t>
  </si>
  <si>
    <t>SCCOHHW33</t>
  </si>
  <si>
    <t>SCCOHHWW33</t>
  </si>
  <si>
    <t>SCCONHW33</t>
  </si>
  <si>
    <t>SCCONHWW33</t>
  </si>
  <si>
    <t>SCCOUM33</t>
  </si>
  <si>
    <t>SCCOM33</t>
  </si>
  <si>
    <t>SCCOAL33</t>
  </si>
  <si>
    <t>S2.34</t>
  </si>
  <si>
    <t>SCSTE034</t>
  </si>
  <si>
    <t>SCNOHH34</t>
  </si>
  <si>
    <t>SCNONH34</t>
  </si>
  <si>
    <t>SCCOHHW34</t>
  </si>
  <si>
    <t>SCCOHHWW34</t>
  </si>
  <si>
    <t>SCCONHW34</t>
  </si>
  <si>
    <t>SCCONHWW34</t>
  </si>
  <si>
    <t>SCCOUM34</t>
  </si>
  <si>
    <t>SCCOM34</t>
  </si>
  <si>
    <t>SCCOAL34</t>
  </si>
  <si>
    <t>S2.35</t>
  </si>
  <si>
    <t>SCSTE035</t>
  </si>
  <si>
    <t>SCNOHH35</t>
  </si>
  <si>
    <t>SCNONH35</t>
  </si>
  <si>
    <t>SCCOHHW35</t>
  </si>
  <si>
    <t>SCCOHHWW35</t>
  </si>
  <si>
    <t>SCCONHW35</t>
  </si>
  <si>
    <t>SCCONHWW35</t>
  </si>
  <si>
    <t>SCCOUM35</t>
  </si>
  <si>
    <t>SCCOM35</t>
  </si>
  <si>
    <t>SCCOAL35</t>
  </si>
  <si>
    <t>S2.36</t>
  </si>
  <si>
    <t>SCSTE036</t>
  </si>
  <si>
    <t>SCNOHH36</t>
  </si>
  <si>
    <t>SCNONH36</t>
  </si>
  <si>
    <t>SCCOHHW36</t>
  </si>
  <si>
    <t>SCCOHHWW36</t>
  </si>
  <si>
    <t>SCCONHW36</t>
  </si>
  <si>
    <t>SCCONHWW36</t>
  </si>
  <si>
    <t>SCCOUM36</t>
  </si>
  <si>
    <t>SCCOM36</t>
  </si>
  <si>
    <t>SCCOAL36</t>
  </si>
  <si>
    <t>S2.37</t>
  </si>
  <si>
    <t>SCSTE037</t>
  </si>
  <si>
    <t>SCNOHH37</t>
  </si>
  <si>
    <t>SCNONH37</t>
  </si>
  <si>
    <t>SCCOHHW37</t>
  </si>
  <si>
    <t>SCCOHHWW37</t>
  </si>
  <si>
    <t>SCCONHW37</t>
  </si>
  <si>
    <t>SCCONHWW37</t>
  </si>
  <si>
    <t>SCCOUM37</t>
  </si>
  <si>
    <t>SCCOM37</t>
  </si>
  <si>
    <t>SCCOAL37</t>
  </si>
  <si>
    <t>S2.38</t>
  </si>
  <si>
    <t>SCSTE038</t>
  </si>
  <si>
    <t>SCNOHH38</t>
  </si>
  <si>
    <t>SCNONH38</t>
  </si>
  <si>
    <t>SCCOHHW38</t>
  </si>
  <si>
    <t>SCCOHHWW38</t>
  </si>
  <si>
    <t>SCCONHW38</t>
  </si>
  <si>
    <t>SCCONHWW38</t>
  </si>
  <si>
    <t>SCCOUM38</t>
  </si>
  <si>
    <t>SCCOM38</t>
  </si>
  <si>
    <t>SCCOAL38</t>
  </si>
  <si>
    <t>S2.39</t>
  </si>
  <si>
    <t>SCSTE039</t>
  </si>
  <si>
    <t>SCNOHH39</t>
  </si>
  <si>
    <t>SCNONH39</t>
  </si>
  <si>
    <t>SCCOHHW39</t>
  </si>
  <si>
    <t>SCCOHHWW39</t>
  </si>
  <si>
    <t>SCCONHW39</t>
  </si>
  <si>
    <t>SCCONHWW39</t>
  </si>
  <si>
    <t>SCCOUM39</t>
  </si>
  <si>
    <t>SCCOM39</t>
  </si>
  <si>
    <t>SCCOAL39</t>
  </si>
  <si>
    <t>S2.40</t>
  </si>
  <si>
    <t>SCSTE040</t>
  </si>
  <si>
    <t>SCNOHH40</t>
  </si>
  <si>
    <t>SCNONH40</t>
  </si>
  <si>
    <t>SCCOHHW40</t>
  </si>
  <si>
    <t>SCCOHHWW40</t>
  </si>
  <si>
    <t>SCCONHW40</t>
  </si>
  <si>
    <t>SCCONHWW40</t>
  </si>
  <si>
    <t>SCCOUM40</t>
  </si>
  <si>
    <t>SCCOM40</t>
  </si>
  <si>
    <t>SCCOAL40</t>
  </si>
  <si>
    <t>S2.41</t>
  </si>
  <si>
    <t>SCSTE041</t>
  </si>
  <si>
    <t>SCNOHH41</t>
  </si>
  <si>
    <t>SCNONH41</t>
  </si>
  <si>
    <t>SCCOHHW41</t>
  </si>
  <si>
    <t>SCCOHHWW41</t>
  </si>
  <si>
    <t>SCCONHW41</t>
  </si>
  <si>
    <t>SCCONHWW41</t>
  </si>
  <si>
    <t>SCCOUM41</t>
  </si>
  <si>
    <t>SCCOM41</t>
  </si>
  <si>
    <t>SCCOAL41</t>
  </si>
  <si>
    <t>S2.42</t>
  </si>
  <si>
    <t>SCSTE042</t>
  </si>
  <si>
    <t>SCNOHH42</t>
  </si>
  <si>
    <t>SCNONH42</t>
  </si>
  <si>
    <t>SCCOHHW42</t>
  </si>
  <si>
    <t>SCCOHHWW42</t>
  </si>
  <si>
    <t>SCCONHW42</t>
  </si>
  <si>
    <t>SCCONHWW42</t>
  </si>
  <si>
    <t>SCCOUM42</t>
  </si>
  <si>
    <t>SCCOM42</t>
  </si>
  <si>
    <t>SCCOAL42</t>
  </si>
  <si>
    <t>S2.43</t>
  </si>
  <si>
    <t>SCSTE043</t>
  </si>
  <si>
    <t>SCNOHH43</t>
  </si>
  <si>
    <t>SCNONH43</t>
  </si>
  <si>
    <t>SCCOHHW43</t>
  </si>
  <si>
    <t>SCCOHHWW43</t>
  </si>
  <si>
    <t>SCCONHW43</t>
  </si>
  <si>
    <t>SCCONHWW43</t>
  </si>
  <si>
    <t>SCCOUM43</t>
  </si>
  <si>
    <t>SCCOM43</t>
  </si>
  <si>
    <t>SCCOAL43</t>
  </si>
  <si>
    <t>S2.44</t>
  </si>
  <si>
    <t>SCSTE044</t>
  </si>
  <si>
    <t>SCNOHH44</t>
  </si>
  <si>
    <t>SCNONH44</t>
  </si>
  <si>
    <t>SCCOHHW44</t>
  </si>
  <si>
    <t>SCCOHHWW44</t>
  </si>
  <si>
    <t>SCCONHW44</t>
  </si>
  <si>
    <t>SCCONHWW44</t>
  </si>
  <si>
    <t>SCCOUM44</t>
  </si>
  <si>
    <t>SCCOM44</t>
  </si>
  <si>
    <t>SCCOAL44</t>
  </si>
  <si>
    <t>S2.45</t>
  </si>
  <si>
    <t>SCSTE045</t>
  </si>
  <si>
    <t>SCNOHH45</t>
  </si>
  <si>
    <t>SCNONH45</t>
  </si>
  <si>
    <t>SCCOHHW45</t>
  </si>
  <si>
    <t>SCCOHHWW45</t>
  </si>
  <si>
    <t>SCCONHW45</t>
  </si>
  <si>
    <t>SCCONHWW45</t>
  </si>
  <si>
    <t>SCCOUM45</t>
  </si>
  <si>
    <t>SCCOM45</t>
  </si>
  <si>
    <t>SCCOAL45</t>
  </si>
  <si>
    <t>S2.46</t>
  </si>
  <si>
    <t>SCSTE046</t>
  </si>
  <si>
    <t>SCNOHH46</t>
  </si>
  <si>
    <t>SCNONH46</t>
  </si>
  <si>
    <t>SCCOHHW46</t>
  </si>
  <si>
    <t>SCCOHHWW46</t>
  </si>
  <si>
    <t>SCCONHW46</t>
  </si>
  <si>
    <t>SCCONHWW46</t>
  </si>
  <si>
    <t>SCCOUM46</t>
  </si>
  <si>
    <t>SCCOM46</t>
  </si>
  <si>
    <t>SCCOAL46</t>
  </si>
  <si>
    <t>S2.47</t>
  </si>
  <si>
    <t>SCSTE047</t>
  </si>
  <si>
    <t>SCNOHH47</t>
  </si>
  <si>
    <t>SCNONH47</t>
  </si>
  <si>
    <t>SCCOHHW47</t>
  </si>
  <si>
    <t>SCCOHHWW47</t>
  </si>
  <si>
    <t>SCCONHW47</t>
  </si>
  <si>
    <t>SCCONHWW47</t>
  </si>
  <si>
    <t>SCCOUM47</t>
  </si>
  <si>
    <t>SCCOM47</t>
  </si>
  <si>
    <t>SCCOAL47</t>
  </si>
  <si>
    <t>S2.48</t>
  </si>
  <si>
    <t>SCSTE048</t>
  </si>
  <si>
    <t>SCNOHH48</t>
  </si>
  <si>
    <t>SCNONH48</t>
  </si>
  <si>
    <t>SCCOHHW48</t>
  </si>
  <si>
    <t>SCCOHHWW48</t>
  </si>
  <si>
    <t>SCCONHW48</t>
  </si>
  <si>
    <t>SCCONHWW48</t>
  </si>
  <si>
    <t>SCCOUM48</t>
  </si>
  <si>
    <t>SCCOM48</t>
  </si>
  <si>
    <t>SCCOAL48</t>
  </si>
  <si>
    <t>S2.49</t>
  </si>
  <si>
    <t>SCSTE049</t>
  </si>
  <si>
    <t>SCNOHH49</t>
  </si>
  <si>
    <t>SCNONH49</t>
  </si>
  <si>
    <t>SCCOHHW49</t>
  </si>
  <si>
    <t>SCCOHHWW49</t>
  </si>
  <si>
    <t>SCCONHW49</t>
  </si>
  <si>
    <t>SCCONHWW49</t>
  </si>
  <si>
    <t>SCCOUM49</t>
  </si>
  <si>
    <t>SCCOM49</t>
  </si>
  <si>
    <t>SCCOAL49</t>
  </si>
  <si>
    <t>S2.50</t>
  </si>
  <si>
    <t>SCSTE050</t>
  </si>
  <si>
    <t>SCNOHH50</t>
  </si>
  <si>
    <t>SCNONH50</t>
  </si>
  <si>
    <t>SCCOHHW50</t>
  </si>
  <si>
    <t>SCCOHHWW50</t>
  </si>
  <si>
    <t>SCCONHW50</t>
  </si>
  <si>
    <t>SCCONHWW50</t>
  </si>
  <si>
    <t>SCCOUM50</t>
  </si>
  <si>
    <t>SCCOM50</t>
  </si>
  <si>
    <t>SCCOAL50</t>
  </si>
  <si>
    <t>S2.51</t>
  </si>
  <si>
    <t>SCSTE051</t>
  </si>
  <si>
    <t>SCNOHH51</t>
  </si>
  <si>
    <t>SCNONH51</t>
  </si>
  <si>
    <t>SCCOHHW51</t>
  </si>
  <si>
    <t>SCCOHHWW51</t>
  </si>
  <si>
    <t>SCCONHW51</t>
  </si>
  <si>
    <t>SCCONHWW51</t>
  </si>
  <si>
    <t>SCCOUM51</t>
  </si>
  <si>
    <t>SCCOM51</t>
  </si>
  <si>
    <t>SCCOAL51</t>
  </si>
  <si>
    <t>S2.52</t>
  </si>
  <si>
    <t>SCSTE052</t>
  </si>
  <si>
    <t>SCNOHH52</t>
  </si>
  <si>
    <t>SCNONH52</t>
  </si>
  <si>
    <t>SCCOHHW52</t>
  </si>
  <si>
    <t>SCCOHHWW52</t>
  </si>
  <si>
    <t>SCCONHW52</t>
  </si>
  <si>
    <t>SCCONHWW52</t>
  </si>
  <si>
    <t>SCCOUM52</t>
  </si>
  <si>
    <t>SCCOM52</t>
  </si>
  <si>
    <t>SCCOAL52</t>
  </si>
  <si>
    <t>S2.53</t>
  </si>
  <si>
    <t>SCSTE053</t>
  </si>
  <si>
    <t>SCNOHH53</t>
  </si>
  <si>
    <t>SCNONH53</t>
  </si>
  <si>
    <t>SCCOHHW53</t>
  </si>
  <si>
    <t>SCCOHHWW53</t>
  </si>
  <si>
    <t>SCCONHW53</t>
  </si>
  <si>
    <t>SCCONHWW53</t>
  </si>
  <si>
    <t>SCCOUM53</t>
  </si>
  <si>
    <t>SCCOM53</t>
  </si>
  <si>
    <t>SCCOAL53</t>
  </si>
  <si>
    <t>S2.54</t>
  </si>
  <si>
    <t>SCSTE054</t>
  </si>
  <si>
    <t>SCNOHH54</t>
  </si>
  <si>
    <t>SCNONH54</t>
  </si>
  <si>
    <t>SCCOHHW54</t>
  </si>
  <si>
    <t>SCCOHHWW54</t>
  </si>
  <si>
    <t>SCCONHW54</t>
  </si>
  <si>
    <t>SCCONHWW54</t>
  </si>
  <si>
    <t>SCCOUM54</t>
  </si>
  <si>
    <t>SCCOM54</t>
  </si>
  <si>
    <t>SCCOAL54</t>
  </si>
  <si>
    <t>S2.55</t>
  </si>
  <si>
    <t>SCSTE055</t>
  </si>
  <si>
    <t>SCNOHH55</t>
  </si>
  <si>
    <t>SCNONH55</t>
  </si>
  <si>
    <t>SCCOHHW55</t>
  </si>
  <si>
    <t>SCCOHHWW55</t>
  </si>
  <si>
    <t>SCCONHW55</t>
  </si>
  <si>
    <t>SCCONHWW55</t>
  </si>
  <si>
    <t>SCCOUM55</t>
  </si>
  <si>
    <t>SCCOM55</t>
  </si>
  <si>
    <t>SCCOAL55</t>
  </si>
  <si>
    <t>S2.56</t>
  </si>
  <si>
    <t>SCSTE056</t>
  </si>
  <si>
    <t>SCNOHH56</t>
  </si>
  <si>
    <t>SCNONH56</t>
  </si>
  <si>
    <t>SCCOHHW56</t>
  </si>
  <si>
    <t>SCCOHHWW56</t>
  </si>
  <si>
    <t>SCCONHW56</t>
  </si>
  <si>
    <t>SCCONHWW56</t>
  </si>
  <si>
    <t>SCCOUM56</t>
  </si>
  <si>
    <t>SCCOM56</t>
  </si>
  <si>
    <t>SCCOAL56</t>
  </si>
  <si>
    <t>S2.57</t>
  </si>
  <si>
    <t>SCSTE057</t>
  </si>
  <si>
    <t>SCNOHH57</t>
  </si>
  <si>
    <t>SCNONH57</t>
  </si>
  <si>
    <t>SCCOHHW57</t>
  </si>
  <si>
    <t>SCCOHHWW57</t>
  </si>
  <si>
    <t>SCCONHW57</t>
  </si>
  <si>
    <t>SCCONHWW57</t>
  </si>
  <si>
    <t>SCCOUM57</t>
  </si>
  <si>
    <t>SCCOM57</t>
  </si>
  <si>
    <t>SCCOAL57</t>
  </si>
  <si>
    <t>S2.58</t>
  </si>
  <si>
    <t>SCSTE058</t>
  </si>
  <si>
    <t>SCNOHH58</t>
  </si>
  <si>
    <t>SCNONH58</t>
  </si>
  <si>
    <t>SCCOHHW58</t>
  </si>
  <si>
    <t>SCCOHHWW58</t>
  </si>
  <si>
    <t>SCCONHW58</t>
  </si>
  <si>
    <t>SCCONHWW58</t>
  </si>
  <si>
    <t>SCCOUM58</t>
  </si>
  <si>
    <t>SCCOM58</t>
  </si>
  <si>
    <t>SCCOAL58</t>
  </si>
  <si>
    <t>S2.59</t>
  </si>
  <si>
    <t>SCSTE059</t>
  </si>
  <si>
    <t>SCNOHH59</t>
  </si>
  <si>
    <t>SCNONH59</t>
  </si>
  <si>
    <t>SCCOHHW59</t>
  </si>
  <si>
    <t>SCCOHHWW59</t>
  </si>
  <si>
    <t>SCCONHW59</t>
  </si>
  <si>
    <t>SCCONHWW59</t>
  </si>
  <si>
    <t>SCCOUM59</t>
  </si>
  <si>
    <t>SCCOM59</t>
  </si>
  <si>
    <t>SCCOAL59</t>
  </si>
  <si>
    <t>S2.60</t>
  </si>
  <si>
    <t>SCSTE060</t>
  </si>
  <si>
    <t>SCNOHH60</t>
  </si>
  <si>
    <t>SCNONH60</t>
  </si>
  <si>
    <t>SCCOHHW60</t>
  </si>
  <si>
    <t>SCCOHHWW60</t>
  </si>
  <si>
    <t>SCCONHW60</t>
  </si>
  <si>
    <t>SCCONHWW60</t>
  </si>
  <si>
    <t>SCCOUM60</t>
  </si>
  <si>
    <t>SCCOM60</t>
  </si>
  <si>
    <t>SCCOAL60</t>
  </si>
  <si>
    <t>S2.61</t>
  </si>
  <si>
    <t>SCSTE061</t>
  </si>
  <si>
    <t>SCNOHH61</t>
  </si>
  <si>
    <t>SCNONH61</t>
  </si>
  <si>
    <t>SCCOHHW61</t>
  </si>
  <si>
    <t>SCCOHHWW61</t>
  </si>
  <si>
    <t>SCCONHW61</t>
  </si>
  <si>
    <t>SCCONHWW61</t>
  </si>
  <si>
    <t>SCCOUM61</t>
  </si>
  <si>
    <t>SCCOM61</t>
  </si>
  <si>
    <t>SCCOAL61</t>
  </si>
  <si>
    <t>S2.62</t>
  </si>
  <si>
    <t>SCSTE062</t>
  </si>
  <si>
    <t>SCNOHH62</t>
  </si>
  <si>
    <t>SCNONH62</t>
  </si>
  <si>
    <t>SCCOHHW62</t>
  </si>
  <si>
    <t>SCCOHHWW62</t>
  </si>
  <si>
    <t>SCCONHW62</t>
  </si>
  <si>
    <t>SCCONHWW62</t>
  </si>
  <si>
    <t>SCCOUM62</t>
  </si>
  <si>
    <t>SCCOM62</t>
  </si>
  <si>
    <t>SCCOAL62</t>
  </si>
  <si>
    <t>S2.63</t>
  </si>
  <si>
    <t>SCSTE063</t>
  </si>
  <si>
    <t>SCNOHH63</t>
  </si>
  <si>
    <t>SCNONH63</t>
  </si>
  <si>
    <t>SCCOHHW63</t>
  </si>
  <si>
    <t>SCCOHHWW63</t>
  </si>
  <si>
    <t>SCCONHW63</t>
  </si>
  <si>
    <t>SCCONHWW63</t>
  </si>
  <si>
    <t>SCCOUM63</t>
  </si>
  <si>
    <t>SCCOM63</t>
  </si>
  <si>
    <t>SCCOAL63</t>
  </si>
  <si>
    <t>S2.64</t>
  </si>
  <si>
    <t>SCSTE064</t>
  </si>
  <si>
    <t>SCNOHH64</t>
  </si>
  <si>
    <t>SCNONH64</t>
  </si>
  <si>
    <t>SCCOHHW64</t>
  </si>
  <si>
    <t>SCCOHHWW64</t>
  </si>
  <si>
    <t>SCCONHW64</t>
  </si>
  <si>
    <t>SCCONHWW64</t>
  </si>
  <si>
    <t>SCCOUM64</t>
  </si>
  <si>
    <t>SCCOM64</t>
  </si>
  <si>
    <t>SCCOAL64</t>
  </si>
  <si>
    <t>S2.65</t>
  </si>
  <si>
    <t>SCSTE065</t>
  </si>
  <si>
    <t>SCNOHH65</t>
  </si>
  <si>
    <t>SCNONH65</t>
  </si>
  <si>
    <t>SCCOHHW65</t>
  </si>
  <si>
    <t>SCCOHHWW65</t>
  </si>
  <si>
    <t>SCCONHW65</t>
  </si>
  <si>
    <t>SCCONHWW65</t>
  </si>
  <si>
    <t>SCCOUM65</t>
  </si>
  <si>
    <t>SCCOM65</t>
  </si>
  <si>
    <t>SCCOAL65</t>
  </si>
  <si>
    <t>S2.66</t>
  </si>
  <si>
    <t>SCSTE066</t>
  </si>
  <si>
    <t>SCNOHH66</t>
  </si>
  <si>
    <t>SCNONH66</t>
  </si>
  <si>
    <t>SCCOHHW66</t>
  </si>
  <si>
    <t>SCCOHHWW66</t>
  </si>
  <si>
    <t>SCCONHW66</t>
  </si>
  <si>
    <t>SCCONHWW66</t>
  </si>
  <si>
    <t>SCCOUM66</t>
  </si>
  <si>
    <t>SCCOM66</t>
  </si>
  <si>
    <t>SCCOAL66</t>
  </si>
  <si>
    <t>S2.67</t>
  </si>
  <si>
    <t>SCSTE067</t>
  </si>
  <si>
    <t>SCNOHH67</t>
  </si>
  <si>
    <t>SCNONH67</t>
  </si>
  <si>
    <t>SCCOHHW67</t>
  </si>
  <si>
    <t>SCCOHHWW67</t>
  </si>
  <si>
    <t>SCCONHW67</t>
  </si>
  <si>
    <t>SCCONHWW67</t>
  </si>
  <si>
    <t>SCCOUM67</t>
  </si>
  <si>
    <t>SCCOM67</t>
  </si>
  <si>
    <t>SCCOAL67</t>
  </si>
  <si>
    <t>S2.68</t>
  </si>
  <si>
    <t>SCSTE068</t>
  </si>
  <si>
    <t>SCNOHH68</t>
  </si>
  <si>
    <t>SCNONH68</t>
  </si>
  <si>
    <t>SCCOHHW68</t>
  </si>
  <si>
    <t>SCCOHHWW68</t>
  </si>
  <si>
    <t>SCCONHW68</t>
  </si>
  <si>
    <t>SCCONHWW68</t>
  </si>
  <si>
    <t>SCCOUM68</t>
  </si>
  <si>
    <t>SCCOM68</t>
  </si>
  <si>
    <t>SCCOAL68</t>
  </si>
  <si>
    <t>S2.69</t>
  </si>
  <si>
    <t>SCSTE069</t>
  </si>
  <si>
    <t>SCNOHH69</t>
  </si>
  <si>
    <t>SCNONH69</t>
  </si>
  <si>
    <t>SCCOHHW69</t>
  </si>
  <si>
    <t>SCCOHHWW69</t>
  </si>
  <si>
    <t>SCCONHW69</t>
  </si>
  <si>
    <t>SCCONHWW69</t>
  </si>
  <si>
    <t>SCCOUM69</t>
  </si>
  <si>
    <t>SCCOM69</t>
  </si>
  <si>
    <t>SCCOAL69</t>
  </si>
  <si>
    <t>S2.70</t>
  </si>
  <si>
    <t>SCSTE070</t>
  </si>
  <si>
    <t>SCNOHH70</t>
  </si>
  <si>
    <t>SCNONH70</t>
  </si>
  <si>
    <t>SCCOHHW70</t>
  </si>
  <si>
    <t>SCCOHHWW70</t>
  </si>
  <si>
    <t>SCCONHW70</t>
  </si>
  <si>
    <t>SCCONHWW70</t>
  </si>
  <si>
    <t>SCCOUM70</t>
  </si>
  <si>
    <t>SCCOM70</t>
  </si>
  <si>
    <t>SCCOAL70</t>
  </si>
  <si>
    <t>S2.71</t>
  </si>
  <si>
    <t>SCSTE071</t>
  </si>
  <si>
    <t>SCNOHH71</t>
  </si>
  <si>
    <t>SCNONH71</t>
  </si>
  <si>
    <t>SCCOHHW71</t>
  </si>
  <si>
    <t>SCCOHHWW71</t>
  </si>
  <si>
    <t>SCCONHW71</t>
  </si>
  <si>
    <t>SCCONHWW71</t>
  </si>
  <si>
    <t>SCCOUM71</t>
  </si>
  <si>
    <t>SCCOM71</t>
  </si>
  <si>
    <t>SCCOAL71</t>
  </si>
  <si>
    <t>S2.72</t>
  </si>
  <si>
    <t>SCSTE072</t>
  </si>
  <si>
    <t>SCNOHH72</t>
  </si>
  <si>
    <t>SCNONH72</t>
  </si>
  <si>
    <t>SCCOHHW72</t>
  </si>
  <si>
    <t>SCCOHHWW72</t>
  </si>
  <si>
    <t>SCCONHW72</t>
  </si>
  <si>
    <t>SCCONHWW72</t>
  </si>
  <si>
    <t>SCCOUM72</t>
  </si>
  <si>
    <t>SCCOM72</t>
  </si>
  <si>
    <t>SCCOAL72</t>
  </si>
  <si>
    <t>S2.73</t>
  </si>
  <si>
    <t>SCSTE073</t>
  </si>
  <si>
    <t>SCNOHH73</t>
  </si>
  <si>
    <t>SCNONH73</t>
  </si>
  <si>
    <t>SCCOHHW73</t>
  </si>
  <si>
    <t>SCCOHHWW73</t>
  </si>
  <si>
    <t>SCCONHW73</t>
  </si>
  <si>
    <t>SCCONHWW73</t>
  </si>
  <si>
    <t>SCCOUM73</t>
  </si>
  <si>
    <t>SCCOM73</t>
  </si>
  <si>
    <t>SCCOAL73</t>
  </si>
  <si>
    <t>S2.74</t>
  </si>
  <si>
    <t>SCSTE074</t>
  </si>
  <si>
    <t>SCNOHH74</t>
  </si>
  <si>
    <t>SCNONH74</t>
  </si>
  <si>
    <t>SCCOHHW74</t>
  </si>
  <si>
    <t>SCCOHHWW74</t>
  </si>
  <si>
    <t>SCCONHW74</t>
  </si>
  <si>
    <t>SCCONHWW74</t>
  </si>
  <si>
    <t>SCCOUM74</t>
  </si>
  <si>
    <t>SCCOM74</t>
  </si>
  <si>
    <t>SCCOAL74</t>
  </si>
  <si>
    <t>S2.75</t>
  </si>
  <si>
    <t>SCSTE075</t>
  </si>
  <si>
    <t>SCNOHH75</t>
  </si>
  <si>
    <t>SCNONH75</t>
  </si>
  <si>
    <t>SCCOHHW75</t>
  </si>
  <si>
    <t>SCCOHHWW75</t>
  </si>
  <si>
    <t>SCCONHW75</t>
  </si>
  <si>
    <t>SCCONHWW75</t>
  </si>
  <si>
    <t>SCCOUM75</t>
  </si>
  <si>
    <t>SCCOM75</t>
  </si>
  <si>
    <t>SCCOAL75</t>
  </si>
  <si>
    <t>S2.76</t>
  </si>
  <si>
    <t>SCSTE076</t>
  </si>
  <si>
    <t>SCNOHH76</t>
  </si>
  <si>
    <t>SCNONH76</t>
  </si>
  <si>
    <t>SCCOHHW76</t>
  </si>
  <si>
    <t>SCCOHHWW76</t>
  </si>
  <si>
    <t>SCCONHW76</t>
  </si>
  <si>
    <t>SCCONHWW76</t>
  </si>
  <si>
    <t>SCCOUM76</t>
  </si>
  <si>
    <t>SCCOM76</t>
  </si>
  <si>
    <t>SCCOAL76</t>
  </si>
  <si>
    <t>S2.77</t>
  </si>
  <si>
    <t>SCSTE077</t>
  </si>
  <si>
    <t>SCNOHH77</t>
  </si>
  <si>
    <t>SCNONH77</t>
  </si>
  <si>
    <t>SCCOHHW77</t>
  </si>
  <si>
    <t>SCCOHHWW77</t>
  </si>
  <si>
    <t>SCCONHW77</t>
  </si>
  <si>
    <t>SCCONHWW77</t>
  </si>
  <si>
    <t>SCCOUM77</t>
  </si>
  <si>
    <t>SCCOM77</t>
  </si>
  <si>
    <t>SCCOAL77</t>
  </si>
  <si>
    <t>S2.78</t>
  </si>
  <si>
    <t>SCSTE078</t>
  </si>
  <si>
    <t>SCNOHH78</t>
  </si>
  <si>
    <t>SCNONH78</t>
  </si>
  <si>
    <t>SCCOHHW78</t>
  </si>
  <si>
    <t>SCCOHHWW78</t>
  </si>
  <si>
    <t>SCCONHW78</t>
  </si>
  <si>
    <t>SCCONHWW78</t>
  </si>
  <si>
    <t>SCCOUM78</t>
  </si>
  <si>
    <t>SCCOM78</t>
  </si>
  <si>
    <t>SCCOAL78</t>
  </si>
  <si>
    <t>S2.79</t>
  </si>
  <si>
    <t>SCSTE079</t>
  </si>
  <si>
    <t>SCNOHH79</t>
  </si>
  <si>
    <t>SCNONH79</t>
  </si>
  <si>
    <t>SCCOHHW79</t>
  </si>
  <si>
    <t>SCCOHHWW79</t>
  </si>
  <si>
    <t>SCCONHW79</t>
  </si>
  <si>
    <t>SCCONHWW79</t>
  </si>
  <si>
    <t>SCCOUM79</t>
  </si>
  <si>
    <t>SCCOM79</t>
  </si>
  <si>
    <t>SCCOAL79</t>
  </si>
  <si>
    <t>S2.80</t>
  </si>
  <si>
    <t>SCSTE080</t>
  </si>
  <si>
    <t>SCNOHH80</t>
  </si>
  <si>
    <t>SCNONH80</t>
  </si>
  <si>
    <t>SCCOHHW80</t>
  </si>
  <si>
    <t>SCCOHHWW80</t>
  </si>
  <si>
    <t>SCCONHW80</t>
  </si>
  <si>
    <t>SCCONHWW80</t>
  </si>
  <si>
    <t>SCCOUM80</t>
  </si>
  <si>
    <t>SCCOM80</t>
  </si>
  <si>
    <t>SCCOAL80</t>
  </si>
  <si>
    <t>S2.81</t>
  </si>
  <si>
    <t>SCSTE081</t>
  </si>
  <si>
    <t>SCNOHH81</t>
  </si>
  <si>
    <t>SCNONH81</t>
  </si>
  <si>
    <t>SCCOHHW81</t>
  </si>
  <si>
    <t>SCCOHHWW81</t>
  </si>
  <si>
    <t>SCCONHW81</t>
  </si>
  <si>
    <t>SCCONHWW81</t>
  </si>
  <si>
    <t>SCCOUM81</t>
  </si>
  <si>
    <t>SCCOM81</t>
  </si>
  <si>
    <t>SCCOAL81</t>
  </si>
  <si>
    <t>S2.82</t>
  </si>
  <si>
    <t>SCSTE082</t>
  </si>
  <si>
    <t>SCNOHH82</t>
  </si>
  <si>
    <t>SCNONH82</t>
  </si>
  <si>
    <t>SCCOHHW82</t>
  </si>
  <si>
    <t>SCCOHHWW82</t>
  </si>
  <si>
    <t>SCCONHW82</t>
  </si>
  <si>
    <t>SCCONHWW82</t>
  </si>
  <si>
    <t>SCCOUM82</t>
  </si>
  <si>
    <t>SCCOM82</t>
  </si>
  <si>
    <t>SCCOAL82</t>
  </si>
  <si>
    <t>S2.83</t>
  </si>
  <si>
    <t>SCSTE083</t>
  </si>
  <si>
    <t>SCNOHH83</t>
  </si>
  <si>
    <t>SCNONH83</t>
  </si>
  <si>
    <t>SCCOHHW83</t>
  </si>
  <si>
    <t>SCCOHHWW83</t>
  </si>
  <si>
    <t>SCCONHW83</t>
  </si>
  <si>
    <t>SCCONHWW83</t>
  </si>
  <si>
    <t>SCCOUM83</t>
  </si>
  <si>
    <t>SCCOM83</t>
  </si>
  <si>
    <t>SCCOAL83</t>
  </si>
  <si>
    <t>S2.84</t>
  </si>
  <si>
    <t>SCSTE084</t>
  </si>
  <si>
    <t>SCNOHH84</t>
  </si>
  <si>
    <t>SCNONH84</t>
  </si>
  <si>
    <t>SCCOHHW84</t>
  </si>
  <si>
    <t>SCCOHHWW84</t>
  </si>
  <si>
    <t>SCCONHW84</t>
  </si>
  <si>
    <t>SCCONHWW84</t>
  </si>
  <si>
    <t>SCCOUM84</t>
  </si>
  <si>
    <t>SCCOM84</t>
  </si>
  <si>
    <t>SCCOAL84</t>
  </si>
  <si>
    <t>S2.85</t>
  </si>
  <si>
    <t>SCSTE085</t>
  </si>
  <si>
    <t>SCNOHH85</t>
  </si>
  <si>
    <t>SCNONH85</t>
  </si>
  <si>
    <t>SCCOHHW85</t>
  </si>
  <si>
    <t>SCCOHHWW85</t>
  </si>
  <si>
    <t>SCCONHW85</t>
  </si>
  <si>
    <t>SCCONHWW85</t>
  </si>
  <si>
    <t>SCCOUM85</t>
  </si>
  <si>
    <t>SCCOM85</t>
  </si>
  <si>
    <t>SCCOAL85</t>
  </si>
  <si>
    <t>S2.86</t>
  </si>
  <si>
    <t>SCSTE086</t>
  </si>
  <si>
    <t>SCNOHH86</t>
  </si>
  <si>
    <t>SCNONH86</t>
  </si>
  <si>
    <t>SCCOHHW86</t>
  </si>
  <si>
    <t>SCCOHHWW86</t>
  </si>
  <si>
    <t>SCCONHW86</t>
  </si>
  <si>
    <t>SCCONHWW86</t>
  </si>
  <si>
    <t>SCCOUM86</t>
  </si>
  <si>
    <t>SCCOM86</t>
  </si>
  <si>
    <t>SCCOAL86</t>
  </si>
  <si>
    <t>S2.87</t>
  </si>
  <si>
    <t>SCSTE087</t>
  </si>
  <si>
    <t>SCNOHH87</t>
  </si>
  <si>
    <t>SCNONH87</t>
  </si>
  <si>
    <t>SCCOHHW87</t>
  </si>
  <si>
    <t>SCCOHHWW87</t>
  </si>
  <si>
    <t>SCCONHW87</t>
  </si>
  <si>
    <t>SCCONHWW87</t>
  </si>
  <si>
    <t>SCCOUM87</t>
  </si>
  <si>
    <t>SCCOM87</t>
  </si>
  <si>
    <t>SCCOAL87</t>
  </si>
  <si>
    <t>S2.88</t>
  </si>
  <si>
    <t>SCSTE088</t>
  </si>
  <si>
    <t>SCNOHH88</t>
  </si>
  <si>
    <t>SCNONH88</t>
  </si>
  <si>
    <t>SCCOHHW88</t>
  </si>
  <si>
    <t>SCCOHHWW88</t>
  </si>
  <si>
    <t>SCCONHW88</t>
  </si>
  <si>
    <t>SCCONHWW88</t>
  </si>
  <si>
    <t>SCCOUM88</t>
  </si>
  <si>
    <t>SCCOM88</t>
  </si>
  <si>
    <t>SCCOAL88</t>
  </si>
  <si>
    <t>S2.89</t>
  </si>
  <si>
    <t>SCSTE089</t>
  </si>
  <si>
    <t>SCNOHH89</t>
  </si>
  <si>
    <t>SCNONH89</t>
  </si>
  <si>
    <t>SCCOHHW89</t>
  </si>
  <si>
    <t>SCCOHHWW89</t>
  </si>
  <si>
    <t>SCCONHW89</t>
  </si>
  <si>
    <t>SCCONHWW89</t>
  </si>
  <si>
    <t>SCCOUM89</t>
  </si>
  <si>
    <t>SCCOM89</t>
  </si>
  <si>
    <t>SCCOAL89</t>
  </si>
  <si>
    <t>S2.90</t>
  </si>
  <si>
    <t>SCSTE090</t>
  </si>
  <si>
    <t>SCNOHH90</t>
  </si>
  <si>
    <t>SCNONH90</t>
  </si>
  <si>
    <t>SCCOHHW90</t>
  </si>
  <si>
    <t>SCCOHHWW90</t>
  </si>
  <si>
    <t>SCCONHW90</t>
  </si>
  <si>
    <t>SCCONHWW90</t>
  </si>
  <si>
    <t>SCCOUM90</t>
  </si>
  <si>
    <t>SCCOM90</t>
  </si>
  <si>
    <t>SCCOAL90</t>
  </si>
  <si>
    <t>S2.91</t>
  </si>
  <si>
    <t>SCSTE091</t>
  </si>
  <si>
    <t>SCNOHH91</t>
  </si>
  <si>
    <t>SCNONH91</t>
  </si>
  <si>
    <t>SCCOHHW91</t>
  </si>
  <si>
    <t>SCCOHHWW91</t>
  </si>
  <si>
    <t>SCCONHW91</t>
  </si>
  <si>
    <t>SCCONHWW91</t>
  </si>
  <si>
    <t>SCCOUM91</t>
  </si>
  <si>
    <t>SCCOM91</t>
  </si>
  <si>
    <t>SCCOAL91</t>
  </si>
  <si>
    <t>S2.92</t>
  </si>
  <si>
    <t>SCSTE092</t>
  </si>
  <si>
    <t>SCNOHH92</t>
  </si>
  <si>
    <t>SCNONH92</t>
  </si>
  <si>
    <t>SCCOHHW92</t>
  </si>
  <si>
    <t>SCCOHHWW92</t>
  </si>
  <si>
    <t>SCCONHW92</t>
  </si>
  <si>
    <t>SCCONHWW92</t>
  </si>
  <si>
    <t>SCCOUM92</t>
  </si>
  <si>
    <t>SCCOM92</t>
  </si>
  <si>
    <t>SCCOAL92</t>
  </si>
  <si>
    <t>S2.93</t>
  </si>
  <si>
    <t>SCSTE093</t>
  </si>
  <si>
    <t>SCNOHH93</t>
  </si>
  <si>
    <t>SCNONH93</t>
  </si>
  <si>
    <t>SCCOHHW93</t>
  </si>
  <si>
    <t>SCCOHHWW93</t>
  </si>
  <si>
    <t>SCCONHW93</t>
  </si>
  <si>
    <t>SCCONHWW93</t>
  </si>
  <si>
    <t>SCCOUM93</t>
  </si>
  <si>
    <t>SCCOM93</t>
  </si>
  <si>
    <t>SCCOAL93</t>
  </si>
  <si>
    <t>S2.94</t>
  </si>
  <si>
    <t>SCSTE094</t>
  </si>
  <si>
    <t>SCNOHH94</t>
  </si>
  <si>
    <t>SCNONH94</t>
  </si>
  <si>
    <t>SCCOHHW94</t>
  </si>
  <si>
    <t>SCCOHHWW94</t>
  </si>
  <si>
    <t>SCCONHW94</t>
  </si>
  <si>
    <t>SCCONHWW94</t>
  </si>
  <si>
    <t>SCCOUM94</t>
  </si>
  <si>
    <t>SCCOM94</t>
  </si>
  <si>
    <t>SCCOAL94</t>
  </si>
  <si>
    <t>S2.95</t>
  </si>
  <si>
    <t>SCSTE095</t>
  </si>
  <si>
    <t>SCNOHH95</t>
  </si>
  <si>
    <t>SCNONH95</t>
  </si>
  <si>
    <t>SCCOHHW95</t>
  </si>
  <si>
    <t>SCCOHHWW95</t>
  </si>
  <si>
    <t>SCCONHW95</t>
  </si>
  <si>
    <t>SCCONHWW95</t>
  </si>
  <si>
    <t>SCCOUM95</t>
  </si>
  <si>
    <t>SCCOM95</t>
  </si>
  <si>
    <t>SCCOAL95</t>
  </si>
  <si>
    <t>S2.96</t>
  </si>
  <si>
    <t>SCSTE096</t>
  </si>
  <si>
    <t>SCNOHH96</t>
  </si>
  <si>
    <t>SCNONH96</t>
  </si>
  <si>
    <t>SCCOHHW96</t>
  </si>
  <si>
    <t>SCCOHHWW96</t>
  </si>
  <si>
    <t>SCCONHW96</t>
  </si>
  <si>
    <t>SCCONHWW96</t>
  </si>
  <si>
    <t>SCCOUM96</t>
  </si>
  <si>
    <t>SCCOM96</t>
  </si>
  <si>
    <t>SCCOAL96</t>
  </si>
  <si>
    <t>S2.97</t>
  </si>
  <si>
    <t>SCSTE097</t>
  </si>
  <si>
    <t>SCNOHH97</t>
  </si>
  <si>
    <t>SCNONH97</t>
  </si>
  <si>
    <t>SCCOHHW97</t>
  </si>
  <si>
    <t>SCCOHHWW97</t>
  </si>
  <si>
    <t>SCCONHW97</t>
  </si>
  <si>
    <t>SCCONHWW97</t>
  </si>
  <si>
    <t>SCCOUM97</t>
  </si>
  <si>
    <t>SCCOM97</t>
  </si>
  <si>
    <t>SCCOAL97</t>
  </si>
  <si>
    <t>S2.98</t>
  </si>
  <si>
    <t>SCSTE098</t>
  </si>
  <si>
    <t>SCNOHH98</t>
  </si>
  <si>
    <t>SCNONH98</t>
  </si>
  <si>
    <t>SCCOHHW98</t>
  </si>
  <si>
    <t>SCCOHHWW98</t>
  </si>
  <si>
    <t>SCCONHW98</t>
  </si>
  <si>
    <t>SCCONHWW98</t>
  </si>
  <si>
    <t>SCCOUM98</t>
  </si>
  <si>
    <t>SCCOM98</t>
  </si>
  <si>
    <t>SCCOAL98</t>
  </si>
  <si>
    <t>S2.99</t>
  </si>
  <si>
    <t>SCSTE099</t>
  </si>
  <si>
    <t>SCNOHH99</t>
  </si>
  <si>
    <t>SCNONH99</t>
  </si>
  <si>
    <t>SCCOHHW99</t>
  </si>
  <si>
    <t>SCCOHHWW99</t>
  </si>
  <si>
    <t>SCCONHW99</t>
  </si>
  <si>
    <t>SCCONHWW99</t>
  </si>
  <si>
    <t>SCCOUM99</t>
  </si>
  <si>
    <t>SCCOM99</t>
  </si>
  <si>
    <t>SCCOAL99</t>
  </si>
  <si>
    <t>S2.100</t>
  </si>
  <si>
    <t>SCSTE100</t>
  </si>
  <si>
    <t>SCNOHH100</t>
  </si>
  <si>
    <t>SCNONH100</t>
  </si>
  <si>
    <t>SCCOHHW100</t>
  </si>
  <si>
    <t>SCCOHHWW100</t>
  </si>
  <si>
    <t>SCCONHW100</t>
  </si>
  <si>
    <t>SCCONHWW100</t>
  </si>
  <si>
    <t>SCCOUM100</t>
  </si>
  <si>
    <t>SCCOM100</t>
  </si>
  <si>
    <t>SCCOAL100</t>
  </si>
  <si>
    <t>S2.101</t>
  </si>
  <si>
    <t>SCSTE101</t>
  </si>
  <si>
    <t>SCNOHH101</t>
  </si>
  <si>
    <t>SCNONH101</t>
  </si>
  <si>
    <t>SCCOHHW101</t>
  </si>
  <si>
    <t>SCCOHHWW101</t>
  </si>
  <si>
    <t>SCCONHW101</t>
  </si>
  <si>
    <t>SCCONHWW101</t>
  </si>
  <si>
    <t>SCCOUM101</t>
  </si>
  <si>
    <t>SCCOM101</t>
  </si>
  <si>
    <t>SCCOAL101</t>
  </si>
  <si>
    <t>S2.102</t>
  </si>
  <si>
    <t>SCSTE102</t>
  </si>
  <si>
    <t>SCNOHH102</t>
  </si>
  <si>
    <t>SCNONH102</t>
  </si>
  <si>
    <t>SCCOHHW102</t>
  </si>
  <si>
    <t>SCCOHHWW102</t>
  </si>
  <si>
    <t>SCCONHW102</t>
  </si>
  <si>
    <t>SCCONHWW102</t>
  </si>
  <si>
    <t>SCCOUM102</t>
  </si>
  <si>
    <t>SCCOM102</t>
  </si>
  <si>
    <t>SCCOAL102</t>
  </si>
  <si>
    <t>S2.103</t>
  </si>
  <si>
    <t>SCSTE103</t>
  </si>
  <si>
    <t>SCNOHH103</t>
  </si>
  <si>
    <t>SCNONH103</t>
  </si>
  <si>
    <t>SCCOHHW103</t>
  </si>
  <si>
    <t>SCCOHHWW103</t>
  </si>
  <si>
    <t>SCCONHW103</t>
  </si>
  <si>
    <t>SCCONHWW103</t>
  </si>
  <si>
    <t>SCCOUM103</t>
  </si>
  <si>
    <t>SCCOM103</t>
  </si>
  <si>
    <t>SCCOAL103</t>
  </si>
  <si>
    <t>S2.104</t>
  </si>
  <si>
    <t>SCSTE104</t>
  </si>
  <si>
    <t>SCNOHH104</t>
  </si>
  <si>
    <t>SCNONH104</t>
  </si>
  <si>
    <t>SCCOHHW104</t>
  </si>
  <si>
    <t>SCCOHHWW104</t>
  </si>
  <si>
    <t>SCCONHW104</t>
  </si>
  <si>
    <t>SCCONHWW104</t>
  </si>
  <si>
    <t>SCCOUM104</t>
  </si>
  <si>
    <t>SCCOM104</t>
  </si>
  <si>
    <t>SCCOAL104</t>
  </si>
  <si>
    <t>S2.105</t>
  </si>
  <si>
    <t>SCSTE105</t>
  </si>
  <si>
    <t>SCNOHH105</t>
  </si>
  <si>
    <t>SCNONH105</t>
  </si>
  <si>
    <t>SCCOHHW105</t>
  </si>
  <si>
    <t>SCCOHHWW105</t>
  </si>
  <si>
    <t>SCCONHW105</t>
  </si>
  <si>
    <t>SCCONHWW105</t>
  </si>
  <si>
    <t>SCCOUM105</t>
  </si>
  <si>
    <t>SCCOM105</t>
  </si>
  <si>
    <t>SCCOAL105</t>
  </si>
  <si>
    <t>S2.106</t>
  </si>
  <si>
    <t>SCSTE106</t>
  </si>
  <si>
    <t>SCNOHH106</t>
  </si>
  <si>
    <t>SCNONH106</t>
  </si>
  <si>
    <t>SCCOHHW106</t>
  </si>
  <si>
    <t>SCCOHHWW106</t>
  </si>
  <si>
    <t>SCCONHW106</t>
  </si>
  <si>
    <t>SCCONHWW106</t>
  </si>
  <si>
    <t>SCCOUM106</t>
  </si>
  <si>
    <t>SCCOM106</t>
  </si>
  <si>
    <t>SCCOAL106</t>
  </si>
  <si>
    <t>S2.107</t>
  </si>
  <si>
    <t>SCSTE107</t>
  </si>
  <si>
    <t>SCNOHH107</t>
  </si>
  <si>
    <t>SCNONH107</t>
  </si>
  <si>
    <t>SCCOHHW107</t>
  </si>
  <si>
    <t>SCCOHHWW107</t>
  </si>
  <si>
    <t>SCCONHW107</t>
  </si>
  <si>
    <t>SCCONHWW107</t>
  </si>
  <si>
    <t>SCCOUM107</t>
  </si>
  <si>
    <t>SCCOM107</t>
  </si>
  <si>
    <t>SCCOAL107</t>
  </si>
  <si>
    <t>S2.108</t>
  </si>
  <si>
    <t>SCSTE108</t>
  </si>
  <si>
    <t>SCNOHH108</t>
  </si>
  <si>
    <t>SCNONH108</t>
  </si>
  <si>
    <t>SCCOHHW108</t>
  </si>
  <si>
    <t>SCCOHHWW108</t>
  </si>
  <si>
    <t>SCCONHW108</t>
  </si>
  <si>
    <t>SCCONHWW108</t>
  </si>
  <si>
    <t>SCCOUM108</t>
  </si>
  <si>
    <t>SCCOM108</t>
  </si>
  <si>
    <t>SCCOAL108</t>
  </si>
  <si>
    <t>S2.109</t>
  </si>
  <si>
    <t>SCSTE109</t>
  </si>
  <si>
    <t>SCNOHH109</t>
  </si>
  <si>
    <t>SCNONH109</t>
  </si>
  <si>
    <t>SCCOHHW109</t>
  </si>
  <si>
    <t>SCCOHHWW109</t>
  </si>
  <si>
    <t>SCCONHW109</t>
  </si>
  <si>
    <t>SCCONHWW109</t>
  </si>
  <si>
    <t>SCCOUM109</t>
  </si>
  <si>
    <t>SCCOM109</t>
  </si>
  <si>
    <t>SCCOAL109</t>
  </si>
  <si>
    <t>S2.110</t>
  </si>
  <si>
    <t>SCSTE110</t>
  </si>
  <si>
    <t>SCNOHH110</t>
  </si>
  <si>
    <t>SCNONH110</t>
  </si>
  <si>
    <t>SCCOHHW110</t>
  </si>
  <si>
    <t>SCCOHHWW110</t>
  </si>
  <si>
    <t>SCCONHW110</t>
  </si>
  <si>
    <t>SCCONHWW110</t>
  </si>
  <si>
    <t>SCCOUM110</t>
  </si>
  <si>
    <t>SCCOM110</t>
  </si>
  <si>
    <t>SCCOAL110</t>
  </si>
  <si>
    <t>S2.111</t>
  </si>
  <si>
    <t>SCSTE111</t>
  </si>
  <si>
    <t>SCNOHH111</t>
  </si>
  <si>
    <t>SCNONH111</t>
  </si>
  <si>
    <t>SCCOHHW111</t>
  </si>
  <si>
    <t>SCCOHHWW111</t>
  </si>
  <si>
    <t>SCCONHW111</t>
  </si>
  <si>
    <t>SCCONHWW111</t>
  </si>
  <si>
    <t>SCCOUM111</t>
  </si>
  <si>
    <t>SCCOM111</t>
  </si>
  <si>
    <t>SCCOAL111</t>
  </si>
  <si>
    <t>S2.112</t>
  </si>
  <si>
    <t>SCSTE112</t>
  </si>
  <si>
    <t>SCNOHH112</t>
  </si>
  <si>
    <t>SCNONH112</t>
  </si>
  <si>
    <t>SCCOHHW112</t>
  </si>
  <si>
    <t>SCCOHHWW112</t>
  </si>
  <si>
    <t>SCCONHW112</t>
  </si>
  <si>
    <t>SCCONHWW112</t>
  </si>
  <si>
    <t>SCCOUM112</t>
  </si>
  <si>
    <t>SCCOM112</t>
  </si>
  <si>
    <t>SCCOAL112</t>
  </si>
  <si>
    <t>S2.113</t>
  </si>
  <si>
    <t>SCSTE113</t>
  </si>
  <si>
    <t>SCNOHH113</t>
  </si>
  <si>
    <t>SCNONH113</t>
  </si>
  <si>
    <t>SCCOHHW113</t>
  </si>
  <si>
    <t>SCCOHHWW113</t>
  </si>
  <si>
    <t>SCCONHW113</t>
  </si>
  <si>
    <t>SCCONHWW113</t>
  </si>
  <si>
    <t>SCCOUM113</t>
  </si>
  <si>
    <t>SCCOM113</t>
  </si>
  <si>
    <t>SCCOAL113</t>
  </si>
  <si>
    <t>S2.114</t>
  </si>
  <si>
    <t>SCSTE114</t>
  </si>
  <si>
    <t>SCNOHH114</t>
  </si>
  <si>
    <t>SCNONH114</t>
  </si>
  <si>
    <t>SCCOHHW114</t>
  </si>
  <si>
    <t>SCCOHHWW114</t>
  </si>
  <si>
    <t>SCCONHW114</t>
  </si>
  <si>
    <t>SCCONHWW114</t>
  </si>
  <si>
    <t>SCCOUM114</t>
  </si>
  <si>
    <t>SCCOM114</t>
  </si>
  <si>
    <t>SCCOAL114</t>
  </si>
  <si>
    <t>S2.115</t>
  </si>
  <si>
    <t>SCSTE115</t>
  </si>
  <si>
    <t>SCNOHH115</t>
  </si>
  <si>
    <t>SCNONH115</t>
  </si>
  <si>
    <t>SCCOHHW115</t>
  </si>
  <si>
    <t>SCCOHHWW115</t>
  </si>
  <si>
    <t>SCCONHW115</t>
  </si>
  <si>
    <t>SCCONHWW115</t>
  </si>
  <si>
    <t>SCCOUM115</t>
  </si>
  <si>
    <t>SCCOM115</t>
  </si>
  <si>
    <t>SCCOAL115</t>
  </si>
  <si>
    <t>S2.116</t>
  </si>
  <si>
    <t>SCSTE116</t>
  </si>
  <si>
    <t>SCNOHH116</t>
  </si>
  <si>
    <t>SCNONH116</t>
  </si>
  <si>
    <t>SCCOHHW116</t>
  </si>
  <si>
    <t>SCCOHHWW116</t>
  </si>
  <si>
    <t>SCCONHW116</t>
  </si>
  <si>
    <t>SCCONHWW116</t>
  </si>
  <si>
    <t>SCCOUM116</t>
  </si>
  <si>
    <t>SCCOM116</t>
  </si>
  <si>
    <t>SCCOAL116</t>
  </si>
  <si>
    <t>S2.117</t>
  </si>
  <si>
    <t>SCSTE117</t>
  </si>
  <si>
    <t>SCNOHH117</t>
  </si>
  <si>
    <t>SCNONH117</t>
  </si>
  <si>
    <t>SCCOHHW117</t>
  </si>
  <si>
    <t>SCCOHHWW117</t>
  </si>
  <si>
    <t>SCCONHW117</t>
  </si>
  <si>
    <t>SCCONHWW117</t>
  </si>
  <si>
    <t>SCCOUM117</t>
  </si>
  <si>
    <t>SCCOM117</t>
  </si>
  <si>
    <t>SCCOAL117</t>
  </si>
  <si>
    <t>S2.118</t>
  </si>
  <si>
    <t>SCSTE118</t>
  </si>
  <si>
    <t>SCNOHH118</t>
  </si>
  <si>
    <t>SCNONH118</t>
  </si>
  <si>
    <t>SCCOHHW118</t>
  </si>
  <si>
    <t>SCCOHHWW118</t>
  </si>
  <si>
    <t>SCCONHW118</t>
  </si>
  <si>
    <t>SCCONHWW118</t>
  </si>
  <si>
    <t>SCCOUM118</t>
  </si>
  <si>
    <t>SCCOM118</t>
  </si>
  <si>
    <t>SCCOAL118</t>
  </si>
  <si>
    <t>S2.119</t>
  </si>
  <si>
    <t>SCSTE119</t>
  </si>
  <si>
    <t>SCNOHH119</t>
  </si>
  <si>
    <t>SCNONH119</t>
  </si>
  <si>
    <t>SCCOHHW119</t>
  </si>
  <si>
    <t>SCCOHHWW119</t>
  </si>
  <si>
    <t>SCCONHW119</t>
  </si>
  <si>
    <t>SCCONHWW119</t>
  </si>
  <si>
    <t>SCCOUM119</t>
  </si>
  <si>
    <t>SCCOM119</t>
  </si>
  <si>
    <t>SCCOAL119</t>
  </si>
  <si>
    <t>S2.120</t>
  </si>
  <si>
    <t>SCSTE120</t>
  </si>
  <si>
    <t>SCNOHH120</t>
  </si>
  <si>
    <t>SCNONH120</t>
  </si>
  <si>
    <t>SCCOHHW120</t>
  </si>
  <si>
    <t>SCCOHHWW120</t>
  </si>
  <si>
    <t>SCCONHW120</t>
  </si>
  <si>
    <t>SCCONHWW120</t>
  </si>
  <si>
    <t>SCCOUM120</t>
  </si>
  <si>
    <t>SCCOM120</t>
  </si>
  <si>
    <t>SCCOAL120</t>
  </si>
  <si>
    <t>S2.121</t>
  </si>
  <si>
    <t>SCSTE121</t>
  </si>
  <si>
    <t>SCNOHH121</t>
  </si>
  <si>
    <t>SCNONH121</t>
  </si>
  <si>
    <t>SCCOHHW121</t>
  </si>
  <si>
    <t>SCCOHHWW121</t>
  </si>
  <si>
    <t>SCCONHW121</t>
  </si>
  <si>
    <t>SCCONHWW121</t>
  </si>
  <si>
    <t>SCCOUM121</t>
  </si>
  <si>
    <t>SCCOM121</t>
  </si>
  <si>
    <t>SCCOAL121</t>
  </si>
  <si>
    <t>S2.122</t>
  </si>
  <si>
    <t>SCSTE122</t>
  </si>
  <si>
    <t>SCNOHH122</t>
  </si>
  <si>
    <t>SCNONH122</t>
  </si>
  <si>
    <t>SCCOHHW122</t>
  </si>
  <si>
    <t>SCCOHHWW122</t>
  </si>
  <si>
    <t>SCCONHW122</t>
  </si>
  <si>
    <t>SCCONHWW122</t>
  </si>
  <si>
    <t>SCCOUM122</t>
  </si>
  <si>
    <t>SCCOM122</t>
  </si>
  <si>
    <t>SCCOAL122</t>
  </si>
  <si>
    <t>S2.123</t>
  </si>
  <si>
    <t>SCSTE123</t>
  </si>
  <si>
    <t>SCNOHH123</t>
  </si>
  <si>
    <t>SCNONH123</t>
  </si>
  <si>
    <t>SCCOHHW123</t>
  </si>
  <si>
    <t>SCCOHHWW123</t>
  </si>
  <si>
    <t>SCCONHW123</t>
  </si>
  <si>
    <t>SCCONHWW123</t>
  </si>
  <si>
    <t>SCCOUM123</t>
  </si>
  <si>
    <t>SCCOM123</t>
  </si>
  <si>
    <t>SCCOAL123</t>
  </si>
  <si>
    <t>S2.124</t>
  </si>
  <si>
    <t>SCSTE124</t>
  </si>
  <si>
    <t>SCNOHH124</t>
  </si>
  <si>
    <t>SCNONH124</t>
  </si>
  <si>
    <t>SCCOHHW124</t>
  </si>
  <si>
    <t>SCCOHHWW124</t>
  </si>
  <si>
    <t>SCCONHW124</t>
  </si>
  <si>
    <t>SCCONHWW124</t>
  </si>
  <si>
    <t>SCCOUM124</t>
  </si>
  <si>
    <t>SCCOM124</t>
  </si>
  <si>
    <t>SCCOAL124</t>
  </si>
  <si>
    <t>S2.125</t>
  </si>
  <si>
    <t>SCSTE125</t>
  </si>
  <si>
    <t>SCNOHH125</t>
  </si>
  <si>
    <t>SCNONH125</t>
  </si>
  <si>
    <t>SCCOHHW125</t>
  </si>
  <si>
    <t>SCCOHHWW125</t>
  </si>
  <si>
    <t>SCCONHW125</t>
  </si>
  <si>
    <t>SCCONHWW125</t>
  </si>
  <si>
    <t>SCCOUM125</t>
  </si>
  <si>
    <t>SCCOM125</t>
  </si>
  <si>
    <t>SCCOAL125</t>
  </si>
  <si>
    <t>S2.126</t>
  </si>
  <si>
    <t>SCSTE126</t>
  </si>
  <si>
    <t>SCNOHH126</t>
  </si>
  <si>
    <t>SCNONH126</t>
  </si>
  <si>
    <t>SCCOHHW126</t>
  </si>
  <si>
    <t>SCCOHHWW126</t>
  </si>
  <si>
    <t>SCCONHW126</t>
  </si>
  <si>
    <t>SCCONHWW126</t>
  </si>
  <si>
    <t>SCCOUM126</t>
  </si>
  <si>
    <t>SCCOM126</t>
  </si>
  <si>
    <t>SCCOAL126</t>
  </si>
  <si>
    <t>S2.127</t>
  </si>
  <si>
    <t>SCSTE127</t>
  </si>
  <si>
    <t>SCNOHH127</t>
  </si>
  <si>
    <t>SCNONH127</t>
  </si>
  <si>
    <t>SCCOHHW127</t>
  </si>
  <si>
    <t>SCCOHHWW127</t>
  </si>
  <si>
    <t>SCCONHW127</t>
  </si>
  <si>
    <t>SCCONHWW127</t>
  </si>
  <si>
    <t>SCCOUM127</t>
  </si>
  <si>
    <t>SCCOM127</t>
  </si>
  <si>
    <t>SCCOAL127</t>
  </si>
  <si>
    <t>S2.128</t>
  </si>
  <si>
    <t>SCSTE128</t>
  </si>
  <si>
    <t>SCNOHH128</t>
  </si>
  <si>
    <t>SCNONH128</t>
  </si>
  <si>
    <t>SCCOHHW128</t>
  </si>
  <si>
    <t>SCCOHHWW128</t>
  </si>
  <si>
    <t>SCCONHW128</t>
  </si>
  <si>
    <t>SCCONHWW128</t>
  </si>
  <si>
    <t>SCCOUM128</t>
  </si>
  <si>
    <t>SCCOM128</t>
  </si>
  <si>
    <t>SCCOAL128</t>
  </si>
  <si>
    <t>S2.129</t>
  </si>
  <si>
    <t>SCSTE129</t>
  </si>
  <si>
    <t>SCNOHH129</t>
  </si>
  <si>
    <t>SCNONH129</t>
  </si>
  <si>
    <t>SCCOHHW129</t>
  </si>
  <si>
    <t>SCCOHHWW129</t>
  </si>
  <si>
    <t>SCCONHW129</t>
  </si>
  <si>
    <t>SCCONHWW129</t>
  </si>
  <si>
    <t>SCCOUM129</t>
  </si>
  <si>
    <t>SCCOM129</t>
  </si>
  <si>
    <t>SCCOAL129</t>
  </si>
  <si>
    <t>S2.130</t>
  </si>
  <si>
    <t>SCSTE130</t>
  </si>
  <si>
    <t>SCNOHH130</t>
  </si>
  <si>
    <t>SCNONH130</t>
  </si>
  <si>
    <t>SCCOHHW130</t>
  </si>
  <si>
    <t>SCCOHHWW130</t>
  </si>
  <si>
    <t>SCCONHW130</t>
  </si>
  <si>
    <t>SCCONHWW130</t>
  </si>
  <si>
    <t>SCCOUM130</t>
  </si>
  <si>
    <t>SCCOM130</t>
  </si>
  <si>
    <t>SCCOAL130</t>
  </si>
  <si>
    <t>S2.131</t>
  </si>
  <si>
    <t>SCSTE131</t>
  </si>
  <si>
    <t>SCNOHH131</t>
  </si>
  <si>
    <t>SCNONH131</t>
  </si>
  <si>
    <t>SCCOHHW131</t>
  </si>
  <si>
    <t>SCCOHHWW131</t>
  </si>
  <si>
    <t>SCCONHW131</t>
  </si>
  <si>
    <t>SCCONHWW131</t>
  </si>
  <si>
    <t>SCCOUM131</t>
  </si>
  <si>
    <t>SCCOM131</t>
  </si>
  <si>
    <t>SCCOAL131</t>
  </si>
  <si>
    <t>S2.132</t>
  </si>
  <si>
    <t>SCSTE132</t>
  </si>
  <si>
    <t>SCNOHH132</t>
  </si>
  <si>
    <t>SCNONH132</t>
  </si>
  <si>
    <t>SCCOHHW132</t>
  </si>
  <si>
    <t>SCCOHHWW132</t>
  </si>
  <si>
    <t>SCCONHW132</t>
  </si>
  <si>
    <t>SCCONHWW132</t>
  </si>
  <si>
    <t>SCCOUM132</t>
  </si>
  <si>
    <t>SCCOM132</t>
  </si>
  <si>
    <t>SCCOAL132</t>
  </si>
  <si>
    <t>S2.133</t>
  </si>
  <si>
    <t>SCSTE133</t>
  </si>
  <si>
    <t>SCNOHH133</t>
  </si>
  <si>
    <t>SCNONH133</t>
  </si>
  <si>
    <t>SCCOHHW133</t>
  </si>
  <si>
    <t>SCCOHHWW133</t>
  </si>
  <si>
    <t>SCCONHW133</t>
  </si>
  <si>
    <t>SCCONHWW133</t>
  </si>
  <si>
    <t>SCCOUM133</t>
  </si>
  <si>
    <t>SCCOM133</t>
  </si>
  <si>
    <t>SCCOAL133</t>
  </si>
  <si>
    <t>S2.134</t>
  </si>
  <si>
    <t>SCSTE134</t>
  </si>
  <si>
    <t>SCNOHH134</t>
  </si>
  <si>
    <t>SCNONH134</t>
  </si>
  <si>
    <t>SCCOHHW134</t>
  </si>
  <si>
    <t>SCCOHHWW134</t>
  </si>
  <si>
    <t>SCCONHW134</t>
  </si>
  <si>
    <t>SCCONHWW134</t>
  </si>
  <si>
    <t>SCCOUM134</t>
  </si>
  <si>
    <t>SCCOM134</t>
  </si>
  <si>
    <t>SCCOAL134</t>
  </si>
  <si>
    <t>S2.135</t>
  </si>
  <si>
    <t>SCSTE135</t>
  </si>
  <si>
    <t>SCNOHH135</t>
  </si>
  <si>
    <t>SCNONH135</t>
  </si>
  <si>
    <t>SCCOHHW135</t>
  </si>
  <si>
    <t>SCCOHHWW135</t>
  </si>
  <si>
    <t>SCCONHW135</t>
  </si>
  <si>
    <t>SCCONHWW135</t>
  </si>
  <si>
    <t>SCCOUM135</t>
  </si>
  <si>
    <t>SCCOM135</t>
  </si>
  <si>
    <t>SCCOAL135</t>
  </si>
  <si>
    <t>S2.136</t>
  </si>
  <si>
    <t>SCSTE136</t>
  </si>
  <si>
    <t>SCNOHH136</t>
  </si>
  <si>
    <t>SCNONH136</t>
  </si>
  <si>
    <t>SCCOHHW136</t>
  </si>
  <si>
    <t>SCCOHHWW136</t>
  </si>
  <si>
    <t>SCCONHW136</t>
  </si>
  <si>
    <t>SCCONHWW136</t>
  </si>
  <si>
    <t>SCCOUM136</t>
  </si>
  <si>
    <t>SCCOM136</t>
  </si>
  <si>
    <t>SCCOAL136</t>
  </si>
  <si>
    <t>S2.137</t>
  </si>
  <si>
    <t>SCSTE137</t>
  </si>
  <si>
    <t>SCNOHH137</t>
  </si>
  <si>
    <t>SCNONH137</t>
  </si>
  <si>
    <t>SCCOHHW137</t>
  </si>
  <si>
    <t>SCCOHHWW137</t>
  </si>
  <si>
    <t>SCCONHW137</t>
  </si>
  <si>
    <t>SCCONHWW137</t>
  </si>
  <si>
    <t>SCCOUM137</t>
  </si>
  <si>
    <t>SCCOM137</t>
  </si>
  <si>
    <t>SCCOAL137</t>
  </si>
  <si>
    <t>S2.138</t>
  </si>
  <si>
    <t>SCSTE138</t>
  </si>
  <si>
    <t>SCNOHH138</t>
  </si>
  <si>
    <t>SCNONH138</t>
  </si>
  <si>
    <t>SCCOHHW138</t>
  </si>
  <si>
    <t>SCCOHHWW138</t>
  </si>
  <si>
    <t>SCCONHW138</t>
  </si>
  <si>
    <t>SCCONHWW138</t>
  </si>
  <si>
    <t>SCCOUM138</t>
  </si>
  <si>
    <t>SCCOM138</t>
  </si>
  <si>
    <t>SCCOAL138</t>
  </si>
  <si>
    <t>S2.139</t>
  </si>
  <si>
    <t>SCSTE139</t>
  </si>
  <si>
    <t>SCNOHH139</t>
  </si>
  <si>
    <t>SCNONH139</t>
  </si>
  <si>
    <t>SCCOHHW139</t>
  </si>
  <si>
    <t>SCCOHHWW139</t>
  </si>
  <si>
    <t>SCCONHW139</t>
  </si>
  <si>
    <t>SCCONHWW139</t>
  </si>
  <si>
    <t>SCCOUM139</t>
  </si>
  <si>
    <t>SCCOM139</t>
  </si>
  <si>
    <t>SCCOAL139</t>
  </si>
  <si>
    <t>S2.140</t>
  </si>
  <si>
    <t>SCSTE140</t>
  </si>
  <si>
    <t>SCNOHH140</t>
  </si>
  <si>
    <t>SCNONH140</t>
  </si>
  <si>
    <t>SCCOHHW140</t>
  </si>
  <si>
    <t>SCCOHHWW140</t>
  </si>
  <si>
    <t>SCCONHW140</t>
  </si>
  <si>
    <t>SCCONHWW140</t>
  </si>
  <si>
    <t>SCCOUM140</t>
  </si>
  <si>
    <t>SCCOM140</t>
  </si>
  <si>
    <t>SCCOAL140</t>
  </si>
  <si>
    <t>S2.141</t>
  </si>
  <si>
    <t>SCSTE141</t>
  </si>
  <si>
    <t>SCNOHH141</t>
  </si>
  <si>
    <t>SCNONH141</t>
  </si>
  <si>
    <t>SCCOHHW141</t>
  </si>
  <si>
    <t>SCCOHHWW141</t>
  </si>
  <si>
    <t>SCCONHW141</t>
  </si>
  <si>
    <t>SCCONHWW141</t>
  </si>
  <si>
    <t>SCCOUM141</t>
  </si>
  <si>
    <t>SCCOM141</t>
  </si>
  <si>
    <t>SCCOAL141</t>
  </si>
  <si>
    <t>S2.142</t>
  </si>
  <si>
    <t>SCSTE142</t>
  </si>
  <si>
    <t>SCNOHH142</t>
  </si>
  <si>
    <t>SCNONH142</t>
  </si>
  <si>
    <t>SCCOHHW142</t>
  </si>
  <si>
    <t>SCCOHHWW142</t>
  </si>
  <si>
    <t>SCCONHW142</t>
  </si>
  <si>
    <t>SCCONHWW142</t>
  </si>
  <si>
    <t>SCCOUM142</t>
  </si>
  <si>
    <t>SCCOM142</t>
  </si>
  <si>
    <t>SCCOAL142</t>
  </si>
  <si>
    <t>S2.143</t>
  </si>
  <si>
    <t>SCSTE143</t>
  </si>
  <si>
    <t>SCNOHH143</t>
  </si>
  <si>
    <t>SCNONH143</t>
  </si>
  <si>
    <t>SCCOHHW143</t>
  </si>
  <si>
    <t>SCCOHHWW143</t>
  </si>
  <si>
    <t>SCCONHW143</t>
  </si>
  <si>
    <t>SCCONHWW143</t>
  </si>
  <si>
    <t>SCCOUM143</t>
  </si>
  <si>
    <t>SCCOM143</t>
  </si>
  <si>
    <t>SCCOAL143</t>
  </si>
  <si>
    <t>S2.144</t>
  </si>
  <si>
    <t>SCSTE144</t>
  </si>
  <si>
    <t>SCNOHH144</t>
  </si>
  <si>
    <t>SCNONH144</t>
  </si>
  <si>
    <t>SCCOHHW144</t>
  </si>
  <si>
    <t>SCCOHHWW144</t>
  </si>
  <si>
    <t>SCCONHW144</t>
  </si>
  <si>
    <t>SCCONHWW144</t>
  </si>
  <si>
    <t>SCCOUM144</t>
  </si>
  <si>
    <t>SCCOM144</t>
  </si>
  <si>
    <t>SCCOAL144</t>
  </si>
  <si>
    <t>S2.145</t>
  </si>
  <si>
    <t>SCSTE145</t>
  </si>
  <si>
    <t>SCNOHH145</t>
  </si>
  <si>
    <t>SCNONH145</t>
  </si>
  <si>
    <t>SCCOHHW145</t>
  </si>
  <si>
    <t>SCCOHHWW145</t>
  </si>
  <si>
    <t>SCCONHW145</t>
  </si>
  <si>
    <t>SCCONHWW145</t>
  </si>
  <si>
    <t>SCCOUM145</t>
  </si>
  <si>
    <t>SCCOM145</t>
  </si>
  <si>
    <t>SCCOAL145</t>
  </si>
  <si>
    <t>S2.146</t>
  </si>
  <si>
    <t>SCSTE146</t>
  </si>
  <si>
    <t>SCNOHH146</t>
  </si>
  <si>
    <t>SCNONH146</t>
  </si>
  <si>
    <t>SCCOHHW146</t>
  </si>
  <si>
    <t>SCCOHHWW146</t>
  </si>
  <si>
    <t>SCCONHW146</t>
  </si>
  <si>
    <t>SCCONHWW146</t>
  </si>
  <si>
    <t>SCCOUM146</t>
  </si>
  <si>
    <t>SCCOM146</t>
  </si>
  <si>
    <t>SCCOAL146</t>
  </si>
  <si>
    <t>S2.147</t>
  </si>
  <si>
    <t>SCSTE147</t>
  </si>
  <si>
    <t>SCNOHH147</t>
  </si>
  <si>
    <t>SCNONH147</t>
  </si>
  <si>
    <t>SCCOHHW147</t>
  </si>
  <si>
    <t>SCCOHHWW147</t>
  </si>
  <si>
    <t>SCCONHW147</t>
  </si>
  <si>
    <t>SCCONHWW147</t>
  </si>
  <si>
    <t>SCCOUM147</t>
  </si>
  <si>
    <t>SCCOM147</t>
  </si>
  <si>
    <t>SCCOAL147</t>
  </si>
  <si>
    <t>S2.148</t>
  </si>
  <si>
    <t>SCSTE148</t>
  </si>
  <si>
    <t>SCNOHH148</t>
  </si>
  <si>
    <t>SCNONH148</t>
  </si>
  <si>
    <t>SCCOHHW148</t>
  </si>
  <si>
    <t>SCCOHHWW148</t>
  </si>
  <si>
    <t>SCCONHW148</t>
  </si>
  <si>
    <t>SCCONHWW148</t>
  </si>
  <si>
    <t>SCCOUM148</t>
  </si>
  <si>
    <t>SCCOM148</t>
  </si>
  <si>
    <t>SCCOAL148</t>
  </si>
  <si>
    <t>S2.149</t>
  </si>
  <si>
    <t>SCSTE149</t>
  </si>
  <si>
    <t>SCNOHH149</t>
  </si>
  <si>
    <t>SCNONH149</t>
  </si>
  <si>
    <t>SCCOHHW149</t>
  </si>
  <si>
    <t>SCCOHHWW149</t>
  </si>
  <si>
    <t>SCCONHW149</t>
  </si>
  <si>
    <t>SCCONHWW149</t>
  </si>
  <si>
    <t>SCCOUM149</t>
  </si>
  <si>
    <t>SCCOM149</t>
  </si>
  <si>
    <t>SCCOAL149</t>
  </si>
  <si>
    <t>S2.150</t>
  </si>
  <si>
    <t>SCSTE150</t>
  </si>
  <si>
    <t>SCNOHH150</t>
  </si>
  <si>
    <t>SCNONH150</t>
  </si>
  <si>
    <t>SCCOHHW150</t>
  </si>
  <si>
    <t>SCCOHHWW150</t>
  </si>
  <si>
    <t>SCCONHW150</t>
  </si>
  <si>
    <t>SCCONHWW150</t>
  </si>
  <si>
    <t>SCCOUM150</t>
  </si>
  <si>
    <t>SCCOM150</t>
  </si>
  <si>
    <t>SCCOAL150</t>
  </si>
  <si>
    <t>Total for all sites</t>
  </si>
  <si>
    <t>S2.151</t>
  </si>
  <si>
    <t>SCTHH01</t>
  </si>
  <si>
    <t>SCTNH01</t>
  </si>
  <si>
    <t>SCTHC01</t>
  </si>
  <si>
    <t>SCTHC02</t>
  </si>
  <si>
    <t>SCTNC01</t>
  </si>
  <si>
    <t>SCTNC02</t>
  </si>
  <si>
    <t>SCTUM01</t>
  </si>
  <si>
    <t>SCTM02</t>
  </si>
  <si>
    <t>SCTAL01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</si>
</sst>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0.0"/>
    <numFmt numFmtId="165" formatCode="0.000"/>
    <numFmt numFmtId="166" formatCode="_-* #,##0_-;\-* #,##0_-;_-* &quot;-&quot;??_-;_-@_-"/>
    <numFmt numFmtId="167" formatCode="#,##0_);\(#,##0\);&quot;-  &quot;;&quot; &quot;@&quot; &quot;"/>
    <numFmt numFmtId="168" formatCode="&quot;£&quot;#,##0.00"/>
    <numFmt numFmtId="169" formatCode="0.000%"/>
    <numFmt numFmtId="170" formatCode="#,##0.000"/>
    <numFmt numFmtId="171" formatCode="_-* #,##0.000_-;\-* #,##0.000_-;_-* &quot;-&quot;??_-;_-@_-"/>
    <numFmt numFmtId="172" formatCode="_-* #,##0.0_-;\-* #,##0.0_-;_-* &quot;-&quot;??_-;_-@_-"/>
    <numFmt numFmtId="173" formatCode="_-* #,##0.00000_-;\-* #,##0.00000_-;_-* &quot;-&quot;??_-;_-@_-"/>
  </numFmts>
  <fonts count="137">
    <font>
      <sz val="11"/>
      <color theme="1"/>
      <name val="Arial"/>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3"/>
      <name val="Calibri"/>
      <family val="2"/>
    </font>
    <font>
      <sz val="11"/>
      <color rgb="FFFF0000"/>
      <name val="Calibri"/>
      <family val="2"/>
    </font>
    <font>
      <b/>
      <sz val="11"/>
      <color theme="1"/>
      <name val="Calibri"/>
      <family val="2"/>
    </font>
    <font>
      <sz val="15"/>
      <color theme="0"/>
      <name val="Calibri"/>
      <family val="2"/>
    </font>
    <font>
      <sz val="12"/>
      <color theme="4"/>
      <name val="Calibri"/>
      <family val="2"/>
    </font>
    <font>
      <sz val="10"/>
      <color theme="4"/>
      <name val="Calibri"/>
      <family val="2"/>
    </font>
    <font>
      <sz val="10"/>
      <name val="Calibri"/>
      <family val="2"/>
    </font>
    <font>
      <sz val="11"/>
      <name val="Calibri"/>
      <family val="2"/>
    </font>
    <font>
      <sz val="12"/>
      <name val="Calibri"/>
      <family val="2"/>
    </font>
    <font>
      <sz val="12"/>
      <color theme="1"/>
      <name val="Calibri"/>
      <family val="2"/>
    </font>
    <font>
      <b/>
      <sz val="12"/>
      <color theme="3" tint="9.9978637043366805E-2"/>
      <name val="Calibri"/>
      <family val="2"/>
    </font>
    <font>
      <sz val="18"/>
      <color rgb="FF18497A"/>
      <name val="Calibri"/>
      <family val="2"/>
    </font>
    <font>
      <sz val="18"/>
      <color theme="3"/>
      <name val="Calibri"/>
      <family val="2"/>
    </font>
    <font>
      <sz val="10"/>
      <color rgb="FF000000"/>
      <name val="Calibri"/>
      <family val="2"/>
    </font>
    <font>
      <sz val="8"/>
      <color theme="3"/>
      <name val="Calibri"/>
      <family val="2"/>
    </font>
    <font>
      <sz val="12"/>
      <color rgb="FF000000"/>
      <name val="Calibri"/>
      <family val="2"/>
    </font>
    <font>
      <sz val="11"/>
      <color theme="3" tint="9.9978637043366805E-2"/>
      <name val="Calibri"/>
      <family val="2"/>
    </font>
    <font>
      <sz val="12"/>
      <color rgb="FFFF0000"/>
      <name val="Calibri"/>
      <family val="2"/>
    </font>
    <font>
      <sz val="12"/>
      <color rgb="FF18497A"/>
      <name val="Calibri"/>
      <family val="2"/>
    </font>
    <font>
      <sz val="12"/>
      <color indexed="8"/>
      <name val="Calibri"/>
      <family val="2"/>
    </font>
    <font>
      <sz val="10"/>
      <color theme="1"/>
      <name val="Calibri"/>
      <family val="2"/>
    </font>
    <font>
      <b/>
      <sz val="12"/>
      <color theme="3"/>
      <name val="Calibri"/>
      <family val="2"/>
    </font>
    <font>
      <b/>
      <sz val="12"/>
      <name val="Calibri"/>
      <family val="2"/>
    </font>
    <font>
      <b/>
      <sz val="13"/>
      <name val="Calibri"/>
      <family val="2"/>
    </font>
    <font>
      <b/>
      <sz val="12"/>
      <color rgb="FF18497A"/>
      <name val="Calibri"/>
      <family val="2"/>
    </font>
    <font>
      <sz val="11"/>
      <color rgb="FF18497A"/>
      <name val="Calibri"/>
      <family val="2"/>
    </font>
    <font>
      <b/>
      <sz val="12"/>
      <color theme="1"/>
      <name val="Calibri"/>
      <family val="2"/>
    </font>
    <font>
      <b/>
      <sz val="15"/>
      <color rgb="FFFF0000"/>
      <name val="Calibri"/>
      <family val="2"/>
    </font>
    <font>
      <b/>
      <sz val="12"/>
      <color rgb="FFFF0000"/>
      <name val="Calibri"/>
      <family val="2"/>
    </font>
    <font>
      <b/>
      <sz val="15"/>
      <color rgb="FF002664"/>
      <name val="Calibri"/>
      <family val="2"/>
    </font>
    <font>
      <b/>
      <sz val="12"/>
      <color rgb="FF002664"/>
      <name val="Calibri"/>
      <family val="2"/>
    </font>
    <font>
      <vertAlign val="superscript"/>
      <sz val="10"/>
      <name val="Calibri"/>
      <family val="2"/>
    </font>
    <font>
      <vertAlign val="superscript"/>
      <sz val="12"/>
      <name val="Calibri"/>
      <family val="2"/>
    </font>
    <font>
      <strike/>
      <sz val="10"/>
      <color rgb="FFFF0000"/>
      <name val="Calibri"/>
      <family val="2"/>
    </font>
    <font>
      <b/>
      <strike/>
      <sz val="12"/>
      <color rgb="FFFF0000"/>
      <name val="Calibri"/>
      <family val="2"/>
    </font>
    <font>
      <sz val="8"/>
      <color rgb="FFFF0000"/>
      <name val="Calibri"/>
      <family val="2"/>
    </font>
    <font>
      <sz val="10"/>
      <color rgb="FFFF0000"/>
      <name val="Calibri"/>
      <family val="2"/>
    </font>
    <font>
      <sz val="10"/>
      <color rgb="FF0078C9"/>
      <name val="Calibri"/>
      <family val="2"/>
    </font>
    <font>
      <vertAlign val="subscript"/>
      <sz val="12"/>
      <color rgb="FF0078C9"/>
      <name val="Calibri"/>
      <family val="2"/>
    </font>
    <font>
      <vertAlign val="subscript"/>
      <sz val="12"/>
      <color indexed="8"/>
      <name val="Calibri"/>
      <family val="2"/>
    </font>
    <font>
      <sz val="8"/>
      <color theme="1"/>
      <name val="Calibri"/>
      <family val="2"/>
    </font>
    <font>
      <b/>
      <sz val="13"/>
      <color rgb="FFFF0000"/>
      <name val="Calibri"/>
      <family val="2"/>
    </font>
    <font>
      <b/>
      <sz val="13"/>
      <color theme="3"/>
      <name val="Calibri"/>
      <family val="2"/>
    </font>
    <font>
      <i/>
      <vertAlign val="subscript"/>
      <sz val="12"/>
      <color theme="1"/>
      <name val="Calibri"/>
      <family val="2"/>
    </font>
    <font>
      <vertAlign val="subscript"/>
      <sz val="12"/>
      <name val="Calibri"/>
      <family val="2"/>
    </font>
    <font>
      <b/>
      <sz val="15"/>
      <name val="Calibri"/>
      <family val="2"/>
    </font>
    <font>
      <b/>
      <sz val="12"/>
      <color rgb="FF002060"/>
      <name val="Calibri"/>
      <family val="2"/>
    </font>
    <font>
      <strike/>
      <sz val="11"/>
      <color rgb="FFFF0000"/>
      <name val="Calibri"/>
      <family val="2"/>
    </font>
    <font>
      <sz val="8"/>
      <name val="Calibri"/>
      <family val="2"/>
    </font>
    <font>
      <sz val="10"/>
      <color theme="3"/>
      <name val="Calibri"/>
      <family val="2"/>
    </font>
    <font>
      <sz val="18"/>
      <color rgb="FF002664"/>
      <name val="Calibri"/>
      <family val="2"/>
    </font>
    <font>
      <sz val="10"/>
      <color theme="9"/>
      <name val="Calibri"/>
      <family val="2"/>
    </font>
    <font>
      <sz val="8"/>
      <color rgb="FF18497A"/>
      <name val="Calibri"/>
      <family val="2"/>
    </font>
    <font>
      <sz val="12"/>
      <color theme="9"/>
      <name val="Calibri"/>
      <family val="2"/>
    </font>
    <font>
      <sz val="14"/>
      <color rgb="FFFF0000"/>
      <name val="Calibri"/>
      <family val="2"/>
    </font>
    <font>
      <sz val="15"/>
      <color rgb="FFFFFFFF"/>
      <name val="Calibri"/>
      <family val="2"/>
    </font>
    <font>
      <sz val="8"/>
      <color rgb="FF003479"/>
      <name val="Calibri"/>
      <family val="2"/>
    </font>
    <font>
      <b/>
      <sz val="12"/>
      <color theme="0"/>
      <name val="Calibri"/>
      <family val="2"/>
    </font>
    <font>
      <sz val="8"/>
      <color rgb="FF000000"/>
      <name val="Calibri"/>
      <family val="2"/>
    </font>
    <font>
      <b/>
      <sz val="12"/>
      <color rgb="FF0078C9"/>
      <name val="Calibri"/>
      <family val="2"/>
    </font>
    <font>
      <sz val="8"/>
      <color theme="0"/>
      <name val="Calibri"/>
      <family val="2"/>
    </font>
    <font>
      <sz val="10"/>
      <color theme="0"/>
      <name val="Calibri"/>
      <family val="2"/>
    </font>
    <font>
      <b/>
      <sz val="9"/>
      <name val="Calibri"/>
      <family val="2"/>
    </font>
    <font>
      <sz val="9"/>
      <name val="Calibri"/>
      <family val="2"/>
    </font>
    <font>
      <b/>
      <sz val="10"/>
      <name val="Calibri"/>
      <family val="2"/>
    </font>
    <font>
      <sz val="9"/>
      <color theme="1"/>
      <name val="Calibri"/>
      <family val="2"/>
    </font>
    <font>
      <sz val="10"/>
      <color rgb="FF0070C0"/>
      <name val="Calibri"/>
      <family val="2"/>
    </font>
    <font>
      <sz val="11"/>
      <color rgb="FF002664"/>
      <name val="Calibri"/>
      <family val="2"/>
    </font>
    <font>
      <sz val="12"/>
      <color theme="3"/>
      <name val="Calibri"/>
      <family val="2"/>
    </font>
    <font>
      <b/>
      <sz val="12"/>
      <color rgb="FF000000"/>
      <name val="Calibri"/>
      <family val="2"/>
    </font>
    <font>
      <sz val="8"/>
      <color rgb="FF002664"/>
      <name val="Calibri"/>
      <family val="2"/>
    </font>
    <font>
      <sz val="12"/>
      <color theme="4" tint="-0.499984740745262"/>
      <name val="Calibri"/>
      <family val="2"/>
    </font>
    <font>
      <sz val="18"/>
      <color theme="4" tint="-0.499984740745262"/>
      <name val="Calibri"/>
      <family val="2"/>
    </font>
    <font>
      <sz val="11"/>
      <color theme="4" tint="-0.499984740745262"/>
      <name val="Calibri"/>
      <family val="2"/>
    </font>
    <font>
      <b/>
      <sz val="8"/>
      <color theme="3"/>
      <name val="Calibri"/>
      <family val="2"/>
    </font>
    <font>
      <b/>
      <sz val="8"/>
      <color rgb="FF002664"/>
      <name val="Calibri"/>
      <family val="2"/>
    </font>
    <font>
      <i/>
      <sz val="12"/>
      <name val="Calibri"/>
      <family val="2"/>
    </font>
    <font>
      <sz val="10"/>
      <color rgb="FF002664"/>
      <name val="Calibri"/>
      <family val="2"/>
    </font>
    <font>
      <sz val="11"/>
      <color theme="3"/>
      <name val="Calibri"/>
      <family val="2"/>
    </font>
    <font>
      <vertAlign val="superscript"/>
      <sz val="12"/>
      <color theme="1"/>
      <name val="Calibri"/>
      <family val="2"/>
    </font>
    <font>
      <sz val="11"/>
      <color theme="6" tint="-0.249977111117893"/>
      <name val="Calibri"/>
      <family val="2"/>
    </font>
    <font>
      <sz val="12"/>
      <color theme="6" tint="-0.499984740745262"/>
      <name val="Calibri"/>
      <family val="2"/>
    </font>
    <font>
      <sz val="11"/>
      <color rgb="FF0078C9"/>
      <name val="Calibri"/>
      <family val="2"/>
    </font>
    <font>
      <sz val="10"/>
      <color theme="1" tint="4.9989318521683403E-2"/>
      <name val="Calibri"/>
      <family val="2"/>
    </font>
    <font>
      <sz val="11"/>
      <color theme="1" tint="4.9989318521683403E-2"/>
      <name val="Calibri"/>
      <family val="2"/>
    </font>
    <font>
      <sz val="12"/>
      <color theme="1" tint="4.9989318521683403E-2"/>
      <name val="Calibri"/>
      <family val="2"/>
    </font>
    <font>
      <b/>
      <sz val="11"/>
      <color theme="1" tint="4.9989318521683403E-2"/>
      <name val="Calibri"/>
      <family val="2"/>
    </font>
    <font>
      <b/>
      <sz val="12"/>
      <color theme="1" tint="4.9989318521683403E-2"/>
      <name val="Calibri"/>
      <family val="2"/>
    </font>
    <font>
      <sz val="8"/>
      <color rgb="FF0078C9"/>
      <name val="Calibri"/>
      <family val="2"/>
    </font>
    <font>
      <b/>
      <sz val="8"/>
      <color rgb="FF0078C9"/>
      <name val="Calibri"/>
      <family val="2"/>
    </font>
    <font>
      <sz val="15"/>
      <color theme="0"/>
      <name val="Franklin Gothic Demi"/>
      <family val="2"/>
    </font>
    <font>
      <sz val="10"/>
      <color rgb="FF0078C9"/>
      <name val="Franklin Gothic Demi"/>
      <family val="2"/>
    </font>
    <font>
      <sz val="9"/>
      <color theme="1"/>
      <name val="Arial"/>
      <family val="2"/>
    </font>
    <font>
      <sz val="13"/>
      <color theme="2"/>
      <name val="Calibri"/>
      <family val="2"/>
    </font>
    <font>
      <u/>
      <sz val="11"/>
      <color theme="10"/>
      <name val="Arial"/>
      <family val="2"/>
    </font>
    <font>
      <sz val="18"/>
      <color rgb="FF003479"/>
      <name val="Calibri"/>
      <family val="2"/>
    </font>
    <font>
      <sz val="9"/>
      <color rgb="FFFF0000"/>
      <name val="Calibri"/>
      <family val="2"/>
    </font>
    <font>
      <b/>
      <sz val="15"/>
      <color theme="0"/>
      <name val="Calibri"/>
      <family val="2"/>
    </font>
    <font>
      <b/>
      <sz val="15"/>
      <color rgb="FFFFFFFF"/>
      <name val="Calibri"/>
      <family val="2"/>
    </font>
    <font>
      <b/>
      <sz val="13"/>
      <color theme="2"/>
      <name val="Calibri"/>
      <family val="2"/>
    </font>
    <font>
      <b/>
      <sz val="11"/>
      <color theme="0"/>
      <name val="Calibri"/>
      <family val="2"/>
    </font>
    <font>
      <b/>
      <sz val="11"/>
      <color indexed="8"/>
      <name val="Calibri"/>
      <family val="2"/>
    </font>
    <font>
      <b/>
      <sz val="10"/>
      <color theme="1"/>
      <name val="Calibri"/>
      <family val="2"/>
    </font>
    <font>
      <sz val="18"/>
      <color rgb="FF203764"/>
      <name val="Calibri"/>
      <family val="2"/>
    </font>
    <font>
      <b/>
      <sz val="13"/>
      <color theme="0"/>
      <name val="Calibri"/>
      <family val="2"/>
    </font>
    <font>
      <sz val="16"/>
      <color rgb="FF002664"/>
      <name val="Calibri"/>
      <family val="2"/>
    </font>
    <font>
      <b/>
      <u/>
      <sz val="11"/>
      <color rgb="FF003592"/>
      <name val="Calibri"/>
      <family val="2"/>
    </font>
    <font>
      <u/>
      <sz val="10"/>
      <color theme="10"/>
      <name val="Calibri"/>
      <family val="2"/>
    </font>
    <font>
      <b/>
      <u/>
      <sz val="10"/>
      <color rgb="FF003592"/>
      <name val="Calibri"/>
      <family val="2"/>
    </font>
    <font>
      <b/>
      <sz val="10"/>
      <color theme="0"/>
      <name val="Calibri"/>
      <family val="2"/>
    </font>
    <font>
      <sz val="12"/>
      <color rgb="FF0078C9"/>
      <name val="Calibri"/>
      <family val="2"/>
    </font>
    <font>
      <sz val="12"/>
      <color rgb="FF002664"/>
      <name val="Calibri"/>
      <family val="2"/>
    </font>
    <font>
      <sz val="12"/>
      <color rgb="FF002060"/>
      <name val="Calibri"/>
      <family val="2"/>
    </font>
    <font>
      <i/>
      <sz val="11"/>
      <color theme="1"/>
      <name val="Calibri"/>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A6A6A6"/>
        <bgColor indexed="64"/>
      </patternFill>
    </fill>
    <fill>
      <patternFill patternType="solid">
        <fgColor theme="5" tint="0.79998168889431442"/>
        <bgColor indexed="64"/>
      </patternFill>
    </fill>
    <fill>
      <patternFill patternType="solid">
        <fgColor rgb="FF003595"/>
        <bgColor indexed="64"/>
      </patternFill>
    </fill>
    <fill>
      <patternFill patternType="solid">
        <fgColor rgb="FFFCEAB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DBFF6F"/>
        <bgColor indexed="64"/>
      </patternFill>
    </fill>
    <fill>
      <patternFill patternType="solid">
        <fgColor rgb="FF003592"/>
        <bgColor rgb="FF000000"/>
      </patternFill>
    </fill>
    <fill>
      <patternFill patternType="solid">
        <fgColor rgb="FFFFF2CC"/>
        <bgColor indexed="64"/>
      </patternFill>
    </fill>
    <fill>
      <patternFill patternType="solid">
        <fgColor rgb="FF84CEFF"/>
        <bgColor indexed="64"/>
      </patternFill>
    </fill>
    <fill>
      <patternFill patternType="solid">
        <fgColor rgb="FFFFEFCA"/>
        <bgColor indexed="64"/>
      </patternFill>
    </fill>
    <fill>
      <patternFill patternType="solid">
        <fgColor rgb="FFFF84D3"/>
        <bgColor indexed="64"/>
      </patternFill>
    </fill>
  </fills>
  <borders count="183">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rgb="FF857362"/>
      </left>
      <right style="thin">
        <color rgb="FF857362"/>
      </right>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style="thin">
        <color theme="5"/>
      </right>
      <top style="thin">
        <color theme="5"/>
      </top>
      <bottom style="thin">
        <color theme="5"/>
      </bottom>
      <diagonal/>
    </border>
    <border>
      <left style="thick">
        <color theme="5"/>
      </left>
      <right style="thick">
        <color theme="5"/>
      </right>
      <top/>
      <bottom style="thick">
        <color theme="5"/>
      </bottom>
      <diagonal/>
    </border>
    <border>
      <left/>
      <right/>
      <top/>
      <bottom style="thick">
        <color theme="5"/>
      </bottom>
      <diagonal/>
    </border>
    <border>
      <left style="thin">
        <color theme="5"/>
      </left>
      <right/>
      <top style="thin">
        <color theme="5"/>
      </top>
      <bottom style="thin">
        <color theme="5"/>
      </bottom>
      <diagonal/>
    </border>
    <border>
      <left style="thick">
        <color rgb="FF857362"/>
      </left>
      <right style="thin">
        <color rgb="FF857362"/>
      </right>
      <top/>
      <bottom style="thick">
        <color rgb="FF857362"/>
      </bottom>
      <diagonal/>
    </border>
    <border>
      <left/>
      <right style="medium">
        <color rgb="FF857362"/>
      </right>
      <top/>
      <bottom style="thick">
        <color rgb="FF85736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rgb="FF857362"/>
      </left>
      <right style="thin">
        <color rgb="FF857362"/>
      </right>
      <top/>
      <bottom style="thick">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thin">
        <color theme="0"/>
      </left>
      <right/>
      <top/>
      <bottom/>
      <diagonal/>
    </border>
    <border>
      <left/>
      <right style="thin">
        <color theme="5"/>
      </right>
      <top style="medium">
        <color theme="0" tint="-0.499984740745262"/>
      </top>
      <bottom/>
      <diagonal/>
    </border>
    <border>
      <left style="thin">
        <color theme="5"/>
      </left>
      <right style="thin">
        <color theme="5"/>
      </right>
      <top style="medium">
        <color theme="0" tint="-0.499984740745262"/>
      </top>
      <bottom/>
      <diagonal/>
    </border>
    <border>
      <left style="thin">
        <color theme="5"/>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diagonal/>
    </border>
    <border>
      <left/>
      <right style="thin">
        <color theme="5"/>
      </right>
      <top/>
      <bottom style="medium">
        <color theme="0" tint="-0.499984740745262"/>
      </bottom>
      <diagonal/>
    </border>
    <border>
      <left style="thin">
        <color theme="5"/>
      </left>
      <right style="thin">
        <color theme="5"/>
      </right>
      <top/>
      <bottom style="medium">
        <color theme="0" tint="-0.499984740745262"/>
      </bottom>
      <diagonal/>
    </border>
    <border>
      <left style="thin">
        <color theme="5"/>
      </left>
      <right style="thin">
        <color theme="5"/>
      </right>
      <top style="thin">
        <color theme="5"/>
      </top>
      <bottom style="medium">
        <color theme="0" tint="-0.499984740745262"/>
      </bottom>
      <diagonal/>
    </border>
    <border>
      <left style="thin">
        <color theme="5"/>
      </left>
      <right style="medium">
        <color theme="0" tint="-0.499984740745262"/>
      </right>
      <top/>
      <bottom style="medium">
        <color theme="0" tint="-0.499984740745262"/>
      </bottom>
      <diagonal/>
    </border>
    <border>
      <left style="medium">
        <color theme="0" tint="-0.499984740745262"/>
      </left>
      <right/>
      <top style="medium">
        <color theme="0" tint="-0.499984740745262"/>
      </top>
      <bottom style="thin">
        <color theme="5"/>
      </bottom>
      <diagonal/>
    </border>
    <border>
      <left/>
      <right style="thin">
        <color theme="5"/>
      </right>
      <top style="medium">
        <color theme="0" tint="-0.499984740745262"/>
      </top>
      <bottom style="thin">
        <color theme="5"/>
      </bottom>
      <diagonal/>
    </border>
    <border>
      <left style="thin">
        <color theme="5"/>
      </left>
      <right style="medium">
        <color theme="0" tint="-0.499984740745262"/>
      </right>
      <top style="medium">
        <color theme="0" tint="-0.499984740745262"/>
      </top>
      <bottom style="thin">
        <color theme="5"/>
      </bottom>
      <diagonal/>
    </border>
    <border>
      <left style="medium">
        <color theme="0" tint="-0.499984740745262"/>
      </left>
      <right style="medium">
        <color theme="0" tint="-0.499984740745262"/>
      </right>
      <top style="medium">
        <color theme="0" tint="-0.499984740745262"/>
      </top>
      <bottom style="thin">
        <color theme="5"/>
      </bottom>
      <diagonal/>
    </border>
    <border>
      <left style="medium">
        <color theme="0" tint="-0.499984740745262"/>
      </left>
      <right style="thin">
        <color theme="5"/>
      </right>
      <top style="thin">
        <color theme="5"/>
      </top>
      <bottom style="thin">
        <color theme="5"/>
      </bottom>
      <diagonal/>
    </border>
    <border>
      <left style="thin">
        <color theme="5"/>
      </left>
      <right style="medium">
        <color theme="0" tint="-0.499984740745262"/>
      </right>
      <top style="thin">
        <color theme="5"/>
      </top>
      <bottom style="thin">
        <color theme="5"/>
      </bottom>
      <diagonal/>
    </border>
    <border>
      <left style="medium">
        <color theme="0" tint="-0.499984740745262"/>
      </left>
      <right style="medium">
        <color theme="0" tint="-0.499984740745262"/>
      </right>
      <top style="thin">
        <color theme="5"/>
      </top>
      <bottom style="thin">
        <color theme="5"/>
      </bottom>
      <diagonal/>
    </border>
    <border>
      <left style="medium">
        <color theme="0" tint="-0.499984740745262"/>
      </left>
      <right/>
      <top style="thin">
        <color theme="5"/>
      </top>
      <bottom style="thin">
        <color theme="5"/>
      </bottom>
      <diagonal/>
    </border>
    <border>
      <left style="medium">
        <color theme="0" tint="-0.499984740745262"/>
      </left>
      <right/>
      <top style="thin">
        <color theme="5"/>
      </top>
      <bottom style="medium">
        <color theme="0" tint="-0.499984740745262"/>
      </bottom>
      <diagonal/>
    </border>
    <border>
      <left/>
      <right style="thin">
        <color theme="5"/>
      </right>
      <top style="thin">
        <color theme="5"/>
      </top>
      <bottom style="medium">
        <color theme="0" tint="-0.499984740745262"/>
      </bottom>
      <diagonal/>
    </border>
    <border>
      <left style="thin">
        <color theme="5"/>
      </left>
      <right style="medium">
        <color theme="0" tint="-0.499984740745262"/>
      </right>
      <top style="thin">
        <color theme="5"/>
      </top>
      <bottom style="medium">
        <color theme="0" tint="-0.499984740745262"/>
      </bottom>
      <diagonal/>
    </border>
    <border>
      <left style="medium">
        <color theme="0" tint="-0.499984740745262"/>
      </left>
      <right style="medium">
        <color theme="0" tint="-0.499984740745262"/>
      </right>
      <top style="thin">
        <color theme="5"/>
      </top>
      <bottom style="medium">
        <color theme="0" tint="-0.499984740745262"/>
      </bottom>
      <diagonal/>
    </border>
    <border>
      <left/>
      <right style="medium">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5"/>
      </left>
      <right/>
      <top style="medium">
        <color theme="0" tint="-0.499984740745262"/>
      </top>
      <bottom style="thin">
        <color theme="5"/>
      </bottom>
      <diagonal/>
    </border>
    <border>
      <left/>
      <right/>
      <top style="medium">
        <color theme="0" tint="-0.499984740745262"/>
      </top>
      <bottom style="thin">
        <color theme="5"/>
      </bottom>
      <diagonal/>
    </border>
    <border>
      <left style="medium">
        <color theme="0" tint="-0.499984740745262"/>
      </left>
      <right style="thin">
        <color theme="5"/>
      </right>
      <top style="medium">
        <color theme="0" tint="-0.499984740745262"/>
      </top>
      <bottom style="thin">
        <color theme="5"/>
      </bottom>
      <diagonal/>
    </border>
    <border>
      <left style="medium">
        <color theme="0" tint="-0.499984740745262"/>
      </left>
      <right style="thin">
        <color theme="5"/>
      </right>
      <top style="thin">
        <color theme="5"/>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style="medium">
        <color theme="0" tint="-0.499984740745262"/>
      </bottom>
      <diagonal/>
    </border>
    <border>
      <left style="thin">
        <color theme="5"/>
      </left>
      <right style="thin">
        <color theme="5"/>
      </right>
      <top style="medium">
        <color theme="0" tint="-0.499984740745262"/>
      </top>
      <bottom style="medium">
        <color theme="0" tint="-0.499984740745262"/>
      </bottom>
      <diagonal/>
    </border>
    <border>
      <left style="thin">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5"/>
      </right>
      <top style="medium">
        <color theme="0" tint="-0.499984740745262"/>
      </top>
      <bottom/>
      <diagonal/>
    </border>
    <border>
      <left style="medium">
        <color theme="0" tint="-0.499984740745262"/>
      </left>
      <right style="thin">
        <color theme="5"/>
      </right>
      <top/>
      <bottom style="medium">
        <color theme="0" tint="-0.499984740745262"/>
      </bottom>
      <diagonal/>
    </border>
    <border>
      <left style="thin">
        <color rgb="FF857362"/>
      </left>
      <right/>
      <top/>
      <bottom/>
      <diagonal/>
    </border>
    <border>
      <left style="thin">
        <color theme="0"/>
      </left>
      <right style="thin">
        <color theme="0"/>
      </right>
      <top style="thin">
        <color theme="0"/>
      </top>
      <bottom/>
      <diagonal/>
    </border>
    <border>
      <left style="medium">
        <color rgb="FF857362"/>
      </left>
      <right style="thin">
        <color rgb="FF857362"/>
      </right>
      <top/>
      <bottom style="thick">
        <color rgb="FF857362"/>
      </bottom>
      <diagonal/>
    </border>
    <border>
      <left style="thin">
        <color rgb="FF857362"/>
      </left>
      <right style="medium">
        <color rgb="FF857362"/>
      </right>
      <top/>
      <bottom style="thick">
        <color rgb="FF857362"/>
      </bottom>
      <diagonal/>
    </border>
    <border>
      <left style="medium">
        <color rgb="FF857362"/>
      </left>
      <right/>
      <top/>
      <bottom style="thick">
        <color rgb="FF8573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diagonal/>
    </border>
    <border>
      <left style="thin">
        <color theme="0" tint="-0.499984740745262"/>
      </left>
      <right style="medium">
        <color theme="0" tint="-0.499984740745262"/>
      </right>
      <top/>
      <bottom style="medium">
        <color theme="0" tint="-0.499984740745262"/>
      </bottom>
      <diagonal/>
    </border>
    <border>
      <left/>
      <right style="thin">
        <color theme="0" tint="-0.499984740745262"/>
      </right>
      <top style="medium">
        <color theme="0" tint="-0.499984740745262"/>
      </top>
      <bottom/>
      <diagonal/>
    </border>
    <border>
      <left style="medium">
        <color theme="0" tint="-0.499984740745262"/>
      </left>
      <right/>
      <top/>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5"/>
      </left>
      <right/>
      <top style="medium">
        <color theme="0" tint="-0.499984740745262"/>
      </top>
      <bottom style="medium">
        <color theme="0" tint="-0.499984740745262"/>
      </bottom>
      <diagonal/>
    </border>
    <border>
      <left style="thin">
        <color rgb="FF857362"/>
      </left>
      <right style="thin">
        <color rgb="FF857362"/>
      </right>
      <top style="medium">
        <color theme="0" tint="-0.499984740745262"/>
      </top>
      <bottom style="medium">
        <color theme="0" tint="-0.499984740745262"/>
      </bottom>
      <diagonal/>
    </border>
    <border>
      <left style="thin">
        <color theme="5"/>
      </left>
      <right/>
      <top style="thin">
        <color theme="5"/>
      </top>
      <bottom style="medium">
        <color theme="0" tint="-0.499984740745262"/>
      </bottom>
      <diagonal/>
    </border>
    <border>
      <left/>
      <right style="medium">
        <color theme="0" tint="-0.499984740745262"/>
      </right>
      <top style="medium">
        <color theme="0" tint="-0.499984740745262"/>
      </top>
      <bottom style="thin">
        <color theme="5"/>
      </bottom>
      <diagonal/>
    </border>
    <border>
      <left/>
      <right style="medium">
        <color theme="0" tint="-0.499984740745262"/>
      </right>
      <top style="thin">
        <color theme="5"/>
      </top>
      <bottom style="thin">
        <color theme="5"/>
      </bottom>
      <diagonal/>
    </border>
    <border>
      <left/>
      <right style="medium">
        <color theme="0" tint="-0.499984740745262"/>
      </right>
      <top style="thin">
        <color theme="5"/>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rgb="FF857362"/>
      </left>
      <right style="medium">
        <color theme="0" tint="-0.499984740745262"/>
      </right>
      <top style="thin">
        <color rgb="FF857362"/>
      </top>
      <bottom style="thin">
        <color rgb="FF857362"/>
      </bottom>
      <diagonal/>
    </border>
    <border>
      <left style="thin">
        <color rgb="FF857362"/>
      </left>
      <right style="medium">
        <color theme="0" tint="-0.499984740745262"/>
      </right>
      <top style="thin">
        <color rgb="FF857362"/>
      </top>
      <bottom style="medium">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thin">
        <color theme="5"/>
      </right>
      <top/>
      <bottom/>
      <diagonal/>
    </border>
    <border>
      <left style="medium">
        <color theme="5"/>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medium">
        <color theme="0" tint="-0.499984740745262"/>
      </left>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thin">
        <color theme="5"/>
      </right>
      <top style="medium">
        <color rgb="FF808080"/>
      </top>
      <bottom style="medium">
        <color rgb="FF808080"/>
      </bottom>
      <diagonal/>
    </border>
    <border>
      <left/>
      <right style="thin">
        <color theme="5"/>
      </right>
      <top style="medium">
        <color rgb="FF808080"/>
      </top>
      <bottom style="medium">
        <color rgb="FF808080"/>
      </bottom>
      <diagonal/>
    </border>
    <border>
      <left style="thin">
        <color theme="0" tint="-0.499984740745262"/>
      </left>
      <right style="medium">
        <color rgb="FF808080"/>
      </right>
      <top style="medium">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medium">
        <color theme="0" tint="-0.499984740745262"/>
      </left>
      <right style="thin">
        <color rgb="FF857362"/>
      </right>
      <top style="thin">
        <color rgb="FF857362"/>
      </top>
      <bottom style="medium">
        <color theme="0" tint="-0.499984740745262"/>
      </bottom>
      <diagonal/>
    </border>
    <border>
      <left style="thin">
        <color rgb="FF857362"/>
      </left>
      <right style="thin">
        <color rgb="FF857362"/>
      </right>
      <top style="thin">
        <color rgb="FF857362"/>
      </top>
      <bottom style="medium">
        <color theme="0" tint="-0.499984740745262"/>
      </bottom>
      <diagonal/>
    </border>
    <border>
      <left style="medium">
        <color theme="0" tint="-0.499984740745262"/>
      </left>
      <right style="thin">
        <color rgb="FF857362"/>
      </right>
      <top/>
      <bottom style="thin">
        <color rgb="FF857362"/>
      </bottom>
      <diagonal/>
    </border>
    <border>
      <left style="medium">
        <color rgb="FF857362"/>
      </left>
      <right style="medium">
        <color theme="0" tint="-0.499984740745262"/>
      </right>
      <top style="medium">
        <color theme="0" tint="-0.499984740745262"/>
      </top>
      <bottom/>
      <diagonal/>
    </border>
    <border>
      <left style="medium">
        <color rgb="FF857362"/>
      </left>
      <right style="medium">
        <color theme="0" tint="-0.499984740745262"/>
      </right>
      <top/>
      <bottom/>
      <diagonal/>
    </border>
    <border>
      <left style="medium">
        <color rgb="FF857362"/>
      </left>
      <right style="medium">
        <color theme="0" tint="-0.499984740745262"/>
      </right>
      <top/>
      <bottom style="medium">
        <color theme="0" tint="-0.499984740745262"/>
      </bottom>
      <diagonal/>
    </border>
    <border>
      <left style="medium">
        <color rgb="FF808080"/>
      </left>
      <right style="thin">
        <color theme="0" tint="-0.499984740745262"/>
      </right>
      <top style="medium">
        <color rgb="FF808080"/>
      </top>
      <bottom style="medium">
        <color rgb="FF808080"/>
      </bottom>
      <diagonal/>
    </border>
    <border>
      <left style="thin">
        <color theme="0" tint="-0.499984740745262"/>
      </left>
      <right style="thin">
        <color theme="0" tint="-0.499984740745262"/>
      </right>
      <top style="medium">
        <color rgb="FF808080"/>
      </top>
      <bottom style="medium">
        <color rgb="FF808080"/>
      </bottom>
      <diagonal/>
    </border>
    <border>
      <left style="medium">
        <color rgb="FF808080"/>
      </left>
      <right style="thin">
        <color theme="5"/>
      </right>
      <top style="medium">
        <color rgb="FF808080"/>
      </top>
      <bottom style="medium">
        <color theme="0" tint="-0.499984740745262"/>
      </bottom>
      <diagonal/>
    </border>
    <border>
      <left style="thin">
        <color theme="5"/>
      </left>
      <right style="thin">
        <color theme="5"/>
      </right>
      <top style="medium">
        <color rgb="FF808080"/>
      </top>
      <bottom style="medium">
        <color theme="0" tint="-0.499984740745262"/>
      </bottom>
      <diagonal/>
    </border>
    <border>
      <left style="thin">
        <color theme="5"/>
      </left>
      <right style="medium">
        <color rgb="FF808080"/>
      </right>
      <top style="medium">
        <color rgb="FF808080"/>
      </top>
      <bottom style="medium">
        <color theme="0" tint="-0.499984740745262"/>
      </bottom>
      <diagonal/>
    </border>
    <border>
      <left style="medium">
        <color rgb="FF808080"/>
      </left>
      <right style="thin">
        <color theme="5"/>
      </right>
      <top/>
      <bottom style="medium">
        <color rgb="FF808080"/>
      </bottom>
      <diagonal/>
    </border>
    <border>
      <left style="thin">
        <color theme="5"/>
      </left>
      <right style="thin">
        <color theme="5"/>
      </right>
      <top/>
      <bottom style="medium">
        <color rgb="FF808080"/>
      </bottom>
      <diagonal/>
    </border>
    <border>
      <left style="thin">
        <color theme="5"/>
      </left>
      <right style="medium">
        <color rgb="FF808080"/>
      </right>
      <top/>
      <bottom style="medium">
        <color rgb="FF808080"/>
      </bottom>
      <diagonal/>
    </border>
    <border>
      <left style="thin">
        <color theme="5"/>
      </left>
      <right style="medium">
        <color theme="0" tint="-0.499984740745262"/>
      </right>
      <top style="thin">
        <color theme="5"/>
      </top>
      <bottom/>
      <diagonal/>
    </border>
    <border>
      <left style="thin">
        <color theme="5"/>
      </left>
      <right style="medium">
        <color theme="0" tint="-0.499984740745262"/>
      </right>
      <top style="thin">
        <color rgb="FF808080"/>
      </top>
      <bottom style="thin">
        <color theme="5"/>
      </bottom>
      <diagonal/>
    </border>
    <border>
      <left style="medium">
        <color rgb="FF808080"/>
      </left>
      <right style="thin">
        <color theme="0" tint="-0.499984740745262"/>
      </right>
      <top style="medium">
        <color rgb="FF808080"/>
      </top>
      <bottom style="thin">
        <color theme="0" tint="-0.499984740745262"/>
      </bottom>
      <diagonal/>
    </border>
    <border>
      <left style="medium">
        <color rgb="FF808080"/>
      </left>
      <right style="thin">
        <color theme="0" tint="-0.499984740745262"/>
      </right>
      <top style="thin">
        <color theme="0" tint="-0.499984740745262"/>
      </top>
      <bottom style="thin">
        <color theme="0" tint="-0.499984740745262"/>
      </bottom>
      <diagonal/>
    </border>
    <border>
      <left style="medium">
        <color rgb="FF808080"/>
      </left>
      <right style="thin">
        <color theme="0" tint="-0.499984740745262"/>
      </right>
      <top style="thin">
        <color theme="0" tint="-0.499984740745262"/>
      </top>
      <bottom style="medium">
        <color rgb="FF808080"/>
      </bottom>
      <diagonal/>
    </border>
    <border>
      <left style="thin">
        <color rgb="FF000000"/>
      </left>
      <right style="thin">
        <color rgb="FF000000"/>
      </right>
      <top style="thin">
        <color rgb="FF000000"/>
      </top>
      <bottom style="thin">
        <color rgb="FF000000"/>
      </bottom>
      <diagonal/>
    </border>
    <border>
      <left/>
      <right style="medium">
        <color rgb="FF808080"/>
      </right>
      <top style="medium">
        <color rgb="FF808080"/>
      </top>
      <bottom style="thin">
        <color rgb="FF808080"/>
      </bottom>
      <diagonal/>
    </border>
    <border>
      <left style="thin">
        <color theme="0" tint="-0.499984740745262"/>
      </left>
      <right style="thin">
        <color theme="0" tint="-0.499984740745262"/>
      </right>
      <top style="medium">
        <color rgb="FF808080"/>
      </top>
      <bottom style="thin">
        <color theme="0" tint="-0.499984740745262"/>
      </bottom>
      <diagonal/>
    </border>
    <border>
      <left style="thin">
        <color theme="0" tint="-0.499984740745262"/>
      </left>
      <right style="medium">
        <color rgb="FF808080"/>
      </right>
      <top style="medium">
        <color rgb="FF808080"/>
      </top>
      <bottom style="thin">
        <color theme="0" tint="-0.499984740745262"/>
      </bottom>
      <diagonal/>
    </border>
    <border>
      <left style="thin">
        <color theme="0" tint="-0.499984740745262"/>
      </left>
      <right style="medium">
        <color rgb="FF808080"/>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rgb="FF808080"/>
      </bottom>
      <diagonal/>
    </border>
    <border>
      <left style="thin">
        <color theme="0" tint="-0.499984740745262"/>
      </left>
      <right style="medium">
        <color rgb="FF808080"/>
      </right>
      <top style="thin">
        <color theme="0" tint="-0.499984740745262"/>
      </top>
      <bottom style="medium">
        <color rgb="FF808080"/>
      </bottom>
      <diagonal/>
    </border>
    <border>
      <left/>
      <right style="medium">
        <color rgb="FF808080"/>
      </right>
      <top style="thin">
        <color rgb="FF808080"/>
      </top>
      <bottom style="thin">
        <color rgb="FF808080"/>
      </bottom>
      <diagonal/>
    </border>
    <border>
      <left/>
      <right style="medium">
        <color rgb="FF808080"/>
      </right>
      <top style="thin">
        <color rgb="FF808080"/>
      </top>
      <bottom style="medium">
        <color rgb="FF808080"/>
      </bottom>
      <diagonal/>
    </border>
    <border>
      <left style="medium">
        <color rgb="FF808080"/>
      </left>
      <right style="medium">
        <color rgb="FF808080"/>
      </right>
      <top style="medium">
        <color rgb="FF808080"/>
      </top>
      <bottom/>
      <diagonal/>
    </border>
    <border>
      <left style="thin">
        <color theme="6" tint="-0.499984740745262"/>
      </left>
      <right/>
      <top style="medium">
        <color rgb="FF808080"/>
      </top>
      <bottom style="thin">
        <color theme="6" tint="-0.499984740745262"/>
      </bottom>
      <diagonal/>
    </border>
    <border>
      <left/>
      <right/>
      <top style="medium">
        <color rgb="FF808080"/>
      </top>
      <bottom style="thin">
        <color theme="6" tint="-0.499984740745262"/>
      </bottom>
      <diagonal/>
    </border>
    <border>
      <left/>
      <right style="thin">
        <color theme="6" tint="-0.499984740745262"/>
      </right>
      <top style="medium">
        <color rgb="FF808080"/>
      </top>
      <bottom style="thin">
        <color theme="6" tint="-0.499984740745262"/>
      </bottom>
      <diagonal/>
    </border>
    <border>
      <left style="thin">
        <color theme="6" tint="-0.499984740745262"/>
      </left>
      <right style="thin">
        <color theme="6" tint="-0.499984740745262"/>
      </right>
      <top style="thin">
        <color theme="6" tint="-0.499984740745262"/>
      </top>
      <bottom style="medium">
        <color rgb="FF808080"/>
      </bottom>
      <diagonal/>
    </border>
    <border>
      <left style="thin">
        <color rgb="FF808080"/>
      </left>
      <right style="medium">
        <color rgb="FF808080"/>
      </right>
      <top style="medium">
        <color rgb="FF808080"/>
      </top>
      <bottom/>
      <diagonal/>
    </border>
    <border>
      <left style="thin">
        <color rgb="FF808080"/>
      </left>
      <right style="medium">
        <color rgb="FF808080"/>
      </right>
      <top/>
      <bottom style="medium">
        <color rgb="FF808080"/>
      </bottom>
      <diagonal/>
    </border>
    <border>
      <left style="thin">
        <color theme="6" tint="-0.499984740745262"/>
      </left>
      <right/>
      <top style="thin">
        <color theme="6" tint="-0.499984740745262"/>
      </top>
      <bottom style="medium">
        <color rgb="FF808080"/>
      </bottom>
      <diagonal/>
    </border>
  </borders>
  <cellStyleXfs count="55">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43"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22"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0" fontId="22" fillId="0" borderId="0"/>
    <xf numFmtId="0" fontId="5" fillId="0" borderId="0"/>
    <xf numFmtId="167" fontId="5" fillId="0" borderId="0" applyFont="0" applyFill="0" applyBorder="0" applyProtection="0">
      <alignment vertical="top"/>
    </xf>
    <xf numFmtId="9" fontId="5" fillId="0" borderId="0" applyFont="0" applyFill="0" applyBorder="0" applyAlignment="0" applyProtection="0"/>
    <xf numFmtId="0" fontId="115" fillId="19" borderId="0" applyBorder="0"/>
    <xf numFmtId="168" fontId="113" fillId="9" borderId="0" applyNumberFormat="0">
      <alignment horizontal="left"/>
    </xf>
    <xf numFmtId="0" fontId="114" fillId="10" borderId="0" applyNumberFormat="0"/>
    <xf numFmtId="0" fontId="117" fillId="0" borderId="0" applyNumberFormat="0" applyFill="0" applyBorder="0" applyAlignment="0" applyProtection="0"/>
    <xf numFmtId="0" fontId="5" fillId="0" borderId="0"/>
    <xf numFmtId="0" fontId="11" fillId="0" borderId="0"/>
    <xf numFmtId="43" fontId="22" fillId="0" borderId="0" applyFont="0" applyFill="0" applyBorder="0" applyAlignment="0" applyProtection="0"/>
  </cellStyleXfs>
  <cellXfs count="2295">
    <xf numFmtId="0" fontId="0" fillId="0" borderId="0" xfId="0"/>
    <xf numFmtId="0" fontId="33" fillId="0" borderId="0" xfId="30" applyFont="1" applyFill="1" applyBorder="1" applyAlignment="1">
      <alignment vertical="center" wrapText="1"/>
    </xf>
    <xf numFmtId="0" fontId="36" fillId="0" borderId="15" xfId="0" applyFont="1" applyBorder="1" applyAlignment="1">
      <alignment horizontal="center" vertical="center" wrapText="1"/>
    </xf>
    <xf numFmtId="0" fontId="37" fillId="0" borderId="0" xfId="30" applyFont="1" applyBorder="1" applyAlignment="1">
      <alignment horizontal="center" vertical="center" wrapText="1"/>
    </xf>
    <xf numFmtId="0" fontId="33" fillId="0" borderId="0" xfId="30" applyFont="1" applyBorder="1" applyAlignment="1">
      <alignment vertical="center" wrapText="1"/>
    </xf>
    <xf numFmtId="0" fontId="36" fillId="0" borderId="16" xfId="0" applyFont="1" applyBorder="1" applyAlignment="1">
      <alignment horizontal="center" vertical="center" wrapText="1"/>
    </xf>
    <xf numFmtId="0" fontId="44" fillId="0" borderId="0" xfId="30" applyFont="1" applyBorder="1" applyAlignment="1">
      <alignment vertical="center" wrapText="1"/>
    </xf>
    <xf numFmtId="0" fontId="45" fillId="0" borderId="0" xfId="30" applyFont="1" applyBorder="1" applyAlignment="1">
      <alignment horizontal="left" vertical="top" wrapText="1"/>
    </xf>
    <xf numFmtId="0" fontId="46" fillId="0" borderId="0" xfId="30" applyFont="1" applyBorder="1" applyAlignment="1">
      <alignment horizontal="left" vertical="top" wrapText="1"/>
    </xf>
    <xf numFmtId="0" fontId="44" fillId="0" borderId="0" xfId="30" applyFont="1" applyFill="1" applyBorder="1" applyAlignment="1">
      <alignment vertical="top" wrapText="1"/>
    </xf>
    <xf numFmtId="0" fontId="47" fillId="0" borderId="0" xfId="30" applyFont="1" applyFill="1" applyBorder="1" applyAlignment="1">
      <alignment vertical="top" wrapText="1"/>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47" fillId="0" borderId="0" xfId="37" applyFont="1" applyFill="1" applyBorder="1" applyAlignment="1">
      <alignment horizontal="center" vertical="center" wrapText="1"/>
    </xf>
    <xf numFmtId="0" fontId="24" fillId="5" borderId="0" xfId="0" applyFont="1" applyFill="1" applyAlignment="1">
      <alignment vertical="center"/>
    </xf>
    <xf numFmtId="0" fontId="47" fillId="0" borderId="0" xfId="30" applyFont="1" applyFill="1" applyBorder="1" applyAlignment="1">
      <alignment horizontal="center" vertical="top" wrapText="1"/>
    </xf>
    <xf numFmtId="0" fontId="51" fillId="0" borderId="0" xfId="37" applyFont="1" applyFill="1" applyBorder="1" applyAlignment="1">
      <alignment vertical="center" wrapText="1"/>
    </xf>
    <xf numFmtId="0" fontId="44" fillId="0" borderId="0" xfId="37" applyFont="1" applyFill="1" applyBorder="1" applyAlignment="1">
      <alignment horizontal="center" vertical="center" wrapText="1"/>
    </xf>
    <xf numFmtId="0" fontId="44" fillId="0" borderId="0" xfId="30" applyFont="1" applyFill="1" applyBorder="1" applyAlignment="1">
      <alignment vertical="center" wrapText="1"/>
    </xf>
    <xf numFmtId="0" fontId="36" fillId="0" borderId="19" xfId="0" applyFont="1" applyBorder="1" applyAlignment="1">
      <alignment horizontal="center" vertical="center" wrapText="1"/>
    </xf>
    <xf numFmtId="0" fontId="47" fillId="0" borderId="0" xfId="30" applyFont="1" applyFill="1" applyBorder="1" applyAlignment="1">
      <alignment horizontal="center" vertical="center" wrapText="1"/>
    </xf>
    <xf numFmtId="0" fontId="32" fillId="6" borderId="0" xfId="0" applyFont="1" applyFill="1" applyAlignment="1">
      <alignment vertical="center"/>
    </xf>
    <xf numFmtId="0" fontId="45" fillId="0" borderId="0" xfId="37" applyFont="1" applyFill="1" applyBorder="1" applyAlignment="1">
      <alignment vertical="center" wrapText="1"/>
    </xf>
    <xf numFmtId="0" fontId="31" fillId="0" borderId="0" xfId="37" applyFont="1" applyFill="1" applyBorder="1" applyAlignment="1">
      <alignment vertical="center" wrapText="1"/>
    </xf>
    <xf numFmtId="0" fontId="53" fillId="0" borderId="0" xfId="30" applyFont="1" applyFill="1" applyBorder="1" applyAlignment="1">
      <alignment horizontal="center" vertical="center" wrapText="1"/>
    </xf>
    <xf numFmtId="0" fontId="57" fillId="0" borderId="0" xfId="30" applyFont="1" applyBorder="1" applyAlignment="1">
      <alignment vertical="center" wrapText="1"/>
    </xf>
    <xf numFmtId="0" fontId="53" fillId="0" borderId="0" xfId="30" applyFont="1" applyBorder="1" applyAlignment="1">
      <alignment vertical="center" wrapText="1"/>
    </xf>
    <xf numFmtId="0" fontId="52" fillId="0" borderId="0" xfId="0" applyFont="1" applyAlignment="1">
      <alignment vertical="center"/>
    </xf>
    <xf numFmtId="0" fontId="64" fillId="0" borderId="0" xfId="30" applyFont="1" applyBorder="1" applyAlignment="1">
      <alignment vertical="center"/>
    </xf>
    <xf numFmtId="0" fontId="65" fillId="0" borderId="0" xfId="30" applyFont="1" applyBorder="1" applyAlignment="1">
      <alignment horizontal="left" vertical="center" wrapText="1"/>
    </xf>
    <xf numFmtId="0" fontId="32" fillId="0" borderId="0" xfId="0" applyFont="1" applyAlignment="1">
      <alignment vertical="center"/>
    </xf>
    <xf numFmtId="0" fontId="45" fillId="0" borderId="0" xfId="30" applyFont="1" applyBorder="1" applyAlignment="1">
      <alignment vertical="center" wrapText="1"/>
    </xf>
    <xf numFmtId="0" fontId="38" fillId="0" borderId="0" xfId="0" applyFont="1" applyAlignment="1">
      <alignment horizontal="center" vertical="center" wrapText="1"/>
    </xf>
    <xf numFmtId="0" fontId="38" fillId="5" borderId="0" xfId="0" applyFont="1" applyFill="1" applyAlignment="1">
      <alignment vertical="center" wrapText="1"/>
    </xf>
    <xf numFmtId="0" fontId="32" fillId="0" borderId="0" xfId="15" applyFont="1" applyAlignment="1">
      <alignment vertical="center"/>
    </xf>
    <xf numFmtId="0" fontId="51" fillId="0" borderId="0" xfId="30" applyFont="1" applyBorder="1" applyAlignment="1">
      <alignment vertical="center" wrapText="1"/>
    </xf>
    <xf numFmtId="0" fontId="36" fillId="11" borderId="15" xfId="0" applyFont="1" applyFill="1" applyBorder="1" applyAlignment="1">
      <alignment horizontal="center" vertical="center" wrapText="1"/>
    </xf>
    <xf numFmtId="0" fontId="45" fillId="0" borderId="0" xfId="30" applyFont="1" applyFill="1" applyBorder="1" applyAlignment="1">
      <alignment vertical="center" wrapText="1"/>
    </xf>
    <xf numFmtId="0" fontId="43" fillId="0" borderId="0" xfId="0" applyFont="1"/>
    <xf numFmtId="0" fontId="31" fillId="5" borderId="0" xfId="0" applyFont="1" applyFill="1" applyAlignment="1">
      <alignment vertical="center"/>
    </xf>
    <xf numFmtId="0" fontId="45" fillId="0" borderId="0" xfId="30" applyFont="1" applyFill="1" applyBorder="1" applyAlignment="1">
      <alignment horizontal="center" vertical="center" wrapText="1"/>
    </xf>
    <xf numFmtId="0" fontId="45" fillId="5" borderId="0" xfId="37" applyFont="1" applyFill="1" applyBorder="1" applyAlignment="1">
      <alignment vertical="center" wrapText="1"/>
    </xf>
    <xf numFmtId="0" fontId="31" fillId="0" borderId="0" xfId="0" applyFont="1" applyAlignment="1">
      <alignment vertical="center"/>
    </xf>
    <xf numFmtId="0" fontId="44" fillId="0" borderId="0" xfId="30" applyFont="1" applyBorder="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vertical="top"/>
    </xf>
    <xf numFmtId="0" fontId="31" fillId="0" borderId="0" xfId="0" applyFont="1" applyAlignment="1">
      <alignment vertical="center" wrapText="1"/>
    </xf>
    <xf numFmtId="0" fontId="44" fillId="0" borderId="0" xfId="30" applyFont="1" applyFill="1" applyBorder="1" applyAlignment="1">
      <alignment horizontal="left" vertical="center" wrapText="1"/>
    </xf>
    <xf numFmtId="0" fontId="45" fillId="0" borderId="0" xfId="30" applyFont="1" applyBorder="1" applyAlignment="1">
      <alignment horizontal="center" vertical="center" wrapText="1"/>
    </xf>
    <xf numFmtId="0" fontId="44" fillId="0" borderId="0" xfId="29" applyFont="1" applyBorder="1" applyAlignment="1">
      <alignment horizontal="left" vertical="center" wrapText="1"/>
    </xf>
    <xf numFmtId="0" fontId="32" fillId="5" borderId="0" xfId="0" applyFont="1" applyFill="1" applyAlignment="1">
      <alignment vertical="center"/>
    </xf>
    <xf numFmtId="0" fontId="77" fillId="5" borderId="0" xfId="0" applyFont="1" applyFill="1" applyAlignment="1">
      <alignment vertical="center" wrapText="1"/>
    </xf>
    <xf numFmtId="0" fontId="40" fillId="0" borderId="0" xfId="0" applyFont="1" applyAlignment="1">
      <alignment vertical="center"/>
    </xf>
    <xf numFmtId="0" fontId="52" fillId="0" borderId="0" xfId="0" applyFont="1" applyAlignment="1">
      <alignment vertical="center" wrapText="1"/>
    </xf>
    <xf numFmtId="0" fontId="24" fillId="0" borderId="0" xfId="0" applyFont="1" applyAlignment="1">
      <alignment vertical="center"/>
    </xf>
    <xf numFmtId="0" fontId="41" fillId="0" borderId="0" xfId="0" applyFont="1" applyAlignment="1">
      <alignment vertical="center"/>
    </xf>
    <xf numFmtId="0" fontId="57" fillId="5" borderId="0" xfId="30" applyFont="1" applyFill="1" applyBorder="1" applyAlignment="1">
      <alignment vertical="center" wrapText="1"/>
    </xf>
    <xf numFmtId="0" fontId="44" fillId="5" borderId="0" xfId="37" applyFont="1" applyFill="1" applyBorder="1" applyAlignment="1">
      <alignment horizontal="center" vertical="center" wrapText="1"/>
    </xf>
    <xf numFmtId="0" fontId="37" fillId="5" borderId="0" xfId="30" applyFont="1" applyFill="1" applyBorder="1" applyAlignment="1">
      <alignment horizontal="center" vertical="center" wrapText="1"/>
    </xf>
    <xf numFmtId="0" fontId="47" fillId="5" borderId="0" xfId="30" applyFont="1" applyFill="1" applyBorder="1" applyAlignment="1">
      <alignment horizontal="center" vertical="center" wrapText="1"/>
    </xf>
    <xf numFmtId="0" fontId="53" fillId="5" borderId="0" xfId="30" applyFont="1" applyFill="1" applyBorder="1" applyAlignment="1">
      <alignment horizontal="center" vertical="center" wrapText="1"/>
    </xf>
    <xf numFmtId="0" fontId="45" fillId="5" borderId="0" xfId="30" applyFont="1" applyFill="1" applyBorder="1" applyAlignment="1">
      <alignment horizontal="center" vertical="center" wrapText="1"/>
    </xf>
    <xf numFmtId="0" fontId="31" fillId="5" borderId="0" xfId="0" applyFont="1" applyFill="1" applyAlignment="1">
      <alignment horizontal="center" vertical="center" wrapText="1"/>
    </xf>
    <xf numFmtId="0" fontId="47" fillId="0" borderId="0" xfId="30" applyFont="1" applyBorder="1" applyAlignment="1">
      <alignment horizontal="center" vertical="center" wrapText="1"/>
    </xf>
    <xf numFmtId="0" fontId="65" fillId="0" borderId="0" xfId="30" applyFont="1" applyBorder="1" applyAlignment="1">
      <alignment vertical="center"/>
    </xf>
    <xf numFmtId="0" fontId="65" fillId="0" borderId="0" xfId="30" applyFont="1" applyFill="1" applyBorder="1" applyAlignment="1">
      <alignment vertical="center"/>
    </xf>
    <xf numFmtId="0" fontId="49" fillId="0" borderId="0" xfId="0" applyFont="1" applyAlignment="1">
      <alignment vertical="center"/>
    </xf>
    <xf numFmtId="0" fontId="65" fillId="0" borderId="0" xfId="30" applyFont="1" applyFill="1" applyBorder="1" applyAlignment="1">
      <alignment horizontal="left" vertical="center" wrapText="1"/>
    </xf>
    <xf numFmtId="0" fontId="46" fillId="0" borderId="0" xfId="30" applyFont="1" applyFill="1" applyBorder="1" applyAlignment="1">
      <alignment horizontal="left" vertical="center" wrapText="1"/>
    </xf>
    <xf numFmtId="0" fontId="51" fillId="0" borderId="0" xfId="30" applyFont="1" applyFill="1" applyBorder="1" applyAlignment="1">
      <alignment vertical="center" wrapText="1"/>
    </xf>
    <xf numFmtId="0" fontId="53" fillId="0" borderId="0" xfId="37" applyFont="1" applyBorder="1" applyAlignment="1">
      <alignment vertical="center" wrapText="1"/>
    </xf>
    <xf numFmtId="0" fontId="43" fillId="0" borderId="0" xfId="15" applyFont="1" applyAlignment="1">
      <alignment vertical="center"/>
    </xf>
    <xf numFmtId="0" fontId="43" fillId="0" borderId="0" xfId="36" applyFont="1"/>
    <xf numFmtId="0" fontId="32" fillId="0" borderId="0" xfId="0" applyFont="1"/>
    <xf numFmtId="0" fontId="84" fillId="0" borderId="0" xfId="36" applyFont="1"/>
    <xf numFmtId="0" fontId="38" fillId="0" borderId="0" xfId="0" applyFont="1" applyAlignment="1">
      <alignment vertical="center" wrapText="1"/>
    </xf>
    <xf numFmtId="0" fontId="31" fillId="0" borderId="0" xfId="0" applyFont="1" applyAlignment="1">
      <alignment horizontal="center" vertical="center" wrapText="1"/>
    </xf>
    <xf numFmtId="0" fontId="30" fillId="0" borderId="0" xfId="0" applyFont="1" applyAlignment="1">
      <alignment vertical="center"/>
    </xf>
    <xf numFmtId="0" fontId="47" fillId="0" borderId="0" xfId="37" applyFont="1" applyBorder="1" applyAlignment="1">
      <alignment vertical="center" wrapText="1"/>
    </xf>
    <xf numFmtId="0" fontId="29" fillId="0" borderId="15" xfId="0" applyFont="1" applyBorder="1" applyAlignment="1">
      <alignment horizontal="center" vertical="center" wrapText="1"/>
    </xf>
    <xf numFmtId="0" fontId="70" fillId="0" borderId="0" xfId="0" applyFont="1" applyAlignment="1">
      <alignment vertical="center"/>
    </xf>
    <xf numFmtId="0" fontId="51" fillId="0" borderId="0" xfId="37" applyFont="1" applyBorder="1" applyAlignment="1">
      <alignment vertical="center" wrapText="1"/>
    </xf>
    <xf numFmtId="0" fontId="30" fillId="0" borderId="0" xfId="0" applyFont="1" applyAlignment="1">
      <alignment horizontal="center" vertical="center" wrapText="1"/>
    </xf>
    <xf numFmtId="0" fontId="40" fillId="5" borderId="0" xfId="0" applyFont="1" applyFill="1" applyAlignment="1">
      <alignment vertical="center"/>
    </xf>
    <xf numFmtId="0" fontId="45" fillId="0" borderId="0" xfId="37" applyFont="1" applyBorder="1" applyAlignment="1">
      <alignment vertical="center" wrapText="1"/>
    </xf>
    <xf numFmtId="0" fontId="88" fillId="0" borderId="0" xfId="40" applyFont="1"/>
    <xf numFmtId="0" fontId="26" fillId="0" borderId="0" xfId="29"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8" fillId="0" borderId="0" xfId="0" applyFont="1" applyAlignment="1">
      <alignment horizontal="center" vertical="center"/>
    </xf>
    <xf numFmtId="0" fontId="90" fillId="0" borderId="0" xfId="0" applyFont="1" applyAlignment="1">
      <alignment vertical="center"/>
    </xf>
    <xf numFmtId="0" fontId="25" fillId="0" borderId="0" xfId="0" applyFont="1" applyAlignment="1">
      <alignment vertical="center"/>
    </xf>
    <xf numFmtId="49" fontId="30" fillId="0" borderId="0" xfId="1" applyNumberFormat="1" applyFont="1" applyBorder="1" applyAlignment="1">
      <alignment vertical="center"/>
    </xf>
    <xf numFmtId="0" fontId="25" fillId="0" borderId="0" xfId="0" applyFont="1"/>
    <xf numFmtId="0" fontId="91" fillId="0" borderId="0" xfId="30" applyFont="1" applyBorder="1" applyAlignment="1">
      <alignment horizontal="left" vertical="center" wrapText="1"/>
    </xf>
    <xf numFmtId="0" fontId="91" fillId="0" borderId="0" xfId="30" applyFont="1" applyFill="1" applyBorder="1" applyAlignment="1">
      <alignment horizontal="left" vertical="center" wrapText="1"/>
    </xf>
    <xf numFmtId="0" fontId="91" fillId="0" borderId="0" xfId="30" applyFont="1" applyBorder="1" applyAlignment="1">
      <alignment vertical="center" wrapText="1"/>
    </xf>
    <xf numFmtId="0" fontId="35" fillId="0" borderId="0" xfId="0" applyFont="1" applyAlignment="1">
      <alignment horizontal="center" vertical="center" wrapText="1"/>
    </xf>
    <xf numFmtId="0" fontId="40" fillId="0" borderId="0" xfId="0" applyFont="1" applyAlignment="1">
      <alignment horizontal="center" vertical="center" wrapText="1"/>
    </xf>
    <xf numFmtId="0" fontId="40" fillId="0" borderId="0" xfId="0" applyFont="1" applyAlignment="1">
      <alignment horizontal="center" vertical="center"/>
    </xf>
    <xf numFmtId="0" fontId="31" fillId="0" borderId="0" xfId="32" applyFont="1" applyAlignment="1">
      <alignment horizontal="left" vertical="center"/>
    </xf>
    <xf numFmtId="0" fontId="31" fillId="0" borderId="0" xfId="32" applyFont="1" applyAlignment="1">
      <alignment horizontal="center" vertical="center"/>
    </xf>
    <xf numFmtId="0" fontId="31" fillId="0" borderId="0" xfId="0" applyFont="1" applyAlignment="1">
      <alignment horizontal="center" vertical="center"/>
    </xf>
    <xf numFmtId="0" fontId="27" fillId="0" borderId="0" xfId="32" applyFont="1" applyAlignment="1">
      <alignment horizontal="left" vertical="center"/>
    </xf>
    <xf numFmtId="0" fontId="45" fillId="0" borderId="0" xfId="32" applyFont="1" applyAlignment="1">
      <alignment horizontal="left" vertical="center"/>
    </xf>
    <xf numFmtId="0" fontId="31" fillId="0" borderId="0" xfId="32" applyFont="1" applyAlignment="1">
      <alignment vertical="center"/>
    </xf>
    <xf numFmtId="0" fontId="42" fillId="0" borderId="0" xfId="32" applyFont="1" applyAlignment="1">
      <alignment vertical="center"/>
    </xf>
    <xf numFmtId="0" fontId="92" fillId="0" borderId="0" xfId="0" applyFont="1" applyAlignment="1">
      <alignment horizontal="left" vertical="center" wrapText="1"/>
    </xf>
    <xf numFmtId="0" fontId="32" fillId="0" borderId="0" xfId="0" applyFont="1" applyAlignment="1">
      <alignment horizontal="center" vertical="center"/>
    </xf>
    <xf numFmtId="0" fontId="53" fillId="0" borderId="0" xfId="30" applyFont="1" applyFill="1" applyBorder="1" applyAlignment="1">
      <alignment vertical="center" wrapText="1"/>
    </xf>
    <xf numFmtId="0" fontId="89" fillId="0" borderId="0" xfId="30" applyFont="1" applyFill="1" applyBorder="1" applyAlignment="1">
      <alignment horizontal="center" vertical="center" wrapText="1"/>
    </xf>
    <xf numFmtId="0" fontId="89" fillId="0" borderId="0" xfId="0" applyFont="1" applyAlignment="1">
      <alignment vertical="center"/>
    </xf>
    <xf numFmtId="0" fontId="89" fillId="0" borderId="0" xfId="30" applyFont="1" applyFill="1" applyBorder="1" applyAlignment="1">
      <alignment horizontal="center" vertical="center" textRotation="90" wrapText="1"/>
    </xf>
    <xf numFmtId="0" fontId="30" fillId="0" borderId="0" xfId="0" quotePrefix="1" applyFont="1" applyAlignment="1">
      <alignment horizontal="left" vertical="center" wrapText="1"/>
    </xf>
    <xf numFmtId="0" fontId="45" fillId="0" borderId="0" xfId="29" applyFont="1" applyBorder="1" applyAlignment="1">
      <alignment horizontal="left" vertical="center" wrapText="1"/>
    </xf>
    <xf numFmtId="0" fontId="44" fillId="0" borderId="0" xfId="30" applyFont="1" applyBorder="1" applyAlignment="1">
      <alignment vertical="center"/>
    </xf>
    <xf numFmtId="0" fontId="93" fillId="0" borderId="0" xfId="0" applyFont="1" applyAlignment="1">
      <alignment horizontal="left" vertical="center"/>
    </xf>
    <xf numFmtId="0" fontId="36" fillId="0" borderId="15" xfId="0" applyFont="1" applyBorder="1" applyAlignment="1">
      <alignment horizontal="center" vertical="center"/>
    </xf>
    <xf numFmtId="0" fontId="38" fillId="0" borderId="0" xfId="0" applyFont="1" applyAlignment="1">
      <alignment horizontal="justify" vertical="center" wrapText="1"/>
    </xf>
    <xf numFmtId="0" fontId="94" fillId="0" borderId="0" xfId="0" applyFont="1"/>
    <xf numFmtId="0" fontId="95" fillId="0" borderId="0" xfId="0" applyFont="1"/>
    <xf numFmtId="0" fontId="96" fillId="0" borderId="0" xfId="0" applyFont="1"/>
    <xf numFmtId="0" fontId="96" fillId="0" borderId="0" xfId="15" applyFont="1" applyAlignment="1">
      <alignment vertical="center"/>
    </xf>
    <xf numFmtId="0" fontId="40" fillId="0" borderId="0" xfId="0" applyFont="1"/>
    <xf numFmtId="0" fontId="31" fillId="0" borderId="0" xfId="15" applyFont="1" applyAlignment="1">
      <alignment vertical="center"/>
    </xf>
    <xf numFmtId="0" fontId="29" fillId="0" borderId="0" xfId="15" applyFont="1" applyAlignment="1">
      <alignment vertical="center"/>
    </xf>
    <xf numFmtId="165" fontId="29" fillId="0" borderId="0" xfId="15" applyNumberFormat="1" applyFont="1" applyAlignment="1">
      <alignment horizontal="center" vertical="center"/>
    </xf>
    <xf numFmtId="164" fontId="29" fillId="0" borderId="0" xfId="15" applyNumberFormat="1" applyFont="1" applyAlignment="1">
      <alignment horizontal="center" vertical="center"/>
    </xf>
    <xf numFmtId="0" fontId="29" fillId="0" borderId="0" xfId="0" applyFont="1"/>
    <xf numFmtId="0" fontId="29" fillId="0" borderId="0" xfId="0" applyFont="1" applyAlignment="1">
      <alignment horizontal="center"/>
    </xf>
    <xf numFmtId="164" fontId="29" fillId="0" borderId="0" xfId="39" applyNumberFormat="1" applyFont="1" applyAlignment="1">
      <alignment horizontal="center"/>
    </xf>
    <xf numFmtId="0" fontId="29" fillId="0" borderId="0" xfId="15" applyFont="1" applyAlignment="1">
      <alignment horizontal="center" vertical="center"/>
    </xf>
    <xf numFmtId="164" fontId="29" fillId="0" borderId="0" xfId="39" applyNumberFormat="1" applyFont="1" applyAlignment="1">
      <alignment horizontal="center" vertical="center"/>
    </xf>
    <xf numFmtId="0" fontId="58" fillId="0" borderId="0" xfId="0" applyFont="1" applyAlignment="1">
      <alignment horizontal="center"/>
    </xf>
    <xf numFmtId="10" fontId="29" fillId="0" borderId="0" xfId="38" applyNumberFormat="1" applyFont="1" applyBorder="1" applyAlignment="1">
      <alignment horizontal="center" vertical="center"/>
    </xf>
    <xf numFmtId="164" fontId="29" fillId="0" borderId="0" xfId="39" applyNumberFormat="1" applyFont="1" applyBorder="1" applyAlignment="1">
      <alignment horizontal="center" vertical="center"/>
    </xf>
    <xf numFmtId="0" fontId="45" fillId="0" borderId="0" xfId="31" applyFont="1" applyBorder="1" applyAlignment="1">
      <alignment horizontal="center" vertical="center" wrapText="1"/>
    </xf>
    <xf numFmtId="0" fontId="45" fillId="2" borderId="0" xfId="2" applyFont="1" applyFill="1" applyAlignment="1">
      <alignment horizontal="left" vertical="center"/>
    </xf>
    <xf numFmtId="0" fontId="38" fillId="0" borderId="0" xfId="0" applyFont="1" applyAlignment="1">
      <alignment vertical="center"/>
    </xf>
    <xf numFmtId="0" fontId="97" fillId="0" borderId="0" xfId="30" applyFont="1" applyBorder="1" applyAlignment="1">
      <alignment horizontal="center" vertical="center" wrapText="1"/>
    </xf>
    <xf numFmtId="0" fontId="98" fillId="0" borderId="0" xfId="30" applyFont="1" applyBorder="1" applyAlignment="1">
      <alignment horizontal="center" vertical="center" wrapText="1"/>
    </xf>
    <xf numFmtId="0" fontId="28" fillId="5" borderId="0" xfId="30" applyFont="1" applyFill="1" applyBorder="1" applyAlignment="1">
      <alignment horizontal="center" vertical="center" wrapText="1"/>
    </xf>
    <xf numFmtId="0" fontId="72" fillId="0" borderId="0" xfId="30" applyFont="1" applyBorder="1" applyAlignment="1">
      <alignment vertical="center" wrapText="1"/>
    </xf>
    <xf numFmtId="0" fontId="43" fillId="0" borderId="0" xfId="0" applyFont="1" applyAlignment="1">
      <alignment vertical="center"/>
    </xf>
    <xf numFmtId="0" fontId="100" fillId="0" borderId="0" xfId="0" applyFont="1" applyAlignment="1">
      <alignment horizontal="center" vertical="center"/>
    </xf>
    <xf numFmtId="0" fontId="29" fillId="0" borderId="15" xfId="0" applyFont="1" applyBorder="1" applyAlignment="1">
      <alignment vertical="center"/>
    </xf>
    <xf numFmtId="0" fontId="29" fillId="0" borderId="0" xfId="0" applyFont="1" applyAlignment="1">
      <alignment vertical="center"/>
    </xf>
    <xf numFmtId="0" fontId="72" fillId="0" borderId="0" xfId="30" applyFont="1" applyBorder="1" applyAlignment="1">
      <alignment horizontal="center" vertical="center" wrapText="1"/>
    </xf>
    <xf numFmtId="0" fontId="29" fillId="0" borderId="15" xfId="0" applyFont="1" applyBorder="1" applyAlignment="1">
      <alignment horizontal="center" vertical="center"/>
    </xf>
    <xf numFmtId="0" fontId="58" fillId="0" borderId="0" xfId="30" applyFont="1" applyBorder="1" applyAlignment="1">
      <alignment horizontal="center" vertical="center" wrapText="1"/>
    </xf>
    <xf numFmtId="0" fontId="43" fillId="0" borderId="15" xfId="0" applyFont="1" applyBorder="1" applyAlignment="1">
      <alignment horizontal="center" vertical="center" wrapText="1"/>
    </xf>
    <xf numFmtId="0" fontId="49" fillId="0" borderId="0" xfId="37" applyFont="1" applyBorder="1" applyAlignment="1">
      <alignment vertical="center" wrapText="1"/>
    </xf>
    <xf numFmtId="0" fontId="29" fillId="0" borderId="20" xfId="15" applyFont="1" applyBorder="1" applyAlignment="1">
      <alignment vertical="center"/>
    </xf>
    <xf numFmtId="0" fontId="107" fillId="0" borderId="0" xfId="0" applyFont="1" applyAlignment="1">
      <alignment vertical="center"/>
    </xf>
    <xf numFmtId="0" fontId="106" fillId="0" borderId="11" xfId="0" applyFont="1" applyBorder="1" applyAlignment="1">
      <alignment vertical="center" wrapText="1"/>
    </xf>
    <xf numFmtId="0" fontId="109" fillId="0" borderId="0" xfId="0" applyFont="1" applyAlignment="1">
      <alignment horizontal="left" vertical="center" wrapText="1"/>
    </xf>
    <xf numFmtId="0" fontId="110" fillId="0" borderId="0" xfId="30" applyFont="1" applyBorder="1" applyAlignment="1">
      <alignment vertical="center" wrapText="1"/>
    </xf>
    <xf numFmtId="0" fontId="110" fillId="0" borderId="0" xfId="0" applyFont="1" applyAlignment="1">
      <alignment horizontal="center" vertical="center"/>
    </xf>
    <xf numFmtId="0" fontId="108" fillId="0" borderId="0" xfId="0" applyFont="1" applyAlignment="1">
      <alignment horizontal="center" vertical="center"/>
    </xf>
    <xf numFmtId="0" fontId="112" fillId="0" borderId="0" xfId="30" applyFont="1" applyBorder="1" applyAlignment="1">
      <alignment horizontal="left" vertical="center" wrapText="1"/>
    </xf>
    <xf numFmtId="0" fontId="36" fillId="15" borderId="15" xfId="0" applyFont="1" applyFill="1" applyBorder="1" applyAlignment="1">
      <alignment horizontal="center" vertical="center" wrapText="1"/>
    </xf>
    <xf numFmtId="0" fontId="29" fillId="15" borderId="15" xfId="0" applyFont="1" applyFill="1" applyBorder="1" applyAlignment="1">
      <alignment horizontal="center" vertical="center" wrapText="1"/>
    </xf>
    <xf numFmtId="0" fontId="36" fillId="16" borderId="15" xfId="0" applyFont="1" applyFill="1" applyBorder="1" applyAlignment="1">
      <alignment horizontal="center" vertical="center" wrapText="1"/>
    </xf>
    <xf numFmtId="0" fontId="29" fillId="16" borderId="15" xfId="0" applyFont="1" applyFill="1" applyBorder="1" applyAlignment="1">
      <alignment horizontal="center" vertical="center" wrapText="1"/>
    </xf>
    <xf numFmtId="0" fontId="116" fillId="17" borderId="0" xfId="30" applyFont="1" applyFill="1" applyBorder="1" applyAlignment="1">
      <alignment horizontal="center" vertical="center"/>
    </xf>
    <xf numFmtId="0" fontId="93" fillId="0" borderId="0" xfId="30" applyFont="1" applyBorder="1" applyAlignment="1">
      <alignment horizontal="center" vertical="center" wrapText="1"/>
    </xf>
    <xf numFmtId="0" fontId="28" fillId="0" borderId="0" xfId="30" applyFont="1" applyFill="1" applyBorder="1" applyAlignment="1">
      <alignment horizontal="center" vertical="center" wrapText="1"/>
    </xf>
    <xf numFmtId="0" fontId="37" fillId="0" borderId="0" xfId="30" applyFont="1" applyFill="1" applyBorder="1" applyAlignment="1">
      <alignment horizontal="center" vertical="center" wrapText="1"/>
    </xf>
    <xf numFmtId="0" fontId="29" fillId="2" borderId="16" xfId="2" applyFont="1" applyFill="1" applyBorder="1" applyAlignment="1">
      <alignment horizontal="center" vertical="center"/>
    </xf>
    <xf numFmtId="0" fontId="29" fillId="0" borderId="16" xfId="2" applyFont="1" applyBorder="1" applyAlignment="1">
      <alignment horizontal="center" vertical="center"/>
    </xf>
    <xf numFmtId="0" fontId="29" fillId="2" borderId="15" xfId="2" applyFont="1" applyFill="1" applyBorder="1" applyAlignment="1">
      <alignment horizontal="center" vertical="center" wrapText="1"/>
    </xf>
    <xf numFmtId="0" fontId="43" fillId="0" borderId="0" xfId="0" applyFont="1" applyAlignment="1">
      <alignment horizontal="center" vertical="center"/>
    </xf>
    <xf numFmtId="0" fontId="65" fillId="10" borderId="0" xfId="30" applyFont="1" applyFill="1" applyBorder="1" applyAlignment="1">
      <alignment vertical="center"/>
    </xf>
    <xf numFmtId="0" fontId="45" fillId="0" borderId="0" xfId="31" applyFont="1" applyFill="1" applyBorder="1" applyAlignment="1">
      <alignment horizontal="center" vertical="center" wrapText="1"/>
    </xf>
    <xf numFmtId="0" fontId="32" fillId="23" borderId="0" xfId="0" applyFont="1" applyFill="1" applyAlignment="1">
      <alignment vertical="center"/>
    </xf>
    <xf numFmtId="0" fontId="28" fillId="0" borderId="0" xfId="30" applyFont="1" applyFill="1" applyBorder="1" applyAlignment="1">
      <alignment horizontal="left" vertical="center" wrapText="1"/>
    </xf>
    <xf numFmtId="0" fontId="36" fillId="24" borderId="15" xfId="0" applyFont="1" applyFill="1" applyBorder="1" applyAlignment="1">
      <alignment horizontal="center" vertical="center" wrapText="1"/>
    </xf>
    <xf numFmtId="0" fontId="32" fillId="7" borderId="0" xfId="0" applyFont="1" applyFill="1" applyAlignment="1">
      <alignment vertical="center"/>
    </xf>
    <xf numFmtId="0" fontId="53" fillId="7" borderId="0" xfId="37" applyFont="1" applyFill="1" applyBorder="1" applyAlignment="1">
      <alignment vertical="center" wrapText="1"/>
    </xf>
    <xf numFmtId="0" fontId="32" fillId="7" borderId="0" xfId="0" applyFont="1" applyFill="1"/>
    <xf numFmtId="0" fontId="30" fillId="7" borderId="0" xfId="0" applyFont="1" applyFill="1" applyAlignment="1">
      <alignment vertical="center"/>
    </xf>
    <xf numFmtId="0" fontId="45" fillId="7" borderId="0" xfId="37" applyFont="1" applyFill="1" applyBorder="1" applyAlignment="1">
      <alignment vertical="center" wrapText="1"/>
    </xf>
    <xf numFmtId="0" fontId="31" fillId="7" borderId="0" xfId="0" applyFont="1" applyFill="1" applyAlignment="1">
      <alignment vertical="center"/>
    </xf>
    <xf numFmtId="0" fontId="116" fillId="7" borderId="0" xfId="30" applyFont="1" applyFill="1" applyBorder="1" applyAlignment="1">
      <alignment horizontal="center" vertical="center"/>
    </xf>
    <xf numFmtId="0" fontId="32" fillId="25" borderId="0" xfId="0" applyFont="1" applyFill="1" applyAlignment="1">
      <alignment vertical="center"/>
    </xf>
    <xf numFmtId="0" fontId="40" fillId="25" borderId="0" xfId="0" applyFont="1" applyFill="1" applyAlignment="1">
      <alignment vertical="center"/>
    </xf>
    <xf numFmtId="0" fontId="40" fillId="7" borderId="0" xfId="0" applyFont="1" applyFill="1" applyAlignment="1">
      <alignment vertical="center"/>
    </xf>
    <xf numFmtId="0" fontId="31" fillId="25" borderId="0" xfId="0" applyFont="1" applyFill="1" applyAlignment="1">
      <alignment vertical="center"/>
    </xf>
    <xf numFmtId="0" fontId="31" fillId="7" borderId="0" xfId="0" applyFont="1" applyFill="1" applyAlignment="1">
      <alignment vertical="top"/>
    </xf>
    <xf numFmtId="0" fontId="31" fillId="25" borderId="0" xfId="0" applyFont="1" applyFill="1" applyAlignment="1">
      <alignment vertical="top"/>
    </xf>
    <xf numFmtId="0" fontId="116" fillId="0" borderId="0" xfId="30" applyFont="1" applyFill="1" applyBorder="1" applyAlignment="1">
      <alignment horizontal="center" vertical="center"/>
    </xf>
    <xf numFmtId="0" fontId="77" fillId="25" borderId="0" xfId="0" applyFont="1" applyFill="1" applyAlignment="1">
      <alignment vertical="center" wrapText="1"/>
    </xf>
    <xf numFmtId="0" fontId="65" fillId="7" borderId="0" xfId="30" applyFont="1" applyFill="1" applyBorder="1" applyAlignment="1">
      <alignment vertical="center"/>
    </xf>
    <xf numFmtId="0" fontId="49" fillId="7" borderId="0" xfId="0" applyFont="1" applyFill="1" applyAlignment="1">
      <alignment vertical="center"/>
    </xf>
    <xf numFmtId="0" fontId="43" fillId="0" borderId="19" xfId="0" applyFont="1" applyBorder="1" applyAlignment="1">
      <alignment horizontal="center" vertical="center" wrapText="1"/>
    </xf>
    <xf numFmtId="0" fontId="2" fillId="0" borderId="0" xfId="0" applyFont="1"/>
    <xf numFmtId="0" fontId="2" fillId="0" borderId="0" xfId="0" applyFont="1" applyAlignment="1">
      <alignment vertical="center"/>
    </xf>
    <xf numFmtId="0" fontId="71" fillId="0" borderId="0" xfId="2" applyFont="1" applyAlignment="1">
      <alignment horizontal="center" vertical="center"/>
    </xf>
    <xf numFmtId="0" fontId="88" fillId="0" borderId="0" xfId="35" applyFont="1" applyAlignment="1">
      <alignment vertical="center"/>
    </xf>
    <xf numFmtId="0" fontId="63" fillId="0" borderId="0" xfId="15" applyFont="1" applyAlignment="1">
      <alignment vertical="center"/>
    </xf>
    <xf numFmtId="0" fontId="43" fillId="0" borderId="0" xfId="35" applyFont="1" applyAlignment="1">
      <alignment vertical="center"/>
    </xf>
    <xf numFmtId="0" fontId="49" fillId="25" borderId="0" xfId="0" applyFont="1" applyFill="1" applyAlignment="1">
      <alignment vertical="center"/>
    </xf>
    <xf numFmtId="0" fontId="35" fillId="0" borderId="0" xfId="29" applyFont="1" applyBorder="1" applyAlignment="1">
      <alignment vertical="center" wrapText="1"/>
    </xf>
    <xf numFmtId="0" fontId="49" fillId="5" borderId="0" xfId="0" applyFont="1" applyFill="1" applyAlignment="1">
      <alignment vertical="center"/>
    </xf>
    <xf numFmtId="0" fontId="49" fillId="6" borderId="0" xfId="0" applyFont="1" applyFill="1" applyAlignment="1">
      <alignment vertical="center"/>
    </xf>
    <xf numFmtId="0" fontId="44" fillId="0" borderId="0" xfId="37" applyFont="1" applyFill="1" applyBorder="1" applyAlignment="1">
      <alignment vertical="center" wrapText="1"/>
    </xf>
    <xf numFmtId="0" fontId="44" fillId="7" borderId="0" xfId="37" applyFont="1" applyFill="1" applyBorder="1" applyAlignment="1">
      <alignment vertical="center" wrapText="1"/>
    </xf>
    <xf numFmtId="0" fontId="60" fillId="0" borderId="0" xfId="15" applyFont="1" applyAlignment="1">
      <alignment horizontal="center" vertical="center"/>
    </xf>
    <xf numFmtId="0" fontId="35" fillId="0" borderId="0" xfId="0" applyFont="1"/>
    <xf numFmtId="0" fontId="41" fillId="0" borderId="0" xfId="0" applyFont="1"/>
    <xf numFmtId="0" fontId="44" fillId="7" borderId="0" xfId="30" applyFont="1" applyFill="1" applyBorder="1" applyAlignment="1">
      <alignment vertical="center"/>
    </xf>
    <xf numFmtId="0" fontId="63" fillId="0" borderId="0" xfId="15" applyFont="1" applyAlignment="1">
      <alignment horizontal="center" vertical="center"/>
    </xf>
    <xf numFmtId="0" fontId="88" fillId="0" borderId="0" xfId="15" applyFont="1" applyAlignment="1">
      <alignment horizontal="center" vertical="center"/>
    </xf>
    <xf numFmtId="0" fontId="44" fillId="0" borderId="0" xfId="30" applyFont="1" applyFill="1" applyBorder="1" applyAlignment="1">
      <alignment vertical="center"/>
    </xf>
    <xf numFmtId="0" fontId="63" fillId="0" borderId="0" xfId="35" applyFont="1" applyAlignment="1">
      <alignment horizontal="center" vertical="center"/>
    </xf>
    <xf numFmtId="0" fontId="53" fillId="0" borderId="0" xfId="37" applyFont="1" applyFill="1" applyBorder="1" applyAlignment="1">
      <alignment vertical="center" wrapText="1"/>
    </xf>
    <xf numFmtId="0" fontId="88" fillId="0" borderId="0" xfId="35" applyFont="1" applyAlignment="1">
      <alignment horizontal="center" vertical="center"/>
    </xf>
    <xf numFmtId="0" fontId="35" fillId="0" borderId="0" xfId="0" applyFont="1" applyAlignment="1">
      <alignment vertical="center" wrapText="1"/>
    </xf>
    <xf numFmtId="0" fontId="44" fillId="0" borderId="0" xfId="0" applyFont="1" applyAlignment="1">
      <alignment horizontal="left" vertical="center"/>
    </xf>
    <xf numFmtId="0" fontId="44" fillId="10" borderId="0" xfId="30" applyFont="1" applyFill="1" applyBorder="1" applyAlignment="1">
      <alignment vertical="center"/>
    </xf>
    <xf numFmtId="0" fontId="88" fillId="5" borderId="0" xfId="40" applyFont="1" applyFill="1" applyAlignment="1">
      <alignment horizontal="center"/>
    </xf>
    <xf numFmtId="0" fontId="36" fillId="0" borderId="28" xfId="0" applyFont="1" applyBorder="1" applyAlignment="1">
      <alignment horizontal="center" vertical="center" wrapText="1"/>
    </xf>
    <xf numFmtId="0" fontId="36" fillId="15" borderId="28" xfId="0" applyFont="1" applyFill="1" applyBorder="1" applyAlignment="1">
      <alignment horizontal="center" vertical="center" wrapText="1"/>
    </xf>
    <xf numFmtId="0" fontId="36" fillId="16" borderId="28" xfId="0" applyFont="1" applyFill="1" applyBorder="1" applyAlignment="1">
      <alignment horizontal="center" vertical="center" wrapText="1"/>
    </xf>
    <xf numFmtId="0" fontId="28" fillId="10" borderId="29" xfId="0" applyFont="1" applyFill="1" applyBorder="1" applyAlignment="1">
      <alignment horizontal="left" vertical="center" wrapText="1"/>
    </xf>
    <xf numFmtId="0" fontId="36" fillId="0" borderId="31" xfId="0" applyFont="1" applyBorder="1" applyAlignment="1">
      <alignment horizontal="center" vertical="center" wrapText="1"/>
    </xf>
    <xf numFmtId="0" fontId="36" fillId="15" borderId="31" xfId="0" applyFont="1" applyFill="1" applyBorder="1" applyAlignment="1">
      <alignment horizontal="center" vertical="center" wrapText="1"/>
    </xf>
    <xf numFmtId="0" fontId="36" fillId="15" borderId="39" xfId="0" applyFont="1" applyFill="1" applyBorder="1" applyAlignment="1">
      <alignment horizontal="center" vertical="center" wrapText="1"/>
    </xf>
    <xf numFmtId="0" fontId="36" fillId="0" borderId="34" xfId="0" applyFont="1" applyBorder="1" applyAlignment="1">
      <alignment horizontal="center" vertical="center" wrapText="1"/>
    </xf>
    <xf numFmtId="0" fontId="36" fillId="16" borderId="34" xfId="0" applyFont="1" applyFill="1" applyBorder="1" applyAlignment="1">
      <alignment horizontal="center" vertical="center" wrapText="1"/>
    </xf>
    <xf numFmtId="0" fontId="36" fillId="16" borderId="35" xfId="0" applyFont="1" applyFill="1" applyBorder="1" applyAlignment="1">
      <alignment horizontal="center" vertical="center" wrapText="1"/>
    </xf>
    <xf numFmtId="0" fontId="37" fillId="0" borderId="36" xfId="30" applyFont="1" applyBorder="1" applyAlignment="1">
      <alignment horizontal="center" vertical="center" wrapText="1"/>
    </xf>
    <xf numFmtId="0" fontId="37" fillId="0" borderId="40" xfId="30" applyFont="1" applyBorder="1" applyAlignment="1">
      <alignment horizontal="center" vertical="center" wrapText="1"/>
    </xf>
    <xf numFmtId="0" fontId="37" fillId="0" borderId="37" xfId="30" applyFont="1" applyBorder="1" applyAlignment="1">
      <alignment horizontal="center" vertical="center" wrapText="1"/>
    </xf>
    <xf numFmtId="0" fontId="28" fillId="10" borderId="43" xfId="0" applyFont="1" applyFill="1" applyBorder="1" applyAlignment="1">
      <alignment horizontal="left" vertical="center" wrapText="1"/>
    </xf>
    <xf numFmtId="165" fontId="36" fillId="16" borderId="34" xfId="0" applyNumberFormat="1" applyFont="1" applyFill="1" applyBorder="1" applyAlignment="1">
      <alignment horizontal="center" vertical="center" wrapText="1"/>
    </xf>
    <xf numFmtId="165" fontId="36" fillId="16" borderId="35" xfId="0" applyNumberFormat="1" applyFont="1" applyFill="1" applyBorder="1" applyAlignment="1">
      <alignment horizontal="center" vertical="center" wrapText="1"/>
    </xf>
    <xf numFmtId="0" fontId="36" fillId="24" borderId="28" xfId="0" applyFont="1" applyFill="1" applyBorder="1" applyAlignment="1">
      <alignment horizontal="center" vertical="center" wrapText="1"/>
    </xf>
    <xf numFmtId="0" fontId="36" fillId="0" borderId="30" xfId="0" applyFont="1" applyBorder="1" applyAlignment="1">
      <alignment horizontal="left" vertical="center" wrapText="1"/>
    </xf>
    <xf numFmtId="0" fontId="36" fillId="24" borderId="31" xfId="0" applyFont="1" applyFill="1" applyBorder="1" applyAlignment="1">
      <alignment horizontal="center" vertical="center" wrapText="1"/>
    </xf>
    <xf numFmtId="0" fontId="36" fillId="24" borderId="32" xfId="0" applyFont="1" applyFill="1" applyBorder="1" applyAlignment="1">
      <alignment horizontal="center" vertical="center" wrapText="1"/>
    </xf>
    <xf numFmtId="0" fontId="36" fillId="24" borderId="39" xfId="0" applyFont="1" applyFill="1" applyBorder="1" applyAlignment="1">
      <alignment horizontal="center" vertical="center" wrapText="1"/>
    </xf>
    <xf numFmtId="0" fontId="43" fillId="0" borderId="28" xfId="0" applyFont="1" applyBorder="1" applyAlignment="1">
      <alignment horizontal="center" vertical="center" wrapText="1"/>
    </xf>
    <xf numFmtId="0" fontId="29" fillId="0" borderId="28" xfId="0" applyFont="1" applyBorder="1" applyAlignment="1">
      <alignment horizontal="center" vertical="center" wrapText="1"/>
    </xf>
    <xf numFmtId="0" fontId="29" fillId="15" borderId="28" xfId="0" applyFont="1" applyFill="1" applyBorder="1" applyAlignment="1">
      <alignment horizontal="center" vertical="center" wrapText="1"/>
    </xf>
    <xf numFmtId="0" fontId="31" fillId="7" borderId="28" xfId="0" applyFont="1" applyFill="1" applyBorder="1" applyAlignment="1">
      <alignment horizontal="center" vertical="center"/>
    </xf>
    <xf numFmtId="0" fontId="60" fillId="10" borderId="29" xfId="0" applyFont="1" applyFill="1" applyBorder="1" applyAlignment="1">
      <alignment horizontal="left" vertical="center" wrapText="1"/>
    </xf>
    <xf numFmtId="0" fontId="43" fillId="0" borderId="31" xfId="0" applyFont="1" applyBorder="1" applyAlignment="1">
      <alignment horizontal="center" vertical="center" wrapText="1"/>
    </xf>
    <xf numFmtId="0" fontId="29" fillId="16" borderId="39" xfId="0" applyFont="1" applyFill="1" applyBorder="1" applyAlignment="1">
      <alignment horizontal="center" vertical="center" wrapText="1"/>
    </xf>
    <xf numFmtId="0" fontId="29" fillId="0" borderId="34" xfId="0" applyFont="1" applyBorder="1" applyAlignment="1">
      <alignment horizontal="center" vertical="center" wrapText="1"/>
    </xf>
    <xf numFmtId="0" fontId="29" fillId="16" borderId="35" xfId="0" applyFont="1" applyFill="1" applyBorder="1" applyAlignment="1">
      <alignment horizontal="center" vertical="center" wrapText="1"/>
    </xf>
    <xf numFmtId="0" fontId="71" fillId="0" borderId="36" xfId="30" applyFont="1" applyBorder="1" applyAlignment="1">
      <alignment horizontal="center" vertical="center" wrapText="1"/>
    </xf>
    <xf numFmtId="0" fontId="71" fillId="0" borderId="40" xfId="30" applyFont="1" applyBorder="1" applyAlignment="1">
      <alignment horizontal="center" vertical="center" wrapText="1"/>
    </xf>
    <xf numFmtId="0" fontId="71" fillId="0" borderId="37" xfId="30" applyFont="1" applyBorder="1" applyAlignment="1">
      <alignment horizontal="center" vertical="center" wrapText="1"/>
    </xf>
    <xf numFmtId="0" fontId="29" fillId="0" borderId="48" xfId="0" applyFont="1" applyBorder="1" applyAlignment="1">
      <alignment horizontal="center" vertical="center" wrapText="1"/>
    </xf>
    <xf numFmtId="0" fontId="29" fillId="16" borderId="45" xfId="0" applyFont="1" applyFill="1" applyBorder="1" applyAlignment="1">
      <alignment horizontal="center" vertical="center" wrapText="1"/>
    </xf>
    <xf numFmtId="0" fontId="71" fillId="0" borderId="29" xfId="30" applyFont="1" applyBorder="1" applyAlignment="1">
      <alignment horizontal="center" vertical="center" wrapText="1"/>
    </xf>
    <xf numFmtId="0" fontId="31" fillId="7" borderId="34" xfId="0" applyFont="1" applyFill="1" applyBorder="1" applyAlignment="1">
      <alignment horizontal="center" vertical="center" wrapText="1"/>
    </xf>
    <xf numFmtId="0" fontId="60" fillId="10" borderId="43" xfId="0" applyFont="1" applyFill="1" applyBorder="1" applyAlignment="1">
      <alignment horizontal="left" vertical="center" wrapText="1"/>
    </xf>
    <xf numFmtId="165" fontId="29" fillId="16" borderId="28" xfId="0" applyNumberFormat="1" applyFont="1" applyFill="1" applyBorder="1" applyAlignment="1">
      <alignment horizontal="center" vertical="center" wrapText="1"/>
    </xf>
    <xf numFmtId="165" fontId="29" fillId="16" borderId="39" xfId="0" applyNumberFormat="1" applyFont="1" applyFill="1" applyBorder="1" applyAlignment="1">
      <alignment horizontal="center" vertical="center" wrapText="1"/>
    </xf>
    <xf numFmtId="165" fontId="29" fillId="16" borderId="34" xfId="0" applyNumberFormat="1" applyFont="1" applyFill="1" applyBorder="1" applyAlignment="1">
      <alignment horizontal="center" vertical="center" wrapText="1"/>
    </xf>
    <xf numFmtId="165" fontId="29" fillId="16" borderId="35" xfId="0" applyNumberFormat="1" applyFont="1" applyFill="1" applyBorder="1" applyAlignment="1">
      <alignment horizontal="center" vertical="center" wrapText="1"/>
    </xf>
    <xf numFmtId="165" fontId="29" fillId="16" borderId="48" xfId="0" applyNumberFormat="1" applyFont="1" applyFill="1" applyBorder="1" applyAlignment="1">
      <alignment horizontal="center" vertical="center" wrapText="1"/>
    </xf>
    <xf numFmtId="165" fontId="29" fillId="16" borderId="45" xfId="0" applyNumberFormat="1" applyFont="1" applyFill="1" applyBorder="1" applyAlignment="1">
      <alignment horizontal="center" vertical="center" wrapText="1"/>
    </xf>
    <xf numFmtId="0" fontId="60" fillId="10" borderId="35" xfId="3" applyFont="1" applyFill="1" applyBorder="1" applyAlignment="1">
      <alignment horizontal="center" vertical="center" wrapText="1"/>
    </xf>
    <xf numFmtId="0" fontId="122" fillId="17" borderId="0" xfId="30" applyFont="1" applyFill="1" applyBorder="1" applyAlignment="1">
      <alignment horizontal="center" vertical="center"/>
    </xf>
    <xf numFmtId="0" fontId="29" fillId="24" borderId="28" xfId="0" applyFont="1" applyFill="1" applyBorder="1" applyAlignment="1">
      <alignment horizontal="center" vertical="center" wrapText="1"/>
    </xf>
    <xf numFmtId="49" fontId="86" fillId="24" borderId="31" xfId="3" applyNumberFormat="1" applyFont="1" applyFill="1" applyBorder="1" applyAlignment="1" applyProtection="1">
      <alignment horizontal="center" vertical="center"/>
      <protection locked="0"/>
    </xf>
    <xf numFmtId="49" fontId="86" fillId="24" borderId="32" xfId="3" applyNumberFormat="1" applyFont="1" applyFill="1" applyBorder="1" applyAlignment="1" applyProtection="1">
      <alignment horizontal="center" vertical="center"/>
      <protection locked="0"/>
    </xf>
    <xf numFmtId="0" fontId="29" fillId="24" borderId="39" xfId="0" applyFont="1" applyFill="1" applyBorder="1" applyAlignment="1">
      <alignment horizontal="center" vertical="center" wrapText="1"/>
    </xf>
    <xf numFmtId="0" fontId="29" fillId="24" borderId="34" xfId="0" applyFont="1" applyFill="1" applyBorder="1" applyAlignment="1">
      <alignment horizontal="center" vertical="center" wrapText="1"/>
    </xf>
    <xf numFmtId="0" fontId="29" fillId="24" borderId="35" xfId="0" applyFont="1" applyFill="1" applyBorder="1" applyAlignment="1">
      <alignment horizontal="center" vertical="center" wrapText="1"/>
    </xf>
    <xf numFmtId="0" fontId="29" fillId="24" borderId="31" xfId="0" applyFont="1" applyFill="1" applyBorder="1" applyAlignment="1">
      <alignment horizontal="center" vertical="center" wrapText="1"/>
    </xf>
    <xf numFmtId="0" fontId="29" fillId="24" borderId="32" xfId="0" applyFont="1" applyFill="1" applyBorder="1" applyAlignment="1">
      <alignment horizontal="center" vertical="center" wrapText="1"/>
    </xf>
    <xf numFmtId="0" fontId="29" fillId="24" borderId="48" xfId="0" applyFont="1" applyFill="1" applyBorder="1" applyAlignment="1">
      <alignment horizontal="center" vertical="center" wrapText="1"/>
    </xf>
    <xf numFmtId="0" fontId="29" fillId="24" borderId="45" xfId="0" applyFont="1" applyFill="1" applyBorder="1" applyAlignment="1">
      <alignment horizontal="center" vertical="center" wrapText="1"/>
    </xf>
    <xf numFmtId="0" fontId="43" fillId="15" borderId="28" xfId="0" applyFont="1" applyFill="1" applyBorder="1" applyAlignment="1">
      <alignment horizontal="center" vertical="center" wrapText="1"/>
    </xf>
    <xf numFmtId="0" fontId="43" fillId="0" borderId="28" xfId="0" applyFont="1" applyBorder="1" applyAlignment="1">
      <alignment horizontal="center" vertical="center"/>
    </xf>
    <xf numFmtId="0" fontId="43" fillId="16" borderId="28" xfId="0" applyFont="1" applyFill="1" applyBorder="1" applyAlignment="1">
      <alignment horizontal="center" vertical="center"/>
    </xf>
    <xf numFmtId="0" fontId="36" fillId="0" borderId="28" xfId="0" applyFont="1" applyBorder="1" applyAlignment="1">
      <alignment horizontal="center" vertical="center"/>
    </xf>
    <xf numFmtId="0" fontId="36" fillId="16" borderId="28" xfId="0" applyFont="1" applyFill="1" applyBorder="1" applyAlignment="1">
      <alignment horizontal="center" vertical="center"/>
    </xf>
    <xf numFmtId="0" fontId="63" fillId="0" borderId="36" xfId="30" applyFont="1" applyBorder="1" applyAlignment="1">
      <alignment horizontal="center" vertical="center" wrapText="1"/>
    </xf>
    <xf numFmtId="0" fontId="63" fillId="0" borderId="40" xfId="30" applyFont="1" applyBorder="1" applyAlignment="1">
      <alignment horizontal="center" vertical="center" wrapText="1"/>
    </xf>
    <xf numFmtId="0" fontId="63" fillId="0" borderId="37" xfId="30" applyFont="1" applyBorder="1" applyAlignment="1">
      <alignment horizontal="center" vertical="center" wrapText="1"/>
    </xf>
    <xf numFmtId="0" fontId="43" fillId="15" borderId="31" xfId="0" applyFont="1" applyFill="1" applyBorder="1" applyAlignment="1">
      <alignment horizontal="center" vertical="center" wrapText="1"/>
    </xf>
    <xf numFmtId="0" fontId="43" fillId="16" borderId="32" xfId="0" applyFont="1" applyFill="1" applyBorder="1" applyAlignment="1">
      <alignment horizontal="center" vertical="center" wrapText="1"/>
    </xf>
    <xf numFmtId="0" fontId="43" fillId="16" borderId="39" xfId="0" applyFont="1" applyFill="1" applyBorder="1" applyAlignment="1">
      <alignment horizontal="center" vertical="center" wrapText="1"/>
    </xf>
    <xf numFmtId="0" fontId="43" fillId="0" borderId="38" xfId="0" applyFont="1" applyBorder="1" applyAlignment="1">
      <alignment horizontal="left" vertical="center"/>
    </xf>
    <xf numFmtId="0" fontId="43" fillId="0" borderId="33" xfId="0" applyFont="1" applyBorder="1" applyAlignment="1">
      <alignment vertical="center" wrapText="1"/>
    </xf>
    <xf numFmtId="0" fontId="43" fillId="0" borderId="34" xfId="0" applyFont="1" applyBorder="1" applyAlignment="1">
      <alignment horizontal="center" vertical="center" wrapText="1"/>
    </xf>
    <xf numFmtId="0" fontId="43" fillId="16" borderId="35" xfId="0" applyFont="1" applyFill="1" applyBorder="1" applyAlignment="1">
      <alignment horizontal="center" vertical="center" wrapText="1"/>
    </xf>
    <xf numFmtId="0" fontId="36" fillId="0" borderId="48" xfId="0" applyFont="1" applyBorder="1" applyAlignment="1">
      <alignment horizontal="center" vertical="center" wrapText="1"/>
    </xf>
    <xf numFmtId="0" fontId="36" fillId="15" borderId="48" xfId="0" applyFont="1" applyFill="1" applyBorder="1" applyAlignment="1">
      <alignment horizontal="center" vertical="center" wrapText="1"/>
    </xf>
    <xf numFmtId="0" fontId="36" fillId="16" borderId="45" xfId="0" applyFont="1" applyFill="1" applyBorder="1" applyAlignment="1">
      <alignment horizontal="center" vertical="center" wrapText="1"/>
    </xf>
    <xf numFmtId="0" fontId="63" fillId="0" borderId="29" xfId="30" applyFont="1" applyBorder="1" applyAlignment="1">
      <alignment horizontal="center" vertical="center" wrapText="1"/>
    </xf>
    <xf numFmtId="0" fontId="29" fillId="0" borderId="33" xfId="0" applyFont="1" applyBorder="1" applyAlignment="1">
      <alignment vertical="center" wrapText="1"/>
    </xf>
    <xf numFmtId="0" fontId="36" fillId="16" borderId="48" xfId="0" applyFont="1" applyFill="1" applyBorder="1" applyAlignment="1">
      <alignment horizontal="center" vertical="center" wrapText="1"/>
    </xf>
    <xf numFmtId="0" fontId="63" fillId="0" borderId="45" xfId="30" applyFont="1" applyBorder="1" applyAlignment="1">
      <alignment horizontal="center" vertical="center" wrapText="1"/>
    </xf>
    <xf numFmtId="0" fontId="36" fillId="16" borderId="32" xfId="0" applyFont="1" applyFill="1" applyBorder="1" applyAlignment="1">
      <alignment horizontal="center" vertical="center" wrapText="1"/>
    </xf>
    <xf numFmtId="0" fontId="36" fillId="16" borderId="39" xfId="0" applyFont="1" applyFill="1" applyBorder="1" applyAlignment="1">
      <alignment horizontal="center" vertical="center" wrapText="1"/>
    </xf>
    <xf numFmtId="0" fontId="43" fillId="16" borderId="34" xfId="0" applyFont="1" applyFill="1" applyBorder="1" applyAlignment="1">
      <alignment horizontal="center" vertical="center" wrapText="1"/>
    </xf>
    <xf numFmtId="0" fontId="32" fillId="0" borderId="54" xfId="0" applyFont="1" applyBorder="1" applyAlignment="1">
      <alignment vertical="center"/>
    </xf>
    <xf numFmtId="165" fontId="43" fillId="16" borderId="32" xfId="0" applyNumberFormat="1" applyFont="1" applyFill="1" applyBorder="1" applyAlignment="1">
      <alignment horizontal="center" vertical="center" wrapText="1"/>
    </xf>
    <xf numFmtId="165" fontId="43" fillId="16" borderId="39" xfId="0" applyNumberFormat="1" applyFont="1" applyFill="1" applyBorder="1" applyAlignment="1">
      <alignment horizontal="center" vertical="center" wrapText="1"/>
    </xf>
    <xf numFmtId="165" fontId="43" fillId="16" borderId="35" xfId="0" applyNumberFormat="1" applyFont="1" applyFill="1" applyBorder="1" applyAlignment="1">
      <alignment horizontal="center" vertical="center" wrapText="1"/>
    </xf>
    <xf numFmtId="165" fontId="43" fillId="16" borderId="28" xfId="0" applyNumberFormat="1" applyFont="1" applyFill="1" applyBorder="1" applyAlignment="1">
      <alignment horizontal="center" vertical="center"/>
    </xf>
    <xf numFmtId="165" fontId="43" fillId="16" borderId="34" xfId="0" applyNumberFormat="1" applyFont="1" applyFill="1" applyBorder="1" applyAlignment="1">
      <alignment horizontal="center" vertical="center"/>
    </xf>
    <xf numFmtId="165" fontId="36" fillId="16" borderId="45" xfId="0" applyNumberFormat="1" applyFont="1" applyFill="1" applyBorder="1" applyAlignment="1">
      <alignment horizontal="center" vertical="center" wrapText="1"/>
    </xf>
    <xf numFmtId="0" fontId="36" fillId="22" borderId="31" xfId="0" applyFont="1" applyFill="1" applyBorder="1" applyAlignment="1">
      <alignment horizontal="center" vertical="center" wrapText="1"/>
    </xf>
    <xf numFmtId="0" fontId="29" fillId="22" borderId="28" xfId="0" applyFont="1" applyFill="1" applyBorder="1" applyAlignment="1">
      <alignment horizontal="center" vertical="center" wrapText="1"/>
    </xf>
    <xf numFmtId="0" fontId="36" fillId="22" borderId="28" xfId="0" applyFont="1" applyFill="1" applyBorder="1" applyAlignment="1">
      <alignment horizontal="center" vertical="center" wrapText="1"/>
    </xf>
    <xf numFmtId="165" fontId="36" fillId="16" borderId="48" xfId="0" applyNumberFormat="1" applyFont="1" applyFill="1" applyBorder="1" applyAlignment="1">
      <alignment horizontal="center" vertical="center" wrapText="1"/>
    </xf>
    <xf numFmtId="165" fontId="36" fillId="16" borderId="34" xfId="0" applyNumberFormat="1" applyFont="1" applyFill="1" applyBorder="1" applyAlignment="1">
      <alignment horizontal="center" vertical="center"/>
    </xf>
    <xf numFmtId="0" fontId="43" fillId="24" borderId="28" xfId="0" applyFont="1" applyFill="1" applyBorder="1" applyAlignment="1">
      <alignment horizontal="center" vertical="center"/>
    </xf>
    <xf numFmtId="165" fontId="43" fillId="24" borderId="28" xfId="0" applyNumberFormat="1" applyFont="1" applyFill="1" applyBorder="1" applyAlignment="1">
      <alignment horizontal="center" vertical="center" wrapText="1"/>
    </xf>
    <xf numFmtId="165" fontId="43" fillId="15" borderId="28" xfId="0" applyNumberFormat="1" applyFont="1" applyFill="1" applyBorder="1" applyAlignment="1">
      <alignment horizontal="center" vertical="center" wrapText="1"/>
    </xf>
    <xf numFmtId="165" fontId="36" fillId="15" borderId="28" xfId="0" applyNumberFormat="1" applyFont="1" applyFill="1" applyBorder="1" applyAlignment="1">
      <alignment horizontal="center" vertical="center" wrapText="1"/>
    </xf>
    <xf numFmtId="0" fontId="43" fillId="24" borderId="34" xfId="0" applyFont="1" applyFill="1" applyBorder="1" applyAlignment="1">
      <alignment horizontal="center" vertical="center"/>
    </xf>
    <xf numFmtId="0" fontId="36" fillId="24" borderId="48" xfId="0" applyFont="1" applyFill="1" applyBorder="1" applyAlignment="1">
      <alignment horizontal="center" vertical="center" wrapText="1"/>
    </xf>
    <xf numFmtId="0" fontId="36" fillId="24" borderId="34" xfId="0" applyFont="1" applyFill="1" applyBorder="1" applyAlignment="1">
      <alignment horizontal="center" vertical="center"/>
    </xf>
    <xf numFmtId="165" fontId="36" fillId="15" borderId="48" xfId="0" applyNumberFormat="1" applyFont="1" applyFill="1" applyBorder="1" applyAlignment="1">
      <alignment horizontal="center" vertical="center" wrapText="1"/>
    </xf>
    <xf numFmtId="0" fontId="28" fillId="10" borderId="48" xfId="0" applyFont="1" applyFill="1" applyBorder="1" applyAlignment="1">
      <alignment horizontal="center" vertical="center" wrapText="1"/>
    </xf>
    <xf numFmtId="0" fontId="43" fillId="24" borderId="35" xfId="0" applyFont="1" applyFill="1" applyBorder="1" applyAlignment="1">
      <alignment horizontal="center" vertical="center" wrapText="1"/>
    </xf>
    <xf numFmtId="0" fontId="60" fillId="10" borderId="45" xfId="2" applyFont="1" applyFill="1" applyBorder="1" applyAlignment="1">
      <alignment vertical="center" wrapText="1"/>
    </xf>
    <xf numFmtId="0" fontId="63" fillId="0" borderId="29" xfId="0" applyFont="1" applyBorder="1" applyAlignment="1">
      <alignment horizontal="center" vertical="center" wrapText="1"/>
    </xf>
    <xf numFmtId="165" fontId="43" fillId="16" borderId="34" xfId="0" applyNumberFormat="1" applyFont="1" applyFill="1" applyBorder="1" applyAlignment="1">
      <alignment horizontal="center" vertical="center" wrapText="1"/>
    </xf>
    <xf numFmtId="165" fontId="43" fillId="16" borderId="45" xfId="0" applyNumberFormat="1" applyFont="1" applyFill="1" applyBorder="1" applyAlignment="1">
      <alignment horizontal="center" vertical="center" wrapText="1"/>
    </xf>
    <xf numFmtId="165" fontId="36" fillId="16" borderId="28" xfId="0" applyNumberFormat="1" applyFont="1" applyFill="1" applyBorder="1" applyAlignment="1">
      <alignment horizontal="center" vertical="center"/>
    </xf>
    <xf numFmtId="0" fontId="30" fillId="0" borderId="0" xfId="0" applyFont="1" applyAlignment="1">
      <alignment vertical="center" wrapText="1"/>
    </xf>
    <xf numFmtId="0" fontId="36" fillId="15" borderId="45" xfId="0" applyFont="1" applyFill="1" applyBorder="1" applyAlignment="1">
      <alignment horizontal="center" vertical="center" wrapText="1"/>
    </xf>
    <xf numFmtId="0" fontId="36" fillId="16" borderId="31" xfId="0" applyFont="1" applyFill="1" applyBorder="1" applyAlignment="1">
      <alignment horizontal="center" vertical="center" wrapText="1"/>
    </xf>
    <xf numFmtId="0" fontId="81" fillId="0" borderId="37" xfId="0" applyFont="1" applyBorder="1" applyAlignment="1">
      <alignment horizontal="center" vertical="center" wrapText="1"/>
    </xf>
    <xf numFmtId="0" fontId="36" fillId="15" borderId="34" xfId="0" applyFont="1" applyFill="1" applyBorder="1" applyAlignment="1">
      <alignment horizontal="center" vertical="center" wrapText="1"/>
    </xf>
    <xf numFmtId="165" fontId="36" fillId="16" borderId="28" xfId="0" applyNumberFormat="1" applyFont="1" applyFill="1" applyBorder="1" applyAlignment="1">
      <alignment horizontal="center" vertical="center" wrapText="1"/>
    </xf>
    <xf numFmtId="165" fontId="36" fillId="16" borderId="31" xfId="0" applyNumberFormat="1" applyFont="1" applyFill="1" applyBorder="1" applyAlignment="1">
      <alignment horizontal="center" vertical="center" wrapText="1"/>
    </xf>
    <xf numFmtId="165" fontId="36" fillId="16" borderId="32" xfId="0" applyNumberFormat="1" applyFont="1" applyFill="1" applyBorder="1" applyAlignment="1">
      <alignment horizontal="center" vertical="center" wrapText="1"/>
    </xf>
    <xf numFmtId="165" fontId="36" fillId="16" borderId="39" xfId="0" applyNumberFormat="1" applyFont="1" applyFill="1" applyBorder="1" applyAlignment="1">
      <alignment horizontal="center" vertical="center" wrapText="1"/>
    </xf>
    <xf numFmtId="0" fontId="36" fillId="24" borderId="34" xfId="0" applyFont="1" applyFill="1" applyBorder="1" applyAlignment="1">
      <alignment horizontal="center" vertical="center" wrapText="1"/>
    </xf>
    <xf numFmtId="0" fontId="36" fillId="24" borderId="35" xfId="0" applyFont="1" applyFill="1" applyBorder="1" applyAlignment="1">
      <alignment horizontal="center" vertical="center" wrapText="1"/>
    </xf>
    <xf numFmtId="0" fontId="71" fillId="0" borderId="0" xfId="30" applyFont="1" applyFill="1" applyBorder="1" applyAlignment="1">
      <alignment horizontal="center" vertical="center" wrapText="1"/>
    </xf>
    <xf numFmtId="0" fontId="29" fillId="15" borderId="28" xfId="0" quotePrefix="1" applyFont="1" applyFill="1" applyBorder="1" applyAlignment="1">
      <alignment horizontal="center" vertical="center" wrapText="1"/>
    </xf>
    <xf numFmtId="0" fontId="28" fillId="10" borderId="44" xfId="0" applyFont="1" applyFill="1" applyBorder="1" applyAlignment="1">
      <alignment horizontal="center" vertical="center" wrapText="1"/>
    </xf>
    <xf numFmtId="0" fontId="28" fillId="10" borderId="45" xfId="0" applyFont="1" applyFill="1" applyBorder="1" applyAlignment="1">
      <alignment horizontal="center" vertical="center" wrapText="1"/>
    </xf>
    <xf numFmtId="0" fontId="28" fillId="10" borderId="29" xfId="0" applyFont="1" applyFill="1" applyBorder="1" applyAlignment="1">
      <alignment horizontal="center" vertical="center" wrapText="1"/>
    </xf>
    <xf numFmtId="0" fontId="29" fillId="0" borderId="30" xfId="0" applyFont="1" applyBorder="1" applyAlignment="1">
      <alignment vertical="center" wrapText="1"/>
    </xf>
    <xf numFmtId="0" fontId="29" fillId="0" borderId="31" xfId="0" applyFont="1" applyBorder="1" applyAlignment="1">
      <alignment horizontal="center" vertical="center" wrapText="1"/>
    </xf>
    <xf numFmtId="0" fontId="29" fillId="0" borderId="38" xfId="0" applyFont="1" applyBorder="1" applyAlignment="1">
      <alignment vertical="center" wrapText="1"/>
    </xf>
    <xf numFmtId="0" fontId="36" fillId="0" borderId="32"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9" xfId="0" applyFont="1" applyBorder="1" applyAlignment="1">
      <alignment horizontal="center" vertical="center" wrapText="1"/>
    </xf>
    <xf numFmtId="2" fontId="29" fillId="16" borderId="28" xfId="0" applyNumberFormat="1" applyFont="1" applyFill="1" applyBorder="1" applyAlignment="1">
      <alignment horizontal="center" vertical="center" wrapText="1"/>
    </xf>
    <xf numFmtId="0" fontId="28" fillId="5" borderId="0" xfId="0" applyFont="1" applyFill="1" applyAlignment="1">
      <alignment horizontal="center" vertical="center" wrapText="1"/>
    </xf>
    <xf numFmtId="0" fontId="36" fillId="0" borderId="69" xfId="0" applyFont="1" applyBorder="1" applyAlignment="1">
      <alignment horizontal="center" vertical="center" wrapText="1"/>
    </xf>
    <xf numFmtId="0" fontId="36" fillId="15" borderId="62" xfId="0" applyFont="1" applyFill="1" applyBorder="1" applyAlignment="1">
      <alignment horizontal="center" vertical="center" wrapText="1"/>
    </xf>
    <xf numFmtId="0" fontId="37" fillId="0" borderId="71" xfId="30" applyFont="1" applyBorder="1" applyAlignment="1">
      <alignment horizontal="center" vertical="center" wrapText="1"/>
    </xf>
    <xf numFmtId="0" fontId="63" fillId="19" borderId="22" xfId="48" applyFont="1" applyBorder="1" applyAlignment="1">
      <alignment horizontal="center" vertical="center"/>
    </xf>
    <xf numFmtId="0" fontId="88" fillId="18" borderId="0" xfId="15" applyFont="1" applyFill="1" applyAlignment="1">
      <alignment horizontal="center" vertical="center"/>
    </xf>
    <xf numFmtId="0" fontId="36" fillId="16" borderId="62" xfId="0" applyFont="1" applyFill="1" applyBorder="1" applyAlignment="1">
      <alignment horizontal="center" vertical="center" wrapText="1"/>
    </xf>
    <xf numFmtId="0" fontId="36" fillId="16" borderId="70" xfId="0" applyFont="1" applyFill="1" applyBorder="1" applyAlignment="1">
      <alignment horizontal="center" vertical="center" wrapText="1"/>
    </xf>
    <xf numFmtId="0" fontId="37" fillId="0" borderId="74" xfId="30" applyFont="1" applyBorder="1" applyAlignment="1">
      <alignment horizontal="center" vertical="center" wrapText="1"/>
    </xf>
    <xf numFmtId="0" fontId="36" fillId="16" borderId="73" xfId="0" applyFont="1" applyFill="1" applyBorder="1" applyAlignment="1">
      <alignment horizontal="center" vertical="center" wrapText="1"/>
    </xf>
    <xf numFmtId="0" fontId="29" fillId="2" borderId="77" xfId="2" applyFont="1" applyFill="1" applyBorder="1" applyAlignment="1">
      <alignment horizontal="center" vertical="center"/>
    </xf>
    <xf numFmtId="0" fontId="36" fillId="15" borderId="66" xfId="0" applyFont="1" applyFill="1" applyBorder="1" applyAlignment="1">
      <alignment horizontal="center" vertical="center" wrapText="1"/>
    </xf>
    <xf numFmtId="0" fontId="93" fillId="0" borderId="79" xfId="30" applyFont="1" applyBorder="1" applyAlignment="1">
      <alignment horizontal="center" vertical="center" wrapText="1"/>
    </xf>
    <xf numFmtId="0" fontId="36" fillId="16" borderId="66" xfId="0" applyFont="1" applyFill="1" applyBorder="1" applyAlignment="1">
      <alignment horizontal="center" vertical="center" wrapText="1"/>
    </xf>
    <xf numFmtId="0" fontId="36" fillId="16" borderId="78" xfId="0" applyFont="1" applyFill="1" applyBorder="1" applyAlignment="1">
      <alignment horizontal="center" vertical="center" wrapText="1"/>
    </xf>
    <xf numFmtId="0" fontId="63" fillId="10" borderId="0" xfId="35" applyFont="1" applyFill="1" applyAlignment="1">
      <alignment horizontal="center" vertical="center"/>
    </xf>
    <xf numFmtId="0" fontId="60" fillId="0" borderId="0" xfId="15" applyFont="1" applyAlignment="1">
      <alignment vertical="center"/>
    </xf>
    <xf numFmtId="0" fontId="29" fillId="2" borderId="69" xfId="2" applyFont="1" applyFill="1" applyBorder="1" applyAlignment="1">
      <alignment horizontal="center" vertical="center"/>
    </xf>
    <xf numFmtId="0" fontId="29" fillId="15" borderId="62" xfId="0" applyFont="1" applyFill="1" applyBorder="1" applyAlignment="1">
      <alignment horizontal="center" vertical="center" wrapText="1"/>
    </xf>
    <xf numFmtId="0" fontId="29" fillId="16" borderId="62" xfId="0" applyFont="1" applyFill="1" applyBorder="1" applyAlignment="1">
      <alignment horizontal="center" vertical="center" wrapText="1"/>
    </xf>
    <xf numFmtId="0" fontId="29" fillId="16" borderId="70" xfId="0" applyFont="1" applyFill="1" applyBorder="1" applyAlignment="1">
      <alignment horizontal="center" vertical="center" wrapText="1"/>
    </xf>
    <xf numFmtId="0" fontId="29" fillId="2" borderId="72" xfId="2" applyFont="1" applyFill="1" applyBorder="1" applyAlignment="1">
      <alignment horizontal="left" vertical="center"/>
    </xf>
    <xf numFmtId="0" fontId="29" fillId="16" borderId="73" xfId="0" applyFont="1" applyFill="1" applyBorder="1" applyAlignment="1">
      <alignment horizontal="center" vertical="center" wrapText="1"/>
    </xf>
    <xf numFmtId="0" fontId="29" fillId="16" borderId="66" xfId="0" applyFont="1" applyFill="1" applyBorder="1" applyAlignment="1">
      <alignment horizontal="center" vertical="center" wrapText="1"/>
    </xf>
    <xf numFmtId="0" fontId="29" fillId="16" borderId="78" xfId="0" applyFont="1" applyFill="1" applyBorder="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93" fillId="0" borderId="71" xfId="30" applyFont="1" applyBorder="1" applyAlignment="1">
      <alignment horizontal="center" vertical="center" wrapText="1"/>
    </xf>
    <xf numFmtId="0" fontId="93" fillId="0" borderId="74" xfId="30" applyFont="1" applyBorder="1" applyAlignment="1">
      <alignment horizontal="center" vertical="center" wrapText="1"/>
    </xf>
    <xf numFmtId="0" fontId="88" fillId="0" borderId="0" xfId="35" applyFont="1"/>
    <xf numFmtId="0" fontId="45" fillId="0" borderId="0" xfId="29" applyFont="1" applyFill="1" applyBorder="1" applyAlignment="1">
      <alignment horizontal="left" vertical="center" wrapText="1"/>
    </xf>
    <xf numFmtId="0" fontId="26" fillId="0" borderId="0" xfId="15" applyFont="1" applyAlignment="1">
      <alignment horizontal="center" vertical="center" wrapText="1"/>
    </xf>
    <xf numFmtId="0" fontId="27" fillId="0" borderId="0" xfId="0" applyFont="1" applyAlignment="1">
      <alignment vertical="center" wrapText="1"/>
    </xf>
    <xf numFmtId="0" fontId="92" fillId="0" borderId="0" xfId="0" applyFont="1" applyAlignment="1">
      <alignment vertical="center" wrapText="1"/>
    </xf>
    <xf numFmtId="0" fontId="36" fillId="22" borderId="62" xfId="0" applyFont="1" applyFill="1" applyBorder="1" applyAlignment="1">
      <alignment horizontal="center" vertical="center" wrapText="1"/>
    </xf>
    <xf numFmtId="165" fontId="86" fillId="16" borderId="31" xfId="2" applyNumberFormat="1" applyFont="1" applyFill="1" applyBorder="1" applyAlignment="1">
      <alignment horizontal="center" vertical="center"/>
    </xf>
    <xf numFmtId="0" fontId="36" fillId="0" borderId="66" xfId="0" applyFont="1" applyBorder="1" applyAlignment="1">
      <alignment horizontal="center" vertical="center" wrapText="1"/>
    </xf>
    <xf numFmtId="0" fontId="37" fillId="0" borderId="79" xfId="30" applyFont="1" applyBorder="1" applyAlignment="1">
      <alignment horizontal="center" vertical="center" wrapText="1"/>
    </xf>
    <xf numFmtId="0" fontId="63" fillId="0" borderId="0" xfId="0" applyFont="1" applyAlignment="1">
      <alignment horizontal="center" vertical="center"/>
    </xf>
    <xf numFmtId="165" fontId="29" fillId="16" borderId="32" xfId="0" applyNumberFormat="1" applyFont="1" applyFill="1" applyBorder="1" applyAlignment="1">
      <alignment horizontal="center" vertical="center" wrapText="1"/>
    </xf>
    <xf numFmtId="0" fontId="36" fillId="0" borderId="34" xfId="0" applyFont="1" applyBorder="1" applyAlignment="1">
      <alignment horizontal="center" vertical="center"/>
    </xf>
    <xf numFmtId="0" fontId="38" fillId="0" borderId="0" xfId="0" applyFont="1" applyAlignment="1">
      <alignment horizontal="left" vertical="center" wrapText="1"/>
    </xf>
    <xf numFmtId="0" fontId="36" fillId="0" borderId="62" xfId="0" applyFont="1" applyBorder="1" applyAlignment="1">
      <alignment horizontal="center" vertical="center" wrapText="1"/>
    </xf>
    <xf numFmtId="0" fontId="31" fillId="2" borderId="0" xfId="2" applyFont="1" applyFill="1" applyAlignment="1">
      <alignment horizontal="left" vertical="center" wrapText="1"/>
    </xf>
    <xf numFmtId="0" fontId="63" fillId="7" borderId="0" xfId="35" applyFont="1" applyFill="1" applyAlignment="1">
      <alignment horizontal="center" vertical="center"/>
    </xf>
    <xf numFmtId="0" fontId="29" fillId="0" borderId="66" xfId="0" applyFont="1" applyBorder="1" applyAlignment="1">
      <alignment horizontal="center" vertical="center" wrapText="1"/>
    </xf>
    <xf numFmtId="0" fontId="36" fillId="0" borderId="89" xfId="0" applyFont="1" applyBorder="1" applyAlignment="1">
      <alignment horizontal="center" vertical="center" wrapText="1"/>
    </xf>
    <xf numFmtId="165" fontId="36" fillId="16" borderId="89" xfId="0" applyNumberFormat="1" applyFont="1" applyFill="1" applyBorder="1" applyAlignment="1">
      <alignment horizontal="center" vertical="center" wrapText="1"/>
    </xf>
    <xf numFmtId="165" fontId="29" fillId="16" borderId="90" xfId="0" applyNumberFormat="1" applyFont="1" applyFill="1" applyBorder="1" applyAlignment="1">
      <alignment horizontal="center" vertical="center" wrapText="1"/>
    </xf>
    <xf numFmtId="0" fontId="37" fillId="0" borderId="29" xfId="30" applyFont="1" applyBorder="1" applyAlignment="1">
      <alignment horizontal="center" vertical="center" wrapText="1"/>
    </xf>
    <xf numFmtId="0" fontId="36" fillId="16" borderId="89" xfId="0" applyFont="1" applyFill="1" applyBorder="1" applyAlignment="1">
      <alignment horizontal="center" vertical="center" wrapText="1"/>
    </xf>
    <xf numFmtId="0" fontId="29" fillId="16" borderId="90" xfId="0" applyFont="1" applyFill="1" applyBorder="1" applyAlignment="1">
      <alignment horizontal="center" vertical="center" wrapText="1"/>
    </xf>
    <xf numFmtId="0" fontId="31" fillId="2" borderId="0" xfId="2" applyFont="1" applyFill="1" applyAlignment="1">
      <alignment horizontal="left" vertical="center"/>
    </xf>
    <xf numFmtId="0" fontId="88" fillId="7" borderId="0" xfId="35" applyFont="1" applyFill="1" applyAlignment="1">
      <alignment horizontal="center" vertical="center"/>
    </xf>
    <xf numFmtId="0" fontId="31" fillId="0" borderId="0" xfId="0" applyFont="1" applyAlignment="1">
      <alignment horizontal="justify" vertical="center" wrapText="1"/>
    </xf>
    <xf numFmtId="0" fontId="31" fillId="0" borderId="0" xfId="2" applyFont="1" applyAlignment="1">
      <alignment horizontal="left" vertical="center"/>
    </xf>
    <xf numFmtId="0" fontId="93" fillId="0" borderId="0" xfId="0" applyFont="1" applyAlignment="1">
      <alignment horizontal="center" vertical="center"/>
    </xf>
    <xf numFmtId="0" fontId="36" fillId="0" borderId="66" xfId="0" applyFont="1" applyBorder="1" applyAlignment="1">
      <alignment horizontal="center" vertical="center"/>
    </xf>
    <xf numFmtId="0" fontId="29" fillId="16" borderId="32" xfId="0" applyFont="1" applyFill="1" applyBorder="1" applyAlignment="1">
      <alignment horizontal="center" vertical="center" wrapText="1"/>
    </xf>
    <xf numFmtId="0" fontId="36" fillId="0" borderId="0" xfId="0" applyFont="1" applyAlignment="1">
      <alignment vertical="center" wrapText="1"/>
    </xf>
    <xf numFmtId="0" fontId="36" fillId="0" borderId="0" xfId="0" applyFont="1" applyAlignment="1">
      <alignment horizontal="center" vertical="center" wrapText="1"/>
    </xf>
    <xf numFmtId="0" fontId="38" fillId="0" borderId="0" xfId="0" applyFont="1" applyAlignment="1">
      <alignment horizontal="center" vertical="center"/>
    </xf>
    <xf numFmtId="0" fontId="63" fillId="0" borderId="22" xfId="48" applyFont="1" applyFill="1" applyBorder="1" applyAlignment="1">
      <alignment horizontal="center" vertical="center"/>
    </xf>
    <xf numFmtId="0" fontId="89" fillId="10" borderId="65" xfId="0" applyFont="1" applyFill="1" applyBorder="1" applyAlignment="1">
      <alignment horizontal="center" vertical="center" wrapText="1"/>
    </xf>
    <xf numFmtId="0" fontId="36" fillId="0" borderId="0" xfId="0" applyFont="1" applyAlignment="1">
      <alignment horizontal="justify" vertical="center" wrapText="1"/>
    </xf>
    <xf numFmtId="0" fontId="28" fillId="0" borderId="0" xfId="0" applyFont="1" applyAlignment="1">
      <alignment horizontal="left" vertical="center" wrapText="1"/>
    </xf>
    <xf numFmtId="0" fontId="28" fillId="0" borderId="0" xfId="0" applyFont="1" applyAlignment="1">
      <alignment vertical="center" wrapText="1"/>
    </xf>
    <xf numFmtId="0" fontId="53" fillId="0" borderId="0" xfId="0" applyFont="1" applyAlignment="1">
      <alignment vertical="center" wrapText="1"/>
    </xf>
    <xf numFmtId="0" fontId="29" fillId="10" borderId="28" xfId="0" applyFont="1" applyFill="1" applyBorder="1" applyAlignment="1">
      <alignment vertical="center" wrapText="1"/>
    </xf>
    <xf numFmtId="0" fontId="36" fillId="10" borderId="28" xfId="0" applyFont="1" applyFill="1" applyBorder="1" applyAlignment="1">
      <alignment horizontal="center" vertical="center" wrapText="1"/>
    </xf>
    <xf numFmtId="0" fontId="36" fillId="22" borderId="39" xfId="0" applyFont="1" applyFill="1" applyBorder="1" applyAlignment="1">
      <alignment horizontal="center" vertical="center" wrapText="1"/>
    </xf>
    <xf numFmtId="0" fontId="36" fillId="10" borderId="28" xfId="0" applyFont="1" applyFill="1" applyBorder="1" applyAlignment="1">
      <alignment vertical="center"/>
    </xf>
    <xf numFmtId="0" fontId="36" fillId="10" borderId="28" xfId="0" applyFont="1" applyFill="1" applyBorder="1" applyAlignment="1">
      <alignment vertical="center" wrapText="1"/>
    </xf>
    <xf numFmtId="0" fontId="36" fillId="10" borderId="34" xfId="0" applyFont="1" applyFill="1" applyBorder="1" applyAlignment="1">
      <alignment vertical="center" wrapText="1"/>
    </xf>
    <xf numFmtId="0" fontId="36" fillId="10" borderId="34" xfId="0" applyFont="1" applyFill="1" applyBorder="1" applyAlignment="1">
      <alignment horizontal="center" vertical="center" wrapText="1"/>
    </xf>
    <xf numFmtId="0" fontId="36" fillId="10" borderId="62" xfId="0" applyFont="1" applyFill="1" applyBorder="1" applyAlignment="1">
      <alignment horizontal="center" vertical="center" wrapText="1"/>
    </xf>
    <xf numFmtId="0" fontId="29" fillId="0" borderId="85" xfId="0" applyFont="1" applyBorder="1" applyAlignment="1">
      <alignment vertical="center" wrapText="1"/>
    </xf>
    <xf numFmtId="0" fontId="29" fillId="0" borderId="77" xfId="0" applyFont="1" applyBorder="1" applyAlignment="1">
      <alignment horizontal="center" vertical="center" wrapText="1"/>
    </xf>
    <xf numFmtId="0" fontId="29" fillId="10" borderId="66" xfId="0" applyFont="1" applyFill="1" applyBorder="1" applyAlignment="1">
      <alignment vertical="center" wrapText="1"/>
    </xf>
    <xf numFmtId="0" fontId="36" fillId="10" borderId="66" xfId="0" applyFont="1" applyFill="1" applyBorder="1" applyAlignment="1">
      <alignment horizontal="center" vertical="center" wrapText="1"/>
    </xf>
    <xf numFmtId="0" fontId="36" fillId="15" borderId="78" xfId="0" applyFont="1" applyFill="1" applyBorder="1" applyAlignment="1">
      <alignment horizontal="center" vertical="center" wrapText="1"/>
    </xf>
    <xf numFmtId="0" fontId="29" fillId="0" borderId="0" xfId="0" applyFont="1" applyAlignment="1">
      <alignment vertical="center" wrapText="1"/>
    </xf>
    <xf numFmtId="0" fontId="36" fillId="24" borderId="62" xfId="0" applyFont="1" applyFill="1" applyBorder="1" applyAlignment="1">
      <alignment horizontal="center" vertical="center" wrapText="1"/>
    </xf>
    <xf numFmtId="0" fontId="29" fillId="15" borderId="66" xfId="0" applyFont="1" applyFill="1" applyBorder="1" applyAlignment="1">
      <alignment horizontal="center" vertical="center" wrapText="1"/>
    </xf>
    <xf numFmtId="0" fontId="36" fillId="24" borderId="66" xfId="0" applyFont="1" applyFill="1" applyBorder="1" applyAlignment="1">
      <alignment horizontal="center" vertical="center" wrapText="1"/>
    </xf>
    <xf numFmtId="0" fontId="36" fillId="15" borderId="89" xfId="0" applyFont="1" applyFill="1" applyBorder="1" applyAlignment="1">
      <alignment horizontal="center" vertical="center" wrapText="1"/>
    </xf>
    <xf numFmtId="165" fontId="36" fillId="16" borderId="90" xfId="0" applyNumberFormat="1" applyFont="1" applyFill="1" applyBorder="1" applyAlignment="1">
      <alignment horizontal="center" vertical="center" wrapText="1"/>
    </xf>
    <xf numFmtId="0" fontId="36" fillId="24" borderId="89" xfId="0" applyFont="1" applyFill="1" applyBorder="1" applyAlignment="1">
      <alignment horizontal="center" vertical="center" wrapText="1"/>
    </xf>
    <xf numFmtId="0" fontId="35" fillId="0" borderId="0" xfId="15" applyFont="1" applyAlignment="1">
      <alignment vertical="center"/>
    </xf>
    <xf numFmtId="0" fontId="35" fillId="0" borderId="0" xfId="29" applyFont="1" applyBorder="1" applyAlignment="1">
      <alignment horizontal="center" vertical="center" wrapText="1"/>
    </xf>
    <xf numFmtId="0" fontId="94" fillId="0" borderId="0" xfId="15" applyFont="1" applyAlignment="1">
      <alignment horizontal="center" vertical="center"/>
    </xf>
    <xf numFmtId="0" fontId="94" fillId="0" borderId="0" xfId="15" applyFont="1" applyAlignment="1">
      <alignment horizontal="left" vertical="center"/>
    </xf>
    <xf numFmtId="0" fontId="94" fillId="0" borderId="0" xfId="15" applyFont="1" applyAlignment="1">
      <alignment vertical="center"/>
    </xf>
    <xf numFmtId="0" fontId="96" fillId="0" borderId="0" xfId="15" applyFont="1" applyAlignment="1">
      <alignment horizontal="center" vertical="center"/>
    </xf>
    <xf numFmtId="0" fontId="96" fillId="0" borderId="0" xfId="0" applyFont="1" applyAlignment="1">
      <alignment horizontal="center" vertical="center"/>
    </xf>
    <xf numFmtId="0" fontId="31" fillId="0" borderId="0" xfId="15" applyFont="1" applyAlignment="1">
      <alignment horizontal="center" vertical="center"/>
    </xf>
    <xf numFmtId="0" fontId="31" fillId="0" borderId="93" xfId="15" applyFont="1" applyBorder="1" applyAlignment="1">
      <alignment vertical="center"/>
    </xf>
    <xf numFmtId="0" fontId="89" fillId="10" borderId="29" xfId="15" applyFont="1" applyFill="1" applyBorder="1" applyAlignment="1">
      <alignment vertical="center"/>
    </xf>
    <xf numFmtId="0" fontId="29" fillId="0" borderId="30" xfId="15" applyFont="1" applyBorder="1" applyAlignment="1">
      <alignment vertical="center"/>
    </xf>
    <xf numFmtId="10" fontId="29" fillId="15" borderId="31" xfId="38" applyNumberFormat="1" applyFont="1" applyFill="1" applyBorder="1" applyAlignment="1" applyProtection="1">
      <alignment horizontal="center" vertical="center"/>
      <protection locked="0"/>
    </xf>
    <xf numFmtId="0" fontId="29" fillId="16" borderId="31" xfId="38" applyNumberFormat="1" applyFont="1" applyFill="1" applyBorder="1" applyAlignment="1">
      <alignment horizontal="center" vertical="center"/>
    </xf>
    <xf numFmtId="10" fontId="29" fillId="16" borderId="31" xfId="38" applyNumberFormat="1" applyFont="1" applyFill="1" applyBorder="1" applyAlignment="1">
      <alignment horizontal="center" vertical="center"/>
    </xf>
    <xf numFmtId="164" fontId="29" fillId="16" borderId="31" xfId="38" applyNumberFormat="1" applyFont="1" applyFill="1" applyBorder="1" applyAlignment="1">
      <alignment horizontal="center" vertical="center"/>
    </xf>
    <xf numFmtId="10" fontId="29" fillId="16" borderId="32" xfId="38" applyNumberFormat="1" applyFont="1" applyFill="1" applyBorder="1" applyAlignment="1">
      <alignment horizontal="center" vertical="center"/>
    </xf>
    <xf numFmtId="0" fontId="29" fillId="0" borderId="33" xfId="15" applyFont="1" applyBorder="1" applyAlignment="1">
      <alignment vertical="center"/>
    </xf>
    <xf numFmtId="165" fontId="29" fillId="10" borderId="34" xfId="15" applyNumberFormat="1" applyFont="1" applyFill="1" applyBorder="1" applyAlignment="1">
      <alignment horizontal="center" vertical="center"/>
    </xf>
    <xf numFmtId="166" fontId="29" fillId="15" borderId="34" xfId="39" applyNumberFormat="1" applyFont="1" applyFill="1" applyBorder="1" applyAlignment="1" applyProtection="1">
      <alignment horizontal="center" vertical="center"/>
      <protection locked="0"/>
    </xf>
    <xf numFmtId="0" fontId="29" fillId="0" borderId="38" xfId="15" applyFont="1" applyBorder="1" applyAlignment="1">
      <alignment vertical="center"/>
    </xf>
    <xf numFmtId="10" fontId="29" fillId="16" borderId="28" xfId="38" applyNumberFormat="1" applyFont="1" applyFill="1" applyBorder="1" applyAlignment="1">
      <alignment horizontal="center" vertical="center"/>
    </xf>
    <xf numFmtId="0" fontId="29" fillId="0" borderId="33" xfId="15" applyFont="1" applyBorder="1" applyAlignment="1">
      <alignment vertical="center" wrapText="1"/>
    </xf>
    <xf numFmtId="10" fontId="29" fillId="16" borderId="34" xfId="38" applyNumberFormat="1" applyFont="1" applyFill="1" applyBorder="1" applyAlignment="1">
      <alignment horizontal="center" vertical="center"/>
    </xf>
    <xf numFmtId="0" fontId="29" fillId="0" borderId="44" xfId="15" applyFont="1" applyBorder="1" applyAlignment="1">
      <alignment vertical="center"/>
    </xf>
    <xf numFmtId="10" fontId="29" fillId="24" borderId="48" xfId="38" applyNumberFormat="1" applyFont="1" applyFill="1" applyBorder="1" applyAlignment="1">
      <alignment horizontal="center" vertical="center"/>
    </xf>
    <xf numFmtId="166" fontId="29" fillId="24" borderId="48" xfId="38" applyNumberFormat="1" applyFont="1" applyFill="1" applyBorder="1" applyAlignment="1">
      <alignment horizontal="center" vertical="center"/>
    </xf>
    <xf numFmtId="10" fontId="29" fillId="24" borderId="45" xfId="38" applyNumberFormat="1" applyFont="1" applyFill="1" applyBorder="1" applyAlignment="1">
      <alignment horizontal="center" vertical="center"/>
    </xf>
    <xf numFmtId="10" fontId="29" fillId="16" borderId="48" xfId="38" applyNumberFormat="1" applyFont="1" applyFill="1" applyBorder="1" applyAlignment="1">
      <alignment horizontal="center" vertical="center"/>
    </xf>
    <xf numFmtId="164" fontId="29" fillId="16" borderId="48" xfId="39" applyNumberFormat="1" applyFont="1" applyFill="1" applyBorder="1" applyAlignment="1">
      <alignment horizontal="center" vertical="center"/>
    </xf>
    <xf numFmtId="164" fontId="29" fillId="16" borderId="45" xfId="39" applyNumberFormat="1" applyFont="1" applyFill="1" applyBorder="1" applyAlignment="1">
      <alignment horizontal="center" vertical="center"/>
    </xf>
    <xf numFmtId="10" fontId="29" fillId="15" borderId="48" xfId="38" applyNumberFormat="1" applyFont="1" applyFill="1" applyBorder="1" applyAlignment="1">
      <alignment horizontal="center" vertical="center"/>
    </xf>
    <xf numFmtId="0" fontId="59" fillId="0" borderId="0" xfId="15" applyFont="1" applyAlignment="1">
      <alignment vertical="center"/>
    </xf>
    <xf numFmtId="164" fontId="29" fillId="24" borderId="48" xfId="39" applyNumberFormat="1" applyFont="1" applyFill="1" applyBorder="1" applyAlignment="1">
      <alignment horizontal="center" vertical="center"/>
    </xf>
    <xf numFmtId="164" fontId="29" fillId="24" borderId="48" xfId="39" applyNumberFormat="1" applyFont="1" applyFill="1" applyBorder="1" applyAlignment="1" applyProtection="1">
      <alignment horizontal="center" vertical="center"/>
      <protection locked="0"/>
    </xf>
    <xf numFmtId="164" fontId="29" fillId="24" borderId="45" xfId="39" applyNumberFormat="1" applyFont="1" applyFill="1" applyBorder="1" applyAlignment="1" applyProtection="1">
      <alignment horizontal="center" vertical="center"/>
      <protection locked="0"/>
    </xf>
    <xf numFmtId="0" fontId="29" fillId="0" borderId="57" xfId="15" applyFont="1" applyBorder="1" applyAlignment="1">
      <alignment vertical="center"/>
    </xf>
    <xf numFmtId="0" fontId="89" fillId="10" borderId="43" xfId="15" applyFont="1" applyFill="1" applyBorder="1" applyAlignment="1">
      <alignment vertical="center"/>
    </xf>
    <xf numFmtId="10" fontId="29" fillId="0" borderId="0" xfId="38" applyNumberFormat="1" applyFont="1" applyFill="1" applyBorder="1" applyAlignment="1">
      <alignment horizontal="center" vertical="center"/>
    </xf>
    <xf numFmtId="166" fontId="29" fillId="0" borderId="0" xfId="38" applyNumberFormat="1" applyFont="1" applyFill="1" applyBorder="1" applyAlignment="1">
      <alignment horizontal="center" vertical="center"/>
    </xf>
    <xf numFmtId="164" fontId="29" fillId="0" borderId="0" xfId="39" applyNumberFormat="1" applyFont="1" applyFill="1" applyBorder="1" applyAlignment="1">
      <alignment horizontal="center" vertical="center"/>
    </xf>
    <xf numFmtId="164" fontId="29" fillId="0" borderId="0" xfId="39" applyNumberFormat="1" applyFont="1" applyFill="1" applyBorder="1" applyAlignment="1" applyProtection="1">
      <alignment horizontal="center" vertical="center"/>
      <protection locked="0"/>
    </xf>
    <xf numFmtId="0" fontId="63" fillId="0" borderId="94" xfId="48" applyFont="1" applyFill="1" applyBorder="1" applyAlignment="1">
      <alignment horizontal="center" vertical="center"/>
    </xf>
    <xf numFmtId="0" fontId="63" fillId="0" borderId="0" xfId="48" applyFont="1" applyFill="1" applyBorder="1" applyAlignment="1">
      <alignment horizontal="center" vertical="center"/>
    </xf>
    <xf numFmtId="10" fontId="29" fillId="21" borderId="95" xfId="38" applyNumberFormat="1" applyFont="1" applyFill="1" applyBorder="1" applyAlignment="1">
      <alignment horizontal="center" vertical="center"/>
    </xf>
    <xf numFmtId="166" fontId="29" fillId="21" borderId="27" xfId="38" applyNumberFormat="1" applyFont="1" applyFill="1" applyBorder="1" applyAlignment="1">
      <alignment horizontal="center" vertical="center"/>
    </xf>
    <xf numFmtId="166" fontId="29" fillId="21" borderId="96" xfId="38" applyNumberFormat="1" applyFont="1" applyFill="1" applyBorder="1" applyAlignment="1">
      <alignment horizontal="center" vertical="center"/>
    </xf>
    <xf numFmtId="164" fontId="29" fillId="21" borderId="97" xfId="39" applyNumberFormat="1" applyFont="1" applyFill="1" applyBorder="1" applyAlignment="1">
      <alignment horizontal="center" vertical="center"/>
    </xf>
    <xf numFmtId="164" fontId="29" fillId="21" borderId="27" xfId="39" applyNumberFormat="1" applyFont="1" applyFill="1" applyBorder="1" applyAlignment="1">
      <alignment horizontal="center" vertical="center"/>
    </xf>
    <xf numFmtId="164" fontId="29" fillId="21" borderId="21" xfId="39" applyNumberFormat="1" applyFont="1" applyFill="1" applyBorder="1" applyAlignment="1">
      <alignment horizontal="center" vertical="center"/>
    </xf>
    <xf numFmtId="0" fontId="37" fillId="0" borderId="17" xfId="30" applyFont="1" applyBorder="1" applyAlignment="1">
      <alignment horizontal="center" vertical="center" wrapText="1"/>
    </xf>
    <xf numFmtId="10" fontId="29" fillId="21" borderId="27" xfId="38" applyNumberFormat="1" applyFont="1" applyFill="1" applyBorder="1" applyAlignment="1">
      <alignment horizontal="center" vertical="center"/>
    </xf>
    <xf numFmtId="10" fontId="29" fillId="21" borderId="96" xfId="38" applyNumberFormat="1" applyFont="1" applyFill="1" applyBorder="1" applyAlignment="1">
      <alignment horizontal="center" vertical="center"/>
    </xf>
    <xf numFmtId="0" fontId="29" fillId="10" borderId="32" xfId="0" applyFont="1" applyFill="1" applyBorder="1" applyAlignment="1">
      <alignment horizontal="center" vertical="center" wrapText="1"/>
    </xf>
    <xf numFmtId="0" fontId="29" fillId="10" borderId="39" xfId="0" applyFont="1" applyFill="1" applyBorder="1" applyAlignment="1">
      <alignment horizontal="center" vertical="center" wrapText="1"/>
    </xf>
    <xf numFmtId="0" fontId="29" fillId="10" borderId="35" xfId="0" applyFont="1" applyFill="1" applyBorder="1" applyAlignment="1">
      <alignment horizontal="center" vertical="center" wrapText="1"/>
    </xf>
    <xf numFmtId="0" fontId="36" fillId="10" borderId="32" xfId="0" applyFont="1" applyFill="1" applyBorder="1" applyAlignment="1">
      <alignment horizontal="center" vertical="center" wrapText="1"/>
    </xf>
    <xf numFmtId="0" fontId="36" fillId="10" borderId="35" xfId="0" applyFont="1" applyFill="1" applyBorder="1" applyAlignment="1">
      <alignment horizontal="center" vertical="center" wrapText="1"/>
    </xf>
    <xf numFmtId="0" fontId="36" fillId="10" borderId="39" xfId="0" applyFont="1" applyFill="1" applyBorder="1" applyAlignment="1">
      <alignment horizontal="center" vertical="center" wrapText="1"/>
    </xf>
    <xf numFmtId="0" fontId="36" fillId="22" borderId="34" xfId="0" applyFont="1" applyFill="1" applyBorder="1" applyAlignment="1">
      <alignment horizontal="center" vertical="center" wrapText="1"/>
    </xf>
    <xf numFmtId="2" fontId="29" fillId="24" borderId="34" xfId="0" applyNumberFormat="1" applyFont="1" applyFill="1" applyBorder="1" applyAlignment="1">
      <alignment horizontal="center" vertical="center" wrapText="1"/>
    </xf>
    <xf numFmtId="165" fontId="86" fillId="16" borderId="28" xfId="2" applyNumberFormat="1" applyFont="1" applyFill="1" applyBorder="1" applyAlignment="1">
      <alignment horizontal="center" vertical="center"/>
    </xf>
    <xf numFmtId="10" fontId="86" fillId="16" borderId="28" xfId="2" applyNumberFormat="1" applyFont="1" applyFill="1" applyBorder="1" applyAlignment="1">
      <alignment horizontal="center" vertical="center"/>
    </xf>
    <xf numFmtId="2" fontId="31" fillId="10" borderId="34" xfId="0" applyNumberFormat="1" applyFont="1" applyFill="1" applyBorder="1" applyAlignment="1">
      <alignment vertical="center"/>
    </xf>
    <xf numFmtId="2" fontId="31" fillId="10" borderId="35" xfId="0" applyNumberFormat="1" applyFont="1" applyFill="1" applyBorder="1" applyAlignment="1">
      <alignment vertical="center"/>
    </xf>
    <xf numFmtId="2" fontId="31" fillId="10" borderId="31" xfId="0" applyNumberFormat="1" applyFont="1" applyFill="1" applyBorder="1" applyAlignment="1">
      <alignment vertical="center"/>
    </xf>
    <xf numFmtId="2" fontId="31" fillId="10" borderId="32" xfId="0" applyNumberFormat="1" applyFont="1" applyFill="1" applyBorder="1" applyAlignment="1">
      <alignment vertical="center"/>
    </xf>
    <xf numFmtId="2" fontId="31" fillId="10" borderId="28" xfId="0" applyNumberFormat="1" applyFont="1" applyFill="1" applyBorder="1" applyAlignment="1">
      <alignment vertical="center"/>
    </xf>
    <xf numFmtId="2" fontId="31" fillId="10" borderId="39" xfId="0" applyNumberFormat="1" applyFont="1" applyFill="1" applyBorder="1" applyAlignment="1">
      <alignment vertical="center"/>
    </xf>
    <xf numFmtId="2" fontId="31" fillId="10" borderId="48" xfId="0" applyNumberFormat="1" applyFont="1" applyFill="1" applyBorder="1" applyAlignment="1">
      <alignment vertical="center"/>
    </xf>
    <xf numFmtId="2" fontId="31" fillId="10" borderId="45" xfId="0" applyNumberFormat="1" applyFont="1" applyFill="1" applyBorder="1" applyAlignment="1">
      <alignment vertical="center"/>
    </xf>
    <xf numFmtId="2" fontId="49" fillId="10" borderId="48" xfId="0" applyNumberFormat="1" applyFont="1" applyFill="1" applyBorder="1" applyAlignment="1">
      <alignment vertical="center"/>
    </xf>
    <xf numFmtId="2" fontId="49" fillId="10" borderId="45" xfId="0" applyNumberFormat="1" applyFont="1" applyFill="1" applyBorder="1" applyAlignment="1">
      <alignment vertical="center"/>
    </xf>
    <xf numFmtId="165" fontId="36" fillId="15" borderId="31" xfId="0" applyNumberFormat="1" applyFont="1" applyFill="1" applyBorder="1" applyAlignment="1">
      <alignment horizontal="center" vertical="center" wrapText="1"/>
    </xf>
    <xf numFmtId="165" fontId="86" fillId="15" borderId="31" xfId="2" applyNumberFormat="1" applyFont="1" applyFill="1" applyBorder="1" applyAlignment="1">
      <alignment horizontal="center" vertical="center"/>
    </xf>
    <xf numFmtId="165" fontId="86" fillId="15" borderId="28" xfId="2" applyNumberFormat="1" applyFont="1" applyFill="1" applyBorder="1" applyAlignment="1">
      <alignment horizontal="center" vertical="center"/>
    </xf>
    <xf numFmtId="0" fontId="36" fillId="0" borderId="31" xfId="0" applyFont="1" applyBorder="1" applyAlignment="1">
      <alignment horizontal="left" vertical="center" wrapText="1"/>
    </xf>
    <xf numFmtId="0" fontId="79" fillId="0" borderId="36" xfId="0" applyFont="1" applyBorder="1" applyAlignment="1">
      <alignment horizontal="center" vertical="center"/>
    </xf>
    <xf numFmtId="0" fontId="79" fillId="0" borderId="40" xfId="0" applyFont="1" applyBorder="1" applyAlignment="1">
      <alignment horizontal="center" vertical="center"/>
    </xf>
    <xf numFmtId="0" fontId="79" fillId="0" borderId="37" xfId="0" applyFont="1" applyBorder="1" applyAlignment="1">
      <alignment horizontal="center" vertical="center"/>
    </xf>
    <xf numFmtId="0" fontId="31" fillId="10" borderId="48" xfId="0" applyFont="1" applyFill="1" applyBorder="1" applyAlignment="1">
      <alignment horizontal="center" wrapText="1"/>
    </xf>
    <xf numFmtId="0" fontId="31" fillId="10" borderId="45" xfId="0" applyFont="1" applyFill="1" applyBorder="1" applyAlignment="1">
      <alignment horizontal="center" wrapText="1"/>
    </xf>
    <xf numFmtId="0" fontId="31" fillId="10" borderId="48" xfId="0" applyFont="1" applyFill="1" applyBorder="1" applyAlignment="1">
      <alignment vertical="center"/>
    </xf>
    <xf numFmtId="0" fontId="31" fillId="10" borderId="45" xfId="0" applyFont="1" applyFill="1" applyBorder="1" applyAlignment="1">
      <alignment vertical="center"/>
    </xf>
    <xf numFmtId="0" fontId="31" fillId="10" borderId="31" xfId="0" applyFont="1" applyFill="1" applyBorder="1" applyAlignment="1">
      <alignment horizontal="center" vertical="center"/>
    </xf>
    <xf numFmtId="0" fontId="31" fillId="10" borderId="32" xfId="0" applyFont="1" applyFill="1" applyBorder="1" applyAlignment="1">
      <alignment vertical="center"/>
    </xf>
    <xf numFmtId="0" fontId="31" fillId="10" borderId="34" xfId="0" applyFont="1" applyFill="1" applyBorder="1" applyAlignment="1">
      <alignment horizontal="center" vertical="center"/>
    </xf>
    <xf numFmtId="0" fontId="31" fillId="10" borderId="35" xfId="0" applyFont="1" applyFill="1" applyBorder="1" applyAlignment="1">
      <alignment vertical="center"/>
    </xf>
    <xf numFmtId="0" fontId="31" fillId="10" borderId="28" xfId="0" applyFont="1" applyFill="1" applyBorder="1" applyAlignment="1">
      <alignment vertical="center"/>
    </xf>
    <xf numFmtId="0" fontId="29" fillId="0" borderId="0" xfId="3" applyFont="1" applyAlignment="1">
      <alignment vertical="center" wrapText="1"/>
    </xf>
    <xf numFmtId="0" fontId="29" fillId="15" borderId="31" xfId="0" applyFont="1" applyFill="1" applyBorder="1" applyAlignment="1">
      <alignment horizontal="center" vertical="center" wrapText="1"/>
    </xf>
    <xf numFmtId="165" fontId="29" fillId="16" borderId="31" xfId="0" applyNumberFormat="1" applyFont="1" applyFill="1" applyBorder="1" applyAlignment="1">
      <alignment horizontal="center" vertical="center" wrapText="1"/>
    </xf>
    <xf numFmtId="0" fontId="29" fillId="7" borderId="28" xfId="0" applyFont="1" applyFill="1" applyBorder="1" applyAlignment="1">
      <alignment horizontal="center" vertical="center" wrapText="1"/>
    </xf>
    <xf numFmtId="0" fontId="31" fillId="7" borderId="34" xfId="0" applyFont="1" applyFill="1" applyBorder="1" applyAlignment="1">
      <alignment horizontal="center" vertical="center"/>
    </xf>
    <xf numFmtId="0" fontId="29" fillId="10" borderId="28" xfId="0" applyFont="1" applyFill="1" applyBorder="1" applyAlignment="1">
      <alignment horizontal="center" vertical="center" wrapText="1"/>
    </xf>
    <xf numFmtId="0" fontId="29" fillId="10" borderId="34" xfId="0" applyFont="1" applyFill="1" applyBorder="1" applyAlignment="1">
      <alignment horizontal="center" vertical="center" wrapText="1"/>
    </xf>
    <xf numFmtId="0" fontId="31" fillId="10" borderId="34" xfId="0" applyFont="1" applyFill="1" applyBorder="1" applyAlignment="1">
      <alignment vertical="center"/>
    </xf>
    <xf numFmtId="0" fontId="85" fillId="10" borderId="34" xfId="40" applyFont="1" applyFill="1" applyBorder="1" applyAlignment="1">
      <alignment horizontal="center" vertical="center" wrapText="1"/>
    </xf>
    <xf numFmtId="165" fontId="86" fillId="16" borderId="34" xfId="3" applyNumberFormat="1" applyFont="1" applyFill="1" applyBorder="1" applyAlignment="1">
      <alignment horizontal="center" vertical="center" wrapText="1"/>
    </xf>
    <xf numFmtId="165" fontId="86" fillId="16" borderId="34" xfId="40" applyNumberFormat="1" applyFont="1" applyFill="1" applyBorder="1" applyAlignment="1">
      <alignment horizontal="center" vertical="center" wrapText="1"/>
    </xf>
    <xf numFmtId="165" fontId="88" fillId="16" borderId="31" xfId="40" applyNumberFormat="1" applyFont="1" applyFill="1" applyBorder="1" applyAlignment="1">
      <alignment horizontal="center" vertical="center"/>
    </xf>
    <xf numFmtId="165" fontId="88" fillId="16" borderId="28" xfId="40" applyNumberFormat="1" applyFont="1" applyFill="1" applyBorder="1" applyAlignment="1">
      <alignment horizontal="center" vertical="center"/>
    </xf>
    <xf numFmtId="10" fontId="86" fillId="16" borderId="31" xfId="47" applyNumberFormat="1" applyFont="1" applyFill="1" applyBorder="1" applyAlignment="1">
      <alignment horizontal="center" vertical="center"/>
    </xf>
    <xf numFmtId="10" fontId="86" fillId="16" borderId="32" xfId="47" applyNumberFormat="1" applyFont="1" applyFill="1" applyBorder="1" applyAlignment="1">
      <alignment horizontal="center" vertical="center"/>
    </xf>
    <xf numFmtId="10" fontId="86" fillId="16" borderId="28" xfId="47" applyNumberFormat="1" applyFont="1" applyFill="1" applyBorder="1" applyAlignment="1">
      <alignment horizontal="center" vertical="center"/>
    </xf>
    <xf numFmtId="10" fontId="86" fillId="16" borderId="39" xfId="47" applyNumberFormat="1" applyFont="1" applyFill="1" applyBorder="1" applyAlignment="1">
      <alignment horizontal="center" vertical="center"/>
    </xf>
    <xf numFmtId="49" fontId="86" fillId="15" borderId="28" xfId="3" applyNumberFormat="1" applyFont="1" applyFill="1" applyBorder="1" applyAlignment="1" applyProtection="1">
      <alignment horizontal="center" vertical="center"/>
      <protection locked="0"/>
    </xf>
    <xf numFmtId="14" fontId="86" fillId="15" borderId="28" xfId="3" applyNumberFormat="1" applyFont="1" applyFill="1" applyBorder="1" applyAlignment="1" applyProtection="1">
      <alignment horizontal="center" vertical="center"/>
      <protection locked="0"/>
    </xf>
    <xf numFmtId="164" fontId="86" fillId="15" borderId="28" xfId="3" applyNumberFormat="1" applyFont="1" applyFill="1" applyBorder="1" applyAlignment="1" applyProtection="1">
      <alignment horizontal="center" vertical="center"/>
      <protection locked="0"/>
    </xf>
    <xf numFmtId="165" fontId="86" fillId="15" borderId="31" xfId="47" applyNumberFormat="1" applyFont="1" applyFill="1" applyBorder="1" applyAlignment="1" applyProtection="1">
      <alignment horizontal="center" vertical="center"/>
      <protection locked="0"/>
    </xf>
    <xf numFmtId="165" fontId="86" fillId="15" borderId="28" xfId="47" applyNumberFormat="1" applyFont="1" applyFill="1" applyBorder="1" applyAlignment="1" applyProtection="1">
      <alignment horizontal="center" vertical="center"/>
      <protection locked="0"/>
    </xf>
    <xf numFmtId="165" fontId="86" fillId="16" borderId="31" xfId="3" applyNumberFormat="1" applyFont="1" applyFill="1" applyBorder="1" applyAlignment="1">
      <alignment horizontal="center" vertical="center"/>
    </xf>
    <xf numFmtId="165" fontId="86" fillId="16" borderId="28" xfId="3" applyNumberFormat="1" applyFont="1" applyFill="1" applyBorder="1" applyAlignment="1">
      <alignment horizontal="center" vertical="center"/>
    </xf>
    <xf numFmtId="165" fontId="86" fillId="16" borderId="35" xfId="3" applyNumberFormat="1" applyFont="1" applyFill="1" applyBorder="1" applyAlignment="1">
      <alignment horizontal="center" vertical="center" wrapText="1"/>
    </xf>
    <xf numFmtId="10" fontId="86" fillId="16" borderId="51" xfId="47" applyNumberFormat="1" applyFont="1" applyFill="1" applyBorder="1" applyAlignment="1">
      <alignment horizontal="center" vertical="center"/>
    </xf>
    <xf numFmtId="10" fontId="86" fillId="16" borderId="99" xfId="47" applyNumberFormat="1" applyFont="1" applyFill="1" applyBorder="1" applyAlignment="1">
      <alignment horizontal="center" vertical="center"/>
    </xf>
    <xf numFmtId="0" fontId="85" fillId="10" borderId="100" xfId="40" applyFont="1" applyFill="1" applyBorder="1" applyAlignment="1">
      <alignment horizontal="center" vertical="center" wrapText="1"/>
    </xf>
    <xf numFmtId="10" fontId="86" fillId="15" borderId="53" xfId="47" applyNumberFormat="1" applyFont="1" applyFill="1" applyBorder="1" applyAlignment="1" applyProtection="1">
      <alignment horizontal="center" vertical="center"/>
      <protection locked="0"/>
    </xf>
    <xf numFmtId="0" fontId="85" fillId="10" borderId="102" xfId="40" applyFont="1" applyFill="1" applyBorder="1" applyAlignment="1">
      <alignment horizontal="center" vertical="center" wrapText="1"/>
    </xf>
    <xf numFmtId="165" fontId="85" fillId="10" borderId="28" xfId="40" quotePrefix="1" applyNumberFormat="1" applyFont="1" applyFill="1" applyBorder="1" applyAlignment="1">
      <alignment horizontal="center" vertical="center"/>
    </xf>
    <xf numFmtId="165" fontId="85" fillId="10" borderId="31" xfId="40" quotePrefix="1" applyNumberFormat="1" applyFont="1" applyFill="1" applyBorder="1" applyAlignment="1">
      <alignment horizontal="center" vertical="center"/>
    </xf>
    <xf numFmtId="10" fontId="86" fillId="15" borderId="28" xfId="47" applyNumberFormat="1" applyFont="1" applyFill="1" applyBorder="1" applyAlignment="1" applyProtection="1">
      <alignment horizontal="center" vertical="center"/>
      <protection locked="0"/>
    </xf>
    <xf numFmtId="0" fontId="86" fillId="10" borderId="34" xfId="3" applyFont="1" applyFill="1" applyBorder="1" applyAlignment="1">
      <alignment horizontal="center" vertical="center" wrapText="1"/>
    </xf>
    <xf numFmtId="165" fontId="86" fillId="16" borderId="31" xfId="40" applyNumberFormat="1" applyFont="1" applyFill="1" applyBorder="1" applyAlignment="1">
      <alignment horizontal="center" vertical="center"/>
    </xf>
    <xf numFmtId="165" fontId="86" fillId="16" borderId="28" xfId="40" applyNumberFormat="1" applyFont="1" applyFill="1" applyBorder="1" applyAlignment="1">
      <alignment horizontal="center" vertical="center"/>
    </xf>
    <xf numFmtId="165" fontId="85" fillId="23" borderId="31" xfId="40" quotePrefix="1" applyNumberFormat="1" applyFont="1" applyFill="1" applyBorder="1" applyAlignment="1">
      <alignment horizontal="center" vertical="center"/>
    </xf>
    <xf numFmtId="165" fontId="85" fillId="23" borderId="28" xfId="40" quotePrefix="1" applyNumberFormat="1" applyFont="1" applyFill="1" applyBorder="1" applyAlignment="1">
      <alignment horizontal="center" vertical="center"/>
    </xf>
    <xf numFmtId="0" fontId="85" fillId="23" borderId="34" xfId="40" applyFont="1" applyFill="1" applyBorder="1" applyAlignment="1">
      <alignment horizontal="center" vertical="center" wrapText="1"/>
    </xf>
    <xf numFmtId="0" fontId="88" fillId="5" borderId="0" xfId="40" applyFont="1" applyFill="1" applyAlignment="1">
      <alignment horizontal="center" vertical="center"/>
    </xf>
    <xf numFmtId="0" fontId="88" fillId="0" borderId="0" xfId="40" applyFont="1" applyAlignment="1">
      <alignment horizontal="center" vertical="center"/>
    </xf>
    <xf numFmtId="165" fontId="86" fillId="16" borderId="48" xfId="3" applyNumberFormat="1" applyFont="1" applyFill="1" applyBorder="1" applyAlignment="1">
      <alignment horizontal="center" vertical="center"/>
    </xf>
    <xf numFmtId="165" fontId="86" fillId="16" borderId="45" xfId="3" applyNumberFormat="1" applyFont="1" applyFill="1" applyBorder="1" applyAlignment="1">
      <alignment horizontal="center" vertical="center"/>
    </xf>
    <xf numFmtId="0" fontId="85" fillId="10" borderId="48" xfId="40" applyFont="1" applyFill="1" applyBorder="1" applyAlignment="1">
      <alignment horizontal="center" vertical="center"/>
    </xf>
    <xf numFmtId="10" fontId="86" fillId="15" borderId="32" xfId="47" applyNumberFormat="1" applyFont="1" applyFill="1" applyBorder="1" applyAlignment="1" applyProtection="1">
      <alignment horizontal="center" vertical="center"/>
      <protection locked="0"/>
    </xf>
    <xf numFmtId="10" fontId="86" fillId="16" borderId="39" xfId="3" applyNumberFormat="1" applyFont="1" applyFill="1" applyBorder="1" applyAlignment="1">
      <alignment horizontal="center" vertical="center"/>
    </xf>
    <xf numFmtId="164" fontId="86" fillId="16" borderId="35" xfId="3" applyNumberFormat="1" applyFont="1" applyFill="1" applyBorder="1" applyAlignment="1">
      <alignment horizontal="center" vertical="center"/>
    </xf>
    <xf numFmtId="10" fontId="86" fillId="16" borderId="35" xfId="47" applyNumberFormat="1" applyFont="1" applyFill="1" applyBorder="1" applyAlignment="1">
      <alignment horizontal="center" vertical="center"/>
    </xf>
    <xf numFmtId="0" fontId="60" fillId="10" borderId="39" xfId="3" applyFont="1" applyFill="1" applyBorder="1" applyAlignment="1">
      <alignment horizontal="center" vertical="center" wrapText="1"/>
    </xf>
    <xf numFmtId="0" fontId="29" fillId="2" borderId="28" xfId="2" applyFont="1" applyFill="1" applyBorder="1" applyAlignment="1">
      <alignment vertical="center" wrapText="1"/>
    </xf>
    <xf numFmtId="10" fontId="86" fillId="14" borderId="28" xfId="47" applyNumberFormat="1" applyFont="1" applyFill="1" applyBorder="1" applyAlignment="1">
      <alignment horizontal="center"/>
    </xf>
    <xf numFmtId="0" fontId="43" fillId="5" borderId="28" xfId="40" applyFont="1" applyFill="1" applyBorder="1" applyAlignment="1">
      <alignment wrapText="1"/>
    </xf>
    <xf numFmtId="0" fontId="86" fillId="2" borderId="30" xfId="2" applyFont="1" applyFill="1" applyBorder="1" applyAlignment="1">
      <alignment horizontal="center" vertical="center"/>
    </xf>
    <xf numFmtId="0" fontId="29" fillId="2" borderId="31" xfId="2" applyFont="1" applyFill="1" applyBorder="1" applyAlignment="1">
      <alignment vertical="center" wrapText="1"/>
    </xf>
    <xf numFmtId="10" fontId="86" fillId="14" borderId="31" xfId="47" applyNumberFormat="1" applyFont="1" applyFill="1" applyBorder="1" applyAlignment="1">
      <alignment horizontal="center"/>
    </xf>
    <xf numFmtId="0" fontId="86" fillId="2" borderId="38" xfId="2" applyFont="1" applyFill="1" applyBorder="1" applyAlignment="1">
      <alignment horizontal="center" vertical="center"/>
    </xf>
    <xf numFmtId="0" fontId="86" fillId="2" borderId="33" xfId="2" applyFont="1" applyFill="1" applyBorder="1" applyAlignment="1">
      <alignment horizontal="center" vertical="center"/>
    </xf>
    <xf numFmtId="0" fontId="29" fillId="2" borderId="34" xfId="2" applyFont="1" applyFill="1" applyBorder="1" applyAlignment="1">
      <alignment vertical="center" wrapText="1"/>
    </xf>
    <xf numFmtId="0" fontId="86" fillId="2" borderId="44" xfId="2" applyFont="1" applyFill="1" applyBorder="1" applyAlignment="1">
      <alignment horizontal="center" vertical="center"/>
    </xf>
    <xf numFmtId="0" fontId="29" fillId="2" borderId="48" xfId="2" applyFont="1" applyFill="1" applyBorder="1" applyAlignment="1">
      <alignment vertical="center" wrapText="1"/>
    </xf>
    <xf numFmtId="0" fontId="43" fillId="5" borderId="31" xfId="40" applyFont="1" applyFill="1" applyBorder="1" applyAlignment="1">
      <alignment wrapText="1"/>
    </xf>
    <xf numFmtId="0" fontId="43" fillId="5" borderId="34" xfId="40" applyFont="1" applyFill="1" applyBorder="1" applyAlignment="1">
      <alignment wrapText="1"/>
    </xf>
    <xf numFmtId="49" fontId="86" fillId="15" borderId="31" xfId="2" applyNumberFormat="1" applyFont="1" applyFill="1" applyBorder="1" applyAlignment="1">
      <alignment horizontal="center" vertical="center"/>
    </xf>
    <xf numFmtId="14" fontId="86" fillId="15" borderId="31" xfId="2" applyNumberFormat="1" applyFont="1" applyFill="1" applyBorder="1" applyAlignment="1">
      <alignment horizontal="center" vertical="center"/>
    </xf>
    <xf numFmtId="164" fontId="86" fillId="15" borderId="31" xfId="2" applyNumberFormat="1" applyFont="1" applyFill="1" applyBorder="1" applyAlignment="1">
      <alignment horizontal="center" vertical="center"/>
    </xf>
    <xf numFmtId="165" fontId="86" fillId="15" borderId="31" xfId="47" applyNumberFormat="1" applyFont="1" applyFill="1" applyBorder="1" applyAlignment="1">
      <alignment horizontal="center" vertical="center"/>
    </xf>
    <xf numFmtId="49" fontId="86" fillId="15" borderId="28" xfId="2" applyNumberFormat="1" applyFont="1" applyFill="1" applyBorder="1" applyAlignment="1">
      <alignment horizontal="center" vertical="center"/>
    </xf>
    <xf numFmtId="14" fontId="86" fillId="15" borderId="28" xfId="2" applyNumberFormat="1" applyFont="1" applyFill="1" applyBorder="1" applyAlignment="1">
      <alignment horizontal="center" vertical="center"/>
    </xf>
    <xf numFmtId="164" fontId="86" fillId="15" borderId="28" xfId="2" applyNumberFormat="1" applyFont="1" applyFill="1" applyBorder="1" applyAlignment="1">
      <alignment horizontal="center" vertical="center"/>
    </xf>
    <xf numFmtId="165" fontId="86" fillId="15" borderId="28" xfId="47" applyNumberFormat="1" applyFont="1" applyFill="1" applyBorder="1" applyAlignment="1">
      <alignment horizontal="center" vertical="center"/>
    </xf>
    <xf numFmtId="10" fontId="86" fillId="15" borderId="31" xfId="47" applyNumberFormat="1" applyFont="1" applyFill="1" applyBorder="1" applyAlignment="1">
      <alignment horizontal="center" vertical="center"/>
    </xf>
    <xf numFmtId="10" fontId="86" fillId="15" borderId="34" xfId="47" applyNumberFormat="1" applyFont="1" applyFill="1" applyBorder="1" applyAlignment="1">
      <alignment horizontal="center" vertical="center"/>
    </xf>
    <xf numFmtId="0" fontId="86" fillId="10" borderId="34" xfId="2" applyFont="1" applyFill="1" applyBorder="1" applyAlignment="1">
      <alignment horizontal="center" vertical="center" wrapText="1"/>
    </xf>
    <xf numFmtId="165" fontId="86" fillId="10" borderId="31" xfId="40" quotePrefix="1" applyNumberFormat="1" applyFont="1" applyFill="1" applyBorder="1" applyAlignment="1">
      <alignment horizontal="center" vertical="center"/>
    </xf>
    <xf numFmtId="165" fontId="86" fillId="10" borderId="28" xfId="40" quotePrefix="1" applyNumberFormat="1" applyFont="1" applyFill="1" applyBorder="1" applyAlignment="1">
      <alignment horizontal="center" vertical="center"/>
    </xf>
    <xf numFmtId="0" fontId="85" fillId="10" borderId="31" xfId="40" applyFont="1" applyFill="1" applyBorder="1" applyAlignment="1">
      <alignment horizontal="center" vertical="center"/>
    </xf>
    <xf numFmtId="0" fontId="85" fillId="10" borderId="34" xfId="40" applyFont="1" applyFill="1" applyBorder="1" applyAlignment="1">
      <alignment horizontal="center" vertical="center"/>
    </xf>
    <xf numFmtId="0" fontId="85" fillId="10" borderId="28" xfId="40" applyFont="1" applyFill="1" applyBorder="1" applyAlignment="1">
      <alignment horizontal="center" vertical="center"/>
    </xf>
    <xf numFmtId="165" fontId="86" fillId="16" borderId="34" xfId="2" applyNumberFormat="1" applyFont="1" applyFill="1" applyBorder="1" applyAlignment="1">
      <alignment horizontal="center" vertical="center" wrapText="1"/>
    </xf>
    <xf numFmtId="165" fontId="86" fillId="16" borderId="48" xfId="2" applyNumberFormat="1" applyFont="1" applyFill="1" applyBorder="1" applyAlignment="1">
      <alignment horizontal="center" vertical="center"/>
    </xf>
    <xf numFmtId="10" fontId="86" fillId="16" borderId="34" xfId="47" applyNumberFormat="1" applyFont="1" applyFill="1" applyBorder="1" applyAlignment="1">
      <alignment horizontal="center" vertical="center"/>
    </xf>
    <xf numFmtId="10" fontId="86" fillId="16" borderId="34" xfId="2" applyNumberFormat="1" applyFont="1" applyFill="1" applyBorder="1" applyAlignment="1">
      <alignment horizontal="center" vertical="center"/>
    </xf>
    <xf numFmtId="165" fontId="86" fillId="16" borderId="35" xfId="2" applyNumberFormat="1" applyFont="1" applyFill="1" applyBorder="1" applyAlignment="1">
      <alignment horizontal="center" vertical="center" wrapText="1"/>
    </xf>
    <xf numFmtId="165" fontId="86" fillId="16" borderId="45" xfId="2" applyNumberFormat="1" applyFont="1" applyFill="1" applyBorder="1" applyAlignment="1">
      <alignment horizontal="center" vertical="center"/>
    </xf>
    <xf numFmtId="165" fontId="86" fillId="15" borderId="32" xfId="2" applyNumberFormat="1" applyFont="1" applyFill="1" applyBorder="1" applyAlignment="1">
      <alignment horizontal="center" vertical="center"/>
    </xf>
    <xf numFmtId="165" fontId="86" fillId="15" borderId="39" xfId="2" applyNumberFormat="1" applyFont="1" applyFill="1" applyBorder="1" applyAlignment="1">
      <alignment horizontal="center" vertical="center"/>
    </xf>
    <xf numFmtId="0" fontId="85" fillId="10" borderId="31" xfId="40" applyFont="1" applyFill="1" applyBorder="1"/>
    <xf numFmtId="0" fontId="86" fillId="10" borderId="32" xfId="40" applyFont="1" applyFill="1" applyBorder="1"/>
    <xf numFmtId="0" fontId="85" fillId="10" borderId="34" xfId="40" applyFont="1" applyFill="1" applyBorder="1"/>
    <xf numFmtId="0" fontId="86" fillId="10" borderId="35" xfId="40" applyFont="1" applyFill="1" applyBorder="1"/>
    <xf numFmtId="0" fontId="85" fillId="10" borderId="32" xfId="40" applyFont="1" applyFill="1" applyBorder="1"/>
    <xf numFmtId="0" fontId="85" fillId="10" borderId="35" xfId="40" applyFont="1" applyFill="1" applyBorder="1"/>
    <xf numFmtId="0" fontId="85" fillId="10" borderId="28" xfId="40" applyFont="1" applyFill="1" applyBorder="1"/>
    <xf numFmtId="0" fontId="85" fillId="10" borderId="39" xfId="40" applyFont="1" applyFill="1" applyBorder="1"/>
    <xf numFmtId="0" fontId="36" fillId="24" borderId="45" xfId="0" applyFont="1" applyFill="1" applyBorder="1" applyAlignment="1">
      <alignment horizontal="center" vertical="center" wrapText="1"/>
    </xf>
    <xf numFmtId="0" fontId="37" fillId="5" borderId="36" xfId="30" applyFont="1" applyFill="1" applyBorder="1" applyAlignment="1">
      <alignment horizontal="center" vertical="center" wrapText="1"/>
    </xf>
    <xf numFmtId="0" fontId="37" fillId="5" borderId="40" xfId="30" applyFont="1" applyFill="1" applyBorder="1" applyAlignment="1">
      <alignment horizontal="center" vertical="center" wrapText="1"/>
    </xf>
    <xf numFmtId="0" fontId="37" fillId="5" borderId="37" xfId="30" applyFont="1" applyFill="1" applyBorder="1" applyAlignment="1">
      <alignment horizontal="center" vertical="center" wrapText="1"/>
    </xf>
    <xf numFmtId="0" fontId="37" fillId="5" borderId="29" xfId="30" applyFont="1" applyFill="1" applyBorder="1" applyAlignment="1">
      <alignment horizontal="center" vertical="center" wrapText="1"/>
    </xf>
    <xf numFmtId="0" fontId="32" fillId="0" borderId="0" xfId="0" applyFont="1" applyAlignment="1">
      <alignment vertical="top" wrapText="1"/>
    </xf>
    <xf numFmtId="0" fontId="31" fillId="10" borderId="28" xfId="0" applyFont="1" applyFill="1" applyBorder="1" applyAlignment="1">
      <alignment horizontal="center" vertical="center" wrapText="1"/>
    </xf>
    <xf numFmtId="0" fontId="38" fillId="10" borderId="28" xfId="0" applyFont="1" applyFill="1" applyBorder="1" applyAlignment="1">
      <alignment horizontal="center" vertical="center" wrapText="1"/>
    </xf>
    <xf numFmtId="0" fontId="32" fillId="10" borderId="28" xfId="0" applyFont="1" applyFill="1" applyBorder="1" applyAlignment="1">
      <alignment vertical="center"/>
    </xf>
    <xf numFmtId="0" fontId="40" fillId="10" borderId="28" xfId="0" applyFont="1" applyFill="1" applyBorder="1" applyAlignment="1">
      <alignment vertical="center"/>
    </xf>
    <xf numFmtId="0" fontId="36" fillId="26" borderId="28" xfId="0" applyFont="1" applyFill="1" applyBorder="1" applyAlignment="1">
      <alignment horizontal="center" vertical="center" wrapText="1"/>
    </xf>
    <xf numFmtId="0" fontId="28" fillId="10" borderId="29" xfId="0" applyFont="1" applyFill="1" applyBorder="1" applyAlignment="1">
      <alignment horizontal="left" vertical="top" wrapText="1"/>
    </xf>
    <xf numFmtId="0" fontId="36" fillId="0" borderId="30" xfId="0" applyFont="1" applyBorder="1" applyAlignment="1">
      <alignment horizontal="left" vertical="top" wrapText="1"/>
    </xf>
    <xf numFmtId="0" fontId="31" fillId="10" borderId="31" xfId="0" applyFont="1" applyFill="1" applyBorder="1" applyAlignment="1">
      <alignment horizontal="center" vertical="center" wrapText="1"/>
    </xf>
    <xf numFmtId="0" fontId="38" fillId="10" borderId="31" xfId="0" applyFont="1" applyFill="1" applyBorder="1" applyAlignment="1">
      <alignment horizontal="center" vertical="center" wrapText="1"/>
    </xf>
    <xf numFmtId="0" fontId="38" fillId="10" borderId="32" xfId="0" applyFont="1" applyFill="1" applyBorder="1" applyAlignment="1">
      <alignment horizontal="center" vertical="center" wrapText="1"/>
    </xf>
    <xf numFmtId="0" fontId="36" fillId="0" borderId="38" xfId="0" applyFont="1" applyBorder="1" applyAlignment="1">
      <alignment horizontal="left" vertical="top" wrapText="1"/>
    </xf>
    <xf numFmtId="0" fontId="38" fillId="10" borderId="39" xfId="0" applyFont="1" applyFill="1" applyBorder="1" applyAlignment="1">
      <alignment horizontal="center" vertical="center" wrapText="1"/>
    </xf>
    <xf numFmtId="0" fontId="32" fillId="10" borderId="39" xfId="0" applyFont="1" applyFill="1" applyBorder="1" applyAlignment="1">
      <alignment vertical="center"/>
    </xf>
    <xf numFmtId="0" fontId="56" fillId="10" borderId="39" xfId="0" applyFont="1" applyFill="1" applyBorder="1" applyAlignment="1">
      <alignment horizontal="center" vertical="center" wrapText="1"/>
    </xf>
    <xf numFmtId="0" fontId="32" fillId="10" borderId="34" xfId="0" applyFont="1" applyFill="1" applyBorder="1" applyAlignment="1">
      <alignment vertical="center"/>
    </xf>
    <xf numFmtId="0" fontId="40" fillId="10" borderId="34" xfId="0" applyFont="1" applyFill="1" applyBorder="1" applyAlignment="1">
      <alignment vertical="center"/>
    </xf>
    <xf numFmtId="0" fontId="56" fillId="10" borderId="35" xfId="0" applyFont="1" applyFill="1" applyBorder="1" applyAlignment="1">
      <alignment horizontal="center" vertical="center" wrapText="1"/>
    </xf>
    <xf numFmtId="0" fontId="36" fillId="26" borderId="31" xfId="0" applyFont="1" applyFill="1" applyBorder="1" applyAlignment="1">
      <alignment horizontal="center" vertical="center" wrapText="1"/>
    </xf>
    <xf numFmtId="0" fontId="40" fillId="10" borderId="31" xfId="0" applyFont="1" applyFill="1" applyBorder="1" applyAlignment="1">
      <alignment vertical="center"/>
    </xf>
    <xf numFmtId="0" fontId="56" fillId="10" borderId="32" xfId="0" applyFont="1" applyFill="1" applyBorder="1" applyAlignment="1">
      <alignment horizontal="center" vertical="center" wrapText="1"/>
    </xf>
    <xf numFmtId="0" fontId="31" fillId="10" borderId="39" xfId="0" applyFont="1" applyFill="1" applyBorder="1" applyAlignment="1">
      <alignment vertical="center"/>
    </xf>
    <xf numFmtId="0" fontId="40" fillId="10" borderId="39" xfId="0" applyFont="1" applyFill="1" applyBorder="1" applyAlignment="1">
      <alignment vertical="center"/>
    </xf>
    <xf numFmtId="0" fontId="38" fillId="10" borderId="34" xfId="0" applyFont="1" applyFill="1" applyBorder="1" applyAlignment="1">
      <alignment horizontal="center" vertical="center" wrapText="1"/>
    </xf>
    <xf numFmtId="0" fontId="40" fillId="10" borderId="35" xfId="0" applyFont="1" applyFill="1" applyBorder="1" applyAlignment="1">
      <alignment vertical="center"/>
    </xf>
    <xf numFmtId="0" fontId="36" fillId="10" borderId="31" xfId="0" applyFont="1" applyFill="1" applyBorder="1" applyAlignment="1">
      <alignment horizontal="center" vertical="center" wrapText="1"/>
    </xf>
    <xf numFmtId="0" fontId="45" fillId="10" borderId="31" xfId="0" applyFont="1" applyFill="1" applyBorder="1" applyAlignment="1">
      <alignment vertical="center" wrapText="1"/>
    </xf>
    <xf numFmtId="0" fontId="31" fillId="10" borderId="31" xfId="0" applyFont="1" applyFill="1" applyBorder="1" applyAlignment="1">
      <alignment vertical="center"/>
    </xf>
    <xf numFmtId="0" fontId="40" fillId="10" borderId="32" xfId="0" applyFont="1" applyFill="1" applyBorder="1" applyAlignment="1">
      <alignment vertical="center"/>
    </xf>
    <xf numFmtId="0" fontId="36" fillId="0" borderId="33" xfId="0" applyFont="1" applyBorder="1" applyAlignment="1">
      <alignment horizontal="left" vertical="top" wrapText="1"/>
    </xf>
    <xf numFmtId="0" fontId="28" fillId="10" borderId="43" xfId="0" applyFont="1" applyFill="1" applyBorder="1" applyAlignment="1">
      <alignment horizontal="left" vertical="top" wrapText="1"/>
    </xf>
    <xf numFmtId="0" fontId="36" fillId="26" borderId="34" xfId="0" applyFont="1" applyFill="1" applyBorder="1" applyAlignment="1">
      <alignment horizontal="center" vertical="center" wrapText="1"/>
    </xf>
    <xf numFmtId="0" fontId="31" fillId="10" borderId="31" xfId="0" applyFont="1" applyFill="1" applyBorder="1" applyAlignment="1">
      <alignment vertical="center" wrapText="1"/>
    </xf>
    <xf numFmtId="0" fontId="36" fillId="15" borderId="31" xfId="0" applyFont="1" applyFill="1" applyBorder="1" applyAlignment="1" applyProtection="1">
      <alignment horizontal="center" vertical="center" wrapText="1"/>
      <protection locked="0"/>
    </xf>
    <xf numFmtId="0" fontId="36" fillId="15" borderId="32" xfId="0" applyFont="1" applyFill="1" applyBorder="1" applyAlignment="1" applyProtection="1">
      <alignment horizontal="center" vertical="center" wrapText="1"/>
      <protection locked="0"/>
    </xf>
    <xf numFmtId="0" fontId="36" fillId="15" borderId="28" xfId="0" applyFont="1" applyFill="1" applyBorder="1" applyAlignment="1" applyProtection="1">
      <alignment horizontal="center" vertical="center" wrapText="1"/>
      <protection locked="0"/>
    </xf>
    <xf numFmtId="0" fontId="36" fillId="15" borderId="39" xfId="0" applyFont="1" applyFill="1" applyBorder="1" applyAlignment="1" applyProtection="1">
      <alignment horizontal="center" vertical="center" wrapText="1"/>
      <protection locked="0"/>
    </xf>
    <xf numFmtId="0" fontId="43" fillId="15" borderId="28" xfId="0" applyFont="1" applyFill="1" applyBorder="1" applyAlignment="1" applyProtection="1">
      <alignment horizontal="center" vertical="center" wrapText="1"/>
      <protection locked="0"/>
    </xf>
    <xf numFmtId="0" fontId="36" fillId="15" borderId="48" xfId="0" applyFont="1" applyFill="1" applyBorder="1" applyAlignment="1" applyProtection="1">
      <alignment horizontal="center" vertical="center" wrapText="1"/>
      <protection locked="0"/>
    </xf>
    <xf numFmtId="0" fontId="43" fillId="15" borderId="31" xfId="0" applyFont="1" applyFill="1" applyBorder="1" applyAlignment="1" applyProtection="1">
      <alignment horizontal="center" vertical="center" wrapText="1"/>
      <protection locked="0"/>
    </xf>
    <xf numFmtId="0" fontId="32" fillId="0" borderId="36" xfId="0" applyFont="1" applyBorder="1" applyAlignment="1" applyProtection="1">
      <alignment vertical="center"/>
      <protection locked="0"/>
    </xf>
    <xf numFmtId="0" fontId="32" fillId="0" borderId="40" xfId="0" applyFont="1" applyBorder="1" applyAlignment="1" applyProtection="1">
      <alignment vertical="center"/>
      <protection locked="0"/>
    </xf>
    <xf numFmtId="0" fontId="32" fillId="0" borderId="29" xfId="0" applyFont="1" applyBorder="1" applyAlignment="1" applyProtection="1">
      <alignment vertical="center"/>
      <protection locked="0"/>
    </xf>
    <xf numFmtId="165" fontId="43" fillId="22" borderId="31" xfId="0" applyNumberFormat="1" applyFont="1" applyFill="1" applyBorder="1" applyAlignment="1">
      <alignment horizontal="center" vertical="center" wrapText="1"/>
    </xf>
    <xf numFmtId="165" fontId="43" fillId="22" borderId="28" xfId="0" applyNumberFormat="1" applyFont="1" applyFill="1" applyBorder="1" applyAlignment="1">
      <alignment horizontal="center" vertical="center" wrapText="1"/>
    </xf>
    <xf numFmtId="165" fontId="36" fillId="22" borderId="31" xfId="0" applyNumberFormat="1" applyFont="1" applyFill="1" applyBorder="1" applyAlignment="1">
      <alignment horizontal="center" vertical="center" wrapText="1"/>
    </xf>
    <xf numFmtId="165" fontId="29" fillId="22" borderId="28" xfId="0" applyNumberFormat="1" applyFont="1" applyFill="1" applyBorder="1" applyAlignment="1">
      <alignment horizontal="center" vertical="center" wrapText="1"/>
    </xf>
    <xf numFmtId="165" fontId="36" fillId="22" borderId="28" xfId="0" applyNumberFormat="1" applyFont="1" applyFill="1" applyBorder="1" applyAlignment="1">
      <alignment horizontal="center" vertical="center"/>
    </xf>
    <xf numFmtId="165" fontId="29" fillId="22" borderId="31" xfId="0" applyNumberFormat="1" applyFont="1" applyFill="1" applyBorder="1" applyAlignment="1">
      <alignment horizontal="center" vertical="center" wrapText="1"/>
    </xf>
    <xf numFmtId="165" fontId="36" fillId="22" borderId="34" xfId="0" applyNumberFormat="1" applyFont="1" applyFill="1" applyBorder="1" applyAlignment="1">
      <alignment horizontal="center" vertical="center" wrapText="1"/>
    </xf>
    <xf numFmtId="0" fontId="29" fillId="15" borderId="39" xfId="0" applyFont="1" applyFill="1" applyBorder="1" applyAlignment="1" applyProtection="1">
      <alignment horizontal="center" vertical="center" wrapText="1"/>
      <protection locked="0"/>
    </xf>
    <xf numFmtId="0" fontId="29" fillId="15" borderId="28" xfId="0" applyFont="1" applyFill="1" applyBorder="1" applyAlignment="1" applyProtection="1">
      <alignment horizontal="center" vertical="center" wrapText="1"/>
      <protection locked="0"/>
    </xf>
    <xf numFmtId="0" fontId="36" fillId="15" borderId="34" xfId="0" applyFont="1" applyFill="1" applyBorder="1" applyAlignment="1" applyProtection="1">
      <alignment horizontal="center" vertical="center" wrapText="1"/>
      <protection locked="0"/>
    </xf>
    <xf numFmtId="0" fontId="49" fillId="0" borderId="29" xfId="0" applyFont="1" applyBorder="1" applyAlignment="1" applyProtection="1">
      <alignment vertical="center"/>
      <protection locked="0"/>
    </xf>
    <xf numFmtId="0" fontId="29" fillId="15" borderId="31" xfId="0" applyFont="1" applyFill="1" applyBorder="1" applyAlignment="1" applyProtection="1">
      <alignment horizontal="center" vertical="center" wrapText="1"/>
      <protection locked="0"/>
    </xf>
    <xf numFmtId="0" fontId="31" fillId="0" borderId="37" xfId="0" applyFont="1" applyBorder="1" applyAlignment="1" applyProtection="1">
      <alignment vertical="center"/>
      <protection locked="0"/>
    </xf>
    <xf numFmtId="0" fontId="29" fillId="15" borderId="32" xfId="0" applyFont="1" applyFill="1" applyBorder="1" applyAlignment="1" applyProtection="1">
      <alignment horizontal="center" vertical="center" wrapText="1"/>
      <protection locked="0"/>
    </xf>
    <xf numFmtId="165" fontId="29" fillId="15" borderId="28" xfId="0" applyNumberFormat="1" applyFont="1" applyFill="1" applyBorder="1" applyAlignment="1" applyProtection="1">
      <alignment horizontal="center" vertical="center" wrapText="1"/>
      <protection locked="0"/>
    </xf>
    <xf numFmtId="0" fontId="29" fillId="15" borderId="35" xfId="0" applyFont="1" applyFill="1" applyBorder="1" applyAlignment="1" applyProtection="1">
      <alignment horizontal="center" vertical="center" wrapText="1"/>
      <protection locked="0"/>
    </xf>
    <xf numFmtId="0" fontId="37" fillId="0" borderId="36" xfId="30" applyFont="1" applyBorder="1" applyAlignment="1" applyProtection="1">
      <alignment horizontal="center" vertical="center" wrapText="1"/>
      <protection locked="0"/>
    </xf>
    <xf numFmtId="0" fontId="37" fillId="0" borderId="40" xfId="30" applyFont="1" applyBorder="1" applyAlignment="1" applyProtection="1">
      <alignment horizontal="center" vertical="center" wrapText="1"/>
      <protection locked="0"/>
    </xf>
    <xf numFmtId="0" fontId="37" fillId="0" borderId="37" xfId="30" applyFont="1" applyBorder="1" applyAlignment="1" applyProtection="1">
      <alignment horizontal="center" vertical="center" wrapText="1"/>
      <protection locked="0"/>
    </xf>
    <xf numFmtId="165" fontId="36" fillId="22" borderId="28" xfId="0" applyNumberFormat="1" applyFont="1" applyFill="1" applyBorder="1" applyAlignment="1">
      <alignment horizontal="center" vertical="center" wrapText="1"/>
    </xf>
    <xf numFmtId="0" fontId="93" fillId="0" borderId="36" xfId="30" applyFont="1" applyBorder="1" applyAlignment="1" applyProtection="1">
      <alignment horizontal="center" vertical="center" wrapText="1"/>
      <protection locked="0"/>
    </xf>
    <xf numFmtId="0" fontId="36" fillId="15" borderId="78" xfId="0" applyFont="1" applyFill="1" applyBorder="1" applyAlignment="1" applyProtection="1">
      <alignment horizontal="center" vertical="center" wrapText="1"/>
      <protection locked="0"/>
    </xf>
    <xf numFmtId="2" fontId="29" fillId="15" borderId="34" xfId="38" applyNumberFormat="1" applyFont="1" applyFill="1" applyBorder="1" applyAlignment="1" applyProtection="1">
      <alignment horizontal="center" vertical="center"/>
      <protection locked="0"/>
    </xf>
    <xf numFmtId="165" fontId="29" fillId="10" borderId="35" xfId="15" applyNumberFormat="1" applyFont="1" applyFill="1" applyBorder="1" applyAlignment="1">
      <alignment horizontal="center" vertical="center"/>
    </xf>
    <xf numFmtId="0" fontId="35" fillId="0" borderId="0" xfId="29" applyFont="1" applyFill="1" applyBorder="1" applyAlignment="1">
      <alignment vertical="center" wrapText="1"/>
    </xf>
    <xf numFmtId="0" fontId="44" fillId="0" borderId="0" xfId="0" applyFont="1" applyAlignment="1">
      <alignment horizontal="left" vertical="center" wrapText="1"/>
    </xf>
    <xf numFmtId="0" fontId="123" fillId="17" borderId="0" xfId="0" applyFont="1" applyFill="1" applyAlignment="1">
      <alignment horizontal="center" vertical="center"/>
    </xf>
    <xf numFmtId="0" fontId="28" fillId="10" borderId="88" xfId="0" applyFont="1" applyFill="1" applyBorder="1" applyAlignment="1">
      <alignment horizontal="center" vertical="center" wrapText="1"/>
    </xf>
    <xf numFmtId="0" fontId="28" fillId="10" borderId="89" xfId="0" applyFont="1" applyFill="1" applyBorder="1" applyAlignment="1">
      <alignment horizontal="center" vertical="center" wrapText="1"/>
    </xf>
    <xf numFmtId="0" fontId="28" fillId="10" borderId="110" xfId="0" applyFont="1" applyFill="1" applyBorder="1" applyAlignment="1">
      <alignment horizontal="center" vertical="center" wrapText="1"/>
    </xf>
    <xf numFmtId="0" fontId="28" fillId="10" borderId="90" xfId="0" applyFont="1" applyFill="1" applyBorder="1" applyAlignment="1">
      <alignment horizontal="center" vertical="center" wrapText="1"/>
    </xf>
    <xf numFmtId="0" fontId="32" fillId="0" borderId="0" xfId="0" applyFont="1" applyAlignment="1">
      <alignment horizontal="center" vertical="center" wrapText="1"/>
    </xf>
    <xf numFmtId="0" fontId="45" fillId="0" borderId="0" xfId="0" applyFont="1" applyAlignment="1">
      <alignment vertical="center" wrapText="1"/>
    </xf>
    <xf numFmtId="0" fontId="36" fillId="0" borderId="84" xfId="0" applyFont="1" applyBorder="1" applyAlignment="1">
      <alignment horizontal="left" vertical="center" wrapText="1"/>
    </xf>
    <xf numFmtId="0" fontId="36" fillId="0" borderId="82" xfId="0" applyFont="1" applyBorder="1" applyAlignment="1">
      <alignment horizontal="center" vertical="center" wrapText="1"/>
    </xf>
    <xf numFmtId="0" fontId="36" fillId="15" borderId="70" xfId="0" applyFont="1" applyFill="1" applyBorder="1" applyAlignment="1" applyProtection="1">
      <alignment horizontal="center" vertical="center" wrapText="1"/>
      <protection locked="0"/>
    </xf>
    <xf numFmtId="0" fontId="71" fillId="19" borderId="0" xfId="48" applyFont="1" applyBorder="1" applyAlignment="1">
      <alignment horizontal="center" vertical="center"/>
    </xf>
    <xf numFmtId="0" fontId="36" fillId="24" borderId="70" xfId="0" applyFont="1" applyFill="1" applyBorder="1" applyAlignment="1">
      <alignment horizontal="center" vertical="center" wrapText="1"/>
    </xf>
    <xf numFmtId="0" fontId="36" fillId="15" borderId="73" xfId="0" applyFont="1" applyFill="1" applyBorder="1" applyAlignment="1" applyProtection="1">
      <alignment horizontal="center" vertical="center" wrapText="1"/>
      <protection locked="0"/>
    </xf>
    <xf numFmtId="0" fontId="36" fillId="24" borderId="73" xfId="0" applyFont="1" applyFill="1" applyBorder="1" applyAlignment="1">
      <alignment horizontal="center" vertical="center" wrapText="1"/>
    </xf>
    <xf numFmtId="0" fontId="36" fillId="15" borderId="73" xfId="0" applyFont="1" applyFill="1" applyBorder="1" applyAlignment="1">
      <alignment horizontal="center" vertical="center" wrapText="1"/>
    </xf>
    <xf numFmtId="0" fontId="36" fillId="0" borderId="112" xfId="0" applyFont="1" applyBorder="1" applyAlignment="1">
      <alignment horizontal="center" vertical="center" wrapText="1"/>
    </xf>
    <xf numFmtId="0" fontId="44" fillId="5" borderId="0" xfId="37" applyFont="1" applyFill="1" applyBorder="1" applyAlignment="1">
      <alignment vertical="center" wrapText="1"/>
    </xf>
    <xf numFmtId="0" fontId="123" fillId="13" borderId="0" xfId="0" applyFont="1" applyFill="1" applyAlignment="1">
      <alignment horizontal="center" vertical="center"/>
    </xf>
    <xf numFmtId="0" fontId="73" fillId="0" borderId="0" xfId="0" applyFont="1" applyAlignment="1">
      <alignment horizontal="center" vertical="center" wrapText="1"/>
    </xf>
    <xf numFmtId="0" fontId="32" fillId="0" borderId="0" xfId="0" applyFont="1" applyAlignment="1">
      <alignment vertical="center" wrapText="1"/>
    </xf>
    <xf numFmtId="0" fontId="36" fillId="0" borderId="77" xfId="0" applyFont="1" applyBorder="1" applyAlignment="1">
      <alignment horizontal="center" vertical="center" wrapText="1"/>
    </xf>
    <xf numFmtId="0" fontId="120" fillId="0" borderId="0" xfId="15" applyFont="1" applyAlignment="1">
      <alignment vertical="center"/>
    </xf>
    <xf numFmtId="0" fontId="45" fillId="0" borderId="0" xfId="0" applyFont="1" applyAlignment="1">
      <alignment vertical="center"/>
    </xf>
    <xf numFmtId="0" fontId="43" fillId="0" borderId="84" xfId="0" applyFont="1" applyBorder="1" applyAlignment="1">
      <alignment horizontal="left" vertical="center" wrapText="1"/>
    </xf>
    <xf numFmtId="0" fontId="43" fillId="0" borderId="62" xfId="0" applyFont="1" applyBorder="1" applyAlignment="1">
      <alignment horizontal="center" vertical="center" wrapText="1"/>
    </xf>
    <xf numFmtId="0" fontId="43" fillId="15" borderId="70" xfId="0" applyFont="1" applyFill="1" applyBorder="1" applyAlignment="1" applyProtection="1">
      <alignment horizontal="center" vertical="center" wrapText="1"/>
      <protection locked="0"/>
    </xf>
    <xf numFmtId="0" fontId="63" fillId="0" borderId="71" xfId="30" applyFont="1" applyBorder="1" applyAlignment="1">
      <alignment horizontal="center" vertical="center" wrapText="1"/>
    </xf>
    <xf numFmtId="0" fontId="43" fillId="24" borderId="70" xfId="0" applyFont="1" applyFill="1" applyBorder="1" applyAlignment="1">
      <alignment horizontal="center" vertical="center" wrapText="1"/>
    </xf>
    <xf numFmtId="0" fontId="43" fillId="0" borderId="72" xfId="0" applyFont="1" applyBorder="1" applyAlignment="1">
      <alignment horizontal="left" vertical="center" wrapText="1"/>
    </xf>
    <xf numFmtId="0" fontId="43" fillId="15" borderId="73" xfId="0" applyFont="1" applyFill="1" applyBorder="1" applyAlignment="1" applyProtection="1">
      <alignment horizontal="center" vertical="center" wrapText="1"/>
      <protection locked="0"/>
    </xf>
    <xf numFmtId="0" fontId="63" fillId="0" borderId="74" xfId="30" applyFont="1" applyBorder="1" applyAlignment="1">
      <alignment horizontal="center" vertical="center" wrapText="1"/>
    </xf>
    <xf numFmtId="0" fontId="43" fillId="24" borderId="73" xfId="0" applyFont="1" applyFill="1" applyBorder="1" applyAlignment="1">
      <alignment horizontal="center" vertical="center" wrapText="1"/>
    </xf>
    <xf numFmtId="0" fontId="43" fillId="15" borderId="73" xfId="0" applyFont="1" applyFill="1" applyBorder="1" applyAlignment="1">
      <alignment horizontal="center" vertical="center" wrapText="1"/>
    </xf>
    <xf numFmtId="0" fontId="43" fillId="0" borderId="85" xfId="0" applyFont="1" applyBorder="1" applyAlignment="1">
      <alignment horizontal="left" vertical="center" wrapText="1"/>
    </xf>
    <xf numFmtId="0" fontId="43" fillId="0" borderId="66" xfId="0" applyFont="1" applyBorder="1" applyAlignment="1">
      <alignment horizontal="center" vertical="center" wrapText="1"/>
    </xf>
    <xf numFmtId="0" fontId="43" fillId="15" borderId="78" xfId="0" applyFont="1" applyFill="1" applyBorder="1" applyAlignment="1" applyProtection="1">
      <alignment horizontal="center" vertical="center" wrapText="1"/>
      <protection locked="0"/>
    </xf>
    <xf numFmtId="0" fontId="63" fillId="0" borderId="79" xfId="30" applyFont="1" applyBorder="1" applyAlignment="1">
      <alignment horizontal="center" vertical="center" wrapText="1"/>
    </xf>
    <xf numFmtId="0" fontId="36" fillId="0" borderId="0" xfId="0" applyFont="1" applyAlignment="1">
      <alignment horizontal="left" vertical="center" wrapText="1"/>
    </xf>
    <xf numFmtId="0" fontId="28" fillId="10" borderId="116" xfId="0" applyFont="1" applyFill="1" applyBorder="1" applyAlignment="1">
      <alignment horizontal="center" vertical="center" wrapText="1"/>
    </xf>
    <xf numFmtId="0" fontId="43" fillId="15" borderId="32" xfId="0" applyFont="1" applyFill="1" applyBorder="1" applyAlignment="1" applyProtection="1">
      <alignment horizontal="center" vertical="center" wrapText="1"/>
      <protection locked="0"/>
    </xf>
    <xf numFmtId="0" fontId="43" fillId="15" borderId="32" xfId="0" applyFont="1" applyFill="1" applyBorder="1" applyAlignment="1">
      <alignment horizontal="center" vertical="center" wrapText="1"/>
    </xf>
    <xf numFmtId="0" fontId="43" fillId="15" borderId="39" xfId="0" applyFont="1" applyFill="1" applyBorder="1" applyAlignment="1" applyProtection="1">
      <alignment horizontal="center" vertical="center" wrapText="1"/>
      <protection locked="0"/>
    </xf>
    <xf numFmtId="0" fontId="43" fillId="15" borderId="39" xfId="0" applyFont="1" applyFill="1" applyBorder="1" applyAlignment="1">
      <alignment horizontal="center" vertical="center" wrapText="1"/>
    </xf>
    <xf numFmtId="0" fontId="43" fillId="15" borderId="34" xfId="0" applyFont="1" applyFill="1" applyBorder="1" applyAlignment="1" applyProtection="1">
      <alignment horizontal="center" vertical="center" wrapText="1"/>
      <protection locked="0"/>
    </xf>
    <xf numFmtId="0" fontId="43" fillId="15" borderId="35" xfId="0" applyFont="1" applyFill="1" applyBorder="1" applyAlignment="1" applyProtection="1">
      <alignment horizontal="center" vertical="center" wrapText="1"/>
      <protection locked="0"/>
    </xf>
    <xf numFmtId="0" fontId="43" fillId="15" borderId="34" xfId="0" applyFont="1" applyFill="1" applyBorder="1" applyAlignment="1">
      <alignment horizontal="center" vertical="center" wrapText="1"/>
    </xf>
    <xf numFmtId="0" fontId="43" fillId="15" borderId="35" xfId="0" applyFont="1" applyFill="1" applyBorder="1" applyAlignment="1">
      <alignment horizontal="center" vertical="center" wrapText="1"/>
    </xf>
    <xf numFmtId="0" fontId="28" fillId="10" borderId="28" xfId="0" applyFont="1" applyFill="1" applyBorder="1" applyAlignment="1">
      <alignment horizontal="left" vertical="center" wrapText="1"/>
    </xf>
    <xf numFmtId="0" fontId="28" fillId="10" borderId="30" xfId="0" applyFont="1" applyFill="1" applyBorder="1" applyAlignment="1">
      <alignment horizontal="left" vertical="center" wrapText="1"/>
    </xf>
    <xf numFmtId="0" fontId="43" fillId="0" borderId="0" xfId="0" applyFont="1" applyAlignment="1">
      <alignment horizontal="center" vertical="center" wrapText="1"/>
    </xf>
    <xf numFmtId="0" fontId="28" fillId="10" borderId="44" xfId="0" applyFont="1" applyFill="1" applyBorder="1" applyAlignment="1">
      <alignment horizontal="left" vertical="center" wrapText="1"/>
    </xf>
    <xf numFmtId="0" fontId="43" fillId="0" borderId="56" xfId="0" applyFont="1" applyBorder="1" applyAlignment="1">
      <alignment horizontal="left" vertical="center" wrapText="1"/>
    </xf>
    <xf numFmtId="0" fontId="43" fillId="24" borderId="39" xfId="0" applyFont="1" applyFill="1" applyBorder="1" applyAlignment="1">
      <alignment horizontal="center" vertical="center" wrapText="1"/>
    </xf>
    <xf numFmtId="0" fontId="88" fillId="0" borderId="0" xfId="0" applyFont="1"/>
    <xf numFmtId="0" fontId="36" fillId="15" borderId="70" xfId="0" applyFont="1" applyFill="1" applyBorder="1" applyAlignment="1">
      <alignment horizontal="center" vertical="center" wrapText="1"/>
    </xf>
    <xf numFmtId="0" fontId="31" fillId="0" borderId="0" xfId="3" applyFont="1" applyAlignment="1">
      <alignment vertical="center" wrapText="1"/>
    </xf>
    <xf numFmtId="0" fontId="31" fillId="0" borderId="0" xfId="2" applyFont="1" applyAlignment="1">
      <alignment horizontal="center" vertical="center"/>
    </xf>
    <xf numFmtId="0" fontId="43" fillId="0" borderId="82" xfId="0" applyFont="1" applyBorder="1" applyAlignment="1">
      <alignment horizontal="center" vertical="center" wrapText="1"/>
    </xf>
    <xf numFmtId="0" fontId="43" fillId="15" borderId="70" xfId="0" applyFont="1" applyFill="1" applyBorder="1" applyAlignment="1">
      <alignment horizontal="center" vertical="center" wrapText="1"/>
    </xf>
    <xf numFmtId="0" fontId="43" fillId="0" borderId="112" xfId="0" applyFont="1" applyBorder="1" applyAlignment="1">
      <alignment horizontal="center" vertical="center" wrapText="1"/>
    </xf>
    <xf numFmtId="0" fontId="43" fillId="15" borderId="78" xfId="0" applyFont="1" applyFill="1" applyBorder="1" applyAlignment="1">
      <alignment horizontal="center" vertical="center" wrapText="1"/>
    </xf>
    <xf numFmtId="0" fontId="124" fillId="0" borderId="0" xfId="0" applyFont="1"/>
    <xf numFmtId="0" fontId="37" fillId="0" borderId="71" xfId="30" applyFont="1" applyFill="1" applyBorder="1" applyAlignment="1">
      <alignment horizontal="center" vertical="center" wrapText="1"/>
    </xf>
    <xf numFmtId="0" fontId="37" fillId="0" borderId="74" xfId="30" applyFont="1" applyFill="1" applyBorder="1" applyAlignment="1">
      <alignment horizontal="center" vertical="center" wrapText="1"/>
    </xf>
    <xf numFmtId="0" fontId="37" fillId="0" borderId="79" xfId="30" applyFont="1" applyFill="1" applyBorder="1" applyAlignment="1">
      <alignment horizontal="center" vertical="center" wrapText="1"/>
    </xf>
    <xf numFmtId="0" fontId="36" fillId="24" borderId="78" xfId="0" applyFont="1" applyFill="1" applyBorder="1" applyAlignment="1">
      <alignment horizontal="center" vertical="center" wrapText="1"/>
    </xf>
    <xf numFmtId="0" fontId="38" fillId="8" borderId="0" xfId="0" applyFont="1" applyFill="1" applyAlignment="1">
      <alignment vertical="center" wrapText="1"/>
    </xf>
    <xf numFmtId="0" fontId="31" fillId="0" borderId="0" xfId="3" applyFont="1" applyAlignment="1">
      <alignment horizontal="center" vertical="center"/>
    </xf>
    <xf numFmtId="0" fontId="69" fillId="0" borderId="0" xfId="0" applyFont="1" applyAlignment="1">
      <alignment horizontal="center" vertical="center"/>
    </xf>
    <xf numFmtId="0" fontId="36" fillId="10" borderId="15" xfId="0" applyFont="1" applyFill="1" applyBorder="1" applyAlignment="1" applyProtection="1">
      <alignment horizontal="center" vertical="center" wrapText="1"/>
      <protection locked="0"/>
    </xf>
    <xf numFmtId="0" fontId="60" fillId="10" borderId="88" xfId="0" applyFont="1" applyFill="1" applyBorder="1" applyAlignment="1">
      <alignment horizontal="left" vertical="center" wrapText="1"/>
    </xf>
    <xf numFmtId="0" fontId="36" fillId="0" borderId="92" xfId="0" applyFont="1" applyBorder="1" applyAlignment="1">
      <alignment horizontal="left" vertical="center" wrapText="1"/>
    </xf>
    <xf numFmtId="0" fontId="36" fillId="0" borderId="65" xfId="0" applyFont="1" applyBorder="1" applyAlignment="1">
      <alignment horizontal="center" vertical="center" wrapText="1"/>
    </xf>
    <xf numFmtId="165" fontId="36" fillId="16" borderId="67" xfId="0" applyNumberFormat="1" applyFont="1" applyFill="1" applyBorder="1" applyAlignment="1">
      <alignment horizontal="center" vertical="center" wrapText="1"/>
    </xf>
    <xf numFmtId="0" fontId="70" fillId="0" borderId="0" xfId="0" applyFont="1"/>
    <xf numFmtId="0" fontId="37" fillId="0" borderId="29" xfId="30" applyFont="1" applyFill="1" applyBorder="1" applyAlignment="1">
      <alignment horizontal="center" vertical="center" wrapText="1"/>
    </xf>
    <xf numFmtId="0" fontId="45" fillId="0" borderId="0" xfId="0" applyFont="1" applyAlignment="1">
      <alignment horizontal="left" vertical="center" wrapText="1"/>
    </xf>
    <xf numFmtId="0" fontId="68" fillId="0" borderId="0" xfId="0" applyFont="1" applyAlignment="1">
      <alignment vertical="center" wrapText="1"/>
    </xf>
    <xf numFmtId="0" fontId="37" fillId="0" borderId="36" xfId="30" applyFont="1" applyFill="1" applyBorder="1" applyAlignment="1">
      <alignment horizontal="center" vertical="center" wrapText="1"/>
    </xf>
    <xf numFmtId="0" fontId="36" fillId="15" borderId="32" xfId="0" applyFont="1" applyFill="1" applyBorder="1" applyAlignment="1">
      <alignment horizontal="center" vertical="center" wrapText="1"/>
    </xf>
    <xf numFmtId="0" fontId="37" fillId="0" borderId="40" xfId="30" applyFont="1" applyFill="1" applyBorder="1" applyAlignment="1">
      <alignment horizontal="center" vertical="center" wrapText="1"/>
    </xf>
    <xf numFmtId="0" fontId="37" fillId="0" borderId="37" xfId="30" applyFont="1" applyFill="1" applyBorder="1" applyAlignment="1">
      <alignment horizontal="center" vertical="center" wrapText="1"/>
    </xf>
    <xf numFmtId="0" fontId="31" fillId="0" borderId="0" xfId="3" applyFont="1" applyAlignment="1">
      <alignment horizontal="center" vertical="center" wrapText="1"/>
    </xf>
    <xf numFmtId="0" fontId="36" fillId="22" borderId="32" xfId="0" applyFont="1" applyFill="1" applyBorder="1" applyAlignment="1">
      <alignment horizontal="center" vertical="center" wrapText="1"/>
    </xf>
    <xf numFmtId="0" fontId="36" fillId="22" borderId="35" xfId="0" applyFont="1" applyFill="1" applyBorder="1" applyAlignment="1">
      <alignment horizontal="center" vertical="center" wrapText="1"/>
    </xf>
    <xf numFmtId="0" fontId="24" fillId="0" borderId="0" xfId="0" applyFont="1" applyAlignment="1">
      <alignment horizontal="center" vertical="center"/>
    </xf>
    <xf numFmtId="0" fontId="123" fillId="0" borderId="0" xfId="0" applyFont="1" applyAlignment="1">
      <alignment horizontal="center" vertical="center"/>
    </xf>
    <xf numFmtId="0" fontId="38" fillId="0" borderId="0" xfId="3" applyFont="1" applyAlignment="1">
      <alignment horizontal="center" vertical="center" wrapText="1"/>
    </xf>
    <xf numFmtId="0" fontId="36" fillId="0" borderId="56" xfId="0" applyFont="1" applyBorder="1" applyAlignment="1">
      <alignment horizontal="left" vertical="center" wrapText="1"/>
    </xf>
    <xf numFmtId="0" fontId="36" fillId="0" borderId="117" xfId="0" applyFont="1" applyBorder="1" applyAlignment="1">
      <alignment horizontal="center" vertical="center" wrapText="1"/>
    </xf>
    <xf numFmtId="0" fontId="38" fillId="0" borderId="40" xfId="0" applyFont="1" applyBorder="1" applyAlignment="1" applyProtection="1">
      <alignment horizontal="center" vertical="center" wrapText="1"/>
      <protection locked="0"/>
    </xf>
    <xf numFmtId="0" fontId="36" fillId="15" borderId="35" xfId="0" applyFont="1" applyFill="1" applyBorder="1" applyAlignment="1" applyProtection="1">
      <alignment horizontal="center" vertical="center" wrapText="1"/>
      <protection locked="0"/>
    </xf>
    <xf numFmtId="0" fontId="38" fillId="5" borderId="0" xfId="3" applyFont="1" applyFill="1" applyAlignment="1">
      <alignment vertical="center" wrapText="1"/>
    </xf>
    <xf numFmtId="0" fontId="31" fillId="5" borderId="0" xfId="3" applyFont="1" applyFill="1" applyAlignment="1">
      <alignment horizontal="center" vertical="center"/>
    </xf>
    <xf numFmtId="0" fontId="32" fillId="0" borderId="0" xfId="0" applyFont="1" applyAlignment="1" applyProtection="1">
      <alignment vertical="center"/>
      <protection locked="0"/>
    </xf>
    <xf numFmtId="0" fontId="36" fillId="5" borderId="0" xfId="3" applyFont="1" applyFill="1" applyAlignment="1">
      <alignment vertical="center" wrapText="1"/>
    </xf>
    <xf numFmtId="0" fontId="32" fillId="5" borderId="0" xfId="15" applyFont="1" applyFill="1" applyAlignment="1">
      <alignment vertical="center"/>
    </xf>
    <xf numFmtId="0" fontId="63" fillId="19" borderId="0" xfId="48" applyFont="1" applyBorder="1" applyAlignment="1">
      <alignment horizontal="center" vertical="center"/>
    </xf>
    <xf numFmtId="0" fontId="36" fillId="15" borderId="35" xfId="0" applyFont="1" applyFill="1" applyBorder="1" applyAlignment="1">
      <alignment horizontal="center" vertical="center" wrapText="1"/>
    </xf>
    <xf numFmtId="9" fontId="31" fillId="0" borderId="0" xfId="3" applyNumberFormat="1" applyFont="1" applyAlignment="1">
      <alignment horizontal="center" vertical="center" wrapText="1"/>
    </xf>
    <xf numFmtId="0" fontId="26" fillId="0" borderId="0" xfId="29" applyFont="1" applyFill="1" applyBorder="1" applyAlignment="1">
      <alignment vertical="center" wrapText="1"/>
    </xf>
    <xf numFmtId="0" fontId="49" fillId="0" borderId="0" xfId="0" applyFont="1" applyAlignment="1">
      <alignment horizontal="left" vertical="center"/>
    </xf>
    <xf numFmtId="0" fontId="49" fillId="0" borderId="0" xfId="0" applyFont="1" applyAlignment="1">
      <alignment horizontal="left" vertical="center" textRotation="90"/>
    </xf>
    <xf numFmtId="0" fontId="28" fillId="10" borderId="85" xfId="0" applyFont="1" applyFill="1" applyBorder="1" applyAlignment="1">
      <alignment horizontal="center" vertical="center" wrapText="1"/>
    </xf>
    <xf numFmtId="0" fontId="28" fillId="10" borderId="78" xfId="0" applyFont="1" applyFill="1" applyBorder="1" applyAlignment="1">
      <alignment horizontal="center" vertical="center" wrapText="1"/>
    </xf>
    <xf numFmtId="0" fontId="28" fillId="10" borderId="85" xfId="0" applyFont="1" applyFill="1" applyBorder="1" applyAlignment="1">
      <alignment horizontal="center" vertical="center" textRotation="90" wrapText="1"/>
    </xf>
    <xf numFmtId="0" fontId="32" fillId="0" borderId="0" xfId="0" applyFont="1" applyAlignment="1">
      <alignment vertical="center" textRotation="90"/>
    </xf>
    <xf numFmtId="0" fontId="32" fillId="0" borderId="0" xfId="15" applyFont="1" applyAlignment="1">
      <alignment horizontal="center" vertical="center" wrapText="1"/>
    </xf>
    <xf numFmtId="0" fontId="32" fillId="0" borderId="0" xfId="15" applyFont="1" applyAlignment="1">
      <alignment horizontal="center" vertical="center" textRotation="90" wrapText="1"/>
    </xf>
    <xf numFmtId="0" fontId="32" fillId="0" borderId="0" xfId="15" applyFont="1" applyAlignment="1">
      <alignment horizontal="center" vertical="center"/>
    </xf>
    <xf numFmtId="0" fontId="36" fillId="15" borderId="30" xfId="0" applyFont="1" applyFill="1" applyBorder="1" applyAlignment="1" applyProtection="1">
      <alignment horizontal="center" vertical="center" wrapText="1"/>
      <protection locked="0"/>
    </xf>
    <xf numFmtId="0" fontId="36" fillId="15" borderId="30" xfId="0" applyFont="1" applyFill="1" applyBorder="1" applyAlignment="1">
      <alignment horizontal="center" vertical="center" wrapText="1"/>
    </xf>
    <xf numFmtId="0" fontId="36" fillId="15" borderId="38" xfId="0" applyFont="1" applyFill="1" applyBorder="1" applyAlignment="1" applyProtection="1">
      <alignment horizontal="center" vertical="center" wrapText="1"/>
      <protection locked="0"/>
    </xf>
    <xf numFmtId="0" fontId="36" fillId="15" borderId="38" xfId="0" applyFont="1" applyFill="1" applyBorder="1" applyAlignment="1">
      <alignment horizontal="center" vertical="center" wrapText="1"/>
    </xf>
    <xf numFmtId="0" fontId="36" fillId="16" borderId="33" xfId="0" applyFont="1" applyFill="1" applyBorder="1" applyAlignment="1">
      <alignment horizontal="center" vertical="center" wrapText="1"/>
    </xf>
    <xf numFmtId="0" fontId="32" fillId="0" borderId="0" xfId="15" applyFont="1" applyAlignment="1">
      <alignment vertical="center" wrapText="1"/>
    </xf>
    <xf numFmtId="0" fontId="43" fillId="0" borderId="0" xfId="0" applyFont="1" applyAlignment="1">
      <alignment horizontal="left" vertical="center" wrapText="1"/>
    </xf>
    <xf numFmtId="0" fontId="44" fillId="0" borderId="0" xfId="0" applyFont="1" applyAlignment="1">
      <alignment vertical="center"/>
    </xf>
    <xf numFmtId="0" fontId="36" fillId="0" borderId="36"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37"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40" xfId="0" applyFont="1" applyBorder="1" applyAlignment="1">
      <alignment horizontal="center" vertical="center" wrapText="1"/>
    </xf>
    <xf numFmtId="0" fontId="45" fillId="0" borderId="0" xfId="0" applyFont="1" applyAlignment="1">
      <alignment horizontal="center" vertical="center" wrapText="1"/>
    </xf>
    <xf numFmtId="0" fontId="28" fillId="10" borderId="29" xfId="30" applyFont="1" applyFill="1" applyBorder="1" applyAlignment="1">
      <alignment horizontal="center" vertical="center" wrapText="1"/>
    </xf>
    <xf numFmtId="0" fontId="28" fillId="0" borderId="0" xfId="30" applyFont="1" applyFill="1" applyBorder="1" applyAlignment="1">
      <alignment vertical="center" wrapText="1"/>
    </xf>
    <xf numFmtId="165" fontId="29" fillId="15" borderId="34" xfId="0" applyNumberFormat="1" applyFont="1" applyFill="1" applyBorder="1" applyAlignment="1">
      <alignment horizontal="center" vertical="center" wrapText="1"/>
    </xf>
    <xf numFmtId="165" fontId="36" fillId="15" borderId="34" xfId="0" applyNumberFormat="1" applyFont="1" applyFill="1" applyBorder="1" applyAlignment="1">
      <alignment horizontal="center" vertical="center" wrapText="1"/>
    </xf>
    <xf numFmtId="0" fontId="29" fillId="0" borderId="0" xfId="0" applyFont="1" applyAlignment="1">
      <alignment horizontal="left" vertical="center" wrapText="1"/>
    </xf>
    <xf numFmtId="0" fontId="29" fillId="10" borderId="31" xfId="0" applyFont="1" applyFill="1" applyBorder="1" applyAlignment="1">
      <alignment horizontal="center" vertical="center" wrapText="1"/>
    </xf>
    <xf numFmtId="0" fontId="36" fillId="7" borderId="31" xfId="0" applyFont="1" applyFill="1" applyBorder="1" applyAlignment="1">
      <alignment horizontal="center" vertical="center" wrapText="1"/>
    </xf>
    <xf numFmtId="0" fontId="36" fillId="7" borderId="28" xfId="0" applyFont="1" applyFill="1" applyBorder="1" applyAlignment="1">
      <alignment horizontal="center" vertical="center" wrapText="1"/>
    </xf>
    <xf numFmtId="0" fontId="36" fillId="0" borderId="0" xfId="0" applyFont="1" applyAlignment="1">
      <alignment horizontal="center" vertical="center"/>
    </xf>
    <xf numFmtId="0" fontId="36" fillId="7" borderId="48" xfId="0" applyFont="1" applyFill="1" applyBorder="1" applyAlignment="1">
      <alignment horizontal="center" vertical="center" wrapText="1"/>
    </xf>
    <xf numFmtId="0" fontId="36" fillId="15" borderId="45" xfId="0" applyFont="1" applyFill="1" applyBorder="1" applyAlignment="1" applyProtection="1">
      <alignment horizontal="center" vertical="center" wrapText="1"/>
      <protection locked="0"/>
    </xf>
    <xf numFmtId="0" fontId="36" fillId="7" borderId="89" xfId="0" applyFont="1" applyFill="1" applyBorder="1" applyAlignment="1">
      <alignment horizontal="center" vertical="center" wrapText="1"/>
    </xf>
    <xf numFmtId="0" fontId="36" fillId="7" borderId="89" xfId="0" applyFont="1" applyFill="1" applyBorder="1" applyAlignment="1">
      <alignment vertical="center" wrapText="1"/>
    </xf>
    <xf numFmtId="165" fontId="36" fillId="15" borderId="90" xfId="0" applyNumberFormat="1" applyFont="1" applyFill="1" applyBorder="1" applyAlignment="1">
      <alignment horizontal="center" vertical="center" wrapText="1"/>
    </xf>
    <xf numFmtId="0" fontId="28" fillId="10" borderId="122" xfId="0" applyFont="1" applyFill="1" applyBorder="1" applyAlignment="1">
      <alignment horizontal="center" vertical="center" wrapText="1"/>
    </xf>
    <xf numFmtId="0" fontId="44" fillId="0" borderId="0" xfId="0" applyFont="1" applyAlignment="1">
      <alignment vertical="center" wrapText="1"/>
    </xf>
    <xf numFmtId="0" fontId="106" fillId="0" borderId="30" xfId="0" applyFont="1" applyBorder="1" applyAlignment="1">
      <alignment horizontal="left" vertical="center" wrapText="1"/>
    </xf>
    <xf numFmtId="6" fontId="106" fillId="0" borderId="31" xfId="0" applyNumberFormat="1" applyFont="1" applyBorder="1" applyAlignment="1">
      <alignment horizontal="center" vertical="center" wrapText="1"/>
    </xf>
    <xf numFmtId="0" fontId="106" fillId="0" borderId="31" xfId="0" applyFont="1" applyBorder="1" applyAlignment="1">
      <alignment horizontal="center" vertical="center" wrapText="1"/>
    </xf>
    <xf numFmtId="0" fontId="106" fillId="0" borderId="0" xfId="0" applyFont="1" applyAlignment="1">
      <alignment horizontal="center" vertical="center" wrapText="1"/>
    </xf>
    <xf numFmtId="0" fontId="111" fillId="0" borderId="71" xfId="0" applyFont="1" applyBorder="1" applyAlignment="1">
      <alignment horizontal="center" vertical="center" wrapText="1"/>
    </xf>
    <xf numFmtId="0" fontId="106" fillId="0" borderId="38" xfId="0" applyFont="1" applyBorder="1" applyAlignment="1">
      <alignment horizontal="left" vertical="center" wrapText="1"/>
    </xf>
    <xf numFmtId="0" fontId="106" fillId="0" borderId="28" xfId="0" applyFont="1" applyBorder="1" applyAlignment="1">
      <alignment horizontal="center" vertical="center" wrapText="1"/>
    </xf>
    <xf numFmtId="0" fontId="111" fillId="0" borderId="74" xfId="0" applyFont="1" applyBorder="1" applyAlignment="1">
      <alignment horizontal="center" vertical="center" wrapText="1"/>
    </xf>
    <xf numFmtId="0" fontId="106" fillId="0" borderId="28" xfId="0" applyFont="1" applyBorder="1" applyAlignment="1">
      <alignment horizontal="center" vertical="center"/>
    </xf>
    <xf numFmtId="0" fontId="111" fillId="0" borderId="74" xfId="0" applyFont="1" applyBorder="1" applyAlignment="1">
      <alignment horizontal="center" vertical="center"/>
    </xf>
    <xf numFmtId="0" fontId="106" fillId="0" borderId="33" xfId="0" applyFont="1" applyBorder="1" applyAlignment="1">
      <alignment horizontal="left" vertical="center" wrapText="1"/>
    </xf>
    <xf numFmtId="0" fontId="106" fillId="0" borderId="34" xfId="0" applyFont="1" applyBorder="1" applyAlignment="1">
      <alignment horizontal="center" vertical="center"/>
    </xf>
    <xf numFmtId="0" fontId="111" fillId="0" borderId="79" xfId="0" applyFont="1" applyBorder="1" applyAlignment="1">
      <alignment horizontal="center" vertical="center"/>
    </xf>
    <xf numFmtId="165" fontId="36" fillId="0" borderId="0" xfId="0" applyNumberFormat="1" applyFont="1" applyAlignment="1">
      <alignment horizontal="center" vertical="center" wrapText="1"/>
    </xf>
    <xf numFmtId="0" fontId="111" fillId="0" borderId="0" xfId="0" applyFont="1" applyAlignment="1">
      <alignment horizontal="center" vertical="center" wrapText="1"/>
    </xf>
    <xf numFmtId="0" fontId="106" fillId="22" borderId="28" xfId="0" applyFont="1" applyFill="1" applyBorder="1" applyAlignment="1">
      <alignment horizontal="center" vertical="center" wrapText="1"/>
    </xf>
    <xf numFmtId="0" fontId="106" fillId="0" borderId="34" xfId="0" applyFont="1" applyBorder="1" applyAlignment="1">
      <alignment horizontal="center" vertical="center" wrapText="1"/>
    </xf>
    <xf numFmtId="0" fontId="111" fillId="0" borderId="79" xfId="0" applyFont="1" applyBorder="1" applyAlignment="1">
      <alignment horizontal="center" vertical="center" wrapText="1"/>
    </xf>
    <xf numFmtId="0" fontId="106" fillId="0" borderId="44" xfId="0" applyFont="1" applyBorder="1" applyAlignment="1">
      <alignment vertical="center" wrapText="1"/>
    </xf>
    <xf numFmtId="0" fontId="106" fillId="0" borderId="48" xfId="0" applyFont="1" applyBorder="1" applyAlignment="1">
      <alignment horizontal="center" vertical="center" wrapText="1"/>
    </xf>
    <xf numFmtId="0" fontId="111" fillId="0" borderId="29" xfId="0" applyFont="1" applyBorder="1" applyAlignment="1">
      <alignment horizontal="center" vertical="center" wrapText="1"/>
    </xf>
    <xf numFmtId="0" fontId="24" fillId="0" borderId="0" xfId="0" applyFont="1" applyAlignment="1">
      <alignment vertical="center" wrapText="1"/>
    </xf>
    <xf numFmtId="165" fontId="36" fillId="15" borderId="31" xfId="0" applyNumberFormat="1" applyFont="1" applyFill="1" applyBorder="1" applyAlignment="1" applyProtection="1">
      <alignment horizontal="center" vertical="center" wrapText="1"/>
      <protection locked="0"/>
    </xf>
    <xf numFmtId="165" fontId="36" fillId="15" borderId="28" xfId="0" applyNumberFormat="1" applyFont="1" applyFill="1" applyBorder="1" applyAlignment="1" applyProtection="1">
      <alignment horizontal="center" vertical="center" wrapText="1"/>
      <protection locked="0"/>
    </xf>
    <xf numFmtId="0" fontId="90" fillId="0" borderId="0" xfId="0" applyFont="1" applyAlignment="1">
      <alignment horizontal="left" vertical="center"/>
    </xf>
    <xf numFmtId="0" fontId="89" fillId="0" borderId="0" xfId="0" applyFont="1" applyAlignment="1">
      <alignment vertical="center" wrapText="1"/>
    </xf>
    <xf numFmtId="0" fontId="36" fillId="0" borderId="53" xfId="0" applyFont="1" applyBorder="1" applyAlignment="1">
      <alignment horizontal="center" vertical="center" wrapText="1"/>
    </xf>
    <xf numFmtId="0" fontId="106" fillId="15" borderId="31" xfId="0" applyFont="1" applyFill="1" applyBorder="1" applyAlignment="1">
      <alignment horizontal="center" vertical="center" wrapText="1"/>
    </xf>
    <xf numFmtId="0" fontId="106" fillId="15" borderId="28" xfId="0" applyFont="1" applyFill="1" applyBorder="1" applyAlignment="1">
      <alignment horizontal="center" vertical="center" wrapText="1"/>
    </xf>
    <xf numFmtId="0" fontId="106" fillId="10" borderId="28" xfId="0" applyFont="1" applyFill="1" applyBorder="1" applyAlignment="1">
      <alignment horizontal="center" vertical="center" wrapText="1"/>
    </xf>
    <xf numFmtId="0" fontId="106" fillId="24" borderId="28" xfId="0" applyFont="1" applyFill="1" applyBorder="1" applyAlignment="1">
      <alignment horizontal="center" vertical="center" wrapText="1"/>
    </xf>
    <xf numFmtId="0" fontId="106" fillId="24" borderId="31" xfId="0" applyFont="1" applyFill="1" applyBorder="1" applyAlignment="1">
      <alignment horizontal="center" vertical="center" wrapText="1"/>
    </xf>
    <xf numFmtId="0" fontId="106" fillId="24" borderId="32" xfId="0" applyFont="1" applyFill="1" applyBorder="1" applyAlignment="1">
      <alignment horizontal="center" vertical="center" wrapText="1"/>
    </xf>
    <xf numFmtId="0" fontId="106" fillId="24" borderId="39" xfId="0" applyFont="1" applyFill="1" applyBorder="1" applyAlignment="1">
      <alignment horizontal="center" vertical="center" wrapText="1"/>
    </xf>
    <xf numFmtId="0" fontId="106" fillId="24" borderId="34" xfId="0" applyFont="1" applyFill="1" applyBorder="1" applyAlignment="1">
      <alignment horizontal="center" vertical="center" wrapText="1"/>
    </xf>
    <xf numFmtId="0" fontId="106" fillId="24" borderId="35" xfId="0" applyFont="1" applyFill="1" applyBorder="1" applyAlignment="1">
      <alignment horizontal="center" vertical="center" wrapText="1"/>
    </xf>
    <xf numFmtId="0" fontId="106" fillId="0" borderId="33" xfId="0" applyFont="1" applyBorder="1" applyAlignment="1">
      <alignment vertical="center" wrapText="1"/>
    </xf>
    <xf numFmtId="0" fontId="106" fillId="0" borderId="0" xfId="0" applyFont="1" applyAlignment="1">
      <alignment horizontal="center" vertical="center"/>
    </xf>
    <xf numFmtId="0" fontId="106" fillId="0" borderId="0" xfId="0" applyFont="1" applyAlignment="1">
      <alignment vertical="center" wrapText="1"/>
    </xf>
    <xf numFmtId="0" fontId="106" fillId="24" borderId="48" xfId="0" applyFont="1" applyFill="1" applyBorder="1" applyAlignment="1">
      <alignment horizontal="center" vertical="center"/>
    </xf>
    <xf numFmtId="0" fontId="106" fillId="24" borderId="45" xfId="0" applyFont="1" applyFill="1" applyBorder="1" applyAlignment="1">
      <alignment horizontal="center" vertical="center"/>
    </xf>
    <xf numFmtId="0" fontId="107" fillId="0" borderId="0" xfId="0" applyFont="1" applyAlignment="1">
      <alignment vertical="center" wrapText="1"/>
    </xf>
    <xf numFmtId="165" fontId="106" fillId="15" borderId="31" xfId="0" applyNumberFormat="1" applyFont="1" applyFill="1" applyBorder="1" applyAlignment="1">
      <alignment horizontal="center" vertical="center" wrapText="1"/>
    </xf>
    <xf numFmtId="0" fontId="106" fillId="16" borderId="32" xfId="0" applyFont="1" applyFill="1" applyBorder="1" applyAlignment="1">
      <alignment horizontal="center" vertical="center" wrapText="1"/>
    </xf>
    <xf numFmtId="0" fontId="106" fillId="0" borderId="0" xfId="0" applyFont="1" applyAlignment="1">
      <alignment horizontal="left" vertical="center" wrapText="1"/>
    </xf>
    <xf numFmtId="0" fontId="106" fillId="0" borderId="44" xfId="0" applyFont="1" applyBorder="1" applyAlignment="1">
      <alignment horizontal="left" vertical="center" wrapText="1"/>
    </xf>
    <xf numFmtId="0" fontId="106" fillId="10" borderId="29" xfId="0" applyFont="1" applyFill="1" applyBorder="1" applyAlignment="1">
      <alignment horizontal="left" vertical="center" wrapText="1"/>
    </xf>
    <xf numFmtId="165" fontId="106" fillId="15" borderId="48" xfId="0" applyNumberFormat="1" applyFont="1" applyFill="1" applyBorder="1" applyAlignment="1">
      <alignment horizontal="center" vertical="center"/>
    </xf>
    <xf numFmtId="0" fontId="106" fillId="15" borderId="48" xfId="0" applyFont="1" applyFill="1" applyBorder="1" applyAlignment="1">
      <alignment horizontal="center" vertical="center"/>
    </xf>
    <xf numFmtId="0" fontId="106" fillId="16" borderId="45" xfId="0" applyFont="1" applyFill="1" applyBorder="1" applyAlignment="1">
      <alignment horizontal="center" vertical="center"/>
    </xf>
    <xf numFmtId="165" fontId="106" fillId="15" borderId="32" xfId="0" applyNumberFormat="1" applyFont="1" applyFill="1" applyBorder="1" applyAlignment="1">
      <alignment horizontal="center" vertical="center"/>
    </xf>
    <xf numFmtId="0" fontId="106" fillId="15" borderId="39" xfId="0" applyFont="1" applyFill="1" applyBorder="1" applyAlignment="1">
      <alignment horizontal="center" vertical="center"/>
    </xf>
    <xf numFmtId="0" fontId="106" fillId="16" borderId="35" xfId="0" applyFont="1" applyFill="1" applyBorder="1" applyAlignment="1">
      <alignment horizontal="center" vertical="center"/>
    </xf>
    <xf numFmtId="0" fontId="89" fillId="10" borderId="48" xfId="0" applyFont="1" applyFill="1" applyBorder="1" applyAlignment="1">
      <alignment horizontal="center" vertical="center" wrapText="1"/>
    </xf>
    <xf numFmtId="0" fontId="89" fillId="10" borderId="45" xfId="0" applyFont="1" applyFill="1" applyBorder="1" applyAlignment="1">
      <alignment horizontal="center" vertical="center" wrapText="1"/>
    </xf>
    <xf numFmtId="0" fontId="89" fillId="10" borderId="29" xfId="30" applyFont="1" applyFill="1" applyBorder="1" applyAlignment="1">
      <alignment horizontal="center" vertical="center" wrapText="1"/>
    </xf>
    <xf numFmtId="0" fontId="89" fillId="0" borderId="0" xfId="0" applyFont="1" applyAlignment="1">
      <alignment horizontal="center" vertical="center" textRotation="90" wrapText="1"/>
    </xf>
    <xf numFmtId="0" fontId="81" fillId="0" borderId="36" xfId="0" applyFont="1" applyBorder="1" applyAlignment="1">
      <alignment horizontal="center" vertical="center" wrapText="1"/>
    </xf>
    <xf numFmtId="0" fontId="81" fillId="0" borderId="40" xfId="0" applyFont="1" applyBorder="1" applyAlignment="1">
      <alignment horizontal="center" vertical="center" wrapText="1"/>
    </xf>
    <xf numFmtId="0" fontId="71" fillId="0" borderId="40" xfId="0" applyFont="1" applyBorder="1" applyAlignment="1">
      <alignment horizontal="center" vertical="center" wrapText="1"/>
    </xf>
    <xf numFmtId="0" fontId="81" fillId="0" borderId="40" xfId="0" applyFont="1" applyBorder="1" applyAlignment="1">
      <alignment horizontal="center" vertical="center"/>
    </xf>
    <xf numFmtId="0" fontId="30" fillId="0" borderId="0" xfId="32" applyFont="1" applyAlignment="1">
      <alignment horizontal="center" vertical="center"/>
    </xf>
    <xf numFmtId="0" fontId="29" fillId="0" borderId="44" xfId="0" applyFont="1" applyBorder="1" applyAlignment="1">
      <alignment vertical="center" wrapText="1"/>
    </xf>
    <xf numFmtId="165" fontId="29" fillId="16" borderId="48" xfId="0" applyNumberFormat="1" applyFont="1" applyFill="1" applyBorder="1" applyAlignment="1">
      <alignment horizontal="center" vertical="center"/>
    </xf>
    <xf numFmtId="0" fontId="29" fillId="16" borderId="48" xfId="0" applyFont="1" applyFill="1" applyBorder="1" applyAlignment="1">
      <alignment horizontal="center" vertical="center"/>
    </xf>
    <xf numFmtId="0" fontId="29" fillId="16" borderId="45" xfId="0" applyFont="1" applyFill="1" applyBorder="1" applyAlignment="1">
      <alignment horizontal="center" vertical="center"/>
    </xf>
    <xf numFmtId="0" fontId="30" fillId="0" borderId="0" xfId="32" applyFont="1" applyAlignment="1">
      <alignment vertical="center"/>
    </xf>
    <xf numFmtId="0" fontId="53" fillId="0" borderId="0" xfId="0" applyFont="1" applyAlignment="1">
      <alignment vertical="center"/>
    </xf>
    <xf numFmtId="0" fontId="36" fillId="10" borderId="48" xfId="0" applyFont="1" applyFill="1" applyBorder="1" applyAlignment="1">
      <alignment horizontal="center" vertical="center" wrapText="1"/>
    </xf>
    <xf numFmtId="165" fontId="36" fillId="24" borderId="28" xfId="0" applyNumberFormat="1" applyFont="1" applyFill="1" applyBorder="1" applyAlignment="1">
      <alignment horizontal="center" vertical="center" wrapText="1"/>
    </xf>
    <xf numFmtId="0" fontId="122" fillId="13" borderId="0" xfId="30" applyFont="1" applyFill="1" applyBorder="1" applyAlignment="1">
      <alignment horizontal="center" vertical="center"/>
    </xf>
    <xf numFmtId="0" fontId="28" fillId="10" borderId="123" xfId="0" applyFont="1" applyFill="1" applyBorder="1" applyAlignment="1">
      <alignment horizontal="center" vertical="center" wrapText="1"/>
    </xf>
    <xf numFmtId="0" fontId="31" fillId="0" borderId="0" xfId="0" applyFont="1" applyAlignment="1">
      <alignment horizontal="center" vertical="center" textRotation="90" wrapText="1"/>
    </xf>
    <xf numFmtId="0" fontId="58" fillId="0" borderId="0" xfId="0" applyFont="1" applyAlignment="1">
      <alignment horizontal="center" vertical="center" wrapText="1"/>
    </xf>
    <xf numFmtId="0" fontId="36" fillId="7" borderId="34" xfId="0" applyFont="1" applyFill="1" applyBorder="1" applyAlignment="1">
      <alignment horizontal="center" vertical="center" wrapText="1"/>
    </xf>
    <xf numFmtId="169" fontId="36" fillId="15" borderId="31" xfId="0" applyNumberFormat="1" applyFont="1" applyFill="1" applyBorder="1" applyAlignment="1" applyProtection="1">
      <alignment horizontal="center" vertical="center" wrapText="1"/>
      <protection locked="0"/>
    </xf>
    <xf numFmtId="165" fontId="36" fillId="15" borderId="32" xfId="0" applyNumberFormat="1" applyFont="1" applyFill="1" applyBorder="1" applyAlignment="1" applyProtection="1">
      <alignment horizontal="center" vertical="center" wrapText="1"/>
      <protection locked="0"/>
    </xf>
    <xf numFmtId="169" fontId="36" fillId="15" borderId="28" xfId="0" applyNumberFormat="1" applyFont="1" applyFill="1" applyBorder="1" applyAlignment="1" applyProtection="1">
      <alignment horizontal="center" vertical="center" wrapText="1"/>
      <protection locked="0"/>
    </xf>
    <xf numFmtId="165" fontId="36" fillId="15" borderId="39" xfId="0" applyNumberFormat="1" applyFont="1" applyFill="1" applyBorder="1" applyAlignment="1" applyProtection="1">
      <alignment horizontal="center" vertical="center" wrapText="1"/>
      <protection locked="0"/>
    </xf>
    <xf numFmtId="169" fontId="36" fillId="16" borderId="34" xfId="0" applyNumberFormat="1" applyFont="1" applyFill="1" applyBorder="1" applyAlignment="1">
      <alignment horizontal="center" vertical="center" wrapText="1"/>
    </xf>
    <xf numFmtId="169" fontId="36" fillId="15" borderId="48" xfId="0" applyNumberFormat="1" applyFont="1" applyFill="1" applyBorder="1" applyAlignment="1" applyProtection="1">
      <alignment horizontal="center" vertical="center" wrapText="1"/>
      <protection locked="0"/>
    </xf>
    <xf numFmtId="165" fontId="36" fillId="15" borderId="45" xfId="0" applyNumberFormat="1" applyFont="1" applyFill="1" applyBorder="1" applyAlignment="1" applyProtection="1">
      <alignment horizontal="center" vertical="center" wrapText="1"/>
      <protection locked="0"/>
    </xf>
    <xf numFmtId="169" fontId="36" fillId="16" borderId="48" xfId="0" applyNumberFormat="1" applyFont="1" applyFill="1" applyBorder="1" applyAlignment="1">
      <alignment horizontal="center" vertical="center" wrapText="1"/>
    </xf>
    <xf numFmtId="165" fontId="36" fillId="16" borderId="45" xfId="0" applyNumberFormat="1" applyFont="1" applyFill="1" applyBorder="1" applyAlignment="1" applyProtection="1">
      <alignment horizontal="center" vertical="center" wrapText="1"/>
      <protection locked="0"/>
    </xf>
    <xf numFmtId="0" fontId="32" fillId="0" borderId="0" xfId="0" applyFont="1" applyAlignment="1">
      <alignment horizontal="left" vertical="center"/>
    </xf>
    <xf numFmtId="1" fontId="36" fillId="0" borderId="0" xfId="0" applyNumberFormat="1" applyFont="1" applyAlignment="1">
      <alignment horizontal="center" vertical="center" wrapText="1"/>
    </xf>
    <xf numFmtId="0" fontId="104" fillId="0" borderId="0" xfId="0" applyFont="1" applyAlignment="1">
      <alignment horizontal="center" vertical="center" wrapText="1"/>
    </xf>
    <xf numFmtId="0" fontId="75" fillId="0" borderId="36" xfId="0" applyFont="1" applyBorder="1" applyAlignment="1">
      <alignment horizontal="center" vertical="center" wrapText="1"/>
    </xf>
    <xf numFmtId="0" fontId="75" fillId="0" borderId="40" xfId="0" applyFont="1" applyBorder="1" applyAlignment="1">
      <alignment horizontal="center" vertical="center" wrapText="1"/>
    </xf>
    <xf numFmtId="0" fontId="75" fillId="0" borderId="37" xfId="0" applyFont="1" applyBorder="1" applyAlignment="1">
      <alignment horizontal="center" vertical="center" wrapText="1"/>
    </xf>
    <xf numFmtId="0" fontId="36" fillId="15" borderId="48" xfId="0" applyFont="1" applyFill="1" applyBorder="1" applyAlignment="1" applyProtection="1">
      <alignment vertical="center" wrapText="1"/>
      <protection locked="0"/>
    </xf>
    <xf numFmtId="0" fontId="45" fillId="0" borderId="0" xfId="0" applyFont="1" applyAlignment="1">
      <alignment wrapText="1"/>
    </xf>
    <xf numFmtId="0" fontId="75" fillId="0" borderId="0" xfId="0" applyFont="1" applyAlignment="1">
      <alignment horizontal="center" vertical="center" wrapText="1"/>
    </xf>
    <xf numFmtId="0" fontId="75" fillId="0" borderId="29" xfId="0" applyFont="1" applyBorder="1" applyAlignment="1">
      <alignment horizontal="center" vertical="center" wrapText="1"/>
    </xf>
    <xf numFmtId="0" fontId="28" fillId="0" borderId="29" xfId="0" applyFont="1" applyBorder="1" applyAlignment="1">
      <alignment horizontal="left" vertical="center" wrapText="1"/>
    </xf>
    <xf numFmtId="165" fontId="36" fillId="15" borderId="45" xfId="0" applyNumberFormat="1" applyFont="1" applyFill="1" applyBorder="1" applyAlignment="1">
      <alignment horizontal="center" vertical="center" wrapText="1"/>
    </xf>
    <xf numFmtId="0" fontId="12" fillId="0" borderId="0" xfId="0" applyFont="1" applyAlignment="1">
      <alignment horizontal="center" vertical="center" wrapText="1"/>
    </xf>
    <xf numFmtId="0" fontId="91" fillId="0" borderId="0" xfId="0" applyFont="1" applyAlignment="1">
      <alignment horizontal="left"/>
    </xf>
    <xf numFmtId="0" fontId="49" fillId="0" borderId="0" xfId="0" applyFont="1"/>
    <xf numFmtId="0" fontId="28" fillId="0" borderId="0" xfId="0" applyFont="1" applyAlignment="1">
      <alignment horizontal="center" vertical="center" textRotation="90" wrapText="1"/>
    </xf>
    <xf numFmtId="0" fontId="24" fillId="0" borderId="0" xfId="0" applyFont="1"/>
    <xf numFmtId="165" fontId="36" fillId="15" borderId="32" xfId="0" applyNumberFormat="1" applyFont="1" applyFill="1" applyBorder="1" applyAlignment="1">
      <alignment horizontal="center" vertical="center" wrapText="1"/>
    </xf>
    <xf numFmtId="0" fontId="30" fillId="0" borderId="0" xfId="28" applyFont="1" applyAlignment="1">
      <alignment horizontal="center" vertical="center" wrapText="1"/>
    </xf>
    <xf numFmtId="0" fontId="28" fillId="0" borderId="18" xfId="0" applyFont="1" applyBorder="1" applyAlignment="1">
      <alignment horizontal="left" vertical="center" wrapText="1"/>
    </xf>
    <xf numFmtId="0" fontId="28" fillId="0" borderId="18" xfId="0" applyFont="1" applyBorder="1" applyAlignment="1">
      <alignment horizontal="center" vertical="center" wrapText="1"/>
    </xf>
    <xf numFmtId="165" fontId="36" fillId="10" borderId="28" xfId="0" applyNumberFormat="1" applyFont="1" applyFill="1" applyBorder="1" applyAlignment="1">
      <alignment horizontal="center" vertical="center" wrapText="1"/>
    </xf>
    <xf numFmtId="0" fontId="72" fillId="0" borderId="36" xfId="30" applyFont="1" applyBorder="1" applyAlignment="1">
      <alignment horizontal="center" vertical="center" wrapText="1"/>
    </xf>
    <xf numFmtId="0" fontId="72" fillId="0" borderId="40" xfId="30" applyFont="1" applyBorder="1" applyAlignment="1">
      <alignment horizontal="center" vertical="center" wrapText="1"/>
    </xf>
    <xf numFmtId="0" fontId="72" fillId="0" borderId="37" xfId="30" applyFont="1" applyBorder="1" applyAlignment="1">
      <alignment horizontal="center" vertical="center" wrapText="1"/>
    </xf>
    <xf numFmtId="0" fontId="36" fillId="23" borderId="31" xfId="0" applyFont="1" applyFill="1" applyBorder="1" applyAlignment="1">
      <alignment horizontal="center" vertical="center" wrapText="1"/>
    </xf>
    <xf numFmtId="0" fontId="36" fillId="23" borderId="32" xfId="0" applyFont="1" applyFill="1" applyBorder="1" applyAlignment="1">
      <alignment horizontal="center" vertical="center" wrapText="1"/>
    </xf>
    <xf numFmtId="0" fontId="36" fillId="23" borderId="28" xfId="0" applyFont="1" applyFill="1" applyBorder="1" applyAlignment="1">
      <alignment horizontal="center" vertical="center" wrapText="1"/>
    </xf>
    <xf numFmtId="0" fontId="36" fillId="23" borderId="39" xfId="0" applyFont="1" applyFill="1" applyBorder="1" applyAlignment="1">
      <alignment horizontal="center" vertical="center" wrapText="1"/>
    </xf>
    <xf numFmtId="0" fontId="43" fillId="10" borderId="32" xfId="0" applyFont="1" applyFill="1" applyBorder="1"/>
    <xf numFmtId="0" fontId="43" fillId="10" borderId="39" xfId="0" applyFont="1" applyFill="1" applyBorder="1"/>
    <xf numFmtId="0" fontId="89" fillId="23" borderId="48" xfId="0" applyFont="1" applyFill="1" applyBorder="1" applyAlignment="1">
      <alignment horizontal="center" vertical="center" wrapText="1"/>
    </xf>
    <xf numFmtId="10" fontId="86" fillId="14" borderId="39" xfId="15" applyNumberFormat="1" applyFont="1" applyFill="1" applyBorder="1" applyAlignment="1">
      <alignment horizontal="center" vertical="center"/>
    </xf>
    <xf numFmtId="164" fontId="36" fillId="16" borderId="39" xfId="0" applyNumberFormat="1" applyFont="1" applyFill="1" applyBorder="1" applyAlignment="1">
      <alignment horizontal="center" vertical="center" wrapText="1"/>
    </xf>
    <xf numFmtId="164" fontId="36" fillId="16" borderId="35" xfId="0" applyNumberFormat="1" applyFont="1" applyFill="1" applyBorder="1" applyAlignment="1">
      <alignment horizontal="center" vertical="center" wrapText="1"/>
    </xf>
    <xf numFmtId="1" fontId="36" fillId="16" borderId="35" xfId="0" applyNumberFormat="1" applyFont="1" applyFill="1" applyBorder="1" applyAlignment="1">
      <alignment horizontal="center" vertical="center" wrapText="1"/>
    </xf>
    <xf numFmtId="0" fontId="51" fillId="0" borderId="0" xfId="0" applyFont="1" applyAlignment="1">
      <alignment vertical="center"/>
    </xf>
    <xf numFmtId="0" fontId="44" fillId="5" borderId="0" xfId="0" applyFont="1" applyFill="1" applyAlignment="1">
      <alignment horizontal="left" vertical="center" wrapText="1"/>
    </xf>
    <xf numFmtId="0" fontId="30" fillId="0" borderId="0" xfId="0" applyFont="1" applyAlignment="1">
      <alignment horizontal="center" vertical="center"/>
    </xf>
    <xf numFmtId="0" fontId="47" fillId="0" borderId="0" xfId="0" applyFont="1" applyAlignment="1">
      <alignment vertical="center" wrapText="1"/>
    </xf>
    <xf numFmtId="0" fontId="51" fillId="5" borderId="0" xfId="37" applyFont="1" applyFill="1" applyBorder="1" applyAlignment="1">
      <alignment vertical="center" wrapText="1"/>
    </xf>
    <xf numFmtId="0" fontId="124" fillId="0" borderId="0" xfId="35" applyFont="1" applyAlignment="1">
      <alignment vertical="center"/>
    </xf>
    <xf numFmtId="0" fontId="51" fillId="0" borderId="0" xfId="0" applyFont="1" applyAlignment="1">
      <alignment horizontal="left" vertical="center" wrapText="1"/>
    </xf>
    <xf numFmtId="0" fontId="47" fillId="0" borderId="0" xfId="0" applyFont="1" applyAlignment="1">
      <alignment horizontal="center" vertical="center" wrapText="1"/>
    </xf>
    <xf numFmtId="0" fontId="50" fillId="0" borderId="0" xfId="0" applyFont="1" applyAlignment="1">
      <alignment vertical="center" wrapText="1"/>
    </xf>
    <xf numFmtId="0" fontId="41" fillId="0" borderId="0" xfId="0" applyFont="1" applyAlignment="1">
      <alignment horizontal="center" vertical="center"/>
    </xf>
    <xf numFmtId="0" fontId="30" fillId="0" borderId="0" xfId="0" applyFont="1" applyAlignment="1">
      <alignment vertical="top"/>
    </xf>
    <xf numFmtId="0" fontId="40" fillId="0" borderId="0" xfId="0" applyFont="1" applyAlignment="1">
      <alignment vertical="top"/>
    </xf>
    <xf numFmtId="0" fontId="41" fillId="0" borderId="0" xfId="0" applyFont="1" applyAlignment="1">
      <alignment horizontal="center" vertical="top"/>
    </xf>
    <xf numFmtId="0" fontId="28" fillId="10" borderId="28" xfId="0" applyFont="1" applyFill="1" applyBorder="1" applyAlignment="1">
      <alignment vertical="center" wrapText="1"/>
    </xf>
    <xf numFmtId="0" fontId="30" fillId="0" borderId="0" xfId="0" applyFont="1" applyAlignment="1">
      <alignment vertical="top" wrapText="1"/>
    </xf>
    <xf numFmtId="0" fontId="30" fillId="0" borderId="0" xfId="0" applyFont="1" applyAlignment="1">
      <alignment horizontal="center" vertical="top" wrapText="1"/>
    </xf>
    <xf numFmtId="0" fontId="31" fillId="0" borderId="0" xfId="0" applyFont="1" applyAlignment="1">
      <alignment horizontal="center" vertical="top"/>
    </xf>
    <xf numFmtId="165" fontId="24" fillId="0" borderId="0" xfId="0" applyNumberFormat="1" applyFont="1"/>
    <xf numFmtId="0" fontId="119" fillId="0" borderId="0" xfId="0" applyFont="1"/>
    <xf numFmtId="0" fontId="58" fillId="0" borderId="0" xfId="35" applyFont="1" applyAlignment="1">
      <alignment horizontal="center" vertical="center"/>
    </xf>
    <xf numFmtId="0" fontId="24" fillId="0" borderId="0" xfId="0" applyFont="1" applyAlignment="1">
      <alignment horizontal="center" vertical="center" wrapText="1"/>
    </xf>
    <xf numFmtId="0" fontId="48" fillId="0" borderId="0" xfId="0" applyFont="1" applyAlignment="1">
      <alignment horizontal="center" vertical="center" wrapText="1"/>
    </xf>
    <xf numFmtId="0" fontId="119" fillId="0" borderId="0" xfId="15" applyFont="1" applyAlignment="1">
      <alignment horizontal="center" vertical="center"/>
    </xf>
    <xf numFmtId="0" fontId="119" fillId="0" borderId="0" xfId="0" applyFont="1" applyAlignment="1">
      <alignment wrapText="1"/>
    </xf>
    <xf numFmtId="164" fontId="36" fillId="16" borderId="34" xfId="0" applyNumberFormat="1" applyFont="1" applyFill="1" applyBorder="1" applyAlignment="1">
      <alignment horizontal="center" vertical="center" wrapText="1"/>
    </xf>
    <xf numFmtId="0" fontId="49" fillId="0" borderId="0" xfId="15" applyFont="1" applyAlignment="1">
      <alignment vertical="center" wrapText="1"/>
    </xf>
    <xf numFmtId="0" fontId="49" fillId="0" borderId="0" xfId="15" applyFont="1" applyAlignment="1">
      <alignment vertical="center"/>
    </xf>
    <xf numFmtId="0" fontId="48" fillId="0" borderId="0" xfId="0" applyFont="1"/>
    <xf numFmtId="0" fontId="35" fillId="0" borderId="0" xfId="29" applyFont="1" applyFill="1" applyBorder="1" applyAlignment="1">
      <alignment horizontal="center" vertical="center" wrapText="1"/>
    </xf>
    <xf numFmtId="0" fontId="45" fillId="0" borderId="0" xfId="30" applyFont="1" applyBorder="1" applyAlignment="1">
      <alignment horizontal="center" vertical="top" wrapText="1"/>
    </xf>
    <xf numFmtId="0" fontId="31" fillId="0" borderId="0" xfId="0" applyFont="1" applyAlignment="1">
      <alignment vertical="top" wrapText="1"/>
    </xf>
    <xf numFmtId="0" fontId="31" fillId="0" borderId="0" xfId="0" applyFont="1" applyAlignment="1">
      <alignment horizontal="center" vertical="top" wrapText="1"/>
    </xf>
    <xf numFmtId="1" fontId="36" fillId="15" borderId="35" xfId="0" applyNumberFormat="1" applyFont="1" applyFill="1" applyBorder="1" applyAlignment="1" applyProtection="1">
      <alignment horizontal="center" vertical="center" wrapText="1"/>
      <protection locked="0"/>
    </xf>
    <xf numFmtId="0" fontId="103" fillId="0" borderId="0" xfId="0" applyFont="1" applyAlignment="1">
      <alignment horizontal="center" vertical="center"/>
    </xf>
    <xf numFmtId="0" fontId="28" fillId="10" borderId="30" xfId="0" applyFont="1" applyFill="1" applyBorder="1" applyAlignment="1">
      <alignment vertical="center" wrapText="1"/>
    </xf>
    <xf numFmtId="0" fontId="28" fillId="10" borderId="38" xfId="0" applyFont="1" applyFill="1" applyBorder="1" applyAlignment="1">
      <alignment vertical="center" wrapText="1"/>
    </xf>
    <xf numFmtId="0" fontId="28" fillId="10" borderId="33" xfId="0" applyFont="1" applyFill="1" applyBorder="1" applyAlignment="1">
      <alignment vertical="center" wrapText="1"/>
    </xf>
    <xf numFmtId="0" fontId="71" fillId="0" borderId="0" xfId="48" applyFont="1" applyFill="1" applyBorder="1" applyAlignment="1">
      <alignment horizontal="center" vertical="center"/>
    </xf>
    <xf numFmtId="0" fontId="31" fillId="0" borderId="0" xfId="0" applyFont="1" applyAlignment="1">
      <alignment horizontal="left" vertical="top" wrapText="1" indent="2"/>
    </xf>
    <xf numFmtId="0" fontId="31" fillId="0" borderId="0" xfId="34" applyFont="1" applyAlignment="1">
      <alignment horizontal="left" vertical="center"/>
    </xf>
    <xf numFmtId="0" fontId="39" fillId="0" borderId="0" xfId="0" applyFont="1" applyAlignment="1">
      <alignment vertical="center"/>
    </xf>
    <xf numFmtId="0" fontId="71" fillId="19" borderId="22" xfId="48" applyFont="1" applyBorder="1" applyAlignment="1">
      <alignment horizontal="center" vertical="center"/>
    </xf>
    <xf numFmtId="0" fontId="31" fillId="0" borderId="0" xfId="34" applyFont="1" applyAlignment="1">
      <alignment vertical="center"/>
    </xf>
    <xf numFmtId="0" fontId="42" fillId="0" borderId="0" xfId="34" applyFont="1" applyAlignment="1">
      <alignment vertical="center"/>
    </xf>
    <xf numFmtId="0" fontId="42" fillId="0" borderId="0" xfId="34" applyFont="1" applyAlignment="1">
      <alignment horizontal="center" vertical="center"/>
    </xf>
    <xf numFmtId="0" fontId="31" fillId="0" borderId="0" xfId="34" applyFont="1" applyAlignment="1">
      <alignment horizontal="center" vertical="center"/>
    </xf>
    <xf numFmtId="0" fontId="127" fillId="17" borderId="0" xfId="0" applyFont="1" applyFill="1" applyAlignment="1">
      <alignment horizontal="center" vertical="center"/>
    </xf>
    <xf numFmtId="0" fontId="101" fillId="0" borderId="0" xfId="0" applyFont="1" applyAlignment="1">
      <alignment horizontal="center" vertical="center" wrapText="1"/>
    </xf>
    <xf numFmtId="0" fontId="63" fillId="0" borderId="0" xfId="0" applyFont="1" applyAlignment="1">
      <alignment vertical="center"/>
    </xf>
    <xf numFmtId="164" fontId="30" fillId="0" borderId="0" xfId="0" applyNumberFormat="1" applyFont="1" applyAlignment="1">
      <alignment vertical="center"/>
    </xf>
    <xf numFmtId="165" fontId="29" fillId="16" borderId="39" xfId="0" applyNumberFormat="1" applyFont="1" applyFill="1" applyBorder="1" applyAlignment="1" applyProtection="1">
      <alignment horizontal="center" vertical="center" wrapText="1"/>
      <protection locked="0"/>
    </xf>
    <xf numFmtId="0" fontId="31" fillId="0" borderId="11" xfId="0" applyFont="1" applyBorder="1" applyAlignment="1">
      <alignment vertical="center" wrapText="1"/>
    </xf>
    <xf numFmtId="0" fontId="29" fillId="2" borderId="28" xfId="2" applyFont="1" applyFill="1" applyBorder="1" applyAlignment="1">
      <alignment horizontal="center" vertical="center"/>
    </xf>
    <xf numFmtId="0" fontId="29" fillId="0" borderId="34" xfId="2" applyFont="1" applyBorder="1" applyAlignment="1">
      <alignment horizontal="center" vertical="center" wrapText="1"/>
    </xf>
    <xf numFmtId="0" fontId="29" fillId="0" borderId="130" xfId="0" applyFont="1" applyBorder="1" applyAlignment="1">
      <alignment horizontal="center" vertical="center" wrapText="1"/>
    </xf>
    <xf numFmtId="0" fontId="36" fillId="0" borderId="131" xfId="0" applyFont="1" applyBorder="1" applyAlignment="1">
      <alignment vertical="center" wrapText="1"/>
    </xf>
    <xf numFmtId="0" fontId="36" fillId="0" borderId="132" xfId="0" applyFont="1" applyBorder="1" applyAlignment="1">
      <alignment horizontal="center" vertical="center" wrapText="1"/>
    </xf>
    <xf numFmtId="0" fontId="29" fillId="0" borderId="134" xfId="0" applyFont="1" applyBorder="1" applyAlignment="1">
      <alignment vertical="center" wrapText="1"/>
    </xf>
    <xf numFmtId="0" fontId="29" fillId="0" borderId="135" xfId="0" applyFont="1" applyBorder="1" applyAlignment="1">
      <alignment horizontal="center" vertical="center" wrapText="1"/>
    </xf>
    <xf numFmtId="0" fontId="36" fillId="0" borderId="137" xfId="0" applyFont="1" applyBorder="1" applyAlignment="1">
      <alignment vertical="center" wrapText="1"/>
    </xf>
    <xf numFmtId="0" fontId="36" fillId="0" borderId="138" xfId="0" applyFont="1" applyBorder="1" applyAlignment="1">
      <alignment horizontal="center" vertical="center" wrapText="1"/>
    </xf>
    <xf numFmtId="0" fontId="36" fillId="15" borderId="132" xfId="0" applyFont="1" applyFill="1" applyBorder="1" applyAlignment="1" applyProtection="1">
      <alignment horizontal="center" vertical="center" wrapText="1"/>
      <protection locked="0"/>
    </xf>
    <xf numFmtId="165" fontId="36" fillId="16" borderId="133" xfId="0" applyNumberFormat="1" applyFont="1" applyFill="1" applyBorder="1" applyAlignment="1">
      <alignment horizontal="center" vertical="center" wrapText="1"/>
    </xf>
    <xf numFmtId="0" fontId="36" fillId="15" borderId="135" xfId="0" applyFont="1" applyFill="1" applyBorder="1" applyAlignment="1" applyProtection="1">
      <alignment horizontal="center" vertical="center" wrapText="1"/>
      <protection locked="0"/>
    </xf>
    <xf numFmtId="165" fontId="36" fillId="16" borderId="136" xfId="0" applyNumberFormat="1" applyFont="1" applyFill="1" applyBorder="1" applyAlignment="1">
      <alignment horizontal="center" vertical="center" wrapText="1"/>
    </xf>
    <xf numFmtId="0" fontId="29" fillId="0" borderId="132" xfId="0" applyFont="1" applyBorder="1" applyAlignment="1">
      <alignment horizontal="center" vertical="center" wrapText="1"/>
    </xf>
    <xf numFmtId="0" fontId="36" fillId="28" borderId="70" xfId="0" applyFont="1" applyFill="1" applyBorder="1" applyAlignment="1">
      <alignment horizontal="center" vertical="center" wrapText="1"/>
    </xf>
    <xf numFmtId="0" fontId="36" fillId="28" borderId="78" xfId="0" applyFont="1" applyFill="1" applyBorder="1" applyAlignment="1">
      <alignment horizontal="center" vertical="center" wrapText="1"/>
    </xf>
    <xf numFmtId="0" fontId="36" fillId="28" borderId="90" xfId="0" applyFont="1" applyFill="1" applyBorder="1" applyAlignment="1">
      <alignment horizontal="center" vertical="center" wrapText="1"/>
    </xf>
    <xf numFmtId="0" fontId="36" fillId="0" borderId="130" xfId="0" applyFont="1" applyBorder="1" applyAlignment="1">
      <alignment horizontal="left" vertical="center" wrapText="1"/>
    </xf>
    <xf numFmtId="0" fontId="29" fillId="15" borderId="130" xfId="0" applyFont="1" applyFill="1" applyBorder="1" applyAlignment="1">
      <alignment horizontal="center" vertical="center" wrapText="1"/>
    </xf>
    <xf numFmtId="0" fontId="29" fillId="24" borderId="130" xfId="0" applyFont="1" applyFill="1" applyBorder="1" applyAlignment="1">
      <alignment horizontal="center" vertical="center" wrapText="1"/>
    </xf>
    <xf numFmtId="0" fontId="74" fillId="10" borderId="130" xfId="0" applyFont="1" applyFill="1" applyBorder="1" applyAlignment="1">
      <alignment horizontal="center" vertical="center" wrapText="1"/>
    </xf>
    <xf numFmtId="0" fontId="76" fillId="10" borderId="130" xfId="0" applyFont="1" applyFill="1" applyBorder="1" applyAlignment="1">
      <alignment horizontal="center" wrapText="1"/>
    </xf>
    <xf numFmtId="0" fontId="36" fillId="0" borderId="131" xfId="0" applyFont="1" applyBorder="1" applyAlignment="1">
      <alignment horizontal="left" vertical="center" wrapText="1"/>
    </xf>
    <xf numFmtId="0" fontId="36" fillId="0" borderId="132" xfId="0" applyFont="1" applyBorder="1" applyAlignment="1">
      <alignment horizontal="left" vertical="center" wrapText="1"/>
    </xf>
    <xf numFmtId="0" fontId="29" fillId="15" borderId="132" xfId="0" applyFont="1" applyFill="1" applyBorder="1" applyAlignment="1">
      <alignment horizontal="center" vertical="center" wrapText="1"/>
    </xf>
    <xf numFmtId="0" fontId="29" fillId="24" borderId="132" xfId="0" applyFont="1" applyFill="1" applyBorder="1" applyAlignment="1">
      <alignment horizontal="center" vertical="center" wrapText="1"/>
    </xf>
    <xf numFmtId="0" fontId="29" fillId="16" borderId="133" xfId="0" applyFont="1" applyFill="1" applyBorder="1" applyAlignment="1">
      <alignment horizontal="center" vertical="center" wrapText="1"/>
    </xf>
    <xf numFmtId="0" fontId="36" fillId="0" borderId="140" xfId="0" applyFont="1" applyBorder="1" applyAlignment="1">
      <alignment horizontal="left" vertical="center" wrapText="1"/>
    </xf>
    <xf numFmtId="0" fontId="29" fillId="24" borderId="141" xfId="0" applyFont="1" applyFill="1" applyBorder="1" applyAlignment="1">
      <alignment horizontal="center" vertical="center" wrapText="1"/>
    </xf>
    <xf numFmtId="0" fontId="29" fillId="16" borderId="141" xfId="0" applyFont="1" applyFill="1" applyBorder="1" applyAlignment="1">
      <alignment horizontal="center" vertical="center" wrapText="1"/>
    </xf>
    <xf numFmtId="0" fontId="36" fillId="0" borderId="134" xfId="0" applyFont="1" applyBorder="1" applyAlignment="1">
      <alignment horizontal="left" vertical="center" wrapText="1"/>
    </xf>
    <xf numFmtId="0" fontId="36" fillId="0" borderId="135" xfId="0" applyFont="1" applyBorder="1" applyAlignment="1">
      <alignment horizontal="left" vertical="center" wrapText="1"/>
    </xf>
    <xf numFmtId="0" fontId="74" fillId="10" borderId="135" xfId="0" applyFont="1" applyFill="1" applyBorder="1" applyAlignment="1">
      <alignment horizontal="center" vertical="center" wrapText="1"/>
    </xf>
    <xf numFmtId="0" fontId="76" fillId="10" borderId="135" xfId="0" applyFont="1" applyFill="1" applyBorder="1" applyAlignment="1">
      <alignment horizontal="center" wrapText="1"/>
    </xf>
    <xf numFmtId="0" fontId="128" fillId="0" borderId="0" xfId="0" applyFont="1" applyAlignment="1">
      <alignment horizontal="left" vertical="center"/>
    </xf>
    <xf numFmtId="0" fontId="88" fillId="0" borderId="0" xfId="0" applyFont="1" applyAlignment="1">
      <alignment vertical="center"/>
    </xf>
    <xf numFmtId="0" fontId="88" fillId="0" borderId="0" xfId="0" applyFont="1" applyAlignment="1">
      <alignment horizontal="center" vertical="center" wrapText="1"/>
    </xf>
    <xf numFmtId="0" fontId="88" fillId="0" borderId="0" xfId="0" applyFont="1" applyAlignment="1">
      <alignment horizontal="center" vertical="center"/>
    </xf>
    <xf numFmtId="0" fontId="130" fillId="0" borderId="0" xfId="51" applyFont="1" applyFill="1" applyBorder="1" applyAlignment="1" applyProtection="1">
      <alignment horizontal="center" vertical="center"/>
    </xf>
    <xf numFmtId="0" fontId="83"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131" fillId="0" borderId="38" xfId="51" applyFont="1" applyBorder="1" applyAlignment="1" applyProtection="1">
      <alignment horizontal="left" vertical="top"/>
    </xf>
    <xf numFmtId="0" fontId="131" fillId="0" borderId="33" xfId="51" applyFont="1" applyBorder="1" applyAlignment="1" applyProtection="1">
      <alignment horizontal="left" vertical="top"/>
    </xf>
    <xf numFmtId="0" fontId="131" fillId="0" borderId="38" xfId="51" applyFont="1" applyBorder="1" applyAlignment="1" applyProtection="1">
      <alignment horizontal="left" vertical="center"/>
    </xf>
    <xf numFmtId="0" fontId="131" fillId="0" borderId="38" xfId="51" applyFont="1" applyFill="1" applyBorder="1" applyAlignment="1" applyProtection="1">
      <alignment horizontal="left" vertical="center"/>
    </xf>
    <xf numFmtId="0" fontId="131" fillId="0" borderId="33" xfId="51" applyFont="1" applyFill="1" applyBorder="1" applyAlignment="1" applyProtection="1">
      <alignment horizontal="left" vertical="center"/>
    </xf>
    <xf numFmtId="0" fontId="131" fillId="0" borderId="146" xfId="51" applyFont="1" applyBorder="1" applyAlignment="1" applyProtection="1">
      <alignment horizontal="left" vertical="center"/>
    </xf>
    <xf numFmtId="0" fontId="131" fillId="0" borderId="147" xfId="51" applyFont="1" applyBorder="1" applyAlignment="1" applyProtection="1">
      <alignment horizontal="left" vertical="center"/>
    </xf>
    <xf numFmtId="0" fontId="131" fillId="0" borderId="33" xfId="51" applyFont="1" applyBorder="1" applyAlignment="1" applyProtection="1">
      <alignment horizontal="left" vertical="center"/>
    </xf>
    <xf numFmtId="0" fontId="132" fillId="20" borderId="28" xfId="0" applyFont="1" applyFill="1" applyBorder="1" applyAlignment="1">
      <alignment horizontal="center" vertical="center" wrapText="1"/>
    </xf>
    <xf numFmtId="0" fontId="132" fillId="20" borderId="34" xfId="0" applyFont="1" applyFill="1" applyBorder="1" applyAlignment="1">
      <alignment horizontal="center" vertical="center" wrapText="1"/>
    </xf>
    <xf numFmtId="0" fontId="132" fillId="20" borderId="12" xfId="0" applyFont="1" applyFill="1" applyBorder="1" applyAlignment="1">
      <alignment horizontal="center" vertical="center" wrapText="1"/>
    </xf>
    <xf numFmtId="0" fontId="132" fillId="20" borderId="148" xfId="0" applyFont="1" applyFill="1" applyBorder="1" applyAlignment="1">
      <alignment horizontal="center" vertical="center" wrapText="1"/>
    </xf>
    <xf numFmtId="0" fontId="2" fillId="0" borderId="0" xfId="0" applyFont="1" applyAlignment="1">
      <alignment horizontal="left" vertical="top"/>
    </xf>
    <xf numFmtId="0" fontId="131" fillId="0" borderId="56" xfId="51" applyFont="1" applyBorder="1" applyAlignment="1" applyProtection="1">
      <alignment horizontal="left" vertical="top"/>
    </xf>
    <xf numFmtId="0" fontId="132" fillId="20" borderId="117" xfId="0" applyFont="1" applyFill="1" applyBorder="1" applyAlignment="1">
      <alignment horizontal="center" vertical="center" wrapText="1"/>
    </xf>
    <xf numFmtId="0" fontId="131" fillId="0" borderId="56" xfId="51" applyFont="1" applyBorder="1" applyAlignment="1" applyProtection="1">
      <alignment horizontal="left" vertical="center"/>
    </xf>
    <xf numFmtId="0" fontId="131" fillId="0" borderId="149" xfId="51" applyFont="1" applyBorder="1" applyAlignment="1" applyProtection="1">
      <alignment horizontal="left" vertical="center"/>
    </xf>
    <xf numFmtId="0" fontId="132" fillId="20" borderId="13" xfId="0" applyFont="1" applyFill="1" applyBorder="1" applyAlignment="1">
      <alignment horizontal="center" vertical="center" wrapText="1"/>
    </xf>
    <xf numFmtId="0" fontId="131" fillId="0" borderId="123" xfId="51" applyFont="1" applyBorder="1" applyAlignment="1" applyProtection="1">
      <alignment horizontal="left" vertical="center"/>
    </xf>
    <xf numFmtId="0" fontId="132" fillId="20" borderId="47" xfId="0" applyFont="1" applyFill="1" applyBorder="1" applyAlignment="1">
      <alignment horizontal="center" vertical="center" wrapText="1"/>
    </xf>
    <xf numFmtId="0" fontId="105" fillId="10" borderId="44" xfId="50" applyFont="1" applyBorder="1" applyAlignment="1">
      <alignment horizontal="center" vertical="center" wrapText="1"/>
    </xf>
    <xf numFmtId="0" fontId="105" fillId="10" borderId="48" xfId="50" applyFont="1" applyBorder="1" applyAlignment="1">
      <alignment horizontal="center" vertical="center" wrapText="1"/>
    </xf>
    <xf numFmtId="0" fontId="105" fillId="10" borderId="45" xfId="50" applyFont="1" applyBorder="1" applyAlignment="1">
      <alignment horizontal="center" vertical="center" wrapText="1"/>
    </xf>
    <xf numFmtId="0" fontId="105" fillId="10" borderId="124" xfId="50" applyFont="1" applyBorder="1" applyAlignment="1">
      <alignment horizontal="center" vertical="center" wrapText="1"/>
    </xf>
    <xf numFmtId="0" fontId="105" fillId="10" borderId="111" xfId="50" applyFont="1" applyBorder="1" applyAlignment="1">
      <alignment horizontal="center" vertical="center" wrapText="1"/>
    </xf>
    <xf numFmtId="0" fontId="105" fillId="10" borderId="87" xfId="50" applyFont="1" applyBorder="1" applyAlignment="1">
      <alignment horizontal="center" vertical="center" wrapText="1"/>
    </xf>
    <xf numFmtId="0" fontId="60" fillId="10" borderId="44" xfId="50" applyFont="1" applyBorder="1" applyAlignment="1">
      <alignment horizontal="center" vertical="center" wrapText="1"/>
    </xf>
    <xf numFmtId="0" fontId="60" fillId="10" borderId="45" xfId="50" applyFont="1" applyBorder="1" applyAlignment="1">
      <alignment horizontal="center" vertical="center" wrapText="1"/>
    </xf>
    <xf numFmtId="0" fontId="133" fillId="10" borderId="44" xfId="50" applyFont="1" applyBorder="1" applyAlignment="1">
      <alignment vertical="center" wrapText="1"/>
    </xf>
    <xf numFmtId="0" fontId="133" fillId="10" borderId="48" xfId="50" applyFont="1" applyBorder="1" applyAlignment="1">
      <alignment vertical="center" wrapText="1"/>
    </xf>
    <xf numFmtId="0" fontId="133" fillId="10" borderId="45" xfId="50" applyFont="1" applyBorder="1" applyAlignment="1">
      <alignment vertical="center" wrapText="1"/>
    </xf>
    <xf numFmtId="0" fontId="36" fillId="28" borderId="39" xfId="0" applyFont="1" applyFill="1" applyBorder="1" applyAlignment="1">
      <alignment horizontal="center" vertical="center" wrapText="1"/>
    </xf>
    <xf numFmtId="0" fontId="43" fillId="28" borderId="55" xfId="0" applyFont="1" applyFill="1" applyBorder="1" applyAlignment="1">
      <alignment horizontal="center" vertical="center" wrapText="1"/>
    </xf>
    <xf numFmtId="165" fontId="36" fillId="24" borderId="31" xfId="0" applyNumberFormat="1" applyFont="1" applyFill="1" applyBorder="1" applyAlignment="1">
      <alignment horizontal="center" vertical="center" wrapText="1"/>
    </xf>
    <xf numFmtId="165" fontId="29" fillId="24" borderId="34" xfId="0" applyNumberFormat="1" applyFont="1" applyFill="1" applyBorder="1" applyAlignment="1">
      <alignment horizontal="center" vertical="center" wrapText="1"/>
    </xf>
    <xf numFmtId="165" fontId="36" fillId="24" borderId="34" xfId="0" applyNumberFormat="1" applyFont="1" applyFill="1" applyBorder="1" applyAlignment="1">
      <alignment horizontal="center" vertical="center" wrapText="1"/>
    </xf>
    <xf numFmtId="165" fontId="36" fillId="7" borderId="31" xfId="0" applyNumberFormat="1" applyFont="1" applyFill="1" applyBorder="1" applyAlignment="1">
      <alignment horizontal="center" vertical="center" wrapText="1"/>
    </xf>
    <xf numFmtId="165" fontId="36" fillId="24" borderId="31" xfId="0" applyNumberFormat="1" applyFont="1" applyFill="1" applyBorder="1" applyAlignment="1">
      <alignment horizontal="center" vertical="center"/>
    </xf>
    <xf numFmtId="0" fontId="36" fillId="24" borderId="28" xfId="0" applyFont="1" applyFill="1" applyBorder="1" applyAlignment="1">
      <alignment horizontal="center" vertical="center"/>
    </xf>
    <xf numFmtId="0" fontId="36" fillId="24" borderId="32" xfId="0" applyFont="1" applyFill="1" applyBorder="1" applyAlignment="1">
      <alignment horizontal="center" vertical="center"/>
    </xf>
    <xf numFmtId="0" fontId="36" fillId="24" borderId="39" xfId="0" applyFont="1" applyFill="1" applyBorder="1" applyAlignment="1">
      <alignment horizontal="center" vertical="center"/>
    </xf>
    <xf numFmtId="0" fontId="36" fillId="24" borderId="35" xfId="0" applyFont="1" applyFill="1" applyBorder="1" applyAlignment="1">
      <alignment horizontal="center" vertical="center"/>
    </xf>
    <xf numFmtId="165" fontId="36" fillId="24" borderId="48" xfId="0" applyNumberFormat="1" applyFont="1" applyFill="1" applyBorder="1" applyAlignment="1">
      <alignment horizontal="center" vertical="center" wrapText="1"/>
    </xf>
    <xf numFmtId="0" fontId="36" fillId="0" borderId="153" xfId="0" applyFont="1" applyBorder="1" applyAlignment="1">
      <alignment horizontal="left" vertical="center" wrapText="1"/>
    </xf>
    <xf numFmtId="0" fontId="36" fillId="0" borderId="154" xfId="0" applyFont="1" applyBorder="1" applyAlignment="1">
      <alignment horizontal="center" vertical="center" wrapText="1"/>
    </xf>
    <xf numFmtId="165" fontId="36" fillId="16" borderId="154" xfId="0" applyNumberFormat="1" applyFont="1" applyFill="1" applyBorder="1" applyAlignment="1">
      <alignment horizontal="center" vertical="center" wrapText="1"/>
    </xf>
    <xf numFmtId="165" fontId="36" fillId="16" borderId="139" xfId="0" applyNumberFormat="1" applyFont="1" applyFill="1" applyBorder="1" applyAlignment="1">
      <alignment horizontal="center" vertical="center" wrapText="1"/>
    </xf>
    <xf numFmtId="0" fontId="43" fillId="28" borderId="73" xfId="0" applyFont="1" applyFill="1" applyBorder="1" applyAlignment="1">
      <alignment horizontal="center" vertical="center" wrapText="1"/>
    </xf>
    <xf numFmtId="0" fontId="43" fillId="28" borderId="78" xfId="0" applyFont="1" applyFill="1" applyBorder="1" applyAlignment="1">
      <alignment horizontal="center" vertical="center" wrapText="1"/>
    </xf>
    <xf numFmtId="0" fontId="60" fillId="10" borderId="155" xfId="0" applyFont="1" applyFill="1" applyBorder="1" applyAlignment="1">
      <alignment horizontal="left" vertical="center" wrapText="1"/>
    </xf>
    <xf numFmtId="0" fontId="28" fillId="10" borderId="156" xfId="0" applyFont="1" applyFill="1" applyBorder="1" applyAlignment="1">
      <alignment horizontal="center" vertical="center" wrapText="1"/>
    </xf>
    <xf numFmtId="0" fontId="28" fillId="10" borderId="157" xfId="0" applyFont="1" applyFill="1" applyBorder="1" applyAlignment="1">
      <alignment horizontal="center" vertical="center" wrapText="1"/>
    </xf>
    <xf numFmtId="0" fontId="36" fillId="0" borderId="158" xfId="0" applyFont="1" applyBorder="1" applyAlignment="1">
      <alignment horizontal="left" vertical="center" wrapText="1"/>
    </xf>
    <xf numFmtId="0" fontId="36" fillId="24" borderId="159" xfId="0" applyFont="1" applyFill="1" applyBorder="1" applyAlignment="1">
      <alignment horizontal="center" vertical="center" wrapText="1"/>
    </xf>
    <xf numFmtId="0" fontId="36" fillId="24" borderId="160" xfId="0" applyFont="1" applyFill="1" applyBorder="1" applyAlignment="1">
      <alignment horizontal="center" vertical="center" wrapText="1"/>
    </xf>
    <xf numFmtId="165" fontId="106" fillId="26" borderId="31" xfId="0" applyNumberFormat="1" applyFont="1" applyFill="1" applyBorder="1" applyAlignment="1">
      <alignment horizontal="center" vertical="center" wrapText="1"/>
    </xf>
    <xf numFmtId="0" fontId="36" fillId="28" borderId="73" xfId="0" applyFont="1" applyFill="1" applyBorder="1" applyAlignment="1">
      <alignment horizontal="center" vertical="center" wrapText="1"/>
    </xf>
    <xf numFmtId="0" fontId="36" fillId="28" borderId="118" xfId="0" applyFont="1" applyFill="1" applyBorder="1" applyAlignment="1">
      <alignment horizontal="center" vertical="center" wrapText="1"/>
    </xf>
    <xf numFmtId="0" fontId="36" fillId="26" borderId="118" xfId="0" applyFont="1" applyFill="1" applyBorder="1" applyAlignment="1">
      <alignment horizontal="center" vertical="center" wrapText="1"/>
    </xf>
    <xf numFmtId="0" fontId="36" fillId="26" borderId="119" xfId="0" applyFont="1" applyFill="1" applyBorder="1" applyAlignment="1">
      <alignment horizontal="center" vertical="center" wrapText="1"/>
    </xf>
    <xf numFmtId="0" fontId="36" fillId="26" borderId="70" xfId="0" applyFont="1" applyFill="1" applyBorder="1" applyAlignment="1">
      <alignment horizontal="center" vertical="center" wrapText="1"/>
    </xf>
    <xf numFmtId="0" fontId="36" fillId="26" borderId="73" xfId="0" applyFont="1" applyFill="1" applyBorder="1" applyAlignment="1">
      <alignment horizontal="center" vertical="center" wrapText="1"/>
    </xf>
    <xf numFmtId="0" fontId="36" fillId="24" borderId="161" xfId="0" applyFont="1" applyFill="1" applyBorder="1" applyAlignment="1">
      <alignment horizontal="center" vertical="center" wrapText="1"/>
    </xf>
    <xf numFmtId="0" fontId="36" fillId="24" borderId="162" xfId="0" applyFont="1" applyFill="1" applyBorder="1" applyAlignment="1">
      <alignment horizontal="center" vertical="center" wrapText="1"/>
    </xf>
    <xf numFmtId="0" fontId="36" fillId="0" borderId="163" xfId="0" applyFont="1" applyBorder="1" applyAlignment="1">
      <alignment horizontal="left" vertical="center" wrapText="1"/>
    </xf>
    <xf numFmtId="0" fontId="36" fillId="0" borderId="164" xfId="0" applyFont="1" applyBorder="1" applyAlignment="1">
      <alignment horizontal="left" vertical="center" wrapText="1"/>
    </xf>
    <xf numFmtId="0" fontId="36" fillId="0" borderId="165" xfId="0" applyFont="1" applyBorder="1" applyAlignment="1">
      <alignment horizontal="left" vertical="center" wrapText="1"/>
    </xf>
    <xf numFmtId="0" fontId="36" fillId="26" borderId="32" xfId="0" applyFont="1" applyFill="1" applyBorder="1" applyAlignment="1">
      <alignment horizontal="center" vertical="center" wrapText="1"/>
    </xf>
    <xf numFmtId="0" fontId="36" fillId="26" borderId="39" xfId="0" applyFont="1" applyFill="1" applyBorder="1" applyAlignment="1">
      <alignment horizontal="center" vertical="center" wrapText="1"/>
    </xf>
    <xf numFmtId="0" fontId="36" fillId="26" borderId="35" xfId="0" applyFont="1" applyFill="1" applyBorder="1" applyAlignment="1">
      <alignment horizontal="center" vertical="center" wrapText="1"/>
    </xf>
    <xf numFmtId="0" fontId="36" fillId="26" borderId="48" xfId="0" applyFont="1" applyFill="1" applyBorder="1" applyAlignment="1">
      <alignment horizontal="center" vertical="center" wrapText="1"/>
    </xf>
    <xf numFmtId="165" fontId="29" fillId="24" borderId="31" xfId="0" applyNumberFormat="1" applyFont="1" applyFill="1" applyBorder="1" applyAlignment="1">
      <alignment horizontal="center" vertical="center" wrapText="1"/>
    </xf>
    <xf numFmtId="165" fontId="106" fillId="24" borderId="31" xfId="0" applyNumberFormat="1" applyFont="1" applyFill="1" applyBorder="1" applyAlignment="1">
      <alignment horizontal="center" vertical="center" wrapText="1"/>
    </xf>
    <xf numFmtId="165" fontId="106" fillId="24" borderId="32" xfId="0" applyNumberFormat="1" applyFont="1" applyFill="1" applyBorder="1" applyAlignment="1">
      <alignment horizontal="center" vertical="center" wrapText="1"/>
    </xf>
    <xf numFmtId="165" fontId="29" fillId="24" borderId="28" xfId="0" applyNumberFormat="1" applyFont="1" applyFill="1" applyBorder="1" applyAlignment="1">
      <alignment horizontal="center" vertical="center" wrapText="1"/>
    </xf>
    <xf numFmtId="165" fontId="106" fillId="24" borderId="28" xfId="0" applyNumberFormat="1" applyFont="1" applyFill="1" applyBorder="1" applyAlignment="1">
      <alignment horizontal="center" vertical="center" wrapText="1"/>
    </xf>
    <xf numFmtId="0" fontId="29" fillId="24" borderId="34" xfId="0" applyFont="1" applyFill="1" applyBorder="1" applyAlignment="1">
      <alignment horizontal="center" vertical="center"/>
    </xf>
    <xf numFmtId="0" fontId="106" fillId="24" borderId="34" xfId="0" applyFont="1" applyFill="1" applyBorder="1" applyAlignment="1">
      <alignment horizontal="center" vertical="center"/>
    </xf>
    <xf numFmtId="0" fontId="106" fillId="24" borderId="35" xfId="0" applyFont="1" applyFill="1" applyBorder="1" applyAlignment="1">
      <alignment horizontal="center" vertical="center"/>
    </xf>
    <xf numFmtId="0" fontId="106" fillId="24" borderId="48" xfId="0" applyFont="1" applyFill="1" applyBorder="1" applyAlignment="1">
      <alignment horizontal="center" vertical="center" wrapText="1"/>
    </xf>
    <xf numFmtId="0" fontId="106" fillId="24" borderId="45" xfId="0" applyFont="1" applyFill="1" applyBorder="1" applyAlignment="1">
      <alignment horizontal="center" vertical="center" wrapText="1"/>
    </xf>
    <xf numFmtId="0" fontId="106" fillId="24" borderId="28" xfId="0" applyFont="1" applyFill="1" applyBorder="1" applyAlignment="1">
      <alignment horizontal="center" vertical="center"/>
    </xf>
    <xf numFmtId="165" fontId="36" fillId="24" borderId="32" xfId="0" applyNumberFormat="1" applyFont="1" applyFill="1" applyBorder="1" applyAlignment="1">
      <alignment horizontal="center" vertical="center" wrapText="1"/>
    </xf>
    <xf numFmtId="165" fontId="36" fillId="24" borderId="39" xfId="0" applyNumberFormat="1" applyFont="1" applyFill="1" applyBorder="1" applyAlignment="1">
      <alignment horizontal="center" vertical="center" wrapText="1"/>
    </xf>
    <xf numFmtId="165" fontId="36" fillId="24" borderId="35" xfId="0" applyNumberFormat="1" applyFont="1" applyFill="1" applyBorder="1" applyAlignment="1">
      <alignment horizontal="center" vertical="center" wrapText="1"/>
    </xf>
    <xf numFmtId="0" fontId="36" fillId="24" borderId="31" xfId="0" applyFont="1" applyFill="1" applyBorder="1" applyAlignment="1" applyProtection="1">
      <alignment horizontal="center" vertical="center" wrapText="1"/>
      <protection locked="0"/>
    </xf>
    <xf numFmtId="0" fontId="36" fillId="24" borderId="28" xfId="0" applyFont="1" applyFill="1" applyBorder="1" applyAlignment="1" applyProtection="1">
      <alignment horizontal="center" vertical="center" wrapText="1"/>
      <protection locked="0"/>
    </xf>
    <xf numFmtId="165" fontId="29" fillId="24" borderId="48" xfId="0" applyNumberFormat="1" applyFont="1" applyFill="1" applyBorder="1" applyAlignment="1">
      <alignment horizontal="center" vertical="center"/>
    </xf>
    <xf numFmtId="165" fontId="29" fillId="24" borderId="45" xfId="0" applyNumberFormat="1" applyFont="1" applyFill="1" applyBorder="1" applyAlignment="1">
      <alignment horizontal="center" vertical="center"/>
    </xf>
    <xf numFmtId="0" fontId="2" fillId="0" borderId="0" xfId="0" applyFont="1" applyAlignment="1">
      <alignment horizontal="left"/>
    </xf>
    <xf numFmtId="0" fontId="43" fillId="0" borderId="0" xfId="0" applyFont="1" applyAlignment="1">
      <alignment horizontal="left"/>
    </xf>
    <xf numFmtId="0" fontId="29" fillId="26" borderId="132" xfId="0" applyFont="1" applyFill="1" applyBorder="1" applyAlignment="1">
      <alignment horizontal="center" vertical="center" wrapText="1"/>
    </xf>
    <xf numFmtId="0" fontId="29" fillId="26" borderId="130" xfId="0" applyFont="1" applyFill="1" applyBorder="1" applyAlignment="1">
      <alignment horizontal="center" vertical="center" wrapText="1"/>
    </xf>
    <xf numFmtId="0" fontId="29" fillId="26" borderId="141" xfId="0" applyFont="1" applyFill="1" applyBorder="1" applyAlignment="1">
      <alignment horizontal="center" vertical="center" wrapText="1"/>
    </xf>
    <xf numFmtId="0" fontId="29" fillId="26" borderId="136" xfId="0" applyFont="1" applyFill="1" applyBorder="1" applyAlignment="1">
      <alignment horizontal="center" vertical="center" wrapText="1"/>
    </xf>
    <xf numFmtId="0" fontId="36" fillId="0" borderId="130" xfId="0" applyFont="1" applyBorder="1" applyAlignment="1">
      <alignment horizontal="center" vertical="center" wrapText="1"/>
    </xf>
    <xf numFmtId="165" fontId="88" fillId="15" borderId="130" xfId="15" applyNumberFormat="1" applyFont="1" applyFill="1" applyBorder="1" applyAlignment="1">
      <alignment horizontal="center" vertical="center"/>
    </xf>
    <xf numFmtId="170" fontId="86" fillId="26" borderId="130" xfId="47" applyNumberFormat="1" applyFont="1" applyFill="1" applyBorder="1" applyAlignment="1" applyProtection="1">
      <alignment horizontal="center" vertical="center"/>
    </xf>
    <xf numFmtId="0" fontId="29" fillId="16" borderId="130" xfId="0" applyFont="1" applyFill="1" applyBorder="1" applyAlignment="1">
      <alignment horizontal="center" vertical="center" wrapText="1"/>
    </xf>
    <xf numFmtId="165" fontId="88" fillId="15" borderId="132" xfId="15" applyNumberFormat="1" applyFont="1" applyFill="1" applyBorder="1" applyAlignment="1">
      <alignment horizontal="center" vertical="center"/>
    </xf>
    <xf numFmtId="0" fontId="29" fillId="24" borderId="133" xfId="0" applyFont="1" applyFill="1" applyBorder="1" applyAlignment="1">
      <alignment horizontal="center" vertical="center" wrapText="1"/>
    </xf>
    <xf numFmtId="0" fontId="36" fillId="0" borderId="135" xfId="0" applyFont="1" applyBorder="1" applyAlignment="1">
      <alignment horizontal="center" vertical="center" wrapText="1"/>
    </xf>
    <xf numFmtId="0" fontId="29" fillId="24" borderId="135" xfId="0" applyFont="1" applyFill="1" applyBorder="1" applyAlignment="1">
      <alignment horizontal="center" vertical="center" wrapText="1"/>
    </xf>
    <xf numFmtId="0" fontId="29" fillId="24" borderId="136" xfId="0" applyFont="1" applyFill="1" applyBorder="1" applyAlignment="1">
      <alignment horizontal="center" vertical="center" wrapText="1"/>
    </xf>
    <xf numFmtId="0" fontId="29" fillId="26" borderId="31" xfId="0" applyFont="1" applyFill="1" applyBorder="1" applyAlignment="1">
      <alignment horizontal="center" vertical="center" wrapText="1"/>
    </xf>
    <xf numFmtId="0" fontId="29" fillId="26" borderId="32" xfId="0" applyFont="1" applyFill="1" applyBorder="1" applyAlignment="1">
      <alignment horizontal="center" vertical="center" wrapText="1"/>
    </xf>
    <xf numFmtId="0" fontId="29" fillId="26" borderId="35" xfId="0" applyFont="1" applyFill="1" applyBorder="1" applyAlignment="1">
      <alignment horizontal="center" vertical="center" wrapText="1"/>
    </xf>
    <xf numFmtId="0" fontId="36" fillId="28" borderId="31" xfId="0" applyFont="1" applyFill="1" applyBorder="1" applyAlignment="1">
      <alignment horizontal="center" vertical="center" wrapText="1"/>
    </xf>
    <xf numFmtId="0" fontId="36" fillId="28" borderId="28" xfId="0" applyFont="1" applyFill="1" applyBorder="1" applyAlignment="1">
      <alignment horizontal="center" vertical="center" wrapText="1"/>
    </xf>
    <xf numFmtId="0" fontId="36" fillId="29" borderId="35" xfId="0" applyFont="1" applyFill="1" applyBorder="1" applyAlignment="1">
      <alignment horizontal="center" vertical="center" wrapText="1"/>
    </xf>
    <xf numFmtId="0" fontId="36" fillId="29" borderId="32" xfId="0" applyFont="1" applyFill="1" applyBorder="1" applyAlignment="1">
      <alignment horizontal="center" vertical="center" wrapText="1"/>
    </xf>
    <xf numFmtId="0" fontId="36" fillId="29" borderId="39" xfId="0" applyFont="1" applyFill="1" applyBorder="1" applyAlignment="1">
      <alignment horizontal="center" vertical="center" wrapText="1"/>
    </xf>
    <xf numFmtId="0" fontId="36" fillId="28" borderId="34" xfId="0" applyFont="1" applyFill="1" applyBorder="1" applyAlignment="1">
      <alignment horizontal="center" vertical="center" wrapText="1"/>
    </xf>
    <xf numFmtId="0" fontId="36" fillId="24" borderId="168" xfId="0" applyFont="1" applyFill="1" applyBorder="1" applyAlignment="1">
      <alignment horizontal="center" vertical="center" wrapText="1"/>
    </xf>
    <xf numFmtId="0" fontId="36" fillId="28" borderId="168" xfId="0" applyFont="1" applyFill="1" applyBorder="1" applyAlignment="1">
      <alignment horizontal="center" vertical="center" wrapText="1"/>
    </xf>
    <xf numFmtId="0" fontId="36" fillId="29" borderId="169" xfId="0" applyFont="1" applyFill="1" applyBorder="1" applyAlignment="1">
      <alignment horizontal="center" vertical="center" wrapText="1"/>
    </xf>
    <xf numFmtId="0" fontId="36" fillId="29" borderId="170" xfId="0" applyFont="1" applyFill="1" applyBorder="1" applyAlignment="1">
      <alignment horizontal="center" vertical="center" wrapText="1"/>
    </xf>
    <xf numFmtId="0" fontId="36" fillId="24" borderId="171" xfId="0" applyFont="1" applyFill="1" applyBorder="1" applyAlignment="1">
      <alignment horizontal="center" vertical="center" wrapText="1"/>
    </xf>
    <xf numFmtId="0" fontId="36" fillId="28" borderId="171" xfId="0" applyFont="1" applyFill="1" applyBorder="1" applyAlignment="1">
      <alignment horizontal="center" vertical="center" wrapText="1"/>
    </xf>
    <xf numFmtId="0" fontId="36" fillId="29" borderId="172" xfId="0" applyFont="1" applyFill="1" applyBorder="1" applyAlignment="1">
      <alignment horizontal="center" vertical="center" wrapText="1"/>
    </xf>
    <xf numFmtId="0" fontId="106" fillId="0" borderId="153" xfId="0" applyFont="1" applyBorder="1" applyAlignment="1">
      <alignment vertical="center" wrapText="1"/>
    </xf>
    <xf numFmtId="0" fontId="106" fillId="0" borderId="154" xfId="0" applyFont="1" applyBorder="1" applyAlignment="1">
      <alignment horizontal="center" vertical="center" wrapText="1"/>
    </xf>
    <xf numFmtId="0" fontId="36" fillId="10" borderId="31" xfId="0" applyFont="1" applyFill="1" applyBorder="1" applyAlignment="1" applyProtection="1">
      <alignment horizontal="center" vertical="center" wrapText="1"/>
      <protection locked="0"/>
    </xf>
    <xf numFmtId="0" fontId="36" fillId="10" borderId="28" xfId="0" applyFont="1" applyFill="1" applyBorder="1" applyAlignment="1" applyProtection="1">
      <alignment horizontal="center" vertical="center" wrapText="1"/>
      <protection locked="0"/>
    </xf>
    <xf numFmtId="165" fontId="36" fillId="10" borderId="34" xfId="0" applyNumberFormat="1" applyFont="1" applyFill="1" applyBorder="1" applyAlignment="1">
      <alignment horizontal="center" vertical="center" wrapText="1"/>
    </xf>
    <xf numFmtId="0" fontId="36" fillId="15" borderId="130" xfId="0" applyFont="1" applyFill="1" applyBorder="1" applyAlignment="1" applyProtection="1">
      <alignment horizontal="center" vertical="center" wrapText="1"/>
      <protection locked="0"/>
    </xf>
    <xf numFmtId="0" fontId="36" fillId="16" borderId="141" xfId="0" applyFont="1" applyFill="1" applyBorder="1" applyAlignment="1">
      <alignment horizontal="center" vertical="center" wrapText="1"/>
    </xf>
    <xf numFmtId="1" fontId="36" fillId="16" borderId="130" xfId="0" applyNumberFormat="1" applyFont="1" applyFill="1" applyBorder="1" applyAlignment="1">
      <alignment horizontal="center" vertical="center" wrapText="1"/>
    </xf>
    <xf numFmtId="0" fontId="36" fillId="10" borderId="167" xfId="0" applyFont="1" applyFill="1" applyBorder="1" applyAlignment="1" applyProtection="1">
      <alignment horizontal="center" vertical="center" wrapText="1"/>
      <protection locked="0"/>
    </xf>
    <xf numFmtId="0" fontId="36" fillId="10" borderId="173" xfId="0" applyFont="1" applyFill="1" applyBorder="1" applyAlignment="1" applyProtection="1">
      <alignment horizontal="center" vertical="center" wrapText="1"/>
      <protection locked="0"/>
    </xf>
    <xf numFmtId="1" fontId="36" fillId="10" borderId="173" xfId="0" applyNumberFormat="1" applyFont="1" applyFill="1" applyBorder="1" applyAlignment="1">
      <alignment horizontal="center" vertical="center" wrapText="1"/>
    </xf>
    <xf numFmtId="0" fontId="36" fillId="28" borderId="130" xfId="0" applyFont="1" applyFill="1" applyBorder="1" applyAlignment="1" applyProtection="1">
      <alignment horizontal="center" vertical="center" wrapText="1"/>
      <protection locked="0"/>
    </xf>
    <xf numFmtId="165" fontId="36" fillId="29" borderId="31" xfId="0" applyNumberFormat="1" applyFont="1" applyFill="1" applyBorder="1" applyAlignment="1">
      <alignment horizontal="center" vertical="center" wrapText="1"/>
    </xf>
    <xf numFmtId="0" fontId="36" fillId="29" borderId="28" xfId="0" applyFont="1" applyFill="1" applyBorder="1" applyAlignment="1">
      <alignment horizontal="center" vertical="center" wrapText="1"/>
    </xf>
    <xf numFmtId="0" fontId="36" fillId="29" borderId="31" xfId="0" applyFont="1" applyFill="1" applyBorder="1" applyAlignment="1">
      <alignment horizontal="center" vertical="center" wrapText="1"/>
    </xf>
    <xf numFmtId="0" fontId="36" fillId="29" borderId="48" xfId="0" applyFont="1" applyFill="1" applyBorder="1" applyAlignment="1">
      <alignment horizontal="center" vertical="center" wrapText="1"/>
    </xf>
    <xf numFmtId="165" fontId="29" fillId="26" borderId="28" xfId="0" applyNumberFormat="1" applyFont="1" applyFill="1" applyBorder="1" applyAlignment="1">
      <alignment horizontal="center" vertical="center" wrapText="1"/>
    </xf>
    <xf numFmtId="2" fontId="29" fillId="26" borderId="28" xfId="0" applyNumberFormat="1" applyFont="1" applyFill="1" applyBorder="1" applyAlignment="1">
      <alignment horizontal="center" vertical="center" wrapText="1"/>
    </xf>
    <xf numFmtId="9" fontId="29" fillId="26" borderId="28" xfId="0" applyNumberFormat="1" applyFont="1" applyFill="1" applyBorder="1" applyAlignment="1">
      <alignment horizontal="center" vertical="center" wrapText="1"/>
    </xf>
    <xf numFmtId="1" fontId="29" fillId="26" borderId="28" xfId="0" applyNumberFormat="1" applyFont="1" applyFill="1" applyBorder="1" applyAlignment="1">
      <alignment horizontal="center" vertical="center" wrapText="1"/>
    </xf>
    <xf numFmtId="0" fontId="29" fillId="26" borderId="28" xfId="0" applyFont="1" applyFill="1" applyBorder="1" applyAlignment="1">
      <alignment horizontal="center" vertical="center" wrapText="1"/>
    </xf>
    <xf numFmtId="0" fontId="43" fillId="26" borderId="31" xfId="0" applyFont="1" applyFill="1" applyBorder="1" applyAlignment="1">
      <alignment horizontal="center" vertical="center" wrapText="1"/>
    </xf>
    <xf numFmtId="0" fontId="43" fillId="26" borderId="32" xfId="0" applyFont="1" applyFill="1" applyBorder="1" applyAlignment="1">
      <alignment horizontal="center" vertical="center" wrapText="1"/>
    </xf>
    <xf numFmtId="0" fontId="43" fillId="26" borderId="28" xfId="0" applyFont="1" applyFill="1" applyBorder="1" applyAlignment="1">
      <alignment horizontal="center" vertical="center" wrapText="1"/>
    </xf>
    <xf numFmtId="0" fontId="43" fillId="26" borderId="39" xfId="0" applyFont="1" applyFill="1" applyBorder="1" applyAlignment="1">
      <alignment horizontal="center" vertical="center" wrapText="1"/>
    </xf>
    <xf numFmtId="0" fontId="29" fillId="26" borderId="39" xfId="0" applyFont="1" applyFill="1" applyBorder="1" applyAlignment="1">
      <alignment horizontal="center" vertical="center" wrapText="1"/>
    </xf>
    <xf numFmtId="0" fontId="36" fillId="26" borderId="28" xfId="0" applyFont="1" applyFill="1" applyBorder="1" applyAlignment="1">
      <alignment horizontal="center" vertical="center"/>
    </xf>
    <xf numFmtId="0" fontId="36" fillId="26" borderId="39" xfId="0" applyFont="1" applyFill="1" applyBorder="1" applyAlignment="1">
      <alignment horizontal="center" vertical="center"/>
    </xf>
    <xf numFmtId="0" fontId="36" fillId="26" borderId="45" xfId="0" applyFont="1" applyFill="1" applyBorder="1" applyAlignment="1">
      <alignment horizontal="center" vertical="center" wrapText="1"/>
    </xf>
    <xf numFmtId="165" fontId="43" fillId="29" borderId="34" xfId="0" applyNumberFormat="1" applyFont="1" applyFill="1" applyBorder="1" applyAlignment="1">
      <alignment horizontal="center" vertical="center"/>
    </xf>
    <xf numFmtId="0" fontId="36" fillId="24" borderId="130" xfId="0" applyFont="1" applyFill="1" applyBorder="1" applyAlignment="1">
      <alignment horizontal="center" vertical="center" wrapText="1"/>
    </xf>
    <xf numFmtId="165" fontId="36" fillId="15" borderId="130" xfId="0" applyNumberFormat="1" applyFont="1" applyFill="1" applyBorder="1" applyAlignment="1">
      <alignment horizontal="center" vertical="center" wrapText="1"/>
    </xf>
    <xf numFmtId="0" fontId="36" fillId="24" borderId="132" xfId="0" applyFont="1" applyFill="1" applyBorder="1" applyAlignment="1">
      <alignment horizontal="center" vertical="center" wrapText="1"/>
    </xf>
    <xf numFmtId="165" fontId="36" fillId="15" borderId="132" xfId="0" applyNumberFormat="1" applyFont="1" applyFill="1" applyBorder="1" applyAlignment="1">
      <alignment horizontal="center" vertical="center" wrapText="1"/>
    </xf>
    <xf numFmtId="165" fontId="36" fillId="16" borderId="141" xfId="0" applyNumberFormat="1" applyFont="1" applyFill="1" applyBorder="1" applyAlignment="1">
      <alignment horizontal="center" vertical="center" wrapText="1"/>
    </xf>
    <xf numFmtId="0" fontId="36" fillId="24" borderId="135" xfId="0" applyFont="1" applyFill="1" applyBorder="1" applyAlignment="1">
      <alignment horizontal="center" vertical="center" wrapText="1"/>
    </xf>
    <xf numFmtId="165" fontId="36" fillId="16" borderId="135" xfId="0" applyNumberFormat="1" applyFont="1" applyFill="1" applyBorder="1" applyAlignment="1">
      <alignment horizontal="center" vertical="center" wrapText="1"/>
    </xf>
    <xf numFmtId="0" fontId="43" fillId="29" borderId="34" xfId="0" applyFont="1" applyFill="1" applyBorder="1" applyAlignment="1">
      <alignment horizontal="center" vertical="center" wrapText="1"/>
    </xf>
    <xf numFmtId="0" fontId="43" fillId="29" borderId="35" xfId="0" applyFont="1" applyFill="1" applyBorder="1" applyAlignment="1">
      <alignment horizontal="center" vertical="center" wrapText="1"/>
    </xf>
    <xf numFmtId="0" fontId="43" fillId="26" borderId="34" xfId="0" applyFont="1" applyFill="1" applyBorder="1" applyAlignment="1">
      <alignment horizontal="center" vertical="center" wrapText="1"/>
    </xf>
    <xf numFmtId="0" fontId="28" fillId="10" borderId="179" xfId="0" applyFont="1" applyFill="1" applyBorder="1" applyAlignment="1">
      <alignment horizontal="center" vertical="center" wrapText="1"/>
    </xf>
    <xf numFmtId="0" fontId="28" fillId="10" borderId="182" xfId="0" applyFont="1" applyFill="1" applyBorder="1" applyAlignment="1">
      <alignment horizontal="center" vertical="center" wrapText="1"/>
    </xf>
    <xf numFmtId="0" fontId="29" fillId="26" borderId="135" xfId="0" applyFont="1" applyFill="1" applyBorder="1" applyAlignment="1">
      <alignment horizontal="center" vertical="center" wrapText="1"/>
    </xf>
    <xf numFmtId="165" fontId="43" fillId="26" borderId="31" xfId="15" applyNumberFormat="1" applyFont="1" applyFill="1" applyBorder="1" applyAlignment="1">
      <alignment horizontal="center" vertical="center"/>
    </xf>
    <xf numFmtId="165" fontId="43" fillId="26" borderId="32" xfId="15" applyNumberFormat="1" applyFont="1" applyFill="1" applyBorder="1" applyAlignment="1">
      <alignment horizontal="center" vertical="center"/>
    </xf>
    <xf numFmtId="165" fontId="43" fillId="26" borderId="28" xfId="15" applyNumberFormat="1" applyFont="1" applyFill="1" applyBorder="1" applyAlignment="1">
      <alignment horizontal="center" vertical="center"/>
    </xf>
    <xf numFmtId="165" fontId="43" fillId="26" borderId="39" xfId="15" applyNumberFormat="1" applyFont="1" applyFill="1" applyBorder="1" applyAlignment="1">
      <alignment horizontal="center" vertical="center"/>
    </xf>
    <xf numFmtId="165" fontId="43" fillId="26" borderId="34" xfId="15" applyNumberFormat="1" applyFont="1" applyFill="1" applyBorder="1" applyAlignment="1">
      <alignment horizontal="center" vertical="center"/>
    </xf>
    <xf numFmtId="165" fontId="43" fillId="26" borderId="35" xfId="15" applyNumberFormat="1" applyFont="1" applyFill="1" applyBorder="1" applyAlignment="1">
      <alignment horizontal="center" vertical="center"/>
    </xf>
    <xf numFmtId="165" fontId="43" fillId="26" borderId="48" xfId="15" applyNumberFormat="1" applyFont="1" applyFill="1" applyBorder="1" applyAlignment="1">
      <alignment horizontal="center" vertical="center"/>
    </xf>
    <xf numFmtId="165" fontId="43" fillId="26" borderId="45" xfId="15" applyNumberFormat="1" applyFont="1" applyFill="1" applyBorder="1" applyAlignment="1">
      <alignment horizontal="center" vertical="center"/>
    </xf>
    <xf numFmtId="0" fontId="36" fillId="26" borderId="30" xfId="0" applyFont="1" applyFill="1" applyBorder="1" applyAlignment="1">
      <alignment horizontal="center" vertical="center" wrapText="1"/>
    </xf>
    <xf numFmtId="0" fontId="43" fillId="26" borderId="31" xfId="0" applyFont="1" applyFill="1" applyBorder="1" applyAlignment="1">
      <alignment horizontal="center"/>
    </xf>
    <xf numFmtId="0" fontId="36" fillId="26" borderId="38" xfId="0" applyFont="1" applyFill="1" applyBorder="1" applyAlignment="1">
      <alignment horizontal="center" vertical="center" wrapText="1"/>
    </xf>
    <xf numFmtId="0" fontId="43" fillId="26" borderId="28" xfId="0" applyFont="1" applyFill="1" applyBorder="1" applyAlignment="1">
      <alignment horizontal="center"/>
    </xf>
    <xf numFmtId="0" fontId="36" fillId="26" borderId="33" xfId="0" applyFont="1" applyFill="1" applyBorder="1" applyAlignment="1">
      <alignment horizontal="center" vertical="center" wrapText="1"/>
    </xf>
    <xf numFmtId="0" fontId="43" fillId="26" borderId="34" xfId="0" applyFont="1" applyFill="1" applyBorder="1" applyAlignment="1">
      <alignment horizontal="center"/>
    </xf>
    <xf numFmtId="165" fontId="88" fillId="26" borderId="48" xfId="15" applyNumberFormat="1" applyFont="1" applyFill="1" applyBorder="1" applyAlignment="1">
      <alignment horizontal="center" vertical="center"/>
    </xf>
    <xf numFmtId="165" fontId="36" fillId="26" borderId="48" xfId="0" applyNumberFormat="1" applyFont="1" applyFill="1" applyBorder="1" applyAlignment="1">
      <alignment horizontal="center" vertical="center" wrapText="1"/>
    </xf>
    <xf numFmtId="1" fontId="36" fillId="26" borderId="45" xfId="0" applyNumberFormat="1" applyFont="1" applyFill="1" applyBorder="1" applyAlignment="1">
      <alignment horizontal="center" vertical="center" wrapText="1"/>
    </xf>
    <xf numFmtId="0" fontId="60" fillId="10" borderId="44" xfId="2" applyFont="1" applyFill="1" applyBorder="1" applyAlignment="1">
      <alignment horizontal="center" vertical="center"/>
    </xf>
    <xf numFmtId="0" fontId="29" fillId="16" borderId="34" xfId="0" applyFont="1" applyFill="1" applyBorder="1" applyAlignment="1">
      <alignment horizontal="center" vertical="center" wrapText="1"/>
    </xf>
    <xf numFmtId="0" fontId="29" fillId="10" borderId="31" xfId="0" applyFont="1" applyFill="1" applyBorder="1" applyAlignment="1">
      <alignment vertical="center"/>
    </xf>
    <xf numFmtId="0" fontId="29" fillId="10" borderId="28" xfId="0" applyFont="1" applyFill="1" applyBorder="1" applyAlignment="1">
      <alignment vertical="center"/>
    </xf>
    <xf numFmtId="0" fontId="29" fillId="10" borderId="34" xfId="0" applyFont="1" applyFill="1" applyBorder="1" applyAlignment="1">
      <alignment vertical="center"/>
    </xf>
    <xf numFmtId="0" fontId="29" fillId="10" borderId="32" xfId="0" applyFont="1" applyFill="1" applyBorder="1" applyAlignment="1">
      <alignment vertical="center"/>
    </xf>
    <xf numFmtId="0" fontId="29" fillId="10" borderId="39" xfId="0" applyFont="1" applyFill="1" applyBorder="1" applyAlignment="1">
      <alignment vertical="center"/>
    </xf>
    <xf numFmtId="0" fontId="29" fillId="10" borderId="35" xfId="0" applyFont="1" applyFill="1" applyBorder="1" applyAlignment="1">
      <alignment vertical="center"/>
    </xf>
    <xf numFmtId="169" fontId="36" fillId="16" borderId="70" xfId="0" applyNumberFormat="1" applyFont="1" applyFill="1" applyBorder="1" applyAlignment="1">
      <alignment horizontal="center" vertical="center" wrapText="1"/>
    </xf>
    <xf numFmtId="165" fontId="29" fillId="10" borderId="28" xfId="15" applyNumberFormat="1" applyFont="1" applyFill="1" applyBorder="1" applyAlignment="1">
      <alignment horizontal="center" vertical="center"/>
    </xf>
    <xf numFmtId="2" fontId="29" fillId="15" borderId="31" xfId="38" applyNumberFormat="1" applyFont="1" applyFill="1" applyBorder="1" applyAlignment="1" applyProtection="1">
      <alignment horizontal="center" vertical="center"/>
      <protection locked="0"/>
    </xf>
    <xf numFmtId="164" fontId="29" fillId="16" borderId="28" xfId="39" applyNumberFormat="1" applyFont="1" applyFill="1" applyBorder="1" applyAlignment="1">
      <alignment horizontal="center" vertical="center"/>
    </xf>
    <xf numFmtId="164" fontId="29" fillId="15" borderId="28" xfId="39" applyNumberFormat="1" applyFont="1" applyFill="1" applyBorder="1" applyAlignment="1" applyProtection="1">
      <alignment horizontal="center" vertical="center"/>
      <protection locked="0"/>
    </xf>
    <xf numFmtId="10" fontId="29" fillId="24" borderId="28" xfId="38" applyNumberFormat="1" applyFont="1" applyFill="1" applyBorder="1" applyAlignment="1">
      <alignment horizontal="center" vertical="center"/>
    </xf>
    <xf numFmtId="164" fontId="29" fillId="24" borderId="28" xfId="39" applyNumberFormat="1" applyFont="1" applyFill="1" applyBorder="1" applyAlignment="1">
      <alignment horizontal="center" vertical="center"/>
    </xf>
    <xf numFmtId="164" fontId="29" fillId="24" borderId="28" xfId="39" applyNumberFormat="1" applyFont="1" applyFill="1" applyBorder="1" applyAlignment="1" applyProtection="1">
      <alignment horizontal="center" vertical="center"/>
      <protection locked="0"/>
    </xf>
    <xf numFmtId="10" fontId="29" fillId="15" borderId="28" xfId="38" applyNumberFormat="1" applyFont="1" applyFill="1" applyBorder="1" applyAlignment="1">
      <alignment horizontal="center" vertical="center"/>
    </xf>
    <xf numFmtId="165" fontId="29" fillId="10" borderId="31" xfId="15" applyNumberFormat="1" applyFont="1" applyFill="1" applyBorder="1" applyAlignment="1">
      <alignment horizontal="center" vertical="center"/>
    </xf>
    <xf numFmtId="164" fontId="29" fillId="16" borderId="31" xfId="39" applyNumberFormat="1" applyFont="1" applyFill="1" applyBorder="1" applyAlignment="1">
      <alignment horizontal="center" vertical="center"/>
    </xf>
    <xf numFmtId="164" fontId="29" fillId="15" borderId="31" xfId="39" applyNumberFormat="1" applyFont="1" applyFill="1" applyBorder="1" applyAlignment="1" applyProtection="1">
      <alignment horizontal="center" vertical="center"/>
      <protection locked="0"/>
    </xf>
    <xf numFmtId="164" fontId="29" fillId="15" borderId="32" xfId="39" applyNumberFormat="1" applyFont="1" applyFill="1" applyBorder="1" applyAlignment="1" applyProtection="1">
      <alignment horizontal="center" vertical="center"/>
      <protection locked="0"/>
    </xf>
    <xf numFmtId="164" fontId="29" fillId="24" borderId="39" xfId="39" applyNumberFormat="1" applyFont="1" applyFill="1" applyBorder="1" applyAlignment="1" applyProtection="1">
      <alignment horizontal="center" vertical="center"/>
      <protection locked="0"/>
    </xf>
    <xf numFmtId="164" fontId="29" fillId="15" borderId="39" xfId="39" applyNumberFormat="1" applyFont="1" applyFill="1" applyBorder="1" applyAlignment="1" applyProtection="1">
      <alignment horizontal="center" vertical="center"/>
      <protection locked="0"/>
    </xf>
    <xf numFmtId="164" fontId="29" fillId="16" borderId="34" xfId="39" applyNumberFormat="1" applyFont="1" applyFill="1" applyBorder="1" applyAlignment="1">
      <alignment horizontal="center" vertical="center"/>
    </xf>
    <xf numFmtId="164" fontId="29" fillId="16" borderId="35" xfId="39" applyNumberFormat="1" applyFont="1" applyFill="1" applyBorder="1" applyAlignment="1">
      <alignment horizontal="center" vertical="center"/>
    </xf>
    <xf numFmtId="0" fontId="89" fillId="10" borderId="175" xfId="0" applyFont="1" applyFill="1" applyBorder="1" applyAlignment="1">
      <alignment wrapText="1"/>
    </xf>
    <xf numFmtId="165" fontId="29" fillId="10" borderId="48" xfId="15" applyNumberFormat="1" applyFont="1" applyFill="1" applyBorder="1" applyAlignment="1">
      <alignment horizontal="center" vertical="center"/>
    </xf>
    <xf numFmtId="0" fontId="43" fillId="0" borderId="30" xfId="0" applyFont="1" applyBorder="1" applyAlignment="1">
      <alignment vertical="center" wrapText="1"/>
    </xf>
    <xf numFmtId="0" fontId="43" fillId="29" borderId="31" xfId="0" applyFont="1" applyFill="1" applyBorder="1" applyAlignment="1">
      <alignment horizontal="center" vertical="center" wrapText="1"/>
    </xf>
    <xf numFmtId="0" fontId="43" fillId="30" borderId="31" xfId="0" applyFont="1" applyFill="1" applyBorder="1" applyAlignment="1">
      <alignment horizontal="center" vertical="center" wrapText="1"/>
    </xf>
    <xf numFmtId="0" fontId="43" fillId="30" borderId="32" xfId="0" applyFont="1" applyFill="1" applyBorder="1" applyAlignment="1">
      <alignment horizontal="center" vertical="center" wrapText="1"/>
    </xf>
    <xf numFmtId="0" fontId="43" fillId="30" borderId="34" xfId="0" applyFont="1" applyFill="1" applyBorder="1" applyAlignment="1">
      <alignment horizontal="center" vertical="center" wrapText="1"/>
    </xf>
    <xf numFmtId="0" fontId="43" fillId="30" borderId="35" xfId="0" applyFont="1" applyFill="1" applyBorder="1" applyAlignment="1">
      <alignment horizontal="center" vertical="center" wrapText="1"/>
    </xf>
    <xf numFmtId="0" fontId="43" fillId="0" borderId="44" xfId="0" applyFont="1" applyBorder="1" applyAlignment="1">
      <alignment vertical="center" wrapText="1"/>
    </xf>
    <xf numFmtId="0" fontId="43" fillId="29" borderId="48" xfId="0" applyFont="1" applyFill="1" applyBorder="1" applyAlignment="1">
      <alignment horizontal="center" vertical="center" wrapText="1"/>
    </xf>
    <xf numFmtId="0" fontId="43" fillId="29" borderId="45" xfId="0" applyFont="1" applyFill="1" applyBorder="1" applyAlignment="1">
      <alignment horizontal="center" vertical="center" wrapText="1"/>
    </xf>
    <xf numFmtId="0" fontId="106" fillId="29" borderId="39" xfId="0" applyFont="1" applyFill="1" applyBorder="1" applyAlignment="1">
      <alignment horizontal="center" vertical="center" wrapText="1"/>
    </xf>
    <xf numFmtId="0" fontId="106" fillId="29" borderId="28" xfId="0" applyFont="1" applyFill="1" applyBorder="1" applyAlignment="1">
      <alignment horizontal="center" vertical="center"/>
    </xf>
    <xf numFmtId="0" fontId="106" fillId="29" borderId="34" xfId="0" applyFont="1" applyFill="1" applyBorder="1" applyAlignment="1">
      <alignment horizontal="center" vertical="center" wrapText="1"/>
    </xf>
    <xf numFmtId="0" fontId="106" fillId="29" borderId="35" xfId="0" applyFont="1" applyFill="1" applyBorder="1" applyAlignment="1">
      <alignment horizontal="center" vertical="center" wrapText="1"/>
    </xf>
    <xf numFmtId="0" fontId="106" fillId="16" borderId="28" xfId="0" applyFont="1" applyFill="1" applyBorder="1" applyAlignment="1">
      <alignment horizontal="center" vertical="center"/>
    </xf>
    <xf numFmtId="0" fontId="106" fillId="16" borderId="39" xfId="0" applyFont="1" applyFill="1" applyBorder="1" applyAlignment="1">
      <alignment horizontal="center" vertical="center" wrapText="1"/>
    </xf>
    <xf numFmtId="0" fontId="106" fillId="16" borderId="34" xfId="0" applyFont="1" applyFill="1" applyBorder="1" applyAlignment="1">
      <alignment horizontal="center" vertical="center" wrapText="1"/>
    </xf>
    <xf numFmtId="0" fontId="106" fillId="16" borderId="35" xfId="0" applyFont="1" applyFill="1" applyBorder="1" applyAlignment="1">
      <alignment horizontal="center" vertical="center" wrapText="1"/>
    </xf>
    <xf numFmtId="165" fontId="29" fillId="15" borderId="39" xfId="0" applyNumberFormat="1" applyFont="1" applyFill="1" applyBorder="1" applyAlignment="1">
      <alignment horizontal="center" vertical="center" wrapText="1"/>
    </xf>
    <xf numFmtId="0" fontId="49" fillId="10" borderId="0" xfId="0" applyFont="1" applyFill="1" applyAlignment="1">
      <alignment vertical="center"/>
    </xf>
    <xf numFmtId="0" fontId="32" fillId="10" borderId="0" xfId="0" applyFont="1" applyFill="1" applyAlignment="1">
      <alignment vertical="center"/>
    </xf>
    <xf numFmtId="0" fontId="44" fillId="10" borderId="0" xfId="30" applyFont="1" applyFill="1" applyBorder="1" applyAlignment="1">
      <alignment vertical="center" wrapText="1"/>
    </xf>
    <xf numFmtId="0" fontId="45" fillId="10" borderId="0" xfId="30" applyFont="1" applyFill="1" applyBorder="1" applyAlignment="1">
      <alignment vertical="center" wrapText="1"/>
    </xf>
    <xf numFmtId="0" fontId="57" fillId="10" borderId="0" xfId="30" applyFont="1" applyFill="1" applyBorder="1" applyAlignment="1">
      <alignment vertical="center" wrapText="1"/>
    </xf>
    <xf numFmtId="0" fontId="40" fillId="10" borderId="0" xfId="0" applyFont="1" applyFill="1" applyAlignment="1">
      <alignment vertical="center"/>
    </xf>
    <xf numFmtId="0" fontId="31" fillId="10" borderId="0" xfId="0" applyFont="1" applyFill="1" applyAlignment="1">
      <alignment vertical="center"/>
    </xf>
    <xf numFmtId="0" fontId="31" fillId="10" borderId="0" xfId="0" applyFont="1" applyFill="1" applyAlignment="1">
      <alignment vertical="top"/>
    </xf>
    <xf numFmtId="0" fontId="31" fillId="0" borderId="36" xfId="0" applyFont="1" applyBorder="1" applyProtection="1">
      <protection locked="0"/>
    </xf>
    <xf numFmtId="0" fontId="31" fillId="0" borderId="37" xfId="0" applyFont="1" applyBorder="1" applyProtection="1">
      <protection locked="0"/>
    </xf>
    <xf numFmtId="0" fontId="31" fillId="0" borderId="0" xfId="0" applyFont="1"/>
    <xf numFmtId="0" fontId="31" fillId="0" borderId="40" xfId="0" applyFont="1" applyBorder="1" applyProtection="1">
      <protection locked="0"/>
    </xf>
    <xf numFmtId="0" fontId="31" fillId="0" borderId="29" xfId="0" applyFont="1" applyBorder="1" applyProtection="1">
      <protection locked="0"/>
    </xf>
    <xf numFmtId="0" fontId="36" fillId="15" borderId="30" xfId="0" applyFont="1" applyFill="1" applyBorder="1" applyAlignment="1" applyProtection="1">
      <alignment horizontal="left" vertical="center" wrapText="1"/>
      <protection locked="0"/>
    </xf>
    <xf numFmtId="0" fontId="36" fillId="28" borderId="30" xfId="0" applyFont="1" applyFill="1" applyBorder="1" applyAlignment="1" applyProtection="1">
      <alignment horizontal="left" vertical="center" wrapText="1"/>
      <protection locked="0"/>
    </xf>
    <xf numFmtId="0" fontId="36" fillId="28" borderId="38" xfId="0" applyFont="1" applyFill="1" applyBorder="1" applyAlignment="1" applyProtection="1">
      <alignment horizontal="left" vertical="center" wrapText="1"/>
      <protection locked="0"/>
    </xf>
    <xf numFmtId="0" fontId="31" fillId="5" borderId="0" xfId="30" applyFont="1" applyFill="1" applyBorder="1" applyAlignment="1">
      <alignment horizontal="left" vertical="center" wrapText="1"/>
    </xf>
    <xf numFmtId="0" fontId="37" fillId="5" borderId="0" xfId="30" applyFont="1" applyFill="1" applyBorder="1" applyAlignment="1">
      <alignment horizontal="left" vertical="center" wrapText="1"/>
    </xf>
    <xf numFmtId="0" fontId="134" fillId="5" borderId="0" xfId="30" applyFont="1" applyFill="1" applyBorder="1" applyAlignment="1">
      <alignment horizontal="left" vertical="center" wrapText="1"/>
    </xf>
    <xf numFmtId="0" fontId="31" fillId="5" borderId="0" xfId="37" applyFont="1" applyFill="1" applyBorder="1" applyAlignment="1">
      <alignment horizontal="left" vertical="center" wrapText="1"/>
    </xf>
    <xf numFmtId="0" fontId="31" fillId="0" borderId="0" xfId="37" applyFont="1" applyFill="1" applyBorder="1" applyAlignment="1">
      <alignment horizontal="left" vertical="center" wrapText="1"/>
    </xf>
    <xf numFmtId="0" fontId="91" fillId="0" borderId="0" xfId="37" applyFont="1" applyFill="1" applyBorder="1" applyAlignment="1">
      <alignment horizontal="left" vertical="center" wrapText="1"/>
    </xf>
    <xf numFmtId="0" fontId="36" fillId="28" borderId="38" xfId="0" applyFont="1" applyFill="1" applyBorder="1" applyAlignment="1" applyProtection="1">
      <alignment horizontal="left" vertical="top" wrapText="1"/>
      <protection locked="0"/>
    </xf>
    <xf numFmtId="0" fontId="30" fillId="5" borderId="40" xfId="0" applyFont="1" applyFill="1" applyBorder="1" applyAlignment="1" applyProtection="1">
      <alignment vertical="center"/>
      <protection locked="0"/>
    </xf>
    <xf numFmtId="0" fontId="32" fillId="0" borderId="0" xfId="0" applyFont="1" applyAlignment="1">
      <alignment horizontal="left"/>
    </xf>
    <xf numFmtId="0" fontId="135" fillId="0" borderId="0" xfId="0" applyFont="1" applyAlignment="1">
      <alignment horizontal="left" vertical="center"/>
    </xf>
    <xf numFmtId="0" fontId="30" fillId="5" borderId="0" xfId="0" applyFont="1" applyFill="1" applyAlignment="1">
      <alignment vertical="center"/>
    </xf>
    <xf numFmtId="0" fontId="36" fillId="15" borderId="33" xfId="0" applyFont="1" applyFill="1" applyBorder="1" applyAlignment="1" applyProtection="1">
      <alignment horizontal="center" vertical="center" wrapText="1"/>
      <protection locked="0"/>
    </xf>
    <xf numFmtId="0" fontId="30" fillId="0" borderId="107" xfId="0" applyFont="1" applyBorder="1" applyAlignment="1">
      <alignment horizontal="left" vertical="top" wrapText="1"/>
    </xf>
    <xf numFmtId="0" fontId="30" fillId="0" borderId="0" xfId="0" applyFont="1" applyAlignment="1">
      <alignment horizontal="left" vertical="top" wrapText="1"/>
    </xf>
    <xf numFmtId="0" fontId="30" fillId="0" borderId="142" xfId="0" applyFont="1" applyBorder="1" applyAlignment="1">
      <alignment horizontal="left" vertical="top" wrapText="1"/>
    </xf>
    <xf numFmtId="0" fontId="87" fillId="0" borderId="105" xfId="51" applyFont="1" applyBorder="1" applyAlignment="1" applyProtection="1">
      <alignment horizontal="left" vertical="center"/>
    </xf>
    <xf numFmtId="0" fontId="1" fillId="0" borderId="50" xfId="0" applyFont="1" applyBorder="1" applyAlignment="1">
      <alignment vertical="top" wrapText="1"/>
    </xf>
    <xf numFmtId="0" fontId="1" fillId="0" borderId="143" xfId="0" applyFont="1" applyBorder="1" applyAlignment="1">
      <alignment vertical="top" wrapText="1"/>
    </xf>
    <xf numFmtId="0" fontId="1" fillId="0" borderId="144" xfId="0" applyFont="1" applyBorder="1" applyAlignment="1">
      <alignment vertical="top" wrapText="1"/>
    </xf>
    <xf numFmtId="0" fontId="1" fillId="0" borderId="0" xfId="0" applyFont="1" applyAlignment="1">
      <alignment horizontal="left"/>
    </xf>
    <xf numFmtId="0" fontId="1" fillId="0" borderId="0" xfId="0" applyFont="1"/>
    <xf numFmtId="0" fontId="1" fillId="0" borderId="0" xfId="0" applyFont="1" applyAlignment="1">
      <alignment vertical="center"/>
    </xf>
    <xf numFmtId="0" fontId="1" fillId="0" borderId="56" xfId="0" applyFont="1" applyBorder="1" applyAlignment="1">
      <alignment horizontal="left" vertical="top"/>
    </xf>
    <xf numFmtId="0" fontId="1" fillId="0" borderId="117" xfId="0" applyFont="1" applyBorder="1" applyAlignment="1">
      <alignment horizontal="left" vertical="top"/>
    </xf>
    <xf numFmtId="0" fontId="1" fillId="0" borderId="55" xfId="0" applyFont="1" applyBorder="1" applyAlignment="1">
      <alignment horizontal="left" vertical="top"/>
    </xf>
    <xf numFmtId="0" fontId="1" fillId="0" borderId="0" xfId="0" applyFont="1" applyAlignment="1">
      <alignment horizontal="left" vertical="top"/>
    </xf>
    <xf numFmtId="0" fontId="1" fillId="0" borderId="166" xfId="0" applyFont="1" applyBorder="1" applyAlignment="1">
      <alignment vertical="center"/>
    </xf>
    <xf numFmtId="0" fontId="1" fillId="0" borderId="38" xfId="0" applyFont="1" applyBorder="1" applyAlignment="1">
      <alignment horizontal="left" vertical="top"/>
    </xf>
    <xf numFmtId="0" fontId="1" fillId="0" borderId="28" xfId="0" applyFont="1" applyBorder="1" applyAlignment="1">
      <alignment horizontal="left" vertical="top"/>
    </xf>
    <xf numFmtId="0" fontId="1" fillId="0" borderId="39" xfId="0" applyFont="1" applyBorder="1" applyAlignment="1">
      <alignment horizontal="left" vertical="top"/>
    </xf>
    <xf numFmtId="0" fontId="1" fillId="0" borderId="166" xfId="0" applyFont="1" applyBorder="1" applyAlignment="1">
      <alignment horizontal="left" vertical="top"/>
    </xf>
    <xf numFmtId="0" fontId="1" fillId="0" borderId="33" xfId="0" applyFont="1" applyBorder="1" applyAlignment="1">
      <alignment horizontal="left" vertical="top"/>
    </xf>
    <xf numFmtId="0" fontId="1" fillId="0" borderId="34" xfId="0" applyFont="1" applyBorder="1" applyAlignment="1">
      <alignment horizontal="left" vertical="top"/>
    </xf>
    <xf numFmtId="0" fontId="1" fillId="0" borderId="35" xfId="0" applyFont="1" applyBorder="1" applyAlignment="1">
      <alignment horizontal="left" vertical="top"/>
    </xf>
    <xf numFmtId="0" fontId="1" fillId="0" borderId="166" xfId="0" applyFont="1" applyBorder="1"/>
    <xf numFmtId="0" fontId="1" fillId="5" borderId="56" xfId="0" applyFont="1" applyFill="1" applyBorder="1" applyAlignment="1">
      <alignment vertical="center"/>
    </xf>
    <xf numFmtId="0" fontId="1" fillId="5" borderId="55" xfId="0" applyFont="1" applyFill="1" applyBorder="1" applyAlignment="1">
      <alignment vertical="center" wrapText="1"/>
    </xf>
    <xf numFmtId="0" fontId="1" fillId="5" borderId="38" xfId="0" applyFont="1" applyFill="1" applyBorder="1" applyAlignment="1">
      <alignment vertical="center"/>
    </xf>
    <xf numFmtId="0" fontId="1" fillId="5" borderId="39" xfId="0" applyFont="1" applyFill="1" applyBorder="1" applyAlignment="1">
      <alignment vertical="center" wrapText="1"/>
    </xf>
    <xf numFmtId="0" fontId="1" fillId="0" borderId="116" xfId="0" applyFont="1" applyBorder="1" applyAlignment="1">
      <alignment vertical="center"/>
    </xf>
    <xf numFmtId="0" fontId="1" fillId="5" borderId="109" xfId="0" applyFont="1" applyFill="1" applyBorder="1" applyAlignment="1">
      <alignment vertical="center" wrapText="1"/>
    </xf>
    <xf numFmtId="0" fontId="1" fillId="0" borderId="38" xfId="0" applyFont="1" applyBorder="1" applyAlignment="1">
      <alignment vertical="center"/>
    </xf>
    <xf numFmtId="0" fontId="1" fillId="0" borderId="39" xfId="0" applyFont="1" applyBorder="1" applyAlignment="1">
      <alignment vertical="center" wrapText="1"/>
    </xf>
    <xf numFmtId="0" fontId="1" fillId="5" borderId="116" xfId="0" applyFont="1" applyFill="1" applyBorder="1" applyAlignment="1">
      <alignment vertical="center"/>
    </xf>
    <xf numFmtId="0" fontId="1" fillId="0" borderId="56" xfId="0" applyFont="1" applyBorder="1" applyAlignment="1">
      <alignment vertical="center"/>
    </xf>
    <xf numFmtId="0" fontId="1" fillId="5" borderId="103" xfId="0" applyFont="1" applyFill="1" applyBorder="1" applyAlignment="1">
      <alignment vertical="center"/>
    </xf>
    <xf numFmtId="0" fontId="1" fillId="5" borderId="104" xfId="0" applyFont="1" applyFill="1" applyBorder="1" applyAlignment="1">
      <alignment vertical="center" wrapText="1"/>
    </xf>
    <xf numFmtId="0" fontId="1" fillId="5" borderId="33" xfId="0" applyFont="1" applyFill="1" applyBorder="1" applyAlignment="1">
      <alignment vertical="center"/>
    </xf>
    <xf numFmtId="0" fontId="1" fillId="5" borderId="35" xfId="0" applyFont="1" applyFill="1" applyBorder="1" applyAlignment="1">
      <alignment vertical="center" wrapText="1"/>
    </xf>
    <xf numFmtId="0" fontId="1" fillId="15" borderId="26" xfId="0" applyFont="1" applyFill="1" applyBorder="1" applyAlignment="1" applyProtection="1">
      <alignment horizontal="center" vertical="center"/>
      <protection locked="0"/>
    </xf>
    <xf numFmtId="0" fontId="1" fillId="0" borderId="0" xfId="0" applyFont="1" applyAlignment="1">
      <alignment horizontal="left" vertical="center"/>
    </xf>
    <xf numFmtId="0" fontId="1" fillId="0" borderId="0" xfId="0" applyFont="1" applyAlignment="1">
      <alignment wrapText="1"/>
    </xf>
    <xf numFmtId="0" fontId="1" fillId="0" borderId="0" xfId="0" applyFont="1" applyAlignment="1">
      <alignment vertical="center" wrapText="1"/>
    </xf>
    <xf numFmtId="0" fontId="1" fillId="0" borderId="0" xfId="0" quotePrefix="1" applyFont="1" applyAlignment="1">
      <alignment horizontal="center" vertical="center"/>
    </xf>
    <xf numFmtId="0" fontId="1" fillId="0" borderId="0" xfId="0" applyFont="1" applyAlignment="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0" borderId="36" xfId="0" applyFont="1" applyBorder="1" applyAlignment="1" applyProtection="1">
      <alignment vertical="center"/>
      <protection locked="0"/>
    </xf>
    <xf numFmtId="0" fontId="1" fillId="0" borderId="40" xfId="0" applyFont="1" applyBorder="1" applyAlignment="1" applyProtection="1">
      <alignment vertical="center"/>
      <protection locked="0"/>
    </xf>
    <xf numFmtId="0" fontId="1" fillId="0" borderId="37" xfId="0" applyFont="1" applyBorder="1" applyAlignment="1" applyProtection="1">
      <alignment vertical="center"/>
      <protection locked="0"/>
    </xf>
    <xf numFmtId="0" fontId="1" fillId="7" borderId="0" xfId="15" applyFont="1" applyFill="1" applyAlignment="1">
      <alignment vertical="center"/>
    </xf>
    <xf numFmtId="0" fontId="1" fillId="7" borderId="0" xfId="0" applyFont="1" applyFill="1" applyAlignment="1">
      <alignment vertical="center"/>
    </xf>
    <xf numFmtId="0" fontId="1" fillId="0" borderId="29" xfId="0" applyFont="1" applyBorder="1" applyAlignment="1" applyProtection="1">
      <alignment vertical="center"/>
      <protection locked="0"/>
    </xf>
    <xf numFmtId="0" fontId="1" fillId="0" borderId="0" xfId="0" applyFont="1" applyAlignment="1">
      <alignment horizontal="center" wrapText="1"/>
    </xf>
    <xf numFmtId="0" fontId="1" fillId="0" borderId="0" xfId="0" applyFont="1" applyAlignment="1">
      <alignment horizontal="left" vertical="center" wrapText="1"/>
    </xf>
    <xf numFmtId="167" fontId="1" fillId="5" borderId="0" xfId="46" applyFont="1" applyFill="1" applyAlignment="1">
      <alignment horizontal="center" vertical="center"/>
    </xf>
    <xf numFmtId="167" fontId="1" fillId="5" borderId="0" xfId="46" applyFont="1" applyFill="1">
      <alignment vertical="top"/>
    </xf>
    <xf numFmtId="167" fontId="1" fillId="23" borderId="0" xfId="46" applyFont="1" applyFill="1">
      <alignment vertical="top"/>
    </xf>
    <xf numFmtId="167" fontId="1" fillId="0" borderId="0" xfId="46" applyFont="1" applyFill="1">
      <alignment vertical="top"/>
    </xf>
    <xf numFmtId="0" fontId="1" fillId="5" borderId="0" xfId="40" applyFont="1" applyFill="1"/>
    <xf numFmtId="0" fontId="1" fillId="5" borderId="0" xfId="40" applyFont="1" applyFill="1" applyAlignment="1">
      <alignment wrapText="1"/>
    </xf>
    <xf numFmtId="0" fontId="1" fillId="5" borderId="0" xfId="40" applyFont="1" applyFill="1" applyAlignment="1">
      <alignment horizontal="center"/>
    </xf>
    <xf numFmtId="167" fontId="1" fillId="0" borderId="0" xfId="46" applyFont="1" applyFill="1" applyBorder="1">
      <alignment vertical="top"/>
    </xf>
    <xf numFmtId="0" fontId="1" fillId="5" borderId="0" xfId="40" applyFont="1" applyFill="1" applyAlignment="1">
      <alignment horizontal="center" vertical="center"/>
    </xf>
    <xf numFmtId="167" fontId="1" fillId="5" borderId="36" xfId="46" applyFont="1" applyFill="1" applyBorder="1">
      <alignment vertical="top"/>
    </xf>
    <xf numFmtId="167" fontId="1" fillId="5" borderId="40" xfId="46" applyFont="1" applyFill="1" applyBorder="1">
      <alignment vertical="top"/>
    </xf>
    <xf numFmtId="167" fontId="1" fillId="5" borderId="37" xfId="46" applyFont="1" applyFill="1" applyBorder="1">
      <alignment vertical="top"/>
    </xf>
    <xf numFmtId="167" fontId="1" fillId="10" borderId="34" xfId="46" applyFont="1" applyFill="1" applyBorder="1" applyAlignment="1">
      <alignment horizontal="center" vertical="center"/>
    </xf>
    <xf numFmtId="167" fontId="1" fillId="5" borderId="29" xfId="46" applyFont="1" applyFill="1" applyBorder="1">
      <alignment vertical="top"/>
    </xf>
    <xf numFmtId="167" fontId="1" fillId="5" borderId="0" xfId="46" applyFont="1" applyFill="1" applyAlignment="1">
      <alignment vertical="center"/>
    </xf>
    <xf numFmtId="0" fontId="1" fillId="5" borderId="0" xfId="0" applyFont="1" applyFill="1" applyAlignment="1">
      <alignment vertical="top"/>
    </xf>
    <xf numFmtId="0" fontId="1" fillId="5" borderId="0" xfId="0" applyFont="1" applyFill="1" applyAlignment="1">
      <alignment vertical="top" wrapText="1"/>
    </xf>
    <xf numFmtId="0" fontId="1" fillId="5" borderId="0" xfId="0" applyFont="1" applyFill="1" applyAlignment="1">
      <alignment horizontal="center"/>
    </xf>
    <xf numFmtId="0" fontId="1" fillId="7" borderId="0" xfId="0" applyFont="1" applyFill="1"/>
    <xf numFmtId="0" fontId="1" fillId="7" borderId="0" xfId="0" applyFont="1" applyFill="1" applyAlignment="1">
      <alignment vertical="center" wrapText="1"/>
    </xf>
    <xf numFmtId="0" fontId="1" fillId="10" borderId="28" xfId="0" applyFont="1" applyFill="1" applyBorder="1" applyAlignment="1">
      <alignment vertical="center"/>
    </xf>
    <xf numFmtId="0" fontId="1" fillId="10" borderId="39" xfId="0" applyFont="1" applyFill="1" applyBorder="1" applyAlignment="1">
      <alignment vertical="center"/>
    </xf>
    <xf numFmtId="0" fontId="1" fillId="10" borderId="34" xfId="0" applyFont="1" applyFill="1" applyBorder="1" applyAlignment="1">
      <alignment vertical="center"/>
    </xf>
    <xf numFmtId="0" fontId="1" fillId="10" borderId="31" xfId="0" applyFont="1" applyFill="1" applyBorder="1" applyAlignment="1">
      <alignment vertical="center"/>
    </xf>
    <xf numFmtId="0" fontId="1" fillId="10" borderId="35" xfId="0" applyFont="1" applyFill="1" applyBorder="1" applyAlignment="1">
      <alignment vertical="center"/>
    </xf>
    <xf numFmtId="0" fontId="1" fillId="10" borderId="32" xfId="0" applyFont="1" applyFill="1" applyBorder="1" applyAlignment="1">
      <alignment vertical="center"/>
    </xf>
    <xf numFmtId="0" fontId="1" fillId="0" borderId="0" xfId="0" applyFont="1" applyAlignment="1">
      <alignment vertical="top" wrapText="1"/>
    </xf>
    <xf numFmtId="0" fontId="1" fillId="0" borderId="18" xfId="0" applyFont="1" applyBorder="1" applyAlignment="1">
      <alignment wrapText="1"/>
    </xf>
    <xf numFmtId="0" fontId="1" fillId="0" borderId="18" xfId="0" applyFont="1" applyBorder="1"/>
    <xf numFmtId="0" fontId="1" fillId="25" borderId="0" xfId="0" applyFont="1" applyFill="1" applyAlignment="1">
      <alignment vertical="center"/>
    </xf>
    <xf numFmtId="0" fontId="1" fillId="0" borderId="0" xfId="35" applyFont="1" applyAlignment="1">
      <alignment horizontal="center" vertical="center"/>
    </xf>
    <xf numFmtId="0" fontId="1" fillId="8" borderId="0" xfId="0" applyFont="1" applyFill="1"/>
    <xf numFmtId="0" fontId="1" fillId="8" borderId="0" xfId="0" applyFont="1" applyFill="1" applyAlignment="1">
      <alignment horizontal="left"/>
    </xf>
    <xf numFmtId="0" fontId="1" fillId="0" borderId="0" xfId="0" applyFont="1" applyAlignment="1">
      <alignment horizontal="center"/>
    </xf>
    <xf numFmtId="0" fontId="1" fillId="0" borderId="0" xfId="35" applyFont="1" applyAlignment="1">
      <alignment horizontal="left" vertical="center"/>
    </xf>
    <xf numFmtId="0" fontId="1" fillId="10" borderId="28" xfId="0" applyFont="1" applyFill="1" applyBorder="1"/>
    <xf numFmtId="0" fontId="1" fillId="10" borderId="28" xfId="0" applyFont="1" applyFill="1" applyBorder="1" applyAlignment="1">
      <alignment horizontal="left" vertical="center" wrapText="1"/>
    </xf>
    <xf numFmtId="0" fontId="1" fillId="10" borderId="39" xfId="0" applyFont="1" applyFill="1" applyBorder="1" applyAlignment="1">
      <alignment horizontal="left" vertical="center" wrapText="1"/>
    </xf>
    <xf numFmtId="0" fontId="1" fillId="10" borderId="28" xfId="0" applyFont="1" applyFill="1" applyBorder="1" applyAlignment="1">
      <alignment vertical="center" wrapText="1"/>
    </xf>
    <xf numFmtId="0" fontId="1" fillId="10" borderId="39" xfId="0" applyFont="1" applyFill="1" applyBorder="1" applyAlignment="1">
      <alignment vertical="center" wrapText="1"/>
    </xf>
    <xf numFmtId="165" fontId="1" fillId="0" borderId="0" xfId="0" applyNumberFormat="1" applyFont="1"/>
    <xf numFmtId="0" fontId="1" fillId="0" borderId="0" xfId="0" applyFont="1" applyAlignment="1">
      <alignment vertical="top"/>
    </xf>
    <xf numFmtId="0" fontId="1" fillId="0" borderId="29" xfId="0" applyFont="1" applyBorder="1" applyAlignment="1" applyProtection="1">
      <alignment vertical="top"/>
      <protection locked="0"/>
    </xf>
    <xf numFmtId="0" fontId="1" fillId="0" borderId="0" xfId="0" applyFont="1" applyAlignment="1">
      <alignment horizontal="center" vertical="top"/>
    </xf>
    <xf numFmtId="0" fontId="1" fillId="23" borderId="0" xfId="0" applyFont="1" applyFill="1" applyAlignment="1">
      <alignment vertical="center"/>
    </xf>
    <xf numFmtId="0" fontId="88" fillId="18" borderId="0" xfId="15" applyFont="1" applyFill="1" applyAlignment="1">
      <alignment horizontal="center" vertical="center" wrapText="1"/>
    </xf>
    <xf numFmtId="0" fontId="35" fillId="0" borderId="0" xfId="29" applyFont="1" applyBorder="1" applyAlignment="1">
      <alignment horizontal="left" vertical="center" wrapText="1"/>
    </xf>
    <xf numFmtId="0" fontId="28" fillId="10" borderId="66" xfId="0" applyFont="1" applyFill="1" applyBorder="1" applyAlignment="1">
      <alignment horizontal="center" vertical="center" wrapText="1"/>
    </xf>
    <xf numFmtId="0" fontId="36" fillId="0" borderId="72" xfId="0" applyFont="1" applyBorder="1" applyAlignment="1">
      <alignment horizontal="left" vertical="center" wrapText="1"/>
    </xf>
    <xf numFmtId="0" fontId="36" fillId="0" borderId="15" xfId="0" applyFont="1" applyBorder="1" applyAlignment="1">
      <alignment horizontal="left" vertical="center" wrapText="1"/>
    </xf>
    <xf numFmtId="0" fontId="36" fillId="0" borderId="72" xfId="0" applyFont="1" applyBorder="1" applyAlignment="1">
      <alignment horizontal="left" vertical="center"/>
    </xf>
    <xf numFmtId="0" fontId="29" fillId="0" borderId="38" xfId="0" applyFont="1" applyBorder="1" applyAlignment="1">
      <alignment horizontal="left" vertical="center" wrapText="1"/>
    </xf>
    <xf numFmtId="0" fontId="29" fillId="0" borderId="33" xfId="0" applyFont="1" applyBorder="1" applyAlignment="1">
      <alignment horizontal="left" vertical="center" wrapText="1"/>
    </xf>
    <xf numFmtId="0" fontId="29" fillId="0" borderId="30" xfId="0" applyFont="1" applyBorder="1" applyAlignment="1">
      <alignment horizontal="left" vertical="center" wrapText="1"/>
    </xf>
    <xf numFmtId="0" fontId="28" fillId="10" borderId="32" xfId="0" applyFont="1" applyFill="1" applyBorder="1" applyAlignment="1">
      <alignment horizontal="center" vertical="center" wrapText="1"/>
    </xf>
    <xf numFmtId="0" fontId="28" fillId="10" borderId="35" xfId="0" applyFont="1" applyFill="1" applyBorder="1" applyAlignment="1">
      <alignment horizontal="center" vertical="center" wrapText="1"/>
    </xf>
    <xf numFmtId="0" fontId="99" fillId="2" borderId="0" xfId="2" applyFont="1" applyFill="1" applyAlignment="1">
      <alignment horizontal="left" vertical="center" wrapText="1"/>
    </xf>
    <xf numFmtId="0" fontId="36" fillId="0" borderId="84" xfId="0" applyFont="1" applyBorder="1" applyAlignment="1">
      <alignment vertical="center" wrapText="1"/>
    </xf>
    <xf numFmtId="0" fontId="36" fillId="0" borderId="85" xfId="0" applyFont="1" applyBorder="1" applyAlignment="1">
      <alignment horizontal="left" vertical="center" wrapText="1"/>
    </xf>
    <xf numFmtId="0" fontId="28" fillId="10" borderId="30" xfId="0" applyFont="1" applyFill="1" applyBorder="1" applyAlignment="1">
      <alignment horizontal="center" vertical="center" wrapText="1"/>
    </xf>
    <xf numFmtId="0" fontId="28" fillId="10" borderId="31" xfId="0" applyFont="1" applyFill="1" applyBorder="1" applyAlignment="1">
      <alignment horizontal="center" vertical="center" wrapText="1"/>
    </xf>
    <xf numFmtId="0" fontId="28" fillId="10" borderId="33" xfId="0" applyFont="1" applyFill="1" applyBorder="1" applyAlignment="1">
      <alignment horizontal="center" vertical="center" wrapText="1"/>
    </xf>
    <xf numFmtId="0" fontId="28" fillId="10" borderId="34" xfId="0" applyFont="1" applyFill="1" applyBorder="1" applyAlignment="1">
      <alignment horizontal="center" vertical="center" wrapText="1"/>
    </xf>
    <xf numFmtId="0" fontId="36" fillId="0" borderId="30" xfId="0" applyFont="1" applyBorder="1" applyAlignment="1">
      <alignment vertical="center" wrapText="1"/>
    </xf>
    <xf numFmtId="0" fontId="36" fillId="0" borderId="38" xfId="0" applyFont="1" applyBorder="1" applyAlignment="1">
      <alignment horizontal="left" vertical="center" wrapText="1"/>
    </xf>
    <xf numFmtId="0" fontId="36" fillId="0" borderId="28" xfId="0" applyFont="1" applyBorder="1" applyAlignment="1">
      <alignment horizontal="left" vertical="center" wrapText="1"/>
    </xf>
    <xf numFmtId="0" fontId="36" fillId="0" borderId="38" xfId="0" applyFont="1" applyBorder="1" applyAlignment="1">
      <alignment vertical="center" wrapText="1"/>
    </xf>
    <xf numFmtId="0" fontId="36" fillId="0" borderId="88" xfId="0" applyFont="1" applyBorder="1" applyAlignment="1">
      <alignment vertical="center" wrapText="1"/>
    </xf>
    <xf numFmtId="0" fontId="36" fillId="0" borderId="38" xfId="0" applyFont="1" applyBorder="1" applyAlignment="1">
      <alignment horizontal="left" vertical="center"/>
    </xf>
    <xf numFmtId="0" fontId="36" fillId="0" borderId="38" xfId="0" applyFont="1" applyBorder="1" applyAlignment="1">
      <alignment vertical="center"/>
    </xf>
    <xf numFmtId="0" fontId="36" fillId="0" borderId="33" xfId="0" applyFont="1" applyBorder="1" applyAlignment="1">
      <alignment vertical="center" wrapText="1"/>
    </xf>
    <xf numFmtId="0" fontId="29" fillId="0" borderId="44" xfId="0" applyFont="1" applyBorder="1" applyAlignment="1">
      <alignment horizontal="left" vertical="center" wrapText="1"/>
    </xf>
    <xf numFmtId="0" fontId="36" fillId="0" borderId="33" xfId="0" applyFont="1" applyBorder="1" applyAlignment="1">
      <alignment horizontal="left" vertical="center" wrapText="1"/>
    </xf>
    <xf numFmtId="0" fontId="36" fillId="0" borderId="34" xfId="0" applyFont="1" applyBorder="1" applyAlignment="1">
      <alignment horizontal="left" vertical="center" wrapText="1"/>
    </xf>
    <xf numFmtId="0" fontId="36" fillId="0" borderId="44" xfId="0" applyFont="1" applyBorder="1" applyAlignment="1">
      <alignment vertical="center" wrapText="1"/>
    </xf>
    <xf numFmtId="0" fontId="28" fillId="10" borderId="38" xfId="0" applyFont="1" applyFill="1" applyBorder="1" applyAlignment="1">
      <alignment horizontal="center" vertical="center" wrapText="1"/>
    </xf>
    <xf numFmtId="0" fontId="28" fillId="10" borderId="28" xfId="0"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44" fillId="0" borderId="0" xfId="0" applyFont="1" applyAlignment="1">
      <alignment horizontal="center" vertical="center" wrapText="1"/>
    </xf>
    <xf numFmtId="0" fontId="126" fillId="0" borderId="0" xfId="29" applyFont="1" applyBorder="1" applyAlignment="1">
      <alignment horizontal="left" vertical="center" wrapText="1"/>
    </xf>
    <xf numFmtId="0" fontId="28" fillId="10" borderId="98" xfId="0" applyFont="1" applyFill="1" applyBorder="1" applyAlignment="1">
      <alignment horizontal="center" vertical="center" wrapText="1"/>
    </xf>
    <xf numFmtId="0" fontId="28" fillId="10" borderId="109" xfId="0" applyFont="1" applyFill="1" applyBorder="1" applyAlignment="1">
      <alignment horizontal="center" vertical="center" wrapText="1"/>
    </xf>
    <xf numFmtId="0" fontId="36" fillId="0" borderId="44" xfId="0" applyFont="1" applyBorder="1" applyAlignment="1">
      <alignment horizontal="left" vertical="center" wrapText="1"/>
    </xf>
    <xf numFmtId="0" fontId="35" fillId="0" borderId="0" xfId="0" applyFont="1" applyAlignment="1">
      <alignment horizontal="left" vertical="center" wrapText="1"/>
    </xf>
    <xf numFmtId="0" fontId="60" fillId="0" borderId="0" xfId="15" applyFont="1" applyAlignment="1">
      <alignment horizontal="center" vertical="center" wrapText="1"/>
    </xf>
    <xf numFmtId="0" fontId="43" fillId="0" borderId="38" xfId="0" applyFont="1" applyBorder="1" applyAlignment="1">
      <alignment horizontal="left" vertical="center" wrapText="1"/>
    </xf>
    <xf numFmtId="0" fontId="43" fillId="0" borderId="30" xfId="0" applyFont="1" applyBorder="1" applyAlignment="1">
      <alignment horizontal="left" vertical="center" wrapText="1"/>
    </xf>
    <xf numFmtId="0" fontId="43" fillId="0" borderId="33" xfId="0" applyFont="1" applyBorder="1" applyAlignment="1">
      <alignment horizontal="left" vertical="center" wrapText="1"/>
    </xf>
    <xf numFmtId="0" fontId="60" fillId="10" borderId="31" xfId="3" applyFont="1" applyFill="1" applyBorder="1" applyAlignment="1">
      <alignment horizontal="center" vertical="center" wrapText="1"/>
    </xf>
    <xf numFmtId="0" fontId="60" fillId="10" borderId="32" xfId="3" applyFont="1" applyFill="1" applyBorder="1" applyAlignment="1">
      <alignment horizontal="center" vertical="center" wrapText="1"/>
    </xf>
    <xf numFmtId="0" fontId="28" fillId="10" borderId="43" xfId="0" applyFont="1" applyFill="1" applyBorder="1" applyAlignment="1">
      <alignment horizontal="center" vertical="center" wrapText="1"/>
    </xf>
    <xf numFmtId="0" fontId="35" fillId="5" borderId="0" xfId="29" applyFont="1" applyFill="1" applyBorder="1" applyAlignment="1">
      <alignment horizontal="left" vertical="center" wrapText="1"/>
    </xf>
    <xf numFmtId="0" fontId="60" fillId="10" borderId="34" xfId="0" applyFont="1" applyFill="1" applyBorder="1" applyAlignment="1">
      <alignment horizontal="center" vertical="center" wrapText="1"/>
    </xf>
    <xf numFmtId="0" fontId="60" fillId="10" borderId="28" xfId="3" applyFont="1" applyFill="1" applyBorder="1" applyAlignment="1">
      <alignment horizontal="center" vertical="center" wrapText="1"/>
    </xf>
    <xf numFmtId="0" fontId="60" fillId="10" borderId="34" xfId="3" applyFont="1" applyFill="1" applyBorder="1" applyAlignment="1">
      <alignment horizontal="center" vertical="center" wrapText="1"/>
    </xf>
    <xf numFmtId="0" fontId="35" fillId="0" borderId="0" xfId="29" applyFont="1" applyFill="1" applyBorder="1" applyAlignment="1">
      <alignment horizontal="left" vertical="center" wrapText="1"/>
    </xf>
    <xf numFmtId="0" fontId="1" fillId="0" borderId="0" xfId="0" applyFont="1" applyAlignment="1">
      <alignment horizontal="center" vertical="center" wrapText="1"/>
    </xf>
    <xf numFmtId="0" fontId="1" fillId="18" borderId="0" xfId="0" applyFont="1" applyFill="1" applyAlignment="1">
      <alignment horizontal="center"/>
    </xf>
    <xf numFmtId="0" fontId="28" fillId="10" borderId="66" xfId="0" applyFont="1" applyFill="1" applyBorder="1" applyAlignment="1">
      <alignment horizontal="center" vertical="center" textRotation="90" wrapText="1"/>
    </xf>
    <xf numFmtId="0" fontId="28" fillId="10" borderId="78" xfId="0" applyFont="1" applyFill="1" applyBorder="1" applyAlignment="1">
      <alignment horizontal="center" vertical="center" textRotation="90" wrapText="1"/>
    </xf>
    <xf numFmtId="0" fontId="1" fillId="18" borderId="0" xfId="0" applyFont="1" applyFill="1" applyAlignment="1">
      <alignment horizontal="center" vertical="center"/>
    </xf>
    <xf numFmtId="171" fontId="36" fillId="15" borderId="62" xfId="39" applyNumberFormat="1" applyFont="1" applyFill="1" applyBorder="1" applyAlignment="1" applyProtection="1">
      <alignment horizontal="center" vertical="center" wrapText="1"/>
      <protection locked="0"/>
    </xf>
    <xf numFmtId="171" fontId="36" fillId="16" borderId="62" xfId="39" applyNumberFormat="1" applyFont="1" applyFill="1" applyBorder="1" applyAlignment="1">
      <alignment horizontal="center" vertical="center" wrapText="1"/>
    </xf>
    <xf numFmtId="171" fontId="36" fillId="16" borderId="70" xfId="39" applyNumberFormat="1" applyFont="1" applyFill="1" applyBorder="1" applyAlignment="1">
      <alignment horizontal="center" vertical="center" wrapText="1"/>
    </xf>
    <xf numFmtId="171" fontId="36" fillId="16" borderId="15" xfId="39" applyNumberFormat="1" applyFont="1" applyFill="1" applyBorder="1" applyAlignment="1">
      <alignment horizontal="center" vertical="center" wrapText="1"/>
    </xf>
    <xf numFmtId="171" fontId="36" fillId="16" borderId="73" xfId="39" applyNumberFormat="1" applyFont="1" applyFill="1" applyBorder="1" applyAlignment="1">
      <alignment horizontal="center" vertical="center" wrapText="1"/>
    </xf>
    <xf numFmtId="171" fontId="36" fillId="16" borderId="66" xfId="39" applyNumberFormat="1" applyFont="1" applyFill="1" applyBorder="1" applyAlignment="1">
      <alignment horizontal="center" vertical="center" wrapText="1"/>
    </xf>
    <xf numFmtId="171" fontId="36" fillId="16" borderId="78" xfId="39" applyNumberFormat="1" applyFont="1" applyFill="1" applyBorder="1" applyAlignment="1">
      <alignment horizontal="center" vertical="center" wrapText="1"/>
    </xf>
    <xf numFmtId="171" fontId="43" fillId="0" borderId="0" xfId="39" applyNumberFormat="1" applyFont="1" applyAlignment="1">
      <alignment vertical="center"/>
    </xf>
    <xf numFmtId="171" fontId="29" fillId="0" borderId="0" xfId="39" applyNumberFormat="1" applyFont="1" applyAlignment="1">
      <alignment vertical="center"/>
    </xf>
    <xf numFmtId="171" fontId="29" fillId="16" borderId="15" xfId="39" applyNumberFormat="1" applyFont="1" applyFill="1" applyBorder="1" applyAlignment="1">
      <alignment horizontal="center" vertical="center" wrapText="1"/>
    </xf>
    <xf numFmtId="171" fontId="29" fillId="16" borderId="73" xfId="39" applyNumberFormat="1" applyFont="1" applyFill="1" applyBorder="1" applyAlignment="1">
      <alignment horizontal="center" vertical="center" wrapText="1"/>
    </xf>
    <xf numFmtId="171" fontId="29" fillId="16" borderId="66" xfId="39" applyNumberFormat="1" applyFont="1" applyFill="1" applyBorder="1" applyAlignment="1">
      <alignment horizontal="center" vertical="center" wrapText="1"/>
    </xf>
    <xf numFmtId="171" fontId="29" fillId="16" borderId="78" xfId="39" applyNumberFormat="1" applyFont="1" applyFill="1" applyBorder="1" applyAlignment="1">
      <alignment horizontal="center" vertical="center" wrapText="1"/>
    </xf>
    <xf numFmtId="171" fontId="28" fillId="0" borderId="0" xfId="39" applyNumberFormat="1" applyFont="1" applyAlignment="1">
      <alignment horizontal="center" vertical="center" wrapText="1"/>
    </xf>
    <xf numFmtId="171" fontId="29" fillId="10" borderId="132" xfId="39" applyNumberFormat="1" applyFont="1" applyFill="1" applyBorder="1" applyAlignment="1">
      <alignment horizontal="center" vertical="center" wrapText="1"/>
    </xf>
    <xf numFmtId="171" fontId="29" fillId="10" borderId="132" xfId="39" applyNumberFormat="1" applyFont="1" applyFill="1" applyBorder="1" applyAlignment="1">
      <alignment vertical="center"/>
    </xf>
    <xf numFmtId="171" fontId="29" fillId="10" borderId="133" xfId="39" applyNumberFormat="1" applyFont="1" applyFill="1" applyBorder="1" applyAlignment="1">
      <alignment vertical="center"/>
    </xf>
    <xf numFmtId="171" fontId="29" fillId="10" borderId="130" xfId="39" applyNumberFormat="1" applyFont="1" applyFill="1" applyBorder="1" applyAlignment="1">
      <alignment horizontal="center" vertical="center" wrapText="1"/>
    </xf>
    <xf numFmtId="171" fontId="29" fillId="10" borderId="130" xfId="39" applyNumberFormat="1" applyFont="1" applyFill="1" applyBorder="1" applyAlignment="1">
      <alignment vertical="center"/>
    </xf>
    <xf numFmtId="171" fontId="29" fillId="10" borderId="141" xfId="39" applyNumberFormat="1" applyFont="1" applyFill="1" applyBorder="1" applyAlignment="1">
      <alignment vertical="center"/>
    </xf>
    <xf numFmtId="171" fontId="29" fillId="10" borderId="135" xfId="39" applyNumberFormat="1" applyFont="1" applyFill="1" applyBorder="1" applyAlignment="1">
      <alignment horizontal="center" vertical="center" wrapText="1"/>
    </xf>
    <xf numFmtId="171" fontId="29" fillId="10" borderId="135" xfId="39" applyNumberFormat="1" applyFont="1" applyFill="1" applyBorder="1" applyAlignment="1">
      <alignment vertical="center"/>
    </xf>
    <xf numFmtId="171" fontId="29" fillId="16" borderId="135" xfId="39" applyNumberFormat="1" applyFont="1" applyFill="1" applyBorder="1" applyAlignment="1">
      <alignment horizontal="center" vertical="center" wrapText="1"/>
    </xf>
    <xf numFmtId="171" fontId="29" fillId="10" borderId="136" xfId="39" applyNumberFormat="1" applyFont="1" applyFill="1" applyBorder="1" applyAlignment="1">
      <alignment vertical="center"/>
    </xf>
    <xf numFmtId="171" fontId="36" fillId="22" borderId="62" xfId="39" applyNumberFormat="1" applyFont="1" applyFill="1" applyBorder="1" applyAlignment="1">
      <alignment horizontal="center" vertical="center" wrapText="1"/>
    </xf>
    <xf numFmtId="171" fontId="29" fillId="16" borderId="70" xfId="39" applyNumberFormat="1" applyFont="1" applyFill="1" applyBorder="1" applyAlignment="1">
      <alignment horizontal="center" vertical="center" wrapText="1"/>
    </xf>
    <xf numFmtId="171" fontId="36" fillId="15" borderId="15" xfId="39" applyNumberFormat="1" applyFont="1" applyFill="1" applyBorder="1" applyAlignment="1" applyProtection="1">
      <alignment horizontal="center" vertical="center" wrapText="1"/>
      <protection locked="0"/>
    </xf>
    <xf numFmtId="171" fontId="36" fillId="15" borderId="31" xfId="39" applyNumberFormat="1" applyFont="1" applyFill="1" applyBorder="1" applyAlignment="1" applyProtection="1">
      <alignment horizontal="center" vertical="center" wrapText="1"/>
      <protection locked="0"/>
    </xf>
    <xf numFmtId="171" fontId="36" fillId="16" borderId="31" xfId="39" applyNumberFormat="1" applyFont="1" applyFill="1" applyBorder="1" applyAlignment="1">
      <alignment horizontal="center" vertical="center" wrapText="1"/>
    </xf>
    <xf numFmtId="171" fontId="29" fillId="16" borderId="32" xfId="39" applyNumberFormat="1" applyFont="1" applyFill="1" applyBorder="1" applyAlignment="1">
      <alignment horizontal="center" vertical="center" wrapText="1"/>
    </xf>
    <xf numFmtId="171" fontId="36" fillId="16" borderId="28" xfId="39" applyNumberFormat="1" applyFont="1" applyFill="1" applyBorder="1" applyAlignment="1">
      <alignment horizontal="center" vertical="center" wrapText="1"/>
    </xf>
    <xf numFmtId="171" fontId="29" fillId="16" borderId="39" xfId="39" applyNumberFormat="1" applyFont="1" applyFill="1" applyBorder="1" applyAlignment="1">
      <alignment horizontal="center" vertical="center" wrapText="1"/>
    </xf>
    <xf numFmtId="171" fontId="36" fillId="16" borderId="34" xfId="39" applyNumberFormat="1" applyFont="1" applyFill="1" applyBorder="1" applyAlignment="1">
      <alignment horizontal="center" vertical="center" wrapText="1"/>
    </xf>
    <xf numFmtId="171" fontId="29" fillId="16" borderId="35" xfId="39" applyNumberFormat="1" applyFont="1" applyFill="1" applyBorder="1" applyAlignment="1">
      <alignment horizontal="center" vertical="center" wrapText="1"/>
    </xf>
    <xf numFmtId="171" fontId="38" fillId="0" borderId="0" xfId="39" applyNumberFormat="1" applyFont="1" applyAlignment="1">
      <alignment horizontal="center" vertical="center" wrapText="1"/>
    </xf>
    <xf numFmtId="171" fontId="31" fillId="0" borderId="0" xfId="39" applyNumberFormat="1" applyFont="1" applyAlignment="1">
      <alignment horizontal="center" vertical="center" wrapText="1"/>
    </xf>
    <xf numFmtId="43" fontId="1" fillId="0" borderId="0" xfId="0" applyNumberFormat="1" applyFont="1" applyAlignment="1">
      <alignment vertical="center"/>
    </xf>
    <xf numFmtId="171" fontId="36" fillId="22" borderId="31" xfId="39" applyNumberFormat="1" applyFont="1" applyFill="1" applyBorder="1" applyAlignment="1">
      <alignment horizontal="center" vertical="center" wrapText="1"/>
    </xf>
    <xf numFmtId="171" fontId="36" fillId="22" borderId="28" xfId="39" applyNumberFormat="1" applyFont="1" applyFill="1" applyBorder="1" applyAlignment="1">
      <alignment horizontal="center" vertical="center" wrapText="1"/>
    </xf>
    <xf numFmtId="171" fontId="36" fillId="15" borderId="28" xfId="39" applyNumberFormat="1" applyFont="1" applyFill="1" applyBorder="1" applyAlignment="1" applyProtection="1">
      <alignment horizontal="center" vertical="center" wrapText="1"/>
      <protection locked="0"/>
    </xf>
    <xf numFmtId="171" fontId="36" fillId="0" borderId="0" xfId="39" applyNumberFormat="1" applyFont="1" applyAlignment="1">
      <alignment horizontal="center" vertical="center" wrapText="1"/>
    </xf>
    <xf numFmtId="171" fontId="29" fillId="0" borderId="0" xfId="39" applyNumberFormat="1" applyFont="1" applyAlignment="1">
      <alignment horizontal="center" vertical="center" wrapText="1"/>
    </xf>
    <xf numFmtId="171" fontId="36" fillId="16" borderId="48" xfId="39" applyNumberFormat="1" applyFont="1" applyFill="1" applyBorder="1" applyAlignment="1">
      <alignment horizontal="center" vertical="center" wrapText="1"/>
    </xf>
    <xf numFmtId="171" fontId="32" fillId="0" borderId="0" xfId="39" applyNumberFormat="1" applyFont="1" applyAlignment="1">
      <alignment vertical="center"/>
    </xf>
    <xf numFmtId="171" fontId="36" fillId="16" borderId="89" xfId="39" applyNumberFormat="1" applyFont="1" applyFill="1" applyBorder="1" applyAlignment="1">
      <alignment horizontal="center" vertical="center" wrapText="1"/>
    </xf>
    <xf numFmtId="171" fontId="36" fillId="16" borderId="32" xfId="39" applyNumberFormat="1" applyFont="1" applyFill="1" applyBorder="1" applyAlignment="1">
      <alignment horizontal="center" vertical="center" wrapText="1"/>
    </xf>
    <xf numFmtId="171" fontId="29" fillId="10" borderId="28" xfId="39" applyNumberFormat="1" applyFont="1" applyFill="1" applyBorder="1" applyAlignment="1">
      <alignment vertical="center" wrapText="1"/>
    </xf>
    <xf numFmtId="171" fontId="36" fillId="10" borderId="28" xfId="39" applyNumberFormat="1" applyFont="1" applyFill="1" applyBorder="1" applyAlignment="1">
      <alignment horizontal="center" vertical="center" wrapText="1"/>
    </xf>
    <xf numFmtId="171" fontId="36" fillId="22" borderId="39" xfId="39" applyNumberFormat="1" applyFont="1" applyFill="1" applyBorder="1" applyAlignment="1">
      <alignment horizontal="center" vertical="center" wrapText="1"/>
    </xf>
    <xf numFmtId="171" fontId="36" fillId="10" borderId="28" xfId="39" applyNumberFormat="1" applyFont="1" applyFill="1" applyBorder="1" applyAlignment="1">
      <alignment vertical="center"/>
    </xf>
    <xf numFmtId="171" fontId="36" fillId="16" borderId="39" xfId="39" applyNumberFormat="1" applyFont="1" applyFill="1" applyBorder="1" applyAlignment="1">
      <alignment horizontal="center" vertical="center" wrapText="1"/>
    </xf>
    <xf numFmtId="171" fontId="36" fillId="10" borderId="28" xfId="39" applyNumberFormat="1" applyFont="1" applyFill="1" applyBorder="1" applyAlignment="1">
      <alignment vertical="center" wrapText="1"/>
    </xf>
    <xf numFmtId="171" fontId="36" fillId="10" borderId="34" xfId="39" applyNumberFormat="1" applyFont="1" applyFill="1" applyBorder="1" applyAlignment="1">
      <alignment vertical="center" wrapText="1"/>
    </xf>
    <xf numFmtId="171" fontId="36" fillId="10" borderId="34" xfId="39" applyNumberFormat="1" applyFont="1" applyFill="1" applyBorder="1" applyAlignment="1">
      <alignment horizontal="center" vertical="center" wrapText="1"/>
    </xf>
    <xf numFmtId="171" fontId="36" fillId="16" borderId="35" xfId="39" applyNumberFormat="1" applyFont="1" applyFill="1" applyBorder="1" applyAlignment="1">
      <alignment horizontal="center" vertical="center" wrapText="1"/>
    </xf>
    <xf numFmtId="169" fontId="36" fillId="15" borderId="31" xfId="38" applyNumberFormat="1" applyFont="1" applyFill="1" applyBorder="1" applyAlignment="1" applyProtection="1">
      <alignment horizontal="center" vertical="center" wrapText="1"/>
      <protection locked="0"/>
    </xf>
    <xf numFmtId="169" fontId="29" fillId="15" borderId="31" xfId="38" applyNumberFormat="1" applyFont="1" applyFill="1" applyBorder="1" applyAlignment="1" applyProtection="1">
      <alignment horizontal="center" vertical="center"/>
      <protection locked="0"/>
    </xf>
    <xf numFmtId="169" fontId="29" fillId="16" borderId="31" xfId="38" applyNumberFormat="1" applyFont="1" applyFill="1" applyBorder="1" applyAlignment="1">
      <alignment horizontal="center" vertical="center"/>
    </xf>
    <xf numFmtId="171" fontId="29" fillId="16" borderId="31" xfId="39" applyNumberFormat="1" applyFont="1" applyFill="1" applyBorder="1" applyAlignment="1">
      <alignment horizontal="center" vertical="center"/>
    </xf>
    <xf numFmtId="171" fontId="29" fillId="16" borderId="32" xfId="39" applyNumberFormat="1" applyFont="1" applyFill="1" applyBorder="1" applyAlignment="1">
      <alignment horizontal="center" vertical="center"/>
    </xf>
    <xf numFmtId="169" fontId="40" fillId="0" borderId="0" xfId="0" applyNumberFormat="1" applyFont="1"/>
    <xf numFmtId="171" fontId="40" fillId="0" borderId="0" xfId="39" applyNumberFormat="1" applyFont="1"/>
    <xf numFmtId="171" fontId="29" fillId="15" borderId="31" xfId="39" applyNumberFormat="1" applyFont="1" applyFill="1" applyBorder="1" applyAlignment="1" applyProtection="1">
      <alignment horizontal="center" vertical="center"/>
      <protection locked="0"/>
    </xf>
    <xf numFmtId="171" fontId="29" fillId="16" borderId="34" xfId="39" applyNumberFormat="1" applyFont="1" applyFill="1" applyBorder="1" applyAlignment="1">
      <alignment horizontal="center" vertical="center"/>
    </xf>
    <xf numFmtId="171" fontId="29" fillId="10" borderId="34" xfId="39" applyNumberFormat="1" applyFont="1" applyFill="1" applyBorder="1" applyAlignment="1">
      <alignment horizontal="center" vertical="center"/>
    </xf>
    <xf numFmtId="171" fontId="29" fillId="10" borderId="35" xfId="39" applyNumberFormat="1" applyFont="1" applyFill="1" applyBorder="1" applyAlignment="1">
      <alignment horizontal="center" vertical="center"/>
    </xf>
    <xf numFmtId="169" fontId="29" fillId="0" borderId="0" xfId="15" applyNumberFormat="1" applyFont="1" applyAlignment="1">
      <alignment horizontal="center" vertical="center"/>
    </xf>
    <xf numFmtId="171" fontId="29" fillId="0" borderId="0" xfId="39" applyNumberFormat="1" applyFont="1" applyAlignment="1">
      <alignment horizontal="center" vertical="center"/>
    </xf>
    <xf numFmtId="169" fontId="29" fillId="10" borderId="31" xfId="38" applyNumberFormat="1" applyFont="1" applyFill="1" applyBorder="1" applyAlignment="1">
      <alignment horizontal="center" vertical="center"/>
    </xf>
    <xf numFmtId="169" fontId="29" fillId="16" borderId="46" xfId="38" applyNumberFormat="1" applyFont="1" applyFill="1" applyBorder="1" applyAlignment="1">
      <alignment horizontal="center" vertical="center"/>
    </xf>
    <xf numFmtId="171" fontId="29" fillId="10" borderId="31" xfId="39" applyNumberFormat="1" applyFont="1" applyFill="1" applyBorder="1" applyAlignment="1">
      <alignment horizontal="center" vertical="center"/>
    </xf>
    <xf numFmtId="169" fontId="29" fillId="10" borderId="28" xfId="38" applyNumberFormat="1" applyFont="1" applyFill="1" applyBorder="1" applyAlignment="1">
      <alignment horizontal="center" vertical="center"/>
    </xf>
    <xf numFmtId="169" fontId="29" fillId="16" borderId="28" xfId="38" applyNumberFormat="1" applyFont="1" applyFill="1" applyBorder="1" applyAlignment="1">
      <alignment horizontal="center" vertical="center"/>
    </xf>
    <xf numFmtId="171" fontId="29" fillId="10" borderId="28" xfId="39" applyNumberFormat="1" applyFont="1" applyFill="1" applyBorder="1" applyAlignment="1">
      <alignment horizontal="center" vertical="center"/>
    </xf>
    <xf numFmtId="171" fontId="29" fillId="16" borderId="28" xfId="39" applyNumberFormat="1" applyFont="1" applyFill="1" applyBorder="1" applyAlignment="1">
      <alignment horizontal="center" vertical="center"/>
    </xf>
    <xf numFmtId="169" fontId="29" fillId="16" borderId="34" xfId="38" applyNumberFormat="1" applyFont="1" applyFill="1" applyBorder="1" applyAlignment="1">
      <alignment horizontal="center" vertical="center"/>
    </xf>
    <xf numFmtId="171" fontId="29" fillId="16" borderId="35" xfId="39" applyNumberFormat="1" applyFont="1" applyFill="1" applyBorder="1" applyAlignment="1">
      <alignment horizontal="center" vertical="center"/>
    </xf>
    <xf numFmtId="169" fontId="29" fillId="0" borderId="0" xfId="0" applyNumberFormat="1" applyFont="1" applyAlignment="1">
      <alignment horizontal="center" vertical="center"/>
    </xf>
    <xf numFmtId="169" fontId="29" fillId="10" borderId="34" xfId="38" applyNumberFormat="1" applyFont="1" applyFill="1" applyBorder="1" applyAlignment="1">
      <alignment horizontal="center" vertical="center"/>
    </xf>
    <xf numFmtId="169" fontId="29" fillId="16" borderId="48" xfId="38" applyNumberFormat="1" applyFont="1" applyFill="1" applyBorder="1" applyAlignment="1">
      <alignment horizontal="center" vertical="center"/>
    </xf>
    <xf numFmtId="171" fontId="29" fillId="16" borderId="48" xfId="39" applyNumberFormat="1" applyFont="1" applyFill="1" applyBorder="1" applyAlignment="1">
      <alignment horizontal="center" vertical="center"/>
    </xf>
    <xf numFmtId="169" fontId="29" fillId="0" borderId="0" xfId="38" applyNumberFormat="1" applyFont="1" applyBorder="1" applyAlignment="1">
      <alignment horizontal="center" vertical="center"/>
    </xf>
    <xf numFmtId="171" fontId="29" fillId="0" borderId="0" xfId="39" applyNumberFormat="1" applyFont="1" applyBorder="1" applyAlignment="1">
      <alignment horizontal="center" vertical="center"/>
    </xf>
    <xf numFmtId="169" fontId="40" fillId="0" borderId="0" xfId="0" applyNumberFormat="1" applyFont="1" applyAlignment="1">
      <alignment horizontal="center" vertical="center"/>
    </xf>
    <xf numFmtId="171" fontId="40" fillId="0" borderId="0" xfId="39" applyNumberFormat="1" applyFont="1" applyAlignment="1">
      <alignment horizontal="center" vertical="center"/>
    </xf>
    <xf numFmtId="171" fontId="29" fillId="16" borderId="45" xfId="39" applyNumberFormat="1" applyFont="1" applyFill="1" applyBorder="1" applyAlignment="1">
      <alignment horizontal="center" vertical="center"/>
    </xf>
    <xf numFmtId="169" fontId="29" fillId="10" borderId="48" xfId="38" applyNumberFormat="1" applyFont="1" applyFill="1" applyBorder="1" applyAlignment="1">
      <alignment horizontal="center" vertical="center"/>
    </xf>
    <xf numFmtId="171" fontId="29" fillId="10" borderId="48" xfId="39" applyNumberFormat="1" applyFont="1" applyFill="1" applyBorder="1" applyAlignment="1">
      <alignment horizontal="center" vertical="center"/>
    </xf>
    <xf numFmtId="169" fontId="29" fillId="16" borderId="44" xfId="38" applyNumberFormat="1" applyFont="1" applyFill="1" applyBorder="1" applyAlignment="1">
      <alignment horizontal="center" vertical="center"/>
    </xf>
    <xf numFmtId="169" fontId="29" fillId="0" borderId="0" xfId="38" applyNumberFormat="1" applyFont="1" applyFill="1" applyBorder="1" applyAlignment="1">
      <alignment horizontal="center" vertical="center"/>
    </xf>
    <xf numFmtId="171" fontId="29" fillId="0" borderId="0" xfId="39" applyNumberFormat="1" applyFont="1" applyFill="1" applyBorder="1" applyAlignment="1">
      <alignment horizontal="center" vertical="center"/>
    </xf>
    <xf numFmtId="171" fontId="29" fillId="0" borderId="0" xfId="39" applyNumberFormat="1" applyFont="1" applyFill="1" applyBorder="1" applyAlignment="1" applyProtection="1">
      <alignment horizontal="center" vertical="center"/>
      <protection locked="0"/>
    </xf>
    <xf numFmtId="171" fontId="29" fillId="22" borderId="31" xfId="39" applyNumberFormat="1" applyFont="1" applyFill="1" applyBorder="1" applyAlignment="1">
      <alignment horizontal="center" vertical="center" wrapText="1"/>
    </xf>
    <xf numFmtId="171" fontId="29" fillId="15" borderId="34" xfId="39" applyNumberFormat="1" applyFont="1" applyFill="1" applyBorder="1" applyAlignment="1" applyProtection="1">
      <alignment horizontal="center" vertical="center" wrapText="1"/>
      <protection locked="0"/>
    </xf>
    <xf numFmtId="171" fontId="36" fillId="22" borderId="31" xfId="39" applyNumberFormat="1" applyFont="1" applyFill="1" applyBorder="1" applyAlignment="1">
      <alignment horizontal="center" vertical="center"/>
    </xf>
    <xf numFmtId="171" fontId="36" fillId="10" borderId="31" xfId="39" applyNumberFormat="1" applyFont="1" applyFill="1" applyBorder="1" applyAlignment="1">
      <alignment horizontal="center" vertical="center" wrapText="1"/>
    </xf>
    <xf numFmtId="171" fontId="29" fillId="10" borderId="31" xfId="39" applyNumberFormat="1" applyFont="1" applyFill="1" applyBorder="1" applyAlignment="1">
      <alignment horizontal="center" vertical="center" wrapText="1"/>
    </xf>
    <xf numFmtId="171" fontId="36" fillId="16" borderId="32" xfId="39" applyNumberFormat="1" applyFont="1" applyFill="1" applyBorder="1" applyAlignment="1">
      <alignment horizontal="center" vertical="center"/>
    </xf>
    <xf numFmtId="171" fontId="36" fillId="22" borderId="28" xfId="39" applyNumberFormat="1" applyFont="1" applyFill="1" applyBorder="1" applyAlignment="1">
      <alignment horizontal="center" vertical="center"/>
    </xf>
    <xf numFmtId="171" fontId="29" fillId="10" borderId="28" xfId="39" applyNumberFormat="1" applyFont="1" applyFill="1" applyBorder="1" applyAlignment="1">
      <alignment horizontal="center" vertical="center" wrapText="1"/>
    </xf>
    <xf numFmtId="171" fontId="36" fillId="16" borderId="39" xfId="39" applyNumberFormat="1" applyFont="1" applyFill="1" applyBorder="1" applyAlignment="1">
      <alignment horizontal="center" vertical="center"/>
    </xf>
    <xf numFmtId="171" fontId="36" fillId="16" borderId="34" xfId="39" applyNumberFormat="1" applyFont="1" applyFill="1" applyBorder="1" applyAlignment="1">
      <alignment horizontal="center" vertical="center"/>
    </xf>
    <xf numFmtId="171" fontId="36" fillId="22" borderId="34" xfId="39" applyNumberFormat="1" applyFont="1" applyFill="1" applyBorder="1" applyAlignment="1">
      <alignment horizontal="center" vertical="center" wrapText="1"/>
    </xf>
    <xf numFmtId="171" fontId="29" fillId="22" borderId="34" xfId="39" applyNumberFormat="1" applyFont="1" applyFill="1" applyBorder="1" applyAlignment="1">
      <alignment horizontal="center" vertical="center" wrapText="1"/>
    </xf>
    <xf numFmtId="171" fontId="36" fillId="16" borderId="35" xfId="39" applyNumberFormat="1" applyFont="1" applyFill="1" applyBorder="1" applyAlignment="1">
      <alignment horizontal="center" vertical="center"/>
    </xf>
    <xf numFmtId="171" fontId="36" fillId="0" borderId="0" xfId="39" applyNumberFormat="1" applyFont="1" applyAlignment="1">
      <alignment horizontal="center" vertical="center"/>
    </xf>
    <xf numFmtId="171" fontId="36" fillId="16" borderId="45" xfId="39" applyNumberFormat="1" applyFont="1" applyFill="1" applyBorder="1" applyAlignment="1">
      <alignment horizontal="center" vertical="center" wrapText="1"/>
    </xf>
    <xf numFmtId="171" fontId="1" fillId="0" borderId="0" xfId="39" applyNumberFormat="1" applyFont="1" applyAlignment="1">
      <alignment vertical="center"/>
    </xf>
    <xf numFmtId="171" fontId="32" fillId="0" borderId="0" xfId="39" applyNumberFormat="1" applyFont="1" applyAlignment="1">
      <alignment horizontal="center" vertical="center"/>
    </xf>
    <xf numFmtId="171" fontId="31" fillId="0" borderId="0" xfId="39" applyNumberFormat="1" applyFont="1" applyAlignment="1">
      <alignment horizontal="center" vertical="center"/>
    </xf>
    <xf numFmtId="171" fontId="36" fillId="7" borderId="48" xfId="39" applyNumberFormat="1" applyFont="1" applyFill="1" applyBorder="1" applyAlignment="1">
      <alignment horizontal="center" vertical="center" wrapText="1"/>
    </xf>
    <xf numFmtId="171" fontId="36" fillId="7" borderId="48" xfId="39" applyNumberFormat="1" applyFont="1" applyFill="1" applyBorder="1" applyAlignment="1">
      <alignment vertical="center" wrapText="1"/>
    </xf>
    <xf numFmtId="171" fontId="106" fillId="22" borderId="31" xfId="39" applyNumberFormat="1" applyFont="1" applyFill="1" applyBorder="1" applyAlignment="1">
      <alignment horizontal="center" vertical="center" wrapText="1"/>
    </xf>
    <xf numFmtId="171" fontId="106" fillId="15" borderId="31" xfId="39" applyNumberFormat="1" applyFont="1" applyFill="1" applyBorder="1" applyAlignment="1" applyProtection="1">
      <alignment horizontal="center" vertical="center" wrapText="1"/>
      <protection locked="0"/>
    </xf>
    <xf numFmtId="171" fontId="106" fillId="16" borderId="32" xfId="39" applyNumberFormat="1" applyFont="1" applyFill="1" applyBorder="1" applyAlignment="1">
      <alignment horizontal="center" vertical="center" wrapText="1"/>
    </xf>
    <xf numFmtId="171" fontId="106" fillId="22" borderId="28" xfId="39" applyNumberFormat="1" applyFont="1" applyFill="1" applyBorder="1" applyAlignment="1">
      <alignment horizontal="center" vertical="center" wrapText="1"/>
    </xf>
    <xf numFmtId="171" fontId="106" fillId="16" borderId="39" xfId="39" applyNumberFormat="1" applyFont="1" applyFill="1" applyBorder="1" applyAlignment="1">
      <alignment horizontal="center" vertical="center" wrapText="1"/>
    </xf>
    <xf numFmtId="171" fontId="106" fillId="22" borderId="28" xfId="39" applyNumberFormat="1" applyFont="1" applyFill="1" applyBorder="1" applyAlignment="1">
      <alignment horizontal="center" vertical="center"/>
    </xf>
    <xf numFmtId="171" fontId="106" fillId="16" borderId="34" xfId="39" applyNumberFormat="1" applyFont="1" applyFill="1" applyBorder="1" applyAlignment="1">
      <alignment horizontal="center" vertical="center"/>
    </xf>
    <xf numFmtId="171" fontId="106" fillId="16" borderId="34" xfId="39" applyNumberFormat="1" applyFont="1" applyFill="1" applyBorder="1" applyAlignment="1">
      <alignment horizontal="center" vertical="center" wrapText="1"/>
    </xf>
    <xf numFmtId="171" fontId="106" fillId="16" borderId="35" xfId="39" applyNumberFormat="1" applyFont="1" applyFill="1" applyBorder="1" applyAlignment="1">
      <alignment horizontal="center" vertical="center" wrapText="1"/>
    </xf>
    <xf numFmtId="171" fontId="30" fillId="0" borderId="0" xfId="39" applyNumberFormat="1" applyFont="1" applyAlignment="1">
      <alignment horizontal="center" vertical="center" wrapText="1"/>
    </xf>
    <xf numFmtId="171" fontId="106" fillId="16" borderId="28" xfId="39" applyNumberFormat="1" applyFont="1" applyFill="1" applyBorder="1" applyAlignment="1">
      <alignment horizontal="center" vertical="center"/>
    </xf>
    <xf numFmtId="171" fontId="106" fillId="16" borderId="28" xfId="39" applyNumberFormat="1" applyFont="1" applyFill="1" applyBorder="1" applyAlignment="1">
      <alignment horizontal="center" vertical="center" wrapText="1"/>
    </xf>
    <xf numFmtId="171" fontId="106" fillId="31" borderId="28" xfId="39" applyNumberFormat="1" applyFont="1" applyFill="1" applyBorder="1" applyAlignment="1">
      <alignment horizontal="center" vertical="center" wrapText="1"/>
    </xf>
    <xf numFmtId="171" fontId="30" fillId="0" borderId="0" xfId="39" applyNumberFormat="1" applyFont="1" applyAlignment="1">
      <alignment vertical="center"/>
    </xf>
    <xf numFmtId="171" fontId="106" fillId="31" borderId="154" xfId="39" applyNumberFormat="1" applyFont="1" applyFill="1" applyBorder="1" applyAlignment="1" applyProtection="1">
      <alignment horizontal="center" vertical="center" wrapText="1"/>
      <protection locked="0"/>
    </xf>
    <xf numFmtId="171" fontId="106" fillId="16" borderId="139" xfId="39" applyNumberFormat="1" applyFont="1" applyFill="1" applyBorder="1" applyAlignment="1">
      <alignment horizontal="center" vertical="center" wrapText="1"/>
    </xf>
    <xf numFmtId="171" fontId="106" fillId="10" borderId="28" xfId="39" applyNumberFormat="1" applyFont="1" applyFill="1" applyBorder="1" applyAlignment="1">
      <alignment horizontal="center" vertical="center" wrapText="1"/>
    </xf>
    <xf numFmtId="171" fontId="106" fillId="0" borderId="0" xfId="39" applyNumberFormat="1" applyFont="1" applyAlignment="1">
      <alignment horizontal="center" vertical="center"/>
    </xf>
    <xf numFmtId="171" fontId="106" fillId="16" borderId="48" xfId="39" applyNumberFormat="1" applyFont="1" applyFill="1" applyBorder="1" applyAlignment="1">
      <alignment horizontal="center" vertical="center"/>
    </xf>
    <xf numFmtId="171" fontId="106" fillId="16" borderId="45" xfId="39" applyNumberFormat="1" applyFont="1" applyFill="1" applyBorder="1" applyAlignment="1">
      <alignment horizontal="center" vertical="center"/>
    </xf>
    <xf numFmtId="171" fontId="108" fillId="0" borderId="0" xfId="39" applyNumberFormat="1" applyFont="1" applyAlignment="1">
      <alignment horizontal="center" vertical="center"/>
    </xf>
    <xf numFmtId="171" fontId="106" fillId="0" borderId="0" xfId="39" applyNumberFormat="1" applyFont="1" applyAlignment="1">
      <alignment horizontal="center" vertical="center" wrapText="1"/>
    </xf>
    <xf numFmtId="171" fontId="106" fillId="16" borderId="48" xfId="39" applyNumberFormat="1" applyFont="1" applyFill="1" applyBorder="1" applyAlignment="1">
      <alignment horizontal="center" vertical="center" wrapText="1"/>
    </xf>
    <xf numFmtId="171" fontId="106" fillId="16" borderId="45" xfId="39" applyNumberFormat="1" applyFont="1" applyFill="1" applyBorder="1" applyAlignment="1">
      <alignment horizontal="center" vertical="center" wrapText="1"/>
    </xf>
    <xf numFmtId="171" fontId="109" fillId="0" borderId="0" xfId="39" applyNumberFormat="1" applyFont="1" applyAlignment="1">
      <alignment horizontal="left" vertical="center" wrapText="1"/>
    </xf>
    <xf numFmtId="171" fontId="110" fillId="0" borderId="0" xfId="39" applyNumberFormat="1" applyFont="1" applyBorder="1" applyAlignment="1">
      <alignment vertical="center" wrapText="1"/>
    </xf>
    <xf numFmtId="171" fontId="110" fillId="0" borderId="0" xfId="39" applyNumberFormat="1" applyFont="1" applyAlignment="1">
      <alignment horizontal="center" vertical="center"/>
    </xf>
    <xf numFmtId="171" fontId="107" fillId="0" borderId="0" xfId="39" applyNumberFormat="1" applyFont="1" applyAlignment="1">
      <alignment vertical="center"/>
    </xf>
    <xf numFmtId="171" fontId="106" fillId="16" borderId="35" xfId="39" applyNumberFormat="1" applyFont="1" applyFill="1" applyBorder="1" applyAlignment="1">
      <alignment horizontal="center" vertical="center"/>
    </xf>
    <xf numFmtId="43" fontId="35" fillId="0" borderId="0" xfId="39" applyFont="1" applyBorder="1" applyAlignment="1">
      <alignment vertical="center" wrapText="1"/>
    </xf>
    <xf numFmtId="43" fontId="44" fillId="0" borderId="0" xfId="39" applyFont="1" applyAlignment="1">
      <alignment horizontal="left" vertical="center" wrapText="1"/>
    </xf>
    <xf numFmtId="43" fontId="73" fillId="0" borderId="0" xfId="39" applyFont="1" applyAlignment="1">
      <alignment horizontal="center" vertical="center" wrapText="1"/>
    </xf>
    <xf numFmtId="43" fontId="89" fillId="10" borderId="48" xfId="39" applyFont="1" applyFill="1" applyBorder="1" applyAlignment="1">
      <alignment horizontal="center" vertical="center" wrapText="1"/>
    </xf>
    <xf numFmtId="43" fontId="89" fillId="10" borderId="45" xfId="39" applyFont="1" applyFill="1" applyBorder="1" applyAlignment="1">
      <alignment horizontal="center" vertical="center" wrapText="1"/>
    </xf>
    <xf numFmtId="43" fontId="89" fillId="0" borderId="0" xfId="39" applyFont="1" applyAlignment="1">
      <alignment horizontal="center" vertical="center" textRotation="90" wrapText="1"/>
    </xf>
    <xf numFmtId="43" fontId="30" fillId="0" borderId="0" xfId="39" applyFont="1" applyAlignment="1">
      <alignment vertical="center"/>
    </xf>
    <xf numFmtId="43" fontId="1" fillId="0" borderId="0" xfId="39" applyFont="1" applyAlignment="1">
      <alignment vertical="center"/>
    </xf>
    <xf numFmtId="171" fontId="35" fillId="0" borderId="0" xfId="39" applyNumberFormat="1" applyFont="1" applyBorder="1" applyAlignment="1">
      <alignment vertical="center" wrapText="1"/>
    </xf>
    <xf numFmtId="43" fontId="49" fillId="0" borderId="0" xfId="39" applyFont="1" applyAlignment="1">
      <alignment vertical="center"/>
    </xf>
    <xf numFmtId="43" fontId="53" fillId="0" borderId="0" xfId="39" applyFont="1" applyAlignment="1">
      <alignment vertical="center"/>
    </xf>
    <xf numFmtId="43" fontId="44" fillId="10" borderId="0" xfId="39" applyFont="1" applyFill="1" applyBorder="1" applyAlignment="1">
      <alignment vertical="center"/>
    </xf>
    <xf numFmtId="43" fontId="44" fillId="0" borderId="0" xfId="39" applyFont="1" applyBorder="1" applyAlignment="1">
      <alignment vertical="center"/>
    </xf>
    <xf numFmtId="43" fontId="1" fillId="7" borderId="0" xfId="39" applyFont="1" applyFill="1" applyAlignment="1">
      <alignment vertical="center"/>
    </xf>
    <xf numFmtId="171" fontId="44" fillId="0" borderId="0" xfId="39" applyNumberFormat="1" applyFont="1" applyAlignment="1">
      <alignment horizontal="left" vertical="center" wrapText="1"/>
    </xf>
    <xf numFmtId="43" fontId="65" fillId="10" borderId="0" xfId="39" applyFont="1" applyFill="1" applyBorder="1" applyAlignment="1">
      <alignment vertical="center"/>
    </xf>
    <xf numFmtId="43" fontId="122" fillId="17" borderId="0" xfId="39" applyFont="1" applyFill="1" applyBorder="1" applyAlignment="1">
      <alignment horizontal="center" vertical="center"/>
    </xf>
    <xf numFmtId="43" fontId="26" fillId="0" borderId="0" xfId="39" applyFont="1" applyFill="1" applyBorder="1" applyAlignment="1">
      <alignment horizontal="center" vertical="center" wrapText="1"/>
    </xf>
    <xf numFmtId="171" fontId="26" fillId="0" borderId="0" xfId="39" applyNumberFormat="1" applyFont="1" applyFill="1" applyBorder="1" applyAlignment="1">
      <alignment horizontal="center" vertical="center" wrapText="1"/>
    </xf>
    <xf numFmtId="43" fontId="53" fillId="0" borderId="0" xfId="39" applyFont="1" applyFill="1" applyBorder="1" applyAlignment="1">
      <alignment vertical="center" wrapText="1"/>
    </xf>
    <xf numFmtId="43" fontId="1" fillId="10" borderId="0" xfId="39" applyFont="1" applyFill="1" applyAlignment="1">
      <alignment vertical="center"/>
    </xf>
    <xf numFmtId="43" fontId="28" fillId="10" borderId="44" xfId="39" applyFont="1" applyFill="1" applyBorder="1" applyAlignment="1">
      <alignment horizontal="center" vertical="center" wrapText="1"/>
    </xf>
    <xf numFmtId="43" fontId="28" fillId="10" borderId="48" xfId="39" applyFont="1" applyFill="1" applyBorder="1" applyAlignment="1">
      <alignment horizontal="center" vertical="center" wrapText="1"/>
    </xf>
    <xf numFmtId="171" fontId="28" fillId="10" borderId="48" xfId="39" applyNumberFormat="1" applyFont="1" applyFill="1" applyBorder="1" applyAlignment="1">
      <alignment horizontal="center" vertical="center" wrapText="1"/>
    </xf>
    <xf numFmtId="171" fontId="28" fillId="10" borderId="45" xfId="39" applyNumberFormat="1" applyFont="1" applyFill="1" applyBorder="1" applyAlignment="1">
      <alignment horizontal="center" vertical="center" wrapText="1"/>
    </xf>
    <xf numFmtId="43" fontId="31" fillId="0" borderId="0" xfId="39" applyFont="1" applyAlignment="1">
      <alignment vertical="center"/>
    </xf>
    <xf numFmtId="43" fontId="28" fillId="10" borderId="29" xfId="39" applyFont="1" applyFill="1" applyBorder="1" applyAlignment="1">
      <alignment horizontal="center" vertical="center" wrapText="1"/>
    </xf>
    <xf numFmtId="43" fontId="32" fillId="0" borderId="0" xfId="39" applyFont="1" applyAlignment="1">
      <alignment vertical="center"/>
    </xf>
    <xf numFmtId="43" fontId="63" fillId="0" borderId="0" xfId="39" applyFont="1" applyAlignment="1">
      <alignment vertical="center"/>
    </xf>
    <xf numFmtId="43" fontId="88" fillId="0" borderId="0" xfId="39" applyFont="1" applyAlignment="1">
      <alignment horizontal="center" vertical="center"/>
    </xf>
    <xf numFmtId="43" fontId="28" fillId="10" borderId="45" xfId="39" applyFont="1" applyFill="1" applyBorder="1" applyAlignment="1">
      <alignment horizontal="center" vertical="center" wrapText="1"/>
    </xf>
    <xf numFmtId="43" fontId="28" fillId="0" borderId="0" xfId="39" applyFont="1" applyAlignment="1">
      <alignment horizontal="center" vertical="center" wrapText="1"/>
    </xf>
    <xf numFmtId="43" fontId="28" fillId="10" borderId="29" xfId="39" applyFont="1" applyFill="1" applyBorder="1" applyAlignment="1">
      <alignment horizontal="left" vertical="center" wrapText="1"/>
    </xf>
    <xf numFmtId="43" fontId="28" fillId="0" borderId="0" xfId="39" applyFont="1" applyAlignment="1">
      <alignment horizontal="left" vertical="center" wrapText="1"/>
    </xf>
    <xf numFmtId="43" fontId="24" fillId="0" borderId="0" xfId="39" applyFont="1" applyAlignment="1">
      <alignment vertical="center"/>
    </xf>
    <xf numFmtId="43" fontId="1" fillId="5" borderId="0" xfId="39" applyFont="1" applyFill="1" applyAlignment="1">
      <alignment vertical="center"/>
    </xf>
    <xf numFmtId="43" fontId="36" fillId="0" borderId="30" xfId="39" applyFont="1" applyBorder="1" applyAlignment="1">
      <alignment horizontal="left" vertical="center" wrapText="1"/>
    </xf>
    <xf numFmtId="43" fontId="36" fillId="0" borderId="31" xfId="39" applyFont="1" applyBorder="1" applyAlignment="1">
      <alignment horizontal="center" vertical="center" wrapText="1"/>
    </xf>
    <xf numFmtId="43" fontId="37" fillId="0" borderId="36" xfId="39" applyFont="1" applyBorder="1" applyAlignment="1">
      <alignment horizontal="center" vertical="center" wrapText="1"/>
    </xf>
    <xf numFmtId="43" fontId="37" fillId="0" borderId="36" xfId="39" applyFont="1" applyBorder="1" applyAlignment="1" applyProtection="1">
      <alignment horizontal="center" vertical="center" wrapText="1"/>
      <protection locked="0"/>
    </xf>
    <xf numFmtId="43" fontId="63" fillId="19" borderId="22" xfId="39" applyFont="1" applyFill="1" applyBorder="1" applyAlignment="1">
      <alignment horizontal="center" vertical="center"/>
    </xf>
    <xf numFmtId="43" fontId="88" fillId="18" borderId="0" xfId="39" applyFont="1" applyFill="1" applyAlignment="1">
      <alignment horizontal="center" vertical="center"/>
    </xf>
    <xf numFmtId="43" fontId="36" fillId="24" borderId="31" xfId="39" applyFont="1" applyFill="1" applyBorder="1" applyAlignment="1">
      <alignment horizontal="center" vertical="center" wrapText="1"/>
    </xf>
    <xf numFmtId="43" fontId="36" fillId="24" borderId="32" xfId="39" applyFont="1" applyFill="1" applyBorder="1" applyAlignment="1">
      <alignment horizontal="center" vertical="center" wrapText="1"/>
    </xf>
    <xf numFmtId="43" fontId="36" fillId="0" borderId="38" xfId="39" applyFont="1" applyBorder="1" applyAlignment="1">
      <alignment horizontal="left" vertical="center" wrapText="1"/>
    </xf>
    <xf numFmtId="43" fontId="36" fillId="0" borderId="28" xfId="39" applyFont="1" applyBorder="1" applyAlignment="1">
      <alignment horizontal="center" vertical="center" wrapText="1"/>
    </xf>
    <xf numFmtId="43" fontId="37" fillId="0" borderId="40" xfId="39" applyFont="1" applyBorder="1" applyAlignment="1">
      <alignment horizontal="center" vertical="center" wrapText="1"/>
    </xf>
    <xf numFmtId="43" fontId="36" fillId="24" borderId="28" xfId="39" applyFont="1" applyFill="1" applyBorder="1" applyAlignment="1">
      <alignment horizontal="center" vertical="center" wrapText="1"/>
    </xf>
    <xf numFmtId="43" fontId="36" fillId="24" borderId="39" xfId="39" applyFont="1" applyFill="1" applyBorder="1" applyAlignment="1">
      <alignment horizontal="center" vertical="center" wrapText="1"/>
    </xf>
    <xf numFmtId="43" fontId="37" fillId="0" borderId="40" xfId="39" applyFont="1" applyBorder="1" applyAlignment="1" applyProtection="1">
      <alignment horizontal="center" vertical="center" wrapText="1"/>
      <protection locked="0"/>
    </xf>
    <xf numFmtId="43" fontId="36" fillId="0" borderId="33" xfId="39" applyFont="1" applyBorder="1" applyAlignment="1">
      <alignment horizontal="left" vertical="center" wrapText="1"/>
    </xf>
    <xf numFmtId="43" fontId="36" fillId="0" borderId="34" xfId="39" applyFont="1" applyBorder="1" applyAlignment="1">
      <alignment horizontal="center" vertical="center" wrapText="1"/>
    </xf>
    <xf numFmtId="43" fontId="37" fillId="0" borderId="37" xfId="39" applyFont="1" applyBorder="1" applyAlignment="1">
      <alignment horizontal="center" vertical="center" wrapText="1"/>
    </xf>
    <xf numFmtId="43" fontId="36" fillId="24" borderId="34" xfId="39" applyFont="1" applyFill="1" applyBorder="1" applyAlignment="1">
      <alignment horizontal="center" vertical="center" wrapText="1"/>
    </xf>
    <xf numFmtId="43" fontId="36" fillId="24" borderId="35" xfId="39" applyFont="1" applyFill="1" applyBorder="1" applyAlignment="1">
      <alignment horizontal="center" vertical="center" wrapText="1"/>
    </xf>
    <xf numFmtId="43" fontId="30" fillId="0" borderId="0" xfId="39" applyFont="1" applyAlignment="1" applyProtection="1">
      <alignment vertical="center" shrinkToFit="1"/>
      <protection locked="0"/>
    </xf>
    <xf numFmtId="43" fontId="53" fillId="0" borderId="0" xfId="39" applyFont="1" applyBorder="1" applyAlignment="1">
      <alignment vertical="center" wrapText="1"/>
    </xf>
    <xf numFmtId="43" fontId="31" fillId="0" borderId="0" xfId="39" applyFont="1" applyAlignment="1">
      <alignment horizontal="center" vertical="center"/>
    </xf>
    <xf numFmtId="43" fontId="36" fillId="0" borderId="44" xfId="39" applyFont="1" applyBorder="1" applyAlignment="1">
      <alignment vertical="center" wrapText="1"/>
    </xf>
    <xf numFmtId="43" fontId="36" fillId="0" borderId="48" xfId="39" applyFont="1" applyBorder="1" applyAlignment="1">
      <alignment horizontal="center" vertical="center" wrapText="1"/>
    </xf>
    <xf numFmtId="171" fontId="36" fillId="15" borderId="48" xfId="39" applyNumberFormat="1" applyFont="1" applyFill="1" applyBorder="1" applyAlignment="1" applyProtection="1">
      <alignment horizontal="center" vertical="center" wrapText="1"/>
      <protection locked="0"/>
    </xf>
    <xf numFmtId="171" fontId="36" fillId="10" borderId="48" xfId="39" applyNumberFormat="1" applyFont="1" applyFill="1" applyBorder="1" applyAlignment="1">
      <alignment horizontal="center" vertical="center" wrapText="1"/>
    </xf>
    <xf numFmtId="43" fontId="81" fillId="0" borderId="29" xfId="39" applyFont="1" applyBorder="1" applyAlignment="1">
      <alignment horizontal="center" vertical="center" wrapText="1"/>
    </xf>
    <xf numFmtId="43" fontId="36" fillId="24" borderId="48" xfId="39" applyFont="1" applyFill="1" applyBorder="1" applyAlignment="1">
      <alignment horizontal="center" vertical="center" wrapText="1"/>
    </xf>
    <xf numFmtId="43" fontId="36" fillId="24" borderId="45" xfId="39" applyFont="1" applyFill="1" applyBorder="1" applyAlignment="1">
      <alignment horizontal="center" vertical="center" wrapText="1"/>
    </xf>
    <xf numFmtId="43" fontId="30" fillId="0" borderId="0" xfId="39" applyFont="1" applyAlignment="1" applyProtection="1">
      <alignment horizontal="left" vertical="center" shrinkToFit="1"/>
      <protection locked="0"/>
    </xf>
    <xf numFmtId="43" fontId="63" fillId="7" borderId="0" xfId="39" applyFont="1" applyFill="1" applyAlignment="1">
      <alignment horizontal="center" vertical="center"/>
    </xf>
    <xf numFmtId="43" fontId="1" fillId="0" borderId="0" xfId="39" applyFont="1"/>
    <xf numFmtId="43" fontId="36" fillId="15" borderId="28" xfId="39" applyFont="1" applyFill="1" applyBorder="1" applyAlignment="1">
      <alignment horizontal="center" vertical="center" wrapText="1"/>
    </xf>
    <xf numFmtId="43" fontId="36" fillId="16" borderId="39" xfId="39" applyFont="1" applyFill="1" applyBorder="1" applyAlignment="1">
      <alignment horizontal="center" vertical="center" wrapText="1"/>
    </xf>
    <xf numFmtId="43" fontId="36" fillId="16" borderId="34" xfId="39" applyFont="1" applyFill="1" applyBorder="1" applyAlignment="1">
      <alignment horizontal="center" vertical="center" wrapText="1"/>
    </xf>
    <xf numFmtId="43" fontId="36" fillId="16" borderId="35" xfId="39" applyFont="1" applyFill="1" applyBorder="1" applyAlignment="1">
      <alignment horizontal="center" vertical="center" wrapText="1"/>
    </xf>
    <xf numFmtId="43" fontId="36" fillId="15" borderId="48" xfId="39" applyFont="1" applyFill="1" applyBorder="1" applyAlignment="1">
      <alignment horizontal="center" vertical="center" wrapText="1"/>
    </xf>
    <xf numFmtId="43" fontId="36" fillId="10" borderId="48" xfId="39" applyFont="1" applyFill="1" applyBorder="1" applyAlignment="1">
      <alignment horizontal="center" vertical="center" wrapText="1"/>
    </xf>
    <xf numFmtId="43" fontId="36" fillId="16" borderId="45" xfId="39" applyFont="1" applyFill="1" applyBorder="1" applyAlignment="1">
      <alignment horizontal="center" vertical="center" wrapText="1"/>
    </xf>
    <xf numFmtId="171" fontId="31" fillId="0" borderId="0" xfId="39" applyNumberFormat="1" applyFont="1" applyAlignment="1">
      <alignment vertical="center"/>
    </xf>
    <xf numFmtId="43" fontId="36" fillId="0" borderId="0" xfId="39" applyFont="1" applyAlignment="1">
      <alignment horizontal="center" vertical="center" wrapText="1"/>
    </xf>
    <xf numFmtId="43" fontId="36" fillId="15" borderId="31" xfId="39" applyFont="1" applyFill="1" applyBorder="1" applyAlignment="1">
      <alignment horizontal="center" vertical="center" wrapText="1"/>
    </xf>
    <xf numFmtId="43" fontId="36" fillId="16" borderId="32" xfId="39" applyFont="1" applyFill="1" applyBorder="1" applyAlignment="1">
      <alignment horizontal="center" vertical="center" wrapText="1"/>
    </xf>
    <xf numFmtId="43" fontId="36" fillId="16" borderId="28" xfId="39" applyFont="1" applyFill="1" applyBorder="1" applyAlignment="1">
      <alignment horizontal="center" vertical="center" wrapText="1"/>
    </xf>
    <xf numFmtId="43" fontId="1" fillId="0" borderId="0" xfId="39" applyFont="1" applyFill="1" applyAlignment="1">
      <alignment vertical="center"/>
    </xf>
    <xf numFmtId="43" fontId="90" fillId="0" borderId="0" xfId="39" applyFont="1" applyAlignment="1">
      <alignment vertical="center"/>
    </xf>
    <xf numFmtId="171" fontId="28" fillId="10" borderId="31" xfId="39" applyNumberFormat="1" applyFont="1" applyFill="1" applyBorder="1" applyAlignment="1">
      <alignment horizontal="center" vertical="center" wrapText="1"/>
    </xf>
    <xf numFmtId="171" fontId="28" fillId="10" borderId="32" xfId="39" applyNumberFormat="1" applyFont="1" applyFill="1" applyBorder="1" applyAlignment="1">
      <alignment horizontal="center" vertical="center" wrapText="1"/>
    </xf>
    <xf numFmtId="171" fontId="28" fillId="10" borderId="28" xfId="39" applyNumberFormat="1" applyFont="1" applyFill="1" applyBorder="1" applyAlignment="1">
      <alignment horizontal="center" vertical="center" wrapText="1"/>
    </xf>
    <xf numFmtId="171" fontId="28" fillId="10" borderId="39" xfId="39" applyNumberFormat="1" applyFont="1" applyFill="1" applyBorder="1" applyAlignment="1">
      <alignment horizontal="center" vertical="center" wrapText="1"/>
    </xf>
    <xf numFmtId="172" fontId="28" fillId="10" borderId="47" xfId="39" applyNumberFormat="1" applyFont="1" applyFill="1" applyBorder="1" applyAlignment="1">
      <alignment horizontal="center" vertical="center" wrapText="1"/>
    </xf>
    <xf numFmtId="172" fontId="28" fillId="10" borderId="105" xfId="39" applyNumberFormat="1" applyFont="1" applyFill="1" applyBorder="1" applyAlignment="1">
      <alignment horizontal="center" vertical="center" wrapText="1"/>
    </xf>
    <xf numFmtId="171" fontId="31" fillId="0" borderId="0" xfId="39" applyNumberFormat="1" applyFont="1" applyAlignment="1">
      <alignment horizontal="center" vertical="center" textRotation="90" wrapText="1"/>
    </xf>
    <xf numFmtId="171" fontId="36" fillId="10" borderId="32" xfId="39" applyNumberFormat="1" applyFont="1" applyFill="1" applyBorder="1" applyAlignment="1">
      <alignment horizontal="center" vertical="center" wrapText="1"/>
    </xf>
    <xf numFmtId="171" fontId="58" fillId="10" borderId="28" xfId="39" applyNumberFormat="1" applyFont="1" applyFill="1" applyBorder="1" applyAlignment="1">
      <alignment horizontal="center" vertical="center" wrapText="1"/>
    </xf>
    <xf numFmtId="171" fontId="36" fillId="10" borderId="39" xfId="39" applyNumberFormat="1" applyFont="1" applyFill="1" applyBorder="1" applyAlignment="1">
      <alignment horizontal="center" vertical="center" wrapText="1"/>
    </xf>
    <xf numFmtId="171" fontId="36" fillId="10" borderId="35" xfId="39" applyNumberFormat="1" applyFont="1" applyFill="1" applyBorder="1" applyAlignment="1">
      <alignment horizontal="center" vertical="center" wrapText="1"/>
    </xf>
    <xf numFmtId="171" fontId="36" fillId="15" borderId="32" xfId="39" applyNumberFormat="1" applyFont="1" applyFill="1" applyBorder="1" applyAlignment="1" applyProtection="1">
      <alignment horizontal="center" vertical="center" wrapText="1"/>
      <protection locked="0"/>
    </xf>
    <xf numFmtId="171" fontId="36" fillId="15" borderId="39" xfId="39" applyNumberFormat="1" applyFont="1" applyFill="1" applyBorder="1" applyAlignment="1" applyProtection="1">
      <alignment horizontal="center" vertical="center" wrapText="1"/>
      <protection locked="0"/>
    </xf>
    <xf numFmtId="171" fontId="36" fillId="7" borderId="31" xfId="39" applyNumberFormat="1" applyFont="1" applyFill="1" applyBorder="1" applyAlignment="1">
      <alignment horizontal="center" vertical="center" wrapText="1"/>
    </xf>
    <xf numFmtId="171" fontId="36" fillId="7" borderId="34" xfId="39" applyNumberFormat="1" applyFont="1" applyFill="1" applyBorder="1" applyAlignment="1">
      <alignment horizontal="center" vertical="center" wrapText="1"/>
    </xf>
    <xf numFmtId="171" fontId="36" fillId="15" borderId="35" xfId="39" applyNumberFormat="1" applyFont="1" applyFill="1" applyBorder="1" applyAlignment="1" applyProtection="1">
      <alignment horizontal="center" vertical="center" wrapText="1"/>
      <protection locked="0"/>
    </xf>
    <xf numFmtId="171" fontId="89" fillId="10" borderId="48" xfId="39" applyNumberFormat="1" applyFont="1" applyFill="1" applyBorder="1" applyAlignment="1">
      <alignment horizontal="center" vertical="center" wrapText="1"/>
    </xf>
    <xf numFmtId="171" fontId="89" fillId="10" borderId="45" xfId="39" applyNumberFormat="1" applyFont="1" applyFill="1" applyBorder="1" applyAlignment="1">
      <alignment horizontal="center" vertical="center" wrapText="1"/>
    </xf>
    <xf numFmtId="171" fontId="36" fillId="0" borderId="31" xfId="0" applyNumberFormat="1" applyFont="1" applyBorder="1" applyAlignment="1">
      <alignment horizontal="center" vertical="center" wrapText="1"/>
    </xf>
    <xf numFmtId="171" fontId="36" fillId="0" borderId="28" xfId="0" applyNumberFormat="1" applyFont="1" applyBorder="1" applyAlignment="1">
      <alignment horizontal="center" vertical="center" wrapText="1"/>
    </xf>
    <xf numFmtId="171" fontId="36" fillId="0" borderId="34" xfId="0" applyNumberFormat="1" applyFont="1" applyBorder="1" applyAlignment="1">
      <alignment horizontal="center" vertical="center" wrapText="1"/>
    </xf>
    <xf numFmtId="171" fontId="31" fillId="0" borderId="0" xfId="0" applyNumberFormat="1" applyFont="1" applyAlignment="1">
      <alignment horizontal="justify" vertical="center" wrapText="1"/>
    </xf>
    <xf numFmtId="171" fontId="28" fillId="0" borderId="0" xfId="0" applyNumberFormat="1" applyFont="1" applyAlignment="1">
      <alignment horizontal="left" vertical="center" wrapText="1"/>
    </xf>
    <xf numFmtId="171" fontId="36" fillId="15" borderId="34" xfId="39" applyNumberFormat="1" applyFont="1" applyFill="1" applyBorder="1" applyAlignment="1" applyProtection="1">
      <alignment horizontal="center" vertical="center" wrapText="1"/>
      <protection locked="0"/>
    </xf>
    <xf numFmtId="171" fontId="43" fillId="0" borderId="0" xfId="39" applyNumberFormat="1" applyFont="1"/>
    <xf numFmtId="171" fontId="36" fillId="7" borderId="28" xfId="39" applyNumberFormat="1" applyFont="1" applyFill="1" applyBorder="1" applyAlignment="1">
      <alignment horizontal="center" vertical="center" wrapText="1"/>
    </xf>
    <xf numFmtId="171" fontId="29" fillId="15" borderId="31" xfId="39" applyNumberFormat="1" applyFont="1" applyFill="1" applyBorder="1" applyAlignment="1" applyProtection="1">
      <alignment horizontal="center" vertical="center" wrapText="1"/>
      <protection locked="0"/>
    </xf>
    <xf numFmtId="171" fontId="36" fillId="23" borderId="31" xfId="39" applyNumberFormat="1" applyFont="1" applyFill="1" applyBorder="1" applyAlignment="1">
      <alignment horizontal="center" vertical="center" wrapText="1"/>
    </xf>
    <xf numFmtId="171" fontId="36" fillId="23" borderId="32" xfId="39" applyNumberFormat="1" applyFont="1" applyFill="1" applyBorder="1" applyAlignment="1">
      <alignment horizontal="center" vertical="center" wrapText="1"/>
    </xf>
    <xf numFmtId="171" fontId="29" fillId="15" borderId="28" xfId="39" applyNumberFormat="1" applyFont="1" applyFill="1" applyBorder="1" applyAlignment="1" applyProtection="1">
      <alignment horizontal="center" vertical="center" wrapText="1"/>
      <protection locked="0"/>
    </xf>
    <xf numFmtId="171" fontId="36" fillId="23" borderId="28" xfId="39" applyNumberFormat="1" applyFont="1" applyFill="1" applyBorder="1" applyAlignment="1">
      <alignment horizontal="center" vertical="center" wrapText="1"/>
    </xf>
    <xf numFmtId="171" fontId="36" fillId="23" borderId="39" xfId="39" applyNumberFormat="1" applyFont="1" applyFill="1" applyBorder="1" applyAlignment="1">
      <alignment horizontal="center" vertical="center" wrapText="1"/>
    </xf>
    <xf numFmtId="171" fontId="43" fillId="10" borderId="32" xfId="39" applyNumberFormat="1" applyFont="1" applyFill="1" applyBorder="1"/>
    <xf numFmtId="171" fontId="43" fillId="10" borderId="39" xfId="39" applyNumberFormat="1" applyFont="1" applyFill="1" applyBorder="1"/>
    <xf numFmtId="0" fontId="88" fillId="7" borderId="0" xfId="15" applyFont="1" applyFill="1" applyAlignment="1">
      <alignment horizontal="center" vertical="center" wrapText="1"/>
    </xf>
    <xf numFmtId="0" fontId="45" fillId="0" borderId="0" xfId="28" applyFont="1" applyAlignment="1">
      <alignment vertical="center"/>
    </xf>
    <xf numFmtId="0" fontId="29" fillId="0" borderId="0" xfId="28" applyFont="1" applyAlignment="1">
      <alignment horizontal="center" vertical="center"/>
    </xf>
    <xf numFmtId="0" fontId="63" fillId="7" borderId="0" xfId="15" applyFont="1" applyFill="1" applyAlignment="1">
      <alignment vertical="center"/>
    </xf>
    <xf numFmtId="3" fontId="36" fillId="15" borderId="30" xfId="0" applyNumberFormat="1" applyFont="1" applyFill="1" applyBorder="1" applyAlignment="1" applyProtection="1">
      <alignment horizontal="left" vertical="center" wrapText="1"/>
      <protection locked="0"/>
    </xf>
    <xf numFmtId="171" fontId="36" fillId="15" borderId="30" xfId="39" applyNumberFormat="1" applyFont="1" applyFill="1" applyBorder="1" applyAlignment="1" applyProtection="1">
      <alignment horizontal="left" vertical="center" wrapText="1"/>
      <protection locked="0"/>
    </xf>
    <xf numFmtId="0" fontId="88" fillId="7" borderId="0" xfId="15" applyFont="1" applyFill="1" applyAlignment="1">
      <alignment horizontal="center" vertical="center"/>
    </xf>
    <xf numFmtId="171" fontId="1" fillId="0" borderId="0" xfId="39" applyNumberFormat="1" applyFont="1" applyBorder="1" applyAlignment="1">
      <alignment vertical="center"/>
    </xf>
    <xf numFmtId="171" fontId="28" fillId="0" borderId="0" xfId="39" applyNumberFormat="1" applyFont="1" applyFill="1" applyBorder="1" applyAlignment="1">
      <alignment horizontal="center" vertical="center" wrapText="1"/>
    </xf>
    <xf numFmtId="171" fontId="31" fillId="0" borderId="0" xfId="39" applyNumberFormat="1" applyFont="1" applyBorder="1" applyAlignment="1">
      <alignment horizontal="center" vertical="center"/>
    </xf>
    <xf numFmtId="171" fontId="30" fillId="0" borderId="0" xfId="39" applyNumberFormat="1" applyFont="1" applyBorder="1" applyAlignment="1">
      <alignment horizontal="center" vertical="center"/>
    </xf>
    <xf numFmtId="0" fontId="121" fillId="0" borderId="0" xfId="40" applyFont="1" applyAlignment="1">
      <alignment vertical="center"/>
    </xf>
    <xf numFmtId="0" fontId="121" fillId="0" borderId="0" xfId="40" applyFont="1" applyAlignment="1">
      <alignment vertical="center" wrapText="1"/>
    </xf>
    <xf numFmtId="0" fontId="1" fillId="0" borderId="0" xfId="40" applyFont="1"/>
    <xf numFmtId="0" fontId="1" fillId="0" borderId="0" xfId="40" applyFont="1" applyAlignment="1">
      <alignment horizontal="center" vertical="center"/>
    </xf>
    <xf numFmtId="0" fontId="60" fillId="0" borderId="0" xfId="2" applyFont="1" applyAlignment="1">
      <alignment horizontal="center" vertical="center" wrapText="1"/>
    </xf>
    <xf numFmtId="0" fontId="87" fillId="5" borderId="0" xfId="40" applyFont="1" applyFill="1" applyAlignment="1">
      <alignment horizontal="center" vertical="center"/>
    </xf>
    <xf numFmtId="0" fontId="87" fillId="5" borderId="0" xfId="40" applyFont="1" applyFill="1" applyAlignment="1">
      <alignment horizontal="left" vertical="center"/>
    </xf>
    <xf numFmtId="0" fontId="29" fillId="0" borderId="30" xfId="3" applyFont="1" applyBorder="1" applyAlignment="1" applyProtection="1">
      <alignment vertical="center"/>
      <protection locked="0"/>
    </xf>
    <xf numFmtId="2" fontId="86" fillId="15" borderId="31" xfId="3" applyNumberFormat="1" applyFont="1" applyFill="1" applyBorder="1" applyAlignment="1" applyProtection="1">
      <alignment horizontal="center" vertical="center"/>
      <protection locked="0"/>
    </xf>
    <xf numFmtId="0" fontId="29" fillId="0" borderId="33" xfId="3" applyFont="1" applyBorder="1" applyAlignment="1">
      <alignment vertical="center"/>
    </xf>
    <xf numFmtId="0" fontId="87" fillId="5" borderId="0" xfId="3" applyFont="1" applyFill="1" applyAlignment="1">
      <alignment vertical="center"/>
    </xf>
    <xf numFmtId="0" fontId="85" fillId="5" borderId="0" xfId="40" applyFont="1" applyFill="1" applyAlignment="1">
      <alignment horizontal="center" vertical="center"/>
    </xf>
    <xf numFmtId="165" fontId="85" fillId="5" borderId="0" xfId="40" applyNumberFormat="1" applyFont="1" applyFill="1" applyAlignment="1">
      <alignment horizontal="center" vertical="center"/>
    </xf>
    <xf numFmtId="0" fontId="87" fillId="5" borderId="0" xfId="2" applyFont="1" applyFill="1" applyAlignment="1">
      <alignment horizontal="center" vertical="center"/>
    </xf>
    <xf numFmtId="0" fontId="87" fillId="5" borderId="0" xfId="2" applyFont="1" applyFill="1" applyAlignment="1">
      <alignment vertical="center" wrapText="1"/>
    </xf>
    <xf numFmtId="0" fontId="85" fillId="5" borderId="0" xfId="40" applyFont="1" applyFill="1" applyAlignment="1">
      <alignment vertical="center"/>
    </xf>
    <xf numFmtId="0" fontId="85" fillId="5" borderId="0" xfId="40" applyFont="1" applyFill="1" applyAlignment="1">
      <alignment horizontal="center"/>
    </xf>
    <xf numFmtId="165" fontId="85" fillId="5" borderId="0" xfId="40" applyNumberFormat="1" applyFont="1" applyFill="1" applyAlignment="1">
      <alignment horizontal="center"/>
    </xf>
    <xf numFmtId="0" fontId="87" fillId="2" borderId="0" xfId="3" applyFont="1" applyFill="1" applyAlignment="1">
      <alignment vertical="center"/>
    </xf>
    <xf numFmtId="0" fontId="87" fillId="2" borderId="0" xfId="2" applyFont="1" applyFill="1" applyAlignment="1">
      <alignment horizontal="center" vertical="center"/>
    </xf>
    <xf numFmtId="0" fontId="87" fillId="2" borderId="0" xfId="2" applyFont="1" applyFill="1" applyAlignment="1">
      <alignment vertical="center" wrapText="1"/>
    </xf>
    <xf numFmtId="0" fontId="29" fillId="5" borderId="0" xfId="3" applyFont="1" applyFill="1" applyAlignment="1">
      <alignment vertical="center"/>
    </xf>
    <xf numFmtId="0" fontId="86" fillId="5" borderId="0" xfId="3" applyFont="1" applyFill="1" applyAlignment="1">
      <alignment horizontal="center" vertical="center"/>
    </xf>
    <xf numFmtId="165" fontId="86" fillId="5" borderId="0" xfId="3" applyNumberFormat="1" applyFont="1" applyFill="1" applyAlignment="1">
      <alignment horizontal="center" vertical="center"/>
    </xf>
    <xf numFmtId="0" fontId="29" fillId="5" borderId="0" xfId="2" applyFont="1" applyFill="1" applyAlignment="1">
      <alignment horizontal="center" vertical="center"/>
    </xf>
    <xf numFmtId="0" fontId="29" fillId="5" borderId="0" xfId="2" applyFont="1" applyFill="1" applyAlignment="1">
      <alignment vertical="center" wrapText="1"/>
    </xf>
    <xf numFmtId="0" fontId="86" fillId="5" borderId="0" xfId="2" applyFont="1" applyFill="1" applyAlignment="1">
      <alignment horizontal="center" vertical="center"/>
    </xf>
    <xf numFmtId="165" fontId="86" fillId="5" borderId="0" xfId="2" applyNumberFormat="1" applyFont="1" applyFill="1" applyAlignment="1">
      <alignment horizontal="center"/>
    </xf>
    <xf numFmtId="0" fontId="85" fillId="5" borderId="0" xfId="40" applyFont="1" applyFill="1"/>
    <xf numFmtId="0" fontId="29" fillId="0" borderId="29" xfId="3" applyFont="1" applyBorder="1" applyAlignment="1">
      <alignment vertical="center"/>
    </xf>
    <xf numFmtId="0" fontId="85" fillId="10" borderId="44" xfId="40" applyFont="1" applyFill="1" applyBorder="1" applyAlignment="1">
      <alignment horizontal="center" vertical="center"/>
    </xf>
    <xf numFmtId="165" fontId="86" fillId="16" borderId="48" xfId="40" applyNumberFormat="1" applyFont="1" applyFill="1" applyBorder="1" applyAlignment="1">
      <alignment horizontal="center" vertical="center"/>
    </xf>
    <xf numFmtId="0" fontId="87" fillId="5" borderId="0" xfId="40" applyFont="1" applyFill="1" applyAlignment="1">
      <alignment vertical="center"/>
    </xf>
    <xf numFmtId="0" fontId="87" fillId="5" borderId="0" xfId="40" applyFont="1" applyFill="1" applyAlignment="1">
      <alignment vertical="center" wrapText="1"/>
    </xf>
    <xf numFmtId="0" fontId="85" fillId="5" borderId="0" xfId="40" applyFont="1" applyFill="1" applyAlignment="1">
      <alignment horizontal="right" vertical="center"/>
    </xf>
    <xf numFmtId="0" fontId="85" fillId="5" borderId="0" xfId="40" applyFont="1" applyFill="1" applyAlignment="1">
      <alignment horizontal="right"/>
    </xf>
    <xf numFmtId="0" fontId="29" fillId="0" borderId="30" xfId="40" applyFont="1" applyBorder="1" applyAlignment="1">
      <alignment horizontal="left"/>
    </xf>
    <xf numFmtId="0" fontId="86" fillId="5" borderId="0" xfId="40" applyFont="1" applyFill="1" applyAlignment="1">
      <alignment horizontal="center" vertical="center"/>
    </xf>
    <xf numFmtId="0" fontId="86" fillId="5" borderId="30" xfId="40" applyFont="1" applyFill="1" applyBorder="1" applyAlignment="1">
      <alignment horizontal="center" vertical="center"/>
    </xf>
    <xf numFmtId="0" fontId="29" fillId="5" borderId="31" xfId="40" applyFont="1" applyFill="1" applyBorder="1" applyAlignment="1">
      <alignment horizontal="left" wrapText="1"/>
    </xf>
    <xf numFmtId="0" fontId="29" fillId="0" borderId="33" xfId="40" applyFont="1" applyBorder="1" applyAlignment="1">
      <alignment horizontal="left"/>
    </xf>
    <xf numFmtId="0" fontId="86" fillId="5" borderId="33" xfId="40" applyFont="1" applyFill="1" applyBorder="1" applyAlignment="1">
      <alignment horizontal="center" vertical="center"/>
    </xf>
    <xf numFmtId="0" fontId="29" fillId="5" borderId="34" xfId="40" applyFont="1" applyFill="1" applyBorder="1" applyAlignment="1">
      <alignment horizontal="left" wrapText="1"/>
    </xf>
    <xf numFmtId="0" fontId="85" fillId="0" borderId="0" xfId="40" applyFont="1" applyAlignment="1">
      <alignment horizontal="center" vertical="center"/>
    </xf>
    <xf numFmtId="0" fontId="43" fillId="5" borderId="0" xfId="40" applyFont="1" applyFill="1"/>
    <xf numFmtId="0" fontId="43" fillId="5" borderId="0" xfId="40" applyFont="1" applyFill="1" applyAlignment="1">
      <alignment wrapText="1"/>
    </xf>
    <xf numFmtId="0" fontId="43" fillId="0" borderId="30" xfId="40" applyFont="1" applyBorder="1" applyAlignment="1">
      <alignment vertical="center"/>
    </xf>
    <xf numFmtId="0" fontId="43" fillId="0" borderId="38" xfId="40" applyFont="1" applyBorder="1" applyAlignment="1">
      <alignment vertical="center"/>
    </xf>
    <xf numFmtId="0" fontId="86" fillId="5" borderId="38" xfId="40" applyFont="1" applyFill="1" applyBorder="1" applyAlignment="1">
      <alignment horizontal="center" vertical="center"/>
    </xf>
    <xf numFmtId="0" fontId="43" fillId="0" borderId="38" xfId="40" applyFont="1" applyBorder="1" applyAlignment="1">
      <alignment vertical="center" wrapText="1"/>
    </xf>
    <xf numFmtId="0" fontId="43" fillId="0" borderId="33" xfId="40" applyFont="1" applyBorder="1" applyAlignment="1">
      <alignment vertical="center"/>
    </xf>
    <xf numFmtId="0" fontId="87" fillId="5" borderId="0" xfId="40" applyFont="1" applyFill="1"/>
    <xf numFmtId="0" fontId="87" fillId="5" borderId="0" xfId="40" applyFont="1" applyFill="1" applyAlignment="1">
      <alignment wrapText="1"/>
    </xf>
    <xf numFmtId="0" fontId="85" fillId="5" borderId="0" xfId="40" applyFont="1" applyFill="1" applyAlignment="1">
      <alignment horizontal="left"/>
    </xf>
    <xf numFmtId="0" fontId="87" fillId="5" borderId="0" xfId="40" applyFont="1" applyFill="1" applyAlignment="1">
      <alignment horizontal="center"/>
    </xf>
    <xf numFmtId="0" fontId="28" fillId="0" borderId="0" xfId="0" applyFont="1" applyAlignment="1">
      <alignment horizontal="left" vertical="center"/>
    </xf>
    <xf numFmtId="0" fontId="29" fillId="0" borderId="30" xfId="3" applyFont="1" applyBorder="1" applyAlignment="1" applyProtection="1">
      <alignment vertical="center" wrapText="1"/>
      <protection locked="0"/>
    </xf>
    <xf numFmtId="171" fontId="86" fillId="15" borderId="31" xfId="3" applyNumberFormat="1" applyFont="1" applyFill="1" applyBorder="1" applyAlignment="1" applyProtection="1">
      <alignment horizontal="center" vertical="center"/>
      <protection locked="0"/>
    </xf>
    <xf numFmtId="171" fontId="86" fillId="12" borderId="31" xfId="3" applyNumberFormat="1" applyFont="1" applyFill="1" applyBorder="1" applyAlignment="1" applyProtection="1">
      <alignment horizontal="center" vertical="center"/>
      <protection locked="0"/>
    </xf>
    <xf numFmtId="171" fontId="29" fillId="15" borderId="28" xfId="0" applyNumberFormat="1" applyFont="1" applyFill="1" applyBorder="1" applyAlignment="1" applyProtection="1">
      <alignment horizontal="center" vertical="center" wrapText="1"/>
      <protection locked="0"/>
    </xf>
    <xf numFmtId="171" fontId="29" fillId="12" borderId="28" xfId="0" applyNumberFormat="1" applyFont="1" applyFill="1" applyBorder="1" applyAlignment="1" applyProtection="1">
      <alignment horizontal="center" vertical="center" wrapText="1"/>
      <protection locked="0"/>
    </xf>
    <xf numFmtId="165" fontId="29" fillId="12" borderId="28" xfId="0" applyNumberFormat="1" applyFont="1" applyFill="1" applyBorder="1" applyAlignment="1">
      <alignment horizontal="center" vertical="center" wrapText="1"/>
    </xf>
    <xf numFmtId="166" fontId="29" fillId="12" borderId="28" xfId="39" applyNumberFormat="1" applyFont="1" applyFill="1" applyBorder="1" applyAlignment="1" applyProtection="1">
      <alignment horizontal="center" vertical="center" wrapText="1"/>
      <protection locked="0"/>
    </xf>
    <xf numFmtId="169" fontId="29" fillId="15" borderId="28" xfId="38" applyNumberFormat="1" applyFont="1" applyFill="1" applyBorder="1" applyAlignment="1" applyProtection="1">
      <alignment horizontal="center" vertical="center" wrapText="1"/>
      <protection locked="0"/>
    </xf>
    <xf numFmtId="165" fontId="29" fillId="12" borderId="34" xfId="0" applyNumberFormat="1" applyFont="1" applyFill="1" applyBorder="1" applyAlignment="1">
      <alignment horizontal="center" vertical="center" wrapText="1"/>
    </xf>
    <xf numFmtId="165" fontId="29" fillId="16" borderId="31" xfId="3" applyNumberFormat="1" applyFont="1" applyFill="1" applyBorder="1" applyAlignment="1" applyProtection="1">
      <alignment horizontal="center" vertical="center"/>
      <protection locked="0"/>
    </xf>
    <xf numFmtId="165" fontId="29" fillId="16" borderId="32" xfId="3" applyNumberFormat="1" applyFont="1" applyFill="1" applyBorder="1" applyAlignment="1" applyProtection="1">
      <alignment horizontal="center" vertical="center"/>
      <protection locked="0"/>
    </xf>
    <xf numFmtId="171" fontId="29" fillId="16" borderId="34" xfId="39" applyNumberFormat="1" applyFont="1" applyFill="1" applyBorder="1" applyAlignment="1">
      <alignment horizontal="center" vertical="center" wrapText="1"/>
    </xf>
    <xf numFmtId="0" fontId="35" fillId="0" borderId="0" xfId="0" applyFont="1" applyAlignment="1">
      <alignment horizontal="center" vertical="center"/>
    </xf>
    <xf numFmtId="0" fontId="40" fillId="5" borderId="0" xfId="0" applyFont="1" applyFill="1" applyAlignment="1">
      <alignment horizontal="center" vertical="center" wrapText="1"/>
    </xf>
    <xf numFmtId="0" fontId="60" fillId="0" borderId="0" xfId="0" applyFont="1" applyAlignment="1">
      <alignment horizontal="center" vertical="center" wrapText="1"/>
    </xf>
    <xf numFmtId="43" fontId="43" fillId="15" borderId="28" xfId="39" applyFont="1" applyFill="1" applyBorder="1" applyAlignment="1" applyProtection="1">
      <alignment horizontal="center" vertical="center" wrapText="1"/>
      <protection locked="0"/>
    </xf>
    <xf numFmtId="165" fontId="43" fillId="15" borderId="28" xfId="0" applyNumberFormat="1" applyFont="1" applyFill="1" applyBorder="1" applyAlignment="1" applyProtection="1">
      <alignment horizontal="center" vertical="center" wrapText="1"/>
      <protection locked="0"/>
    </xf>
    <xf numFmtId="166" fontId="43" fillId="15" borderId="28" xfId="39" applyNumberFormat="1" applyFont="1" applyFill="1" applyBorder="1" applyAlignment="1" applyProtection="1">
      <alignment horizontal="center" vertical="center" wrapText="1"/>
      <protection locked="0"/>
    </xf>
    <xf numFmtId="0" fontId="29" fillId="0" borderId="0" xfId="3" applyFont="1" applyAlignment="1">
      <alignment vertical="center"/>
    </xf>
    <xf numFmtId="0" fontId="30" fillId="0" borderId="0" xfId="3" applyFont="1" applyAlignment="1">
      <alignment vertical="center"/>
    </xf>
    <xf numFmtId="0" fontId="60" fillId="10" borderId="34" xfId="15" applyFont="1" applyFill="1" applyBorder="1" applyAlignment="1">
      <alignment horizontal="center" vertical="center" wrapText="1"/>
    </xf>
    <xf numFmtId="0" fontId="82" fillId="0" borderId="0" xfId="36" applyFont="1"/>
    <xf numFmtId="0" fontId="31" fillId="0" borderId="0" xfId="3" applyFont="1" applyAlignment="1">
      <alignment vertical="center"/>
    </xf>
    <xf numFmtId="0" fontId="38" fillId="0" borderId="0" xfId="3" applyFont="1" applyAlignment="1">
      <alignment vertical="center" wrapText="1"/>
    </xf>
    <xf numFmtId="165" fontId="31" fillId="0" borderId="0" xfId="3" applyNumberFormat="1" applyFont="1" applyAlignment="1">
      <alignment horizontal="center" vertical="center"/>
    </xf>
    <xf numFmtId="165" fontId="28" fillId="0" borderId="0" xfId="0" applyNumberFormat="1" applyFont="1" applyAlignment="1">
      <alignment horizontal="center" vertical="center" wrapText="1"/>
    </xf>
    <xf numFmtId="165" fontId="31" fillId="0" borderId="0" xfId="3" applyNumberFormat="1" applyFont="1" applyAlignment="1">
      <alignment vertical="center"/>
    </xf>
    <xf numFmtId="0" fontId="83" fillId="0" borderId="0" xfId="3" applyFont="1" applyAlignment="1">
      <alignment horizontal="center" vertical="center"/>
    </xf>
    <xf numFmtId="0" fontId="85" fillId="0" borderId="0" xfId="3" applyFont="1" applyAlignment="1">
      <alignment horizontal="left" vertical="center"/>
    </xf>
    <xf numFmtId="0" fontId="88" fillId="7" borderId="0" xfId="15" applyFont="1" applyFill="1" applyAlignment="1">
      <alignment vertical="center" wrapText="1"/>
    </xf>
    <xf numFmtId="0" fontId="88" fillId="0" borderId="0" xfId="15" applyFont="1" applyAlignment="1">
      <alignment vertical="center" wrapText="1"/>
    </xf>
    <xf numFmtId="0" fontId="80" fillId="0" borderId="0" xfId="16" applyFont="1" applyAlignment="1">
      <alignment horizontal="center" vertical="center" wrapText="1"/>
    </xf>
    <xf numFmtId="10" fontId="29" fillId="22" borderId="28" xfId="38" applyNumberFormat="1" applyFont="1" applyFill="1" applyBorder="1" applyAlignment="1">
      <alignment horizontal="center" vertical="center" wrapText="1"/>
    </xf>
    <xf numFmtId="10" fontId="29" fillId="10" borderId="39" xfId="38" applyNumberFormat="1" applyFont="1" applyFill="1" applyBorder="1" applyAlignment="1">
      <alignment horizontal="center" vertical="center" wrapText="1"/>
    </xf>
    <xf numFmtId="10" fontId="29" fillId="15" borderId="28" xfId="38" applyNumberFormat="1" applyFont="1" applyFill="1" applyBorder="1" applyAlignment="1" applyProtection="1">
      <alignment horizontal="center" vertical="center" wrapText="1"/>
      <protection locked="0"/>
    </xf>
    <xf numFmtId="9" fontId="29" fillId="22" borderId="28" xfId="38" applyFont="1" applyFill="1" applyBorder="1" applyAlignment="1">
      <alignment horizontal="center" vertical="center" wrapText="1"/>
    </xf>
    <xf numFmtId="43" fontId="29" fillId="15" borderId="28" xfId="39" applyFont="1" applyFill="1" applyBorder="1" applyAlignment="1" applyProtection="1">
      <alignment horizontal="center" vertical="center" wrapText="1"/>
      <protection locked="0"/>
    </xf>
    <xf numFmtId="2" fontId="29" fillId="16" borderId="34" xfId="0" applyNumberFormat="1" applyFont="1" applyFill="1" applyBorder="1" applyAlignment="1">
      <alignment horizontal="center" vertical="center" wrapText="1"/>
    </xf>
    <xf numFmtId="10" fontId="36" fillId="22" borderId="31" xfId="38" applyNumberFormat="1" applyFont="1" applyFill="1" applyBorder="1" applyAlignment="1">
      <alignment horizontal="center" vertical="center" wrapText="1"/>
    </xf>
    <xf numFmtId="10" fontId="36" fillId="22" borderId="28" xfId="38" applyNumberFormat="1" applyFont="1" applyFill="1" applyBorder="1" applyAlignment="1">
      <alignment horizontal="center" vertical="center" wrapText="1"/>
    </xf>
    <xf numFmtId="0" fontId="136" fillId="0" borderId="0" xfId="0" applyFont="1" applyAlignment="1">
      <alignment vertical="center"/>
    </xf>
    <xf numFmtId="0" fontId="26" fillId="0" borderId="0" xfId="15" applyFont="1" applyAlignment="1">
      <alignment horizontal="center" vertical="center"/>
    </xf>
    <xf numFmtId="0" fontId="31" fillId="5" borderId="0" xfId="15" applyFont="1" applyFill="1" applyAlignment="1">
      <alignment vertical="center"/>
    </xf>
    <xf numFmtId="0" fontId="31" fillId="5" borderId="0" xfId="15" applyFont="1" applyFill="1" applyAlignment="1">
      <alignment horizontal="center" vertical="center"/>
    </xf>
    <xf numFmtId="0" fontId="81" fillId="0" borderId="0" xfId="0" applyFont="1" applyAlignment="1">
      <alignment horizontal="center" vertical="center" wrapText="1"/>
    </xf>
    <xf numFmtId="165" fontId="31" fillId="5" borderId="0" xfId="35" applyNumberFormat="1" applyFont="1" applyFill="1" applyAlignment="1">
      <alignment vertical="center"/>
    </xf>
    <xf numFmtId="165" fontId="31" fillId="5" borderId="0" xfId="0" applyNumberFormat="1" applyFont="1" applyFill="1" applyAlignment="1">
      <alignment vertical="center"/>
    </xf>
    <xf numFmtId="2" fontId="31" fillId="5" borderId="0" xfId="0" applyNumberFormat="1" applyFont="1" applyFill="1" applyAlignment="1">
      <alignment vertical="center"/>
    </xf>
    <xf numFmtId="165" fontId="31" fillId="5" borderId="0" xfId="2" applyNumberFormat="1" applyFont="1" applyFill="1" applyAlignment="1" applyProtection="1">
      <alignment horizontal="center" vertical="center"/>
      <protection locked="0"/>
    </xf>
    <xf numFmtId="165" fontId="32" fillId="5" borderId="0" xfId="0" applyNumberFormat="1" applyFont="1" applyFill="1" applyAlignment="1">
      <alignment vertical="center"/>
    </xf>
    <xf numFmtId="0" fontId="34" fillId="5" borderId="0" xfId="0" applyFont="1" applyFill="1" applyAlignment="1">
      <alignment horizontal="center" vertical="center" wrapText="1"/>
    </xf>
    <xf numFmtId="0" fontId="45" fillId="5" borderId="0" xfId="0" applyFont="1" applyFill="1" applyAlignment="1">
      <alignment horizontal="center" vertical="center" wrapText="1"/>
    </xf>
    <xf numFmtId="0" fontId="31" fillId="5" borderId="0" xfId="0" applyFont="1" applyFill="1" applyAlignment="1">
      <alignment horizontal="center" vertical="center"/>
    </xf>
    <xf numFmtId="0" fontId="31" fillId="5" borderId="0" xfId="0" applyFont="1" applyFill="1" applyAlignment="1">
      <alignment vertical="center" wrapText="1"/>
    </xf>
    <xf numFmtId="0" fontId="1" fillId="6" borderId="0" xfId="0" applyFont="1" applyFill="1" applyAlignment="1">
      <alignment vertical="center"/>
    </xf>
    <xf numFmtId="0" fontId="1" fillId="6" borderId="0" xfId="0" applyFont="1" applyFill="1" applyAlignment="1">
      <alignment horizontal="center" vertical="center"/>
    </xf>
    <xf numFmtId="0" fontId="44" fillId="5" borderId="0" xfId="0" applyFont="1" applyFill="1" applyAlignment="1">
      <alignment horizontal="center" vertical="center" wrapText="1"/>
    </xf>
    <xf numFmtId="0" fontId="73" fillId="5" borderId="0" xfId="0" applyFont="1" applyFill="1" applyAlignment="1">
      <alignment horizontal="center" vertical="center" wrapText="1"/>
    </xf>
    <xf numFmtId="0" fontId="30" fillId="5" borderId="0" xfId="0" applyFont="1" applyFill="1" applyAlignment="1">
      <alignment horizontal="center" vertical="center" wrapText="1"/>
    </xf>
    <xf numFmtId="0" fontId="28" fillId="5" borderId="0" xfId="0" applyFont="1" applyFill="1" applyAlignment="1">
      <alignment horizontal="left" vertical="center" wrapText="1"/>
    </xf>
    <xf numFmtId="0" fontId="36" fillId="5" borderId="0" xfId="0" applyFont="1" applyFill="1" applyAlignment="1">
      <alignment horizontal="center" vertical="center" wrapText="1"/>
    </xf>
    <xf numFmtId="0" fontId="36" fillId="5" borderId="0" xfId="0" applyFont="1" applyFill="1" applyAlignment="1">
      <alignment horizontal="left" vertical="center" wrapText="1"/>
    </xf>
    <xf numFmtId="0" fontId="35" fillId="0" borderId="0" xfId="0" applyFont="1" applyAlignment="1">
      <alignment vertical="top" wrapText="1"/>
    </xf>
    <xf numFmtId="0" fontId="118" fillId="0" borderId="0" xfId="0" applyFont="1"/>
    <xf numFmtId="0" fontId="34" fillId="0" borderId="0" xfId="0" applyFont="1" applyAlignment="1">
      <alignment horizontal="center" vertical="center" wrapText="1"/>
    </xf>
    <xf numFmtId="0" fontId="31" fillId="5" borderId="0" xfId="0" applyFont="1" applyFill="1" applyAlignment="1">
      <alignment horizontal="center" vertical="top" wrapText="1"/>
    </xf>
    <xf numFmtId="171" fontId="36" fillId="15" borderId="31" xfId="0" applyNumberFormat="1" applyFont="1" applyFill="1" applyBorder="1" applyAlignment="1" applyProtection="1">
      <alignment horizontal="center" vertical="center" wrapText="1"/>
      <protection locked="0"/>
    </xf>
    <xf numFmtId="0" fontId="56" fillId="5" borderId="0" xfId="0" applyFont="1" applyFill="1" applyAlignment="1">
      <alignment horizontal="center" vertical="center" wrapText="1"/>
    </xf>
    <xf numFmtId="171" fontId="44" fillId="0" borderId="0" xfId="39" applyNumberFormat="1" applyFont="1" applyBorder="1" applyAlignment="1">
      <alignment horizontal="left" vertical="center" wrapText="1"/>
    </xf>
    <xf numFmtId="171" fontId="34" fillId="0" borderId="0" xfId="39" applyNumberFormat="1" applyFont="1" applyBorder="1" applyAlignment="1">
      <alignment horizontal="center" vertical="center" wrapText="1"/>
    </xf>
    <xf numFmtId="171" fontId="60" fillId="10" borderId="34" xfId="39" applyNumberFormat="1" applyFont="1" applyFill="1" applyBorder="1" applyAlignment="1" applyProtection="1">
      <alignment horizontal="center" vertical="center" wrapText="1"/>
    </xf>
    <xf numFmtId="0" fontId="77" fillId="10" borderId="0" xfId="0" applyFont="1" applyFill="1" applyAlignment="1">
      <alignment vertical="center" wrapText="1"/>
    </xf>
    <xf numFmtId="171" fontId="31" fillId="5" borderId="0" xfId="39" applyNumberFormat="1" applyFont="1" applyFill="1" applyBorder="1" applyAlignment="1">
      <alignment horizontal="center" vertical="center" wrapText="1"/>
    </xf>
    <xf numFmtId="0" fontId="1" fillId="10" borderId="0" xfId="0" applyFont="1" applyFill="1" applyAlignment="1">
      <alignment wrapText="1"/>
    </xf>
    <xf numFmtId="171" fontId="32" fillId="0" borderId="0" xfId="39" applyNumberFormat="1" applyFont="1" applyBorder="1" applyAlignment="1">
      <alignment vertical="center"/>
    </xf>
    <xf numFmtId="0" fontId="88" fillId="0" borderId="0" xfId="15" applyFont="1" applyAlignment="1">
      <alignment horizontal="center" vertical="center" wrapText="1"/>
    </xf>
    <xf numFmtId="0" fontId="40" fillId="0" borderId="0" xfId="0" applyFont="1" applyAlignment="1">
      <alignment horizontal="left" vertical="center" wrapText="1"/>
    </xf>
    <xf numFmtId="0" fontId="31" fillId="0" borderId="36" xfId="0" applyFont="1" applyBorder="1" applyAlignment="1" applyProtection="1">
      <alignment vertical="center"/>
      <protection locked="0"/>
    </xf>
    <xf numFmtId="0" fontId="31" fillId="0" borderId="40" xfId="0" applyFont="1" applyBorder="1" applyAlignment="1" applyProtection="1">
      <alignment vertical="center" wrapText="1"/>
      <protection locked="0"/>
    </xf>
    <xf numFmtId="0" fontId="42" fillId="0" borderId="0" xfId="0" applyFont="1" applyAlignment="1">
      <alignment wrapText="1"/>
    </xf>
    <xf numFmtId="0" fontId="42" fillId="0" borderId="0" xfId="0" applyFont="1"/>
    <xf numFmtId="0" fontId="31" fillId="0" borderId="0" xfId="0" applyFont="1" applyAlignment="1">
      <alignment horizontal="center" wrapText="1"/>
    </xf>
    <xf numFmtId="0" fontId="32" fillId="0" borderId="0" xfId="0" applyFont="1" applyAlignment="1">
      <alignment vertical="top"/>
    </xf>
    <xf numFmtId="0" fontId="31" fillId="7" borderId="0" xfId="0" applyFont="1" applyFill="1"/>
    <xf numFmtId="0" fontId="42" fillId="5" borderId="0" xfId="0" applyFont="1" applyFill="1" applyAlignment="1">
      <alignment wrapText="1"/>
    </xf>
    <xf numFmtId="0" fontId="42" fillId="5" borderId="0" xfId="0" applyFont="1" applyFill="1"/>
    <xf numFmtId="0" fontId="31" fillId="0" borderId="36" xfId="0" applyFont="1" applyBorder="1" applyAlignment="1" applyProtection="1">
      <alignment vertical="top"/>
      <protection locked="0"/>
    </xf>
    <xf numFmtId="0" fontId="31" fillId="0" borderId="40" xfId="0" applyFont="1" applyBorder="1" applyAlignment="1" applyProtection="1">
      <alignment vertical="center"/>
      <protection locked="0"/>
    </xf>
    <xf numFmtId="0" fontId="31" fillId="0" borderId="29" xfId="0" applyFont="1" applyBorder="1" applyAlignment="1" applyProtection="1">
      <alignment vertical="center"/>
      <protection locked="0"/>
    </xf>
    <xf numFmtId="1" fontId="36" fillId="15" borderId="31" xfId="0" applyNumberFormat="1" applyFont="1" applyFill="1" applyBorder="1" applyAlignment="1" applyProtection="1">
      <alignment horizontal="center" vertical="center" wrapText="1"/>
      <protection locked="0"/>
    </xf>
    <xf numFmtId="1" fontId="36" fillId="15" borderId="34" xfId="0" applyNumberFormat="1" applyFont="1" applyFill="1" applyBorder="1" applyAlignment="1" applyProtection="1">
      <alignment horizontal="center" vertical="center" wrapText="1"/>
      <protection locked="0"/>
    </xf>
    <xf numFmtId="165" fontId="29" fillId="15" borderId="31" xfId="0" applyNumberFormat="1" applyFont="1" applyFill="1" applyBorder="1" applyAlignment="1" applyProtection="1">
      <alignment horizontal="center" vertical="center" wrapText="1"/>
      <protection locked="0"/>
    </xf>
    <xf numFmtId="165" fontId="29" fillId="15" borderId="32" xfId="0" applyNumberFormat="1" applyFont="1" applyFill="1" applyBorder="1" applyAlignment="1" applyProtection="1">
      <alignment horizontal="center" vertical="center" wrapText="1"/>
      <protection locked="0"/>
    </xf>
    <xf numFmtId="0" fontId="59" fillId="0" borderId="0" xfId="0" applyFont="1" applyAlignment="1">
      <alignment horizontal="center" vertical="center" wrapText="1"/>
    </xf>
    <xf numFmtId="165" fontId="29" fillId="15" borderId="39" xfId="0" applyNumberFormat="1" applyFont="1" applyFill="1" applyBorder="1" applyAlignment="1" applyProtection="1">
      <alignment horizontal="center" vertical="center" wrapText="1"/>
      <protection locked="0"/>
    </xf>
    <xf numFmtId="0" fontId="31" fillId="10" borderId="0" xfId="0" applyFont="1" applyFill="1"/>
    <xf numFmtId="0" fontId="31" fillId="25" borderId="0" xfId="0" applyFont="1" applyFill="1"/>
    <xf numFmtId="165" fontId="74" fillId="7" borderId="28" xfId="0" applyNumberFormat="1" applyFont="1" applyFill="1" applyBorder="1" applyAlignment="1">
      <alignment horizontal="center" vertical="center" wrapText="1"/>
    </xf>
    <xf numFmtId="165" fontId="76" fillId="7" borderId="28" xfId="0" applyNumberFormat="1" applyFont="1" applyFill="1" applyBorder="1" applyAlignment="1">
      <alignment horizontal="center" wrapText="1"/>
    </xf>
    <xf numFmtId="165" fontId="74" fillId="7" borderId="34" xfId="0" applyNumberFormat="1" applyFont="1" applyFill="1" applyBorder="1" applyAlignment="1">
      <alignment horizontal="center" vertical="center" wrapText="1"/>
    </xf>
    <xf numFmtId="165" fontId="76" fillId="7" borderId="34" xfId="0" applyNumberFormat="1" applyFont="1" applyFill="1" applyBorder="1" applyAlignment="1">
      <alignment horizontal="center" wrapText="1"/>
    </xf>
    <xf numFmtId="0" fontId="38" fillId="0" borderId="36" xfId="0" applyFont="1" applyBorder="1" applyAlignment="1" applyProtection="1">
      <alignment vertical="center"/>
      <protection locked="0"/>
    </xf>
    <xf numFmtId="165" fontId="29" fillId="7" borderId="28" xfId="0" applyNumberFormat="1" applyFont="1" applyFill="1" applyBorder="1" applyAlignment="1">
      <alignment horizontal="center" vertical="center" wrapText="1"/>
    </xf>
    <xf numFmtId="165" fontId="31" fillId="7" borderId="28" xfId="0" applyNumberFormat="1" applyFont="1" applyFill="1" applyBorder="1" applyAlignment="1">
      <alignment vertical="center"/>
    </xf>
    <xf numFmtId="165" fontId="29" fillId="7" borderId="34" xfId="0" applyNumberFormat="1" applyFont="1" applyFill="1" applyBorder="1" applyAlignment="1">
      <alignment horizontal="center" vertical="center" wrapText="1"/>
    </xf>
    <xf numFmtId="165" fontId="31" fillId="7" borderId="34" xfId="0" applyNumberFormat="1" applyFont="1" applyFill="1" applyBorder="1" applyAlignment="1">
      <alignment vertical="center"/>
    </xf>
    <xf numFmtId="0" fontId="1" fillId="0" borderId="36" xfId="0" applyFont="1" applyBorder="1" applyProtection="1">
      <protection locked="0"/>
    </xf>
    <xf numFmtId="0" fontId="1" fillId="0" borderId="40" xfId="0" applyFont="1" applyBorder="1" applyProtection="1">
      <protection locked="0"/>
    </xf>
    <xf numFmtId="2" fontId="36" fillId="15" borderId="73" xfId="0" applyNumberFormat="1" applyFont="1" applyFill="1" applyBorder="1" applyAlignment="1" applyProtection="1">
      <alignment horizontal="center" vertical="center" wrapText="1"/>
      <protection locked="0"/>
    </xf>
    <xf numFmtId="2" fontId="36" fillId="15" borderId="78" xfId="0" applyNumberFormat="1" applyFont="1" applyFill="1" applyBorder="1" applyAlignment="1" applyProtection="1">
      <alignment horizontal="center" vertical="center" wrapText="1"/>
      <protection locked="0"/>
    </xf>
    <xf numFmtId="0" fontId="1" fillId="0" borderId="37" xfId="0" applyFont="1" applyBorder="1" applyProtection="1">
      <protection locked="0"/>
    </xf>
    <xf numFmtId="171" fontId="36" fillId="16" borderId="113" xfId="39" applyNumberFormat="1" applyFont="1" applyFill="1" applyBorder="1" applyAlignment="1">
      <alignment horizontal="center" vertical="center" wrapText="1"/>
    </xf>
    <xf numFmtId="171" fontId="36" fillId="16" borderId="114" xfId="39" applyNumberFormat="1" applyFont="1" applyFill="1" applyBorder="1" applyAlignment="1">
      <alignment horizontal="center" vertical="center" wrapText="1"/>
    </xf>
    <xf numFmtId="171" fontId="36" fillId="16" borderId="115" xfId="39" applyNumberFormat="1" applyFont="1" applyFill="1" applyBorder="1" applyAlignment="1">
      <alignment horizontal="center" vertical="center" wrapText="1"/>
    </xf>
    <xf numFmtId="2" fontId="43" fillId="15" borderId="73" xfId="0" applyNumberFormat="1" applyFont="1" applyFill="1" applyBorder="1" applyAlignment="1" applyProtection="1">
      <alignment horizontal="center" vertical="center" wrapText="1"/>
      <protection locked="0"/>
    </xf>
    <xf numFmtId="2" fontId="43" fillId="15" borderId="31" xfId="0" applyNumberFormat="1" applyFont="1" applyFill="1" applyBorder="1" applyAlignment="1" applyProtection="1">
      <alignment horizontal="center" vertical="center" wrapText="1"/>
      <protection locked="0"/>
    </xf>
    <xf numFmtId="2" fontId="43" fillId="15" borderId="28" xfId="0" applyNumberFormat="1" applyFont="1" applyFill="1" applyBorder="1" applyAlignment="1" applyProtection="1">
      <alignment horizontal="center" vertical="center" wrapText="1"/>
      <protection locked="0"/>
    </xf>
    <xf numFmtId="2" fontId="43" fillId="15" borderId="34" xfId="0" applyNumberFormat="1" applyFont="1" applyFill="1" applyBorder="1" applyAlignment="1" applyProtection="1">
      <alignment horizontal="center" vertical="center" wrapText="1"/>
      <protection locked="0"/>
    </xf>
    <xf numFmtId="2" fontId="43" fillId="15" borderId="32" xfId="0" applyNumberFormat="1" applyFont="1" applyFill="1" applyBorder="1" applyAlignment="1" applyProtection="1">
      <alignment horizontal="center" vertical="center" wrapText="1"/>
      <protection locked="0"/>
    </xf>
    <xf numFmtId="165" fontId="43" fillId="15" borderId="39" xfId="0" applyNumberFormat="1" applyFont="1" applyFill="1" applyBorder="1" applyAlignment="1" applyProtection="1">
      <alignment horizontal="center" vertical="center" wrapText="1"/>
      <protection locked="0"/>
    </xf>
    <xf numFmtId="2" fontId="43" fillId="15" borderId="39" xfId="0" applyNumberFormat="1" applyFont="1" applyFill="1" applyBorder="1" applyAlignment="1" applyProtection="1">
      <alignment horizontal="center" vertical="center" wrapText="1"/>
      <protection locked="0"/>
    </xf>
    <xf numFmtId="165" fontId="36" fillId="15" borderId="73" xfId="0" applyNumberFormat="1" applyFont="1" applyFill="1" applyBorder="1" applyAlignment="1" applyProtection="1">
      <alignment horizontal="center" vertical="center" wrapText="1"/>
      <protection locked="0"/>
    </xf>
    <xf numFmtId="0" fontId="43" fillId="0" borderId="40" xfId="0" applyFont="1" applyBorder="1" applyProtection="1">
      <protection locked="0"/>
    </xf>
    <xf numFmtId="164" fontId="36" fillId="15" borderId="70" xfId="0" applyNumberFormat="1" applyFont="1" applyFill="1" applyBorder="1" applyAlignment="1" applyProtection="1">
      <alignment horizontal="center" vertical="center" wrapText="1"/>
      <protection locked="0"/>
    </xf>
    <xf numFmtId="164" fontId="36" fillId="15" borderId="73" xfId="0" applyNumberFormat="1" applyFont="1" applyFill="1" applyBorder="1" applyAlignment="1" applyProtection="1">
      <alignment horizontal="center" vertical="center" wrapText="1"/>
      <protection locked="0"/>
    </xf>
    <xf numFmtId="0" fontId="12" fillId="0" borderId="40" xfId="0" applyFont="1" applyBorder="1" applyProtection="1">
      <protection locked="0"/>
    </xf>
    <xf numFmtId="164" fontId="36" fillId="15" borderId="78" xfId="0" applyNumberFormat="1" applyFont="1" applyFill="1" applyBorder="1" applyAlignment="1" applyProtection="1">
      <alignment horizontal="center" vertical="center" wrapText="1"/>
      <protection locked="0"/>
    </xf>
    <xf numFmtId="0" fontId="1" fillId="0" borderId="40" xfId="0" applyFont="1" applyBorder="1" applyAlignment="1" applyProtection="1">
      <alignment wrapText="1"/>
      <protection locked="0"/>
    </xf>
    <xf numFmtId="165" fontId="36" fillId="15" borderId="62" xfId="0" applyNumberFormat="1" applyFont="1" applyFill="1" applyBorder="1" applyAlignment="1" applyProtection="1">
      <alignment horizontal="center" vertical="center" wrapText="1"/>
      <protection locked="0"/>
    </xf>
    <xf numFmtId="165" fontId="36" fillId="15" borderId="70" xfId="0" applyNumberFormat="1" applyFont="1" applyFill="1" applyBorder="1" applyAlignment="1" applyProtection="1">
      <alignment horizontal="center" vertical="center" wrapText="1"/>
      <protection locked="0"/>
    </xf>
    <xf numFmtId="0" fontId="91" fillId="0" borderId="36" xfId="30" applyFont="1" applyFill="1" applyBorder="1" applyAlignment="1" applyProtection="1">
      <alignment horizontal="left" vertical="center" wrapText="1"/>
      <protection locked="0"/>
    </xf>
    <xf numFmtId="165" fontId="36" fillId="15" borderId="15" xfId="0" applyNumberFormat="1" applyFont="1" applyFill="1" applyBorder="1" applyAlignment="1" applyProtection="1">
      <alignment horizontal="center" vertical="center" wrapText="1"/>
      <protection locked="0"/>
    </xf>
    <xf numFmtId="0" fontId="91" fillId="0" borderId="40" xfId="30" applyFont="1" applyFill="1" applyBorder="1" applyAlignment="1" applyProtection="1">
      <alignment horizontal="left" vertical="center" wrapText="1"/>
      <protection locked="0"/>
    </xf>
    <xf numFmtId="165" fontId="36" fillId="15" borderId="66" xfId="0" applyNumberFormat="1" applyFont="1" applyFill="1" applyBorder="1" applyAlignment="1" applyProtection="1">
      <alignment horizontal="center" vertical="center" wrapText="1"/>
      <protection locked="0"/>
    </xf>
    <xf numFmtId="165" fontId="36" fillId="15" borderId="78" xfId="0" applyNumberFormat="1" applyFont="1" applyFill="1" applyBorder="1" applyAlignment="1" applyProtection="1">
      <alignment horizontal="center" vertical="center" wrapText="1"/>
      <protection locked="0"/>
    </xf>
    <xf numFmtId="0" fontId="91" fillId="0" borderId="37" xfId="30" applyFont="1" applyFill="1" applyBorder="1" applyAlignment="1" applyProtection="1">
      <alignment horizontal="left" vertical="center" wrapText="1"/>
      <protection locked="0"/>
    </xf>
    <xf numFmtId="0" fontId="135" fillId="0" borderId="36" xfId="0" applyFont="1" applyBorder="1" applyAlignment="1" applyProtection="1">
      <alignment horizontal="left" vertical="center"/>
      <protection locked="0"/>
    </xf>
    <xf numFmtId="0" fontId="135" fillId="0" borderId="40" xfId="0" applyFont="1" applyBorder="1" applyAlignment="1" applyProtection="1">
      <alignment horizontal="left" vertical="center"/>
      <protection locked="0"/>
    </xf>
    <xf numFmtId="2" fontId="36" fillId="15" borderId="62" xfId="0" applyNumberFormat="1" applyFont="1" applyFill="1" applyBorder="1" applyAlignment="1" applyProtection="1">
      <alignment horizontal="center" vertical="center" wrapText="1"/>
      <protection locked="0"/>
    </xf>
    <xf numFmtId="164" fontId="36" fillId="15" borderId="62" xfId="0" applyNumberFormat="1" applyFont="1" applyFill="1" applyBorder="1" applyAlignment="1" applyProtection="1">
      <alignment horizontal="center" vertical="center" wrapText="1"/>
      <protection locked="0"/>
    </xf>
    <xf numFmtId="0" fontId="135" fillId="0" borderId="37" xfId="0" applyFont="1" applyBorder="1" applyAlignment="1" applyProtection="1">
      <alignment horizontal="left" vertical="center"/>
      <protection locked="0"/>
    </xf>
    <xf numFmtId="0" fontId="1" fillId="0" borderId="29" xfId="0" applyFont="1" applyBorder="1" applyAlignment="1" applyProtection="1">
      <alignment horizontal="left"/>
      <protection locked="0"/>
    </xf>
    <xf numFmtId="0" fontId="1" fillId="0" borderId="36" xfId="0" applyFont="1" applyBorder="1" applyAlignment="1" applyProtection="1">
      <alignment horizontal="left"/>
      <protection locked="0"/>
    </xf>
    <xf numFmtId="0" fontId="1" fillId="0" borderId="37" xfId="0" applyFont="1" applyBorder="1" applyAlignment="1" applyProtection="1">
      <alignment horizontal="left"/>
      <protection locked="0"/>
    </xf>
    <xf numFmtId="171" fontId="36" fillId="22" borderId="32" xfId="39" applyNumberFormat="1" applyFont="1" applyFill="1" applyBorder="1" applyAlignment="1">
      <alignment horizontal="center" vertical="center" wrapText="1"/>
    </xf>
    <xf numFmtId="171" fontId="36" fillId="22" borderId="35" xfId="39" applyNumberFormat="1" applyFont="1" applyFill="1" applyBorder="1" applyAlignment="1">
      <alignment horizontal="center" vertical="center" wrapText="1"/>
    </xf>
    <xf numFmtId="2" fontId="36" fillId="15" borderId="132" xfId="0" applyNumberFormat="1" applyFont="1" applyFill="1" applyBorder="1" applyAlignment="1" applyProtection="1">
      <alignment horizontal="center" vertical="center" wrapText="1"/>
      <protection locked="0"/>
    </xf>
    <xf numFmtId="166" fontId="36" fillId="16" borderId="141" xfId="39" applyNumberFormat="1" applyFont="1" applyFill="1" applyBorder="1" applyAlignment="1">
      <alignment horizontal="center" vertical="center" wrapText="1"/>
    </xf>
    <xf numFmtId="166" fontId="36" fillId="16" borderId="173" xfId="39" applyNumberFormat="1" applyFont="1" applyFill="1" applyBorder="1" applyAlignment="1">
      <alignment horizontal="center" vertical="center" wrapText="1"/>
    </xf>
    <xf numFmtId="166" fontId="36" fillId="29" borderId="174" xfId="39" applyNumberFormat="1" applyFont="1" applyFill="1" applyBorder="1" applyAlignment="1" applyProtection="1">
      <alignment horizontal="center" vertical="center" wrapText="1"/>
      <protection locked="0"/>
    </xf>
    <xf numFmtId="0" fontId="32" fillId="0" borderId="37" xfId="0" applyFont="1" applyBorder="1" applyAlignment="1" applyProtection="1">
      <alignment vertical="center"/>
      <protection locked="0"/>
    </xf>
    <xf numFmtId="166" fontId="44" fillId="0" borderId="0" xfId="39" applyNumberFormat="1" applyFont="1" applyBorder="1" applyAlignment="1">
      <alignment vertical="center" wrapText="1"/>
    </xf>
    <xf numFmtId="1" fontId="36" fillId="15" borderId="132" xfId="0" applyNumberFormat="1" applyFont="1" applyFill="1" applyBorder="1" applyAlignment="1" applyProtection="1">
      <alignment horizontal="center" vertical="center" wrapText="1"/>
      <protection locked="0"/>
    </xf>
    <xf numFmtId="166" fontId="36" fillId="16" borderId="133" xfId="39" applyNumberFormat="1" applyFont="1" applyFill="1" applyBorder="1" applyAlignment="1">
      <alignment horizontal="center" vertical="center" wrapText="1"/>
    </xf>
    <xf numFmtId="1" fontId="36" fillId="16" borderId="135" xfId="0" applyNumberFormat="1" applyFont="1" applyFill="1" applyBorder="1" applyAlignment="1">
      <alignment horizontal="center" vertical="center" wrapText="1"/>
    </xf>
    <xf numFmtId="166" fontId="36" fillId="16" borderId="136" xfId="39" applyNumberFormat="1" applyFont="1" applyFill="1" applyBorder="1" applyAlignment="1">
      <alignment horizontal="center" vertical="center" wrapText="1"/>
    </xf>
    <xf numFmtId="1" fontId="1" fillId="0" borderId="0" xfId="0" applyNumberFormat="1" applyFont="1" applyAlignment="1">
      <alignment vertical="center"/>
    </xf>
    <xf numFmtId="3" fontId="36" fillId="15" borderId="39" xfId="0" applyNumberFormat="1" applyFont="1" applyFill="1" applyBorder="1" applyAlignment="1" applyProtection="1">
      <alignment horizontal="center" vertical="center" wrapText="1"/>
      <protection locked="0"/>
    </xf>
    <xf numFmtId="0" fontId="12" fillId="0" borderId="40" xfId="0" applyFont="1" applyBorder="1" applyAlignment="1" applyProtection="1">
      <alignment wrapText="1"/>
      <protection locked="0"/>
    </xf>
    <xf numFmtId="1" fontId="36" fillId="15" borderId="39" xfId="0" applyNumberFormat="1" applyFont="1" applyFill="1" applyBorder="1" applyAlignment="1" applyProtection="1">
      <alignment horizontal="center" vertical="center" wrapText="1"/>
      <protection locked="0"/>
    </xf>
    <xf numFmtId="4" fontId="36" fillId="15" borderId="39" xfId="0" applyNumberFormat="1" applyFont="1" applyFill="1" applyBorder="1" applyAlignment="1" applyProtection="1">
      <alignment horizontal="center" vertical="center" wrapText="1"/>
      <protection locked="0"/>
    </xf>
    <xf numFmtId="1" fontId="36" fillId="16" borderId="39" xfId="0" applyNumberFormat="1" applyFont="1" applyFill="1" applyBorder="1" applyAlignment="1">
      <alignment horizontal="center" vertical="center" wrapText="1"/>
    </xf>
    <xf numFmtId="1" fontId="36" fillId="16" borderId="32" xfId="0" applyNumberFormat="1" applyFont="1" applyFill="1" applyBorder="1" applyAlignment="1">
      <alignment horizontal="center" vertical="center" wrapText="1"/>
    </xf>
    <xf numFmtId="1" fontId="36" fillId="15" borderId="30" xfId="0" applyNumberFormat="1" applyFont="1" applyFill="1" applyBorder="1" applyAlignment="1" applyProtection="1">
      <alignment horizontal="center" vertical="center" wrapText="1"/>
      <protection locked="0"/>
    </xf>
    <xf numFmtId="1" fontId="36" fillId="16" borderId="31" xfId="0" applyNumberFormat="1" applyFont="1" applyFill="1" applyBorder="1" applyAlignment="1">
      <alignment horizontal="center" vertical="center" wrapText="1"/>
    </xf>
    <xf numFmtId="1" fontId="36" fillId="15" borderId="28" xfId="0" applyNumberFormat="1" applyFont="1" applyFill="1" applyBorder="1" applyAlignment="1" applyProtection="1">
      <alignment horizontal="center" vertical="center" wrapText="1"/>
      <protection locked="0"/>
    </xf>
    <xf numFmtId="1" fontId="36" fillId="15" borderId="38" xfId="0" applyNumberFormat="1" applyFont="1" applyFill="1" applyBorder="1" applyAlignment="1" applyProtection="1">
      <alignment horizontal="center" vertical="center" wrapText="1"/>
      <protection locked="0"/>
    </xf>
    <xf numFmtId="1" fontId="36" fillId="16" borderId="28" xfId="0" applyNumberFormat="1" applyFont="1" applyFill="1" applyBorder="1" applyAlignment="1">
      <alignment horizontal="center" vertical="center" wrapText="1"/>
    </xf>
    <xf numFmtId="1" fontId="36" fillId="16" borderId="33" xfId="0" applyNumberFormat="1" applyFont="1" applyFill="1" applyBorder="1" applyAlignment="1">
      <alignment horizontal="center" vertical="center" wrapText="1"/>
    </xf>
    <xf numFmtId="1" fontId="36" fillId="16" borderId="34" xfId="0" applyNumberFormat="1" applyFont="1" applyFill="1" applyBorder="1" applyAlignment="1">
      <alignment horizontal="center" vertical="center" wrapText="1"/>
    </xf>
    <xf numFmtId="1" fontId="36" fillId="10" borderId="34" xfId="0" applyNumberFormat="1" applyFont="1" applyFill="1" applyBorder="1" applyAlignment="1">
      <alignment horizontal="center" vertical="center" wrapText="1"/>
    </xf>
    <xf numFmtId="1" fontId="1" fillId="0" borderId="0" xfId="0" applyNumberFormat="1" applyFont="1"/>
    <xf numFmtId="170" fontId="36" fillId="15" borderId="32" xfId="0" applyNumberFormat="1" applyFont="1" applyFill="1" applyBorder="1" applyAlignment="1" applyProtection="1">
      <alignment horizontal="center" vertical="center" wrapText="1"/>
      <protection locked="0"/>
    </xf>
    <xf numFmtId="170" fontId="36" fillId="15" borderId="39" xfId="0" applyNumberFormat="1" applyFont="1" applyFill="1" applyBorder="1" applyAlignment="1" applyProtection="1">
      <alignment horizontal="center" vertical="center" wrapText="1"/>
      <protection locked="0"/>
    </xf>
    <xf numFmtId="170" fontId="36" fillId="15" borderId="35" xfId="0" applyNumberFormat="1" applyFont="1" applyFill="1" applyBorder="1" applyAlignment="1" applyProtection="1">
      <alignment horizontal="center" vertical="center" wrapText="1"/>
      <protection locked="0"/>
    </xf>
    <xf numFmtId="0" fontId="1" fillId="0" borderId="29" xfId="0" applyFont="1" applyBorder="1" applyProtection="1">
      <protection locked="0"/>
    </xf>
    <xf numFmtId="3" fontId="36" fillId="15" borderId="45" xfId="0" applyNumberFormat="1" applyFont="1" applyFill="1" applyBorder="1" applyAlignment="1" applyProtection="1">
      <alignment horizontal="center" vertical="center" wrapText="1"/>
      <protection locked="0"/>
    </xf>
    <xf numFmtId="2" fontId="36" fillId="15" borderId="35" xfId="0" applyNumberFormat="1" applyFont="1" applyFill="1" applyBorder="1" applyAlignment="1" applyProtection="1">
      <alignment horizontal="center" vertical="center" wrapText="1"/>
      <protection locked="0"/>
    </xf>
    <xf numFmtId="166" fontId="36" fillId="15" borderId="28" xfId="39" applyNumberFormat="1" applyFont="1" applyFill="1" applyBorder="1" applyAlignment="1" applyProtection="1">
      <alignment horizontal="center" vertical="center" wrapText="1"/>
      <protection locked="0"/>
    </xf>
    <xf numFmtId="166" fontId="36" fillId="16" borderId="28" xfId="39" applyNumberFormat="1" applyFont="1" applyFill="1" applyBorder="1" applyAlignment="1">
      <alignment horizontal="center" vertical="center" wrapText="1"/>
    </xf>
    <xf numFmtId="166" fontId="36" fillId="16" borderId="34" xfId="39" applyNumberFormat="1" applyFont="1" applyFill="1" applyBorder="1" applyAlignment="1">
      <alignment horizontal="center" vertical="center" wrapText="1"/>
    </xf>
    <xf numFmtId="9" fontId="36" fillId="15" borderId="28" xfId="38" applyFont="1" applyFill="1" applyBorder="1" applyAlignment="1" applyProtection="1">
      <alignment horizontal="center" vertical="center" wrapText="1"/>
      <protection locked="0"/>
    </xf>
    <xf numFmtId="164" fontId="36" fillId="15" borderId="15" xfId="0" applyNumberFormat="1" applyFont="1" applyFill="1" applyBorder="1" applyAlignment="1" applyProtection="1">
      <alignment horizontal="center" vertical="center" wrapText="1"/>
      <protection locked="0"/>
    </xf>
    <xf numFmtId="0" fontId="120" fillId="0" borderId="0" xfId="15" applyFont="1" applyAlignment="1">
      <alignment vertical="center" wrapText="1"/>
    </xf>
    <xf numFmtId="171" fontId="1" fillId="0" borderId="0" xfId="0" applyNumberFormat="1" applyFont="1" applyAlignment="1">
      <alignment vertical="center"/>
    </xf>
    <xf numFmtId="173" fontId="1" fillId="0" borderId="0" xfId="0" applyNumberFormat="1" applyFont="1" applyAlignment="1">
      <alignment vertical="center"/>
    </xf>
    <xf numFmtId="165" fontId="1" fillId="0" borderId="0" xfId="0" applyNumberFormat="1" applyFont="1" applyAlignment="1">
      <alignment vertical="center"/>
    </xf>
    <xf numFmtId="0" fontId="120" fillId="17" borderId="0" xfId="49" applyNumberFormat="1" applyFont="1" applyFill="1" applyAlignment="1">
      <alignment horizontal="left" vertical="center"/>
    </xf>
    <xf numFmtId="0" fontId="129" fillId="0" borderId="107" xfId="51" applyFont="1" applyFill="1" applyBorder="1" applyAlignment="1">
      <alignment horizontal="left" vertical="top" wrapText="1"/>
    </xf>
    <xf numFmtId="0" fontId="129" fillId="0" borderId="0" xfId="51" applyFont="1" applyFill="1" applyBorder="1" applyAlignment="1">
      <alignment horizontal="left" vertical="top" wrapText="1"/>
    </xf>
    <xf numFmtId="0" fontId="129" fillId="0" borderId="142" xfId="51" applyFont="1" applyFill="1" applyBorder="1" applyAlignment="1">
      <alignment horizontal="left" vertical="top" wrapText="1"/>
    </xf>
    <xf numFmtId="0" fontId="27" fillId="10" borderId="57" xfId="0" applyFont="1" applyFill="1" applyBorder="1" applyAlignment="1">
      <alignment horizontal="left" vertical="center"/>
    </xf>
    <xf numFmtId="0" fontId="27" fillId="10" borderId="145" xfId="0" applyFont="1" applyFill="1" applyBorder="1" applyAlignment="1">
      <alignment horizontal="left" vertical="center"/>
    </xf>
    <xf numFmtId="0" fontId="27" fillId="10" borderId="86" xfId="0" applyFont="1" applyFill="1" applyBorder="1" applyAlignment="1">
      <alignment horizontal="left" vertical="center"/>
    </xf>
    <xf numFmtId="0" fontId="30" fillId="0" borderId="107" xfId="0" applyFont="1" applyBorder="1" applyAlignment="1">
      <alignment horizontal="left" vertical="top" wrapText="1"/>
    </xf>
    <xf numFmtId="0" fontId="30" fillId="0" borderId="0" xfId="0" applyFont="1" applyAlignment="1">
      <alignment horizontal="left" vertical="top" wrapText="1"/>
    </xf>
    <xf numFmtId="0" fontId="30" fillId="0" borderId="142" xfId="0" applyFont="1" applyBorder="1" applyAlignment="1">
      <alignment horizontal="left" vertical="top" wrapText="1"/>
    </xf>
    <xf numFmtId="0" fontId="1" fillId="0" borderId="107" xfId="0" applyFont="1" applyBorder="1" applyAlignment="1">
      <alignment horizontal="left" vertical="top" wrapText="1"/>
    </xf>
    <xf numFmtId="0" fontId="1" fillId="0" borderId="0" xfId="0" applyFont="1" applyAlignment="1">
      <alignment horizontal="left" vertical="top" wrapText="1"/>
    </xf>
    <xf numFmtId="0" fontId="1" fillId="0" borderId="142" xfId="0" applyFont="1" applyBorder="1" applyAlignment="1">
      <alignment horizontal="left" vertical="top" wrapText="1"/>
    </xf>
    <xf numFmtId="0" fontId="120" fillId="17" borderId="23" xfId="15" applyFont="1" applyFill="1" applyBorder="1" applyAlignment="1">
      <alignment horizontal="left" vertical="center"/>
    </xf>
    <xf numFmtId="0" fontId="120" fillId="17" borderId="25" xfId="15" applyFont="1" applyFill="1" applyBorder="1" applyAlignment="1">
      <alignment horizontal="left" vertical="center"/>
    </xf>
    <xf numFmtId="0" fontId="27" fillId="10" borderId="44" xfId="0" applyFont="1" applyFill="1" applyBorder="1" applyAlignment="1">
      <alignment vertical="center"/>
    </xf>
    <xf numFmtId="0" fontId="27" fillId="10" borderId="45" xfId="0" applyFont="1" applyFill="1" applyBorder="1" applyAlignment="1">
      <alignment vertical="center"/>
    </xf>
    <xf numFmtId="0" fontId="87" fillId="0" borderId="81" xfId="51" applyFont="1" applyBorder="1" applyAlignment="1" applyProtection="1">
      <alignment horizontal="left" vertical="center"/>
    </xf>
    <xf numFmtId="0" fontId="87" fillId="0" borderId="105" xfId="51" applyFont="1" applyBorder="1" applyAlignment="1" applyProtection="1">
      <alignment horizontal="left" vertical="center"/>
    </xf>
    <xf numFmtId="0" fontId="87" fillId="0" borderId="104" xfId="51" applyFont="1" applyBorder="1" applyAlignment="1" applyProtection="1">
      <alignment horizontal="left" vertical="center"/>
    </xf>
    <xf numFmtId="0" fontId="1" fillId="0" borderId="0" xfId="0" applyFont="1" applyAlignment="1">
      <alignment horizontal="left" wrapText="1"/>
    </xf>
    <xf numFmtId="0" fontId="125" fillId="0" borderId="81" xfId="0" applyFont="1" applyBorder="1" applyAlignment="1">
      <alignment horizontal="left" vertical="center"/>
    </xf>
    <xf numFmtId="0" fontId="125" fillId="0" borderId="104" xfId="0" applyFont="1" applyBorder="1" applyAlignment="1">
      <alignment horizontal="left" vertical="center"/>
    </xf>
    <xf numFmtId="0" fontId="125" fillId="0" borderId="105" xfId="0" applyFont="1" applyBorder="1" applyAlignment="1">
      <alignment horizontal="left" vertical="center"/>
    </xf>
    <xf numFmtId="0" fontId="125" fillId="0" borderId="150" xfId="0" applyFont="1" applyBorder="1" applyAlignment="1">
      <alignment horizontal="left" vertical="center"/>
    </xf>
    <xf numFmtId="0" fontId="125" fillId="0" borderId="151" xfId="0" applyFont="1" applyBorder="1" applyAlignment="1">
      <alignment horizontal="left" vertical="center"/>
    </xf>
    <xf numFmtId="0" fontId="125" fillId="0" borderId="152" xfId="0" applyFont="1" applyBorder="1" applyAlignment="1">
      <alignment horizontal="left" vertical="center"/>
    </xf>
    <xf numFmtId="0" fontId="28" fillId="10" borderId="42" xfId="30" applyFont="1" applyFill="1" applyBorder="1" applyAlignment="1">
      <alignment horizontal="left" vertical="center" wrapText="1"/>
    </xf>
    <xf numFmtId="0" fontId="28" fillId="10" borderId="81" xfId="30" applyFont="1" applyFill="1" applyBorder="1" applyAlignment="1">
      <alignment horizontal="left" vertical="center" wrapText="1"/>
    </xf>
    <xf numFmtId="0" fontId="29" fillId="0" borderId="134" xfId="0" applyFont="1" applyBorder="1" applyAlignment="1">
      <alignment horizontal="left" vertical="center" wrapText="1"/>
    </xf>
    <xf numFmtId="0" fontId="29" fillId="0" borderId="135" xfId="0" applyFont="1" applyBorder="1" applyAlignment="1">
      <alignment horizontal="left" vertical="center" wrapText="1"/>
    </xf>
    <xf numFmtId="0" fontId="29" fillId="0" borderId="33" xfId="0" applyFont="1" applyBorder="1" applyAlignment="1">
      <alignment horizontal="left" vertical="center" wrapText="1"/>
    </xf>
    <xf numFmtId="0" fontId="29" fillId="0" borderId="34" xfId="0" applyFont="1" applyBorder="1" applyAlignment="1">
      <alignment horizontal="left" vertical="center" wrapText="1"/>
    </xf>
    <xf numFmtId="0" fontId="29" fillId="0" borderId="131" xfId="0" applyFont="1" applyBorder="1" applyAlignment="1">
      <alignment horizontal="left" vertical="center" wrapText="1"/>
    </xf>
    <xf numFmtId="0" fontId="29" fillId="0" borderId="132" xfId="0" applyFont="1" applyBorder="1" applyAlignment="1">
      <alignment horizontal="left" vertical="center" wrapText="1"/>
    </xf>
    <xf numFmtId="0" fontId="29" fillId="0" borderId="30" xfId="0" applyFont="1" applyBorder="1" applyAlignment="1">
      <alignment horizontal="left" vertical="center" wrapText="1"/>
    </xf>
    <xf numFmtId="0" fontId="29" fillId="0" borderId="31" xfId="0" applyFont="1" applyBorder="1" applyAlignment="1">
      <alignment horizontal="left" vertical="center" wrapText="1"/>
    </xf>
    <xf numFmtId="0" fontId="29" fillId="0" borderId="140" xfId="0" applyFont="1" applyBorder="1" applyAlignment="1">
      <alignment horizontal="left" vertical="center" wrapText="1"/>
    </xf>
    <xf numFmtId="0" fontId="29" fillId="0" borderId="130" xfId="0" applyFont="1" applyBorder="1" applyAlignment="1">
      <alignment horizontal="left" vertical="center" wrapText="1"/>
    </xf>
    <xf numFmtId="0" fontId="29" fillId="0" borderId="38" xfId="0" applyFont="1" applyBorder="1" applyAlignment="1">
      <alignment horizontal="left" vertical="center" wrapText="1"/>
    </xf>
    <xf numFmtId="0" fontId="29" fillId="0" borderId="28" xfId="0" applyFont="1" applyBorder="1" applyAlignment="1">
      <alignment horizontal="left" vertical="center" wrapText="1"/>
    </xf>
    <xf numFmtId="0" fontId="28" fillId="10" borderId="49" xfId="30" applyFont="1" applyFill="1" applyBorder="1" applyAlignment="1">
      <alignment horizontal="left" vertical="center" wrapText="1"/>
    </xf>
    <xf numFmtId="0" fontId="28" fillId="10" borderId="80" xfId="30" applyFont="1" applyFill="1" applyBorder="1" applyAlignment="1">
      <alignment horizontal="left" vertical="center" wrapText="1"/>
    </xf>
    <xf numFmtId="0" fontId="29" fillId="2" borderId="68" xfId="2" applyFont="1" applyFill="1" applyBorder="1" applyAlignment="1">
      <alignment horizontal="left" vertical="center"/>
    </xf>
    <xf numFmtId="0" fontId="29" fillId="2" borderId="69" xfId="2" applyFont="1" applyFill="1" applyBorder="1" applyAlignment="1">
      <alignment horizontal="left" vertical="center"/>
    </xf>
    <xf numFmtId="0" fontId="29" fillId="2" borderId="76" xfId="2" applyFont="1" applyFill="1" applyBorder="1" applyAlignment="1">
      <alignment horizontal="left" vertical="center"/>
    </xf>
    <xf numFmtId="0" fontId="29" fillId="2" borderId="77" xfId="2" applyFont="1" applyFill="1" applyBorder="1" applyAlignment="1">
      <alignment horizontal="left" vertical="center"/>
    </xf>
    <xf numFmtId="0" fontId="29" fillId="2" borderId="75" xfId="2" applyFont="1" applyFill="1" applyBorder="1" applyAlignment="1">
      <alignment horizontal="left" vertical="center"/>
    </xf>
    <xf numFmtId="0" fontId="29" fillId="2" borderId="16" xfId="2" applyFont="1" applyFill="1" applyBorder="1" applyAlignment="1">
      <alignment horizontal="left" vertical="center"/>
    </xf>
    <xf numFmtId="0" fontId="29" fillId="2" borderId="72" xfId="2" applyFont="1" applyFill="1" applyBorder="1" applyAlignment="1">
      <alignment horizontal="left" vertical="center" wrapText="1"/>
    </xf>
    <xf numFmtId="0" fontId="29" fillId="2" borderId="15" xfId="2" applyFont="1" applyFill="1" applyBorder="1" applyAlignment="1">
      <alignment horizontal="left" vertical="center" wrapText="1"/>
    </xf>
    <xf numFmtId="0" fontId="29" fillId="0" borderId="75" xfId="2" applyFont="1" applyBorder="1" applyAlignment="1">
      <alignment horizontal="left" vertical="center"/>
    </xf>
    <xf numFmtId="0" fontId="29" fillId="0" borderId="16" xfId="2" applyFont="1" applyBorder="1" applyAlignment="1">
      <alignment horizontal="left" vertical="center"/>
    </xf>
    <xf numFmtId="0" fontId="36" fillId="0" borderId="72" xfId="0" applyFont="1" applyBorder="1" applyAlignment="1">
      <alignment horizontal="left" vertical="center" wrapText="1"/>
    </xf>
    <xf numFmtId="0" fontId="36" fillId="0" borderId="15" xfId="0" applyFont="1" applyBorder="1" applyAlignment="1">
      <alignment horizontal="left" vertical="center" wrapText="1"/>
    </xf>
    <xf numFmtId="0" fontId="36" fillId="0" borderId="72" xfId="0" applyFont="1" applyBorder="1" applyAlignment="1">
      <alignment horizontal="left" vertical="center"/>
    </xf>
    <xf numFmtId="0" fontId="36" fillId="0" borderId="15" xfId="0" applyFont="1" applyBorder="1" applyAlignment="1">
      <alignment horizontal="left" vertical="center"/>
    </xf>
    <xf numFmtId="0" fontId="36" fillId="0" borderId="68" xfId="0" applyFont="1" applyBorder="1" applyAlignment="1">
      <alignment horizontal="left" vertical="center" wrapText="1"/>
    </xf>
    <xf numFmtId="0" fontId="36" fillId="0" borderId="69" xfId="0" applyFont="1" applyBorder="1" applyAlignment="1">
      <alignment horizontal="left" vertical="center" wrapText="1"/>
    </xf>
    <xf numFmtId="0" fontId="23" fillId="0" borderId="0" xfId="31" applyFont="1" applyBorder="1" applyAlignment="1">
      <alignment horizontal="center" vertical="center" wrapText="1"/>
    </xf>
    <xf numFmtId="0" fontId="88" fillId="18" borderId="0" xfId="15" applyFont="1" applyFill="1" applyAlignment="1">
      <alignment horizontal="center" vertical="center" wrapText="1"/>
    </xf>
    <xf numFmtId="0" fontId="28" fillId="10" borderId="49" xfId="30" applyFont="1" applyFill="1" applyBorder="1" applyAlignment="1">
      <alignment horizontal="center" vertical="center" wrapText="1"/>
    </xf>
    <xf numFmtId="0" fontId="28" fillId="10" borderId="60" xfId="30" applyFont="1" applyFill="1" applyBorder="1" applyAlignment="1">
      <alignment horizontal="center" vertical="center" wrapText="1"/>
    </xf>
    <xf numFmtId="0" fontId="28" fillId="10" borderId="50" xfId="30" applyFont="1" applyFill="1" applyBorder="1" applyAlignment="1">
      <alignment horizontal="center" vertical="center" wrapText="1"/>
    </xf>
    <xf numFmtId="0" fontId="28" fillId="10" borderId="64" xfId="30" applyFont="1" applyFill="1" applyBorder="1" applyAlignment="1">
      <alignment horizontal="center" vertical="center" wrapText="1"/>
    </xf>
    <xf numFmtId="0" fontId="28" fillId="10" borderId="61" xfId="30" applyFont="1" applyFill="1" applyBorder="1" applyAlignment="1">
      <alignment horizontal="center" vertical="center" wrapText="1"/>
    </xf>
    <xf numFmtId="0" fontId="28" fillId="10" borderId="65" xfId="30" applyFont="1" applyFill="1" applyBorder="1" applyAlignment="1">
      <alignment horizontal="center" vertical="center" wrapText="1"/>
    </xf>
    <xf numFmtId="0" fontId="28" fillId="10" borderId="62" xfId="0" applyFont="1" applyFill="1" applyBorder="1" applyAlignment="1">
      <alignment horizontal="center" vertical="center" wrapText="1"/>
    </xf>
    <xf numFmtId="0" fontId="28" fillId="10" borderId="66" xfId="0" applyFont="1" applyFill="1" applyBorder="1" applyAlignment="1">
      <alignment horizontal="center" vertical="center" wrapText="1"/>
    </xf>
    <xf numFmtId="0" fontId="28" fillId="10" borderId="63" xfId="0" applyFont="1" applyFill="1" applyBorder="1" applyAlignment="1">
      <alignment horizontal="center" vertical="center" wrapText="1"/>
    </xf>
    <xf numFmtId="0" fontId="28" fillId="10" borderId="67" xfId="0" applyFont="1" applyFill="1" applyBorder="1" applyAlignment="1">
      <alignment horizontal="center" vertical="center" wrapText="1"/>
    </xf>
    <xf numFmtId="0" fontId="28" fillId="10" borderId="43" xfId="30" applyFont="1" applyFill="1" applyBorder="1" applyAlignment="1">
      <alignment horizontal="center" vertical="center" wrapText="1"/>
    </xf>
    <xf numFmtId="0" fontId="28" fillId="10" borderId="58" xfId="30" applyFont="1" applyFill="1" applyBorder="1" applyAlignment="1">
      <alignment horizontal="center" vertical="center" wrapText="1"/>
    </xf>
    <xf numFmtId="0" fontId="35" fillId="0" borderId="0" xfId="29" applyFont="1" applyBorder="1" applyAlignment="1">
      <alignment horizontal="left" vertical="center" wrapText="1"/>
    </xf>
    <xf numFmtId="0" fontId="120" fillId="13" borderId="59" xfId="15" applyFont="1" applyFill="1" applyBorder="1" applyAlignment="1">
      <alignment horizontal="center" vertical="center"/>
    </xf>
    <xf numFmtId="0" fontId="120" fillId="13" borderId="0" xfId="15" applyFont="1" applyFill="1" applyAlignment="1">
      <alignment horizontal="center" vertical="center"/>
    </xf>
    <xf numFmtId="0" fontId="120" fillId="13" borderId="23" xfId="15" applyFont="1" applyFill="1" applyBorder="1" applyAlignment="1">
      <alignment horizontal="center" vertical="center"/>
    </xf>
    <xf numFmtId="0" fontId="120" fillId="13" borderId="24" xfId="15" applyFont="1" applyFill="1" applyBorder="1" applyAlignment="1">
      <alignment horizontal="center" vertical="center"/>
    </xf>
    <xf numFmtId="0" fontId="120" fillId="13" borderId="25" xfId="15" applyFont="1" applyFill="1" applyBorder="1" applyAlignment="1">
      <alignment horizontal="center" vertical="center"/>
    </xf>
    <xf numFmtId="0" fontId="99" fillId="2" borderId="0" xfId="2" applyFont="1" applyFill="1" applyAlignment="1">
      <alignment horizontal="left" vertical="center" wrapText="1"/>
    </xf>
    <xf numFmtId="0" fontId="29" fillId="0" borderId="72" xfId="0" applyFont="1" applyBorder="1" applyAlignment="1">
      <alignment horizontal="left" vertical="center" wrapText="1"/>
    </xf>
    <xf numFmtId="0" fontId="29" fillId="0" borderId="15" xfId="0" applyFont="1" applyBorder="1" applyAlignment="1">
      <alignment horizontal="left" vertical="center" wrapText="1"/>
    </xf>
    <xf numFmtId="0" fontId="36" fillId="0" borderId="85" xfId="0" applyFont="1" applyBorder="1" applyAlignment="1">
      <alignment horizontal="left" vertical="center" wrapText="1"/>
    </xf>
    <xf numFmtId="0" fontId="36" fillId="0" borderId="66" xfId="0" applyFont="1" applyBorder="1" applyAlignment="1">
      <alignment horizontal="left" vertical="center" wrapText="1"/>
    </xf>
    <xf numFmtId="0" fontId="36" fillId="0" borderId="84" xfId="0" applyFont="1" applyBorder="1" applyAlignment="1">
      <alignment vertical="center" wrapText="1"/>
    </xf>
    <xf numFmtId="0" fontId="36" fillId="0" borderId="62" xfId="0" applyFont="1" applyBorder="1" applyAlignment="1">
      <alignment vertical="center" wrapText="1"/>
    </xf>
    <xf numFmtId="0" fontId="44" fillId="0" borderId="0" xfId="31" applyFont="1" applyBorder="1" applyAlignment="1">
      <alignment horizontal="center" vertical="center" wrapText="1"/>
    </xf>
    <xf numFmtId="0" fontId="28" fillId="10" borderId="30" xfId="0" applyFont="1" applyFill="1" applyBorder="1" applyAlignment="1">
      <alignment horizontal="center" vertical="center" wrapText="1"/>
    </xf>
    <xf numFmtId="0" fontId="28" fillId="10" borderId="31" xfId="0" applyFont="1" applyFill="1" applyBorder="1" applyAlignment="1">
      <alignment horizontal="center" vertical="center" wrapText="1"/>
    </xf>
    <xf numFmtId="0" fontId="28" fillId="10" borderId="33" xfId="0" applyFont="1" applyFill="1" applyBorder="1" applyAlignment="1">
      <alignment horizontal="center" vertical="center" wrapText="1"/>
    </xf>
    <xf numFmtId="0" fontId="28" fillId="10" borderId="34" xfId="0" applyFont="1" applyFill="1" applyBorder="1" applyAlignment="1">
      <alignment horizontal="center" vertical="center" wrapText="1"/>
    </xf>
    <xf numFmtId="0" fontId="28" fillId="10" borderId="31" xfId="30" applyFont="1" applyFill="1" applyBorder="1" applyAlignment="1">
      <alignment horizontal="center" vertical="center" wrapText="1"/>
    </xf>
    <xf numFmtId="0" fontId="28" fillId="10" borderId="34" xfId="30" applyFont="1" applyFill="1" applyBorder="1" applyAlignment="1">
      <alignment horizontal="center" vertical="center" wrapText="1"/>
    </xf>
    <xf numFmtId="0" fontId="28" fillId="10" borderId="32" xfId="0" applyFont="1" applyFill="1" applyBorder="1" applyAlignment="1">
      <alignment horizontal="center" vertical="center" wrapText="1"/>
    </xf>
    <xf numFmtId="0" fontId="28" fillId="10" borderId="35" xfId="0" applyFont="1" applyFill="1" applyBorder="1" applyAlignment="1">
      <alignment horizontal="center" vertical="center" wrapText="1"/>
    </xf>
    <xf numFmtId="0" fontId="28" fillId="10" borderId="49" xfId="0" applyFont="1" applyFill="1" applyBorder="1" applyAlignment="1">
      <alignment horizontal="center" vertical="center" wrapText="1"/>
    </xf>
    <xf numFmtId="0" fontId="28" fillId="10" borderId="60" xfId="0" applyFont="1" applyFill="1" applyBorder="1" applyAlignment="1">
      <alignment horizontal="center" vertical="center" wrapText="1"/>
    </xf>
    <xf numFmtId="0" fontId="28" fillId="10" borderId="50" xfId="0" applyFont="1" applyFill="1" applyBorder="1" applyAlignment="1">
      <alignment horizontal="center" vertical="center" wrapText="1"/>
    </xf>
    <xf numFmtId="0" fontId="28" fillId="10" borderId="64" xfId="0" applyFont="1" applyFill="1" applyBorder="1" applyAlignment="1">
      <alignment horizontal="center" vertical="center" wrapText="1"/>
    </xf>
    <xf numFmtId="0" fontId="28" fillId="10" borderId="61" xfId="0"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28" fillId="10" borderId="69" xfId="0" applyFont="1" applyFill="1" applyBorder="1" applyAlignment="1">
      <alignment horizontal="center" vertical="center" wrapText="1"/>
    </xf>
    <xf numFmtId="0" fontId="120" fillId="13" borderId="59" xfId="15" applyFont="1" applyFill="1" applyBorder="1" applyAlignment="1">
      <alignment horizontal="center" vertical="center" wrapText="1"/>
    </xf>
    <xf numFmtId="0" fontId="120" fillId="13" borderId="0" xfId="15" applyFont="1" applyFill="1" applyAlignment="1">
      <alignment horizontal="center" vertical="center" wrapText="1"/>
    </xf>
    <xf numFmtId="0" fontId="120" fillId="13" borderId="23" xfId="15" applyFont="1" applyFill="1" applyBorder="1" applyAlignment="1">
      <alignment horizontal="center" vertical="center" wrapText="1"/>
    </xf>
    <xf numFmtId="0" fontId="120" fillId="13" borderId="24" xfId="15" applyFont="1" applyFill="1" applyBorder="1" applyAlignment="1">
      <alignment horizontal="center" vertical="center" wrapText="1"/>
    </xf>
    <xf numFmtId="0" fontId="120" fillId="13" borderId="25" xfId="15" applyFont="1" applyFill="1" applyBorder="1" applyAlignment="1">
      <alignment horizontal="center" vertical="center" wrapText="1"/>
    </xf>
    <xf numFmtId="0" fontId="36" fillId="0" borderId="88" xfId="0" applyFont="1" applyBorder="1" applyAlignment="1">
      <alignment vertical="center" wrapText="1"/>
    </xf>
    <xf numFmtId="0" fontId="36" fillId="0" borderId="89" xfId="0" applyFont="1" applyBorder="1" applyAlignment="1">
      <alignment vertical="center" wrapText="1"/>
    </xf>
    <xf numFmtId="0" fontId="36" fillId="0" borderId="85" xfId="0" applyFont="1" applyBorder="1" applyAlignment="1">
      <alignment horizontal="left" vertical="center"/>
    </xf>
    <xf numFmtId="0" fontId="36" fillId="0" borderId="66" xfId="0" applyFont="1" applyBorder="1" applyAlignment="1">
      <alignment horizontal="left" vertical="center"/>
    </xf>
    <xf numFmtId="0" fontId="36" fillId="0" borderId="85" xfId="0" applyFont="1" applyBorder="1" applyAlignment="1">
      <alignment vertical="center" wrapText="1"/>
    </xf>
    <xf numFmtId="0" fontId="36" fillId="0" borderId="66" xfId="0" applyFont="1" applyBorder="1" applyAlignment="1">
      <alignment vertical="center" wrapText="1"/>
    </xf>
    <xf numFmtId="0" fontId="36" fillId="0" borderId="72" xfId="0" applyFont="1" applyBorder="1" applyAlignment="1">
      <alignment vertical="center" wrapText="1"/>
    </xf>
    <xf numFmtId="0" fontId="36" fillId="0" borderId="15" xfId="0" applyFont="1" applyBorder="1" applyAlignment="1">
      <alignment vertical="center" wrapText="1"/>
    </xf>
    <xf numFmtId="0" fontId="29" fillId="0" borderId="85" xfId="0" applyFont="1" applyBorder="1" applyAlignment="1">
      <alignment horizontal="left" vertical="center" wrapText="1"/>
    </xf>
    <xf numFmtId="0" fontId="29" fillId="0" borderId="66" xfId="0" applyFont="1" applyBorder="1" applyAlignment="1">
      <alignment horizontal="left" vertical="center" wrapText="1"/>
    </xf>
    <xf numFmtId="0" fontId="36" fillId="0" borderId="33" xfId="0" applyFont="1" applyBorder="1" applyAlignment="1">
      <alignment horizontal="left" vertical="center"/>
    </xf>
    <xf numFmtId="0" fontId="36" fillId="0" borderId="34" xfId="0" applyFont="1" applyBorder="1" applyAlignment="1">
      <alignment horizontal="left" vertical="center"/>
    </xf>
    <xf numFmtId="0" fontId="28" fillId="10" borderId="57" xfId="30" applyFont="1" applyFill="1" applyBorder="1" applyAlignment="1">
      <alignment horizontal="left" vertical="center" wrapText="1"/>
    </xf>
    <xf numFmtId="0" fontId="28" fillId="10" borderId="86" xfId="30" applyFont="1" applyFill="1" applyBorder="1" applyAlignment="1">
      <alignment horizontal="left" vertical="center" wrapText="1"/>
    </xf>
    <xf numFmtId="0" fontId="36" fillId="0" borderId="38" xfId="0" applyFont="1" applyBorder="1" applyAlignment="1">
      <alignment horizontal="left" vertical="center" wrapText="1"/>
    </xf>
    <xf numFmtId="0" fontId="36" fillId="0" borderId="28" xfId="0" applyFont="1" applyBorder="1" applyAlignment="1">
      <alignment horizontal="left" vertical="center" wrapText="1"/>
    </xf>
    <xf numFmtId="0" fontId="36" fillId="0" borderId="38" xfId="0" applyFont="1" applyBorder="1" applyAlignment="1">
      <alignment vertical="center" wrapText="1"/>
    </xf>
    <xf numFmtId="0" fontId="36" fillId="0" borderId="28" xfId="0" applyFont="1" applyBorder="1" applyAlignment="1">
      <alignment vertical="center" wrapText="1"/>
    </xf>
    <xf numFmtId="0" fontId="36" fillId="0" borderId="30" xfId="0" applyFont="1" applyBorder="1" applyAlignment="1">
      <alignment vertical="center" wrapText="1"/>
    </xf>
    <xf numFmtId="0" fontId="36" fillId="0" borderId="31" xfId="0" applyFont="1" applyBorder="1" applyAlignment="1">
      <alignment vertical="center" wrapText="1"/>
    </xf>
    <xf numFmtId="0" fontId="36" fillId="0" borderId="44" xfId="0" applyFont="1" applyBorder="1" applyAlignment="1">
      <alignment vertical="center" wrapText="1"/>
    </xf>
    <xf numFmtId="0" fontId="36" fillId="0" borderId="48" xfId="0" applyFont="1" applyBorder="1" applyAlignment="1">
      <alignment vertical="center" wrapText="1"/>
    </xf>
    <xf numFmtId="0" fontId="36" fillId="0" borderId="38" xfId="0" applyFont="1" applyBorder="1" applyAlignment="1">
      <alignment horizontal="left" vertical="center"/>
    </xf>
    <xf numFmtId="0" fontId="36" fillId="0" borderId="28" xfId="0" applyFont="1" applyBorder="1" applyAlignment="1">
      <alignment horizontal="left" vertical="center"/>
    </xf>
    <xf numFmtId="0" fontId="36" fillId="0" borderId="33" xfId="0" applyFont="1" applyBorder="1" applyAlignment="1">
      <alignment horizontal="left" vertical="center" wrapText="1"/>
    </xf>
    <xf numFmtId="0" fontId="36" fillId="0" borderId="34" xfId="0" applyFont="1" applyBorder="1" applyAlignment="1">
      <alignment horizontal="left" vertical="center" wrapText="1"/>
    </xf>
    <xf numFmtId="0" fontId="36" fillId="0" borderId="33" xfId="0" applyFont="1" applyBorder="1" applyAlignment="1">
      <alignment vertical="center" wrapText="1"/>
    </xf>
    <xf numFmtId="0" fontId="36" fillId="0" borderId="34" xfId="0" applyFont="1" applyBorder="1" applyAlignment="1">
      <alignment vertical="center" wrapText="1"/>
    </xf>
    <xf numFmtId="0" fontId="29" fillId="0" borderId="44" xfId="0" applyFont="1" applyBorder="1" applyAlignment="1">
      <alignment horizontal="left" vertical="center" wrapText="1"/>
    </xf>
    <xf numFmtId="0" fontId="29" fillId="0" borderId="48" xfId="0" applyFont="1" applyBorder="1" applyAlignment="1">
      <alignment horizontal="left" vertical="center" wrapText="1"/>
    </xf>
    <xf numFmtId="0" fontId="29" fillId="0" borderId="88" xfId="0" applyFont="1" applyBorder="1" applyAlignment="1">
      <alignment horizontal="left" vertical="center" wrapText="1"/>
    </xf>
    <xf numFmtId="0" fontId="29" fillId="0" borderId="89" xfId="0" applyFont="1" applyBorder="1" applyAlignment="1">
      <alignment horizontal="left" vertical="center" wrapText="1"/>
    </xf>
    <xf numFmtId="0" fontId="29" fillId="0" borderId="33" xfId="2" applyFont="1" applyBorder="1" applyAlignment="1">
      <alignment horizontal="left" vertical="center" wrapText="1"/>
    </xf>
    <xf numFmtId="0" fontId="29" fillId="0" borderId="34" xfId="2" applyFont="1" applyBorder="1" applyAlignment="1">
      <alignment horizontal="left" vertical="center" wrapText="1"/>
    </xf>
    <xf numFmtId="0" fontId="29" fillId="2" borderId="33" xfId="2" applyFont="1" applyFill="1" applyBorder="1" applyAlignment="1">
      <alignment horizontal="left" vertical="center" wrapText="1"/>
    </xf>
    <xf numFmtId="0" fontId="29" fillId="2" borderId="34" xfId="2" applyFont="1" applyFill="1" applyBorder="1" applyAlignment="1">
      <alignment horizontal="left" vertical="center" wrapText="1"/>
    </xf>
    <xf numFmtId="0" fontId="36" fillId="0" borderId="38" xfId="0" applyFont="1" applyBorder="1" applyAlignment="1">
      <alignment vertical="center"/>
    </xf>
    <xf numFmtId="0" fontId="36" fillId="0" borderId="28" xfId="0" applyFont="1" applyBorder="1" applyAlignment="1">
      <alignment vertical="center"/>
    </xf>
    <xf numFmtId="0" fontId="29" fillId="2" borderId="38" xfId="2" applyFont="1" applyFill="1" applyBorder="1" applyAlignment="1">
      <alignment horizontal="left" vertical="center"/>
    </xf>
    <xf numFmtId="0" fontId="29" fillId="2" borderId="28" xfId="2" applyFont="1" applyFill="1" applyBorder="1" applyAlignment="1">
      <alignment horizontal="left" vertical="center"/>
    </xf>
    <xf numFmtId="0" fontId="28" fillId="10" borderId="91" xfId="0" applyFont="1" applyFill="1" applyBorder="1" applyAlignment="1">
      <alignment horizontal="center" vertical="center" wrapText="1"/>
    </xf>
    <xf numFmtId="0" fontId="28" fillId="10" borderId="92" xfId="0" applyFont="1" applyFill="1" applyBorder="1" applyAlignment="1">
      <alignment horizontal="center" vertical="center" wrapText="1"/>
    </xf>
    <xf numFmtId="0" fontId="28" fillId="10" borderId="28" xfId="0"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38" xfId="0" applyFont="1" applyFill="1" applyBorder="1" applyAlignment="1">
      <alignment horizontal="center" vertical="center" wrapText="1"/>
    </xf>
    <xf numFmtId="0" fontId="28" fillId="10" borderId="41" xfId="30" applyFont="1" applyFill="1" applyBorder="1" applyAlignment="1">
      <alignment horizontal="center" vertical="center" wrapText="1"/>
    </xf>
    <xf numFmtId="0" fontId="44" fillId="0" borderId="0" xfId="0" applyFont="1" applyAlignment="1">
      <alignment horizontal="center" vertical="center" wrapText="1"/>
    </xf>
    <xf numFmtId="0" fontId="126" fillId="0" borderId="0" xfId="29" applyFont="1" applyBorder="1" applyAlignment="1">
      <alignment horizontal="left" vertical="center" wrapText="1"/>
    </xf>
    <xf numFmtId="0" fontId="32" fillId="0" borderId="0" xfId="0" applyFont="1" applyAlignment="1">
      <alignment horizontal="left" vertical="center" wrapText="1"/>
    </xf>
    <xf numFmtId="43" fontId="120" fillId="13" borderId="59" xfId="39" applyFont="1" applyFill="1" applyBorder="1" applyAlignment="1">
      <alignment horizontal="center" vertical="center" wrapText="1"/>
    </xf>
    <xf numFmtId="43" fontId="120" fillId="13" borderId="0" xfId="39" applyFont="1" applyFill="1" applyAlignment="1">
      <alignment horizontal="center" vertical="center" wrapText="1"/>
    </xf>
    <xf numFmtId="43" fontId="120" fillId="13" borderId="23" xfId="39" applyFont="1" applyFill="1" applyBorder="1" applyAlignment="1">
      <alignment horizontal="center" vertical="center" wrapText="1"/>
    </xf>
    <xf numFmtId="43" fontId="120" fillId="13" borderId="24" xfId="39" applyFont="1" applyFill="1" applyBorder="1" applyAlignment="1">
      <alignment horizontal="center" vertical="center" wrapText="1"/>
    </xf>
    <xf numFmtId="43" fontId="88" fillId="18" borderId="0" xfId="39" applyFont="1" applyFill="1" applyAlignment="1">
      <alignment horizontal="center" vertical="center" wrapText="1"/>
    </xf>
    <xf numFmtId="0" fontId="28" fillId="10" borderId="36" xfId="0" applyFont="1" applyFill="1" applyBorder="1" applyAlignment="1">
      <alignment horizontal="center" vertical="center" wrapText="1"/>
    </xf>
    <xf numFmtId="0" fontId="28" fillId="10" borderId="40" xfId="0" applyFont="1" applyFill="1" applyBorder="1" applyAlignment="1">
      <alignment horizontal="center" vertical="center" wrapText="1"/>
    </xf>
    <xf numFmtId="0" fontId="28" fillId="10" borderId="37" xfId="0" applyFont="1" applyFill="1" applyBorder="1" applyAlignment="1">
      <alignment horizontal="center" vertical="center" wrapText="1"/>
    </xf>
    <xf numFmtId="0" fontId="28" fillId="10" borderId="41" xfId="0" applyFont="1" applyFill="1" applyBorder="1" applyAlignment="1">
      <alignment horizontal="center" vertical="center" wrapText="1"/>
    </xf>
    <xf numFmtId="0" fontId="28" fillId="10" borderId="98" xfId="0" applyFont="1" applyFill="1" applyBorder="1" applyAlignment="1">
      <alignment horizontal="center" vertical="center" wrapText="1"/>
    </xf>
    <xf numFmtId="0" fontId="28" fillId="10" borderId="47" xfId="0" applyFont="1" applyFill="1" applyBorder="1" applyAlignment="1">
      <alignment horizontal="center" vertical="center" wrapText="1"/>
    </xf>
    <xf numFmtId="0" fontId="28" fillId="10" borderId="109" xfId="0" applyFont="1" applyFill="1" applyBorder="1" applyAlignment="1">
      <alignment horizontal="center" vertical="center" wrapText="1"/>
    </xf>
    <xf numFmtId="0" fontId="28" fillId="10" borderId="105" xfId="0" applyFont="1" applyFill="1" applyBorder="1" applyAlignment="1">
      <alignment horizontal="center" vertical="center" wrapText="1"/>
    </xf>
    <xf numFmtId="0" fontId="36" fillId="0" borderId="44" xfId="0" applyFont="1" applyBorder="1" applyAlignment="1">
      <alignment horizontal="left" vertical="center" wrapText="1"/>
    </xf>
    <xf numFmtId="0" fontId="36" fillId="0" borderId="48" xfId="0" applyFont="1" applyBorder="1" applyAlignment="1">
      <alignment horizontal="left" vertical="center" wrapText="1"/>
    </xf>
    <xf numFmtId="0" fontId="120" fillId="17" borderId="23" xfId="15" applyFont="1" applyFill="1" applyBorder="1" applyAlignment="1">
      <alignment horizontal="center" vertical="center" wrapText="1"/>
    </xf>
    <xf numFmtId="0" fontId="120" fillId="17" borderId="24" xfId="15" applyFont="1" applyFill="1" applyBorder="1" applyAlignment="1">
      <alignment horizontal="center" vertical="center" wrapText="1"/>
    </xf>
    <xf numFmtId="171" fontId="35" fillId="0" borderId="0" xfId="39" applyNumberFormat="1" applyFont="1" applyBorder="1" applyAlignment="1">
      <alignment horizontal="left" vertical="center" wrapText="1"/>
    </xf>
    <xf numFmtId="0" fontId="35" fillId="0" borderId="0" xfId="0" applyFont="1" applyAlignment="1">
      <alignment horizontal="left" vertical="center" wrapText="1"/>
    </xf>
    <xf numFmtId="0" fontId="60" fillId="0" borderId="0" xfId="15" applyFont="1" applyAlignment="1">
      <alignment horizontal="center" vertical="center" wrapText="1"/>
    </xf>
    <xf numFmtId="0" fontId="43" fillId="0" borderId="33" xfId="0" applyFont="1" applyBorder="1" applyAlignment="1">
      <alignment horizontal="left" vertical="center" wrapText="1"/>
    </xf>
    <xf numFmtId="0" fontId="43" fillId="0" borderId="34" xfId="0" applyFont="1" applyBorder="1" applyAlignment="1">
      <alignment horizontal="left" vertical="center" wrapText="1"/>
    </xf>
    <xf numFmtId="0" fontId="28" fillId="10" borderId="44" xfId="30" applyFont="1" applyFill="1" applyBorder="1" applyAlignment="1">
      <alignment horizontal="left" vertical="center" wrapText="1"/>
    </xf>
    <xf numFmtId="0" fontId="28" fillId="10" borderId="45" xfId="30" applyFont="1" applyFill="1" applyBorder="1" applyAlignment="1">
      <alignment horizontal="left" vertical="center" wrapText="1"/>
    </xf>
    <xf numFmtId="0" fontId="43" fillId="0" borderId="30" xfId="0" applyFont="1" applyBorder="1" applyAlignment="1">
      <alignment horizontal="left" vertical="center" wrapText="1"/>
    </xf>
    <xf numFmtId="0" fontId="43" fillId="0" borderId="31" xfId="0" applyFont="1" applyBorder="1" applyAlignment="1">
      <alignment horizontal="left" vertical="center" wrapText="1"/>
    </xf>
    <xf numFmtId="0" fontId="43" fillId="0" borderId="38" xfId="0" applyFont="1" applyBorder="1" applyAlignment="1">
      <alignment horizontal="left" vertical="center" wrapText="1"/>
    </xf>
    <xf numFmtId="0" fontId="43" fillId="0" borderId="28" xfId="0" applyFont="1" applyBorder="1" applyAlignment="1">
      <alignment horizontal="left" vertical="center" wrapText="1"/>
    </xf>
    <xf numFmtId="0" fontId="26" fillId="13" borderId="23" xfId="15" applyFont="1" applyFill="1" applyBorder="1" applyAlignment="1">
      <alignment horizontal="center" vertical="center" wrapText="1"/>
    </xf>
    <xf numFmtId="0" fontId="26" fillId="13" borderId="24" xfId="15" applyFont="1" applyFill="1" applyBorder="1" applyAlignment="1">
      <alignment horizontal="center" vertical="center" wrapText="1"/>
    </xf>
    <xf numFmtId="0" fontId="120" fillId="17" borderId="0" xfId="29" applyFont="1" applyFill="1" applyBorder="1" applyAlignment="1">
      <alignment horizontal="center" vertical="center" wrapText="1"/>
    </xf>
    <xf numFmtId="0" fontId="121" fillId="27" borderId="0" xfId="40" applyFont="1" applyFill="1" applyAlignment="1">
      <alignment horizontal="left" vertical="center"/>
    </xf>
    <xf numFmtId="0" fontId="121" fillId="27" borderId="0" xfId="40" applyFont="1" applyFill="1" applyAlignment="1">
      <alignment horizontal="center" vertical="center"/>
    </xf>
    <xf numFmtId="0" fontId="60" fillId="0" borderId="0" xfId="2" applyFont="1" applyAlignment="1">
      <alignment horizontal="left" vertical="center"/>
    </xf>
    <xf numFmtId="0" fontId="60" fillId="10" borderId="30" xfId="2" applyFont="1" applyFill="1" applyBorder="1" applyAlignment="1">
      <alignment horizontal="center" vertical="center"/>
    </xf>
    <xf numFmtId="0" fontId="60" fillId="10" borderId="38" xfId="2" applyFont="1" applyFill="1" applyBorder="1" applyAlignment="1">
      <alignment horizontal="center" vertical="center"/>
    </xf>
    <xf numFmtId="0" fontId="60" fillId="10" borderId="33" xfId="2" applyFont="1" applyFill="1" applyBorder="1" applyAlignment="1">
      <alignment horizontal="center" vertical="center"/>
    </xf>
    <xf numFmtId="0" fontId="60" fillId="10" borderId="30" xfId="3" applyFont="1" applyFill="1" applyBorder="1" applyAlignment="1">
      <alignment horizontal="center" vertical="center" wrapText="1"/>
    </xf>
    <xf numFmtId="0" fontId="60" fillId="10" borderId="33" xfId="3" applyFont="1" applyFill="1" applyBorder="1" applyAlignment="1">
      <alignment horizontal="center" vertical="center" wrapText="1"/>
    </xf>
    <xf numFmtId="0" fontId="60" fillId="10" borderId="31" xfId="3" applyFont="1" applyFill="1" applyBorder="1" applyAlignment="1">
      <alignment horizontal="center" vertical="center" wrapText="1"/>
    </xf>
    <xf numFmtId="0" fontId="60" fillId="10" borderId="32" xfId="3" applyFont="1" applyFill="1" applyBorder="1" applyAlignment="1">
      <alignment horizontal="center" vertical="center" wrapText="1"/>
    </xf>
    <xf numFmtId="0" fontId="1" fillId="0" borderId="34" xfId="0" applyFont="1" applyBorder="1" applyAlignment="1">
      <alignment horizontal="center" vertical="center" wrapText="1"/>
    </xf>
    <xf numFmtId="0" fontId="28" fillId="10" borderId="43" xfId="0" applyFont="1" applyFill="1" applyBorder="1" applyAlignment="1">
      <alignment horizontal="center" vertical="center" wrapText="1"/>
    </xf>
    <xf numFmtId="0" fontId="28" fillId="10" borderId="58" xfId="0" applyFont="1" applyFill="1" applyBorder="1" applyAlignment="1">
      <alignment horizontal="center" vertical="center" wrapText="1"/>
    </xf>
    <xf numFmtId="0" fontId="60" fillId="0" borderId="0" xfId="0" applyFont="1" applyAlignment="1">
      <alignment horizontal="center" vertical="center" wrapText="1"/>
    </xf>
    <xf numFmtId="0" fontId="1" fillId="0" borderId="0" xfId="0" applyFont="1" applyAlignment="1">
      <alignment vertical="center" wrapText="1"/>
    </xf>
    <xf numFmtId="0" fontId="28" fillId="10" borderId="180" xfId="0" applyFont="1" applyFill="1" applyBorder="1" applyAlignment="1">
      <alignment horizontal="center" vertical="center" wrapText="1"/>
    </xf>
    <xf numFmtId="0" fontId="28" fillId="10" borderId="181" xfId="0" applyFont="1" applyFill="1" applyBorder="1" applyAlignment="1">
      <alignment horizontal="center" vertical="center" wrapText="1"/>
    </xf>
    <xf numFmtId="0" fontId="60" fillId="10" borderId="163" xfId="3" applyFont="1" applyFill="1" applyBorder="1" applyAlignment="1">
      <alignment horizontal="center" vertical="center" wrapText="1"/>
    </xf>
    <xf numFmtId="0" fontId="60" fillId="10" borderId="165" xfId="3" applyFont="1" applyFill="1" applyBorder="1" applyAlignment="1">
      <alignment horizontal="center" vertical="center" wrapText="1"/>
    </xf>
    <xf numFmtId="0" fontId="28" fillId="10" borderId="176" xfId="0" applyFont="1" applyFill="1" applyBorder="1" applyAlignment="1">
      <alignment horizontal="center" vertical="center" wrapText="1"/>
    </xf>
    <xf numFmtId="0" fontId="28" fillId="10" borderId="177" xfId="0" applyFont="1" applyFill="1" applyBorder="1" applyAlignment="1">
      <alignment horizontal="center" vertical="center" wrapText="1"/>
    </xf>
    <xf numFmtId="0" fontId="28" fillId="10" borderId="178" xfId="0" applyFont="1" applyFill="1" applyBorder="1" applyAlignment="1">
      <alignment horizontal="center" vertical="center" wrapText="1"/>
    </xf>
    <xf numFmtId="0" fontId="60" fillId="10" borderId="28" xfId="15" applyFont="1" applyFill="1" applyBorder="1" applyAlignment="1">
      <alignment horizontal="center" vertical="center" wrapText="1"/>
    </xf>
    <xf numFmtId="0" fontId="60" fillId="10" borderId="34" xfId="15" applyFont="1" applyFill="1" applyBorder="1" applyAlignment="1">
      <alignment horizontal="center" vertical="center" wrapText="1"/>
    </xf>
    <xf numFmtId="0" fontId="60" fillId="10" borderId="39" xfId="15" applyFont="1" applyFill="1" applyBorder="1" applyAlignment="1">
      <alignment horizontal="center" vertical="center" wrapText="1"/>
    </xf>
    <xf numFmtId="0" fontId="60" fillId="10" borderId="35" xfId="15" applyFont="1" applyFill="1" applyBorder="1" applyAlignment="1">
      <alignment horizontal="center" vertical="center" wrapText="1"/>
    </xf>
    <xf numFmtId="0" fontId="60" fillId="10" borderId="30" xfId="15" applyFont="1" applyFill="1" applyBorder="1" applyAlignment="1">
      <alignment horizontal="center" vertical="center"/>
    </xf>
    <xf numFmtId="0" fontId="60" fillId="10" borderId="38" xfId="15" applyFont="1" applyFill="1" applyBorder="1" applyAlignment="1">
      <alignment horizontal="center" vertical="center"/>
    </xf>
    <xf numFmtId="0" fontId="60" fillId="10" borderId="33" xfId="15" applyFont="1" applyFill="1" applyBorder="1" applyAlignment="1">
      <alignment horizontal="center" vertical="center"/>
    </xf>
    <xf numFmtId="0" fontId="60" fillId="10" borderId="31" xfId="15" applyFont="1" applyFill="1" applyBorder="1" applyAlignment="1">
      <alignment horizontal="center" vertical="center"/>
    </xf>
    <xf numFmtId="0" fontId="1" fillId="0" borderId="28" xfId="0" applyFont="1" applyBorder="1" applyAlignment="1">
      <alignment horizontal="center" vertical="center"/>
    </xf>
    <xf numFmtId="0" fontId="1" fillId="0" borderId="34" xfId="0" applyFont="1" applyBorder="1" applyAlignment="1">
      <alignment horizontal="center" vertical="center"/>
    </xf>
    <xf numFmtId="0" fontId="120" fillId="17" borderId="14" xfId="15" applyFont="1" applyFill="1" applyBorder="1" applyAlignment="1">
      <alignment horizontal="center" vertical="center" wrapText="1"/>
    </xf>
    <xf numFmtId="0" fontId="120" fillId="17" borderId="0" xfId="15" applyFont="1" applyFill="1" applyAlignment="1">
      <alignment horizontal="center" vertical="center" wrapText="1"/>
    </xf>
    <xf numFmtId="0" fontId="60" fillId="10" borderId="31" xfId="15" applyFont="1" applyFill="1" applyBorder="1" applyAlignment="1">
      <alignment horizontal="center" vertical="center" wrapText="1"/>
    </xf>
    <xf numFmtId="0" fontId="1" fillId="0" borderId="28" xfId="0" applyFont="1" applyBorder="1" applyAlignment="1">
      <alignment horizontal="center" vertical="center" wrapText="1"/>
    </xf>
    <xf numFmtId="0" fontId="60" fillId="10" borderId="28" xfId="15" applyFont="1" applyFill="1" applyBorder="1" applyAlignment="1">
      <alignment horizontal="center" vertical="center"/>
    </xf>
    <xf numFmtId="0" fontId="120" fillId="17" borderId="14" xfId="15" applyFont="1" applyFill="1" applyBorder="1" applyAlignment="1">
      <alignment horizontal="center" vertical="center"/>
    </xf>
    <xf numFmtId="0" fontId="120" fillId="17" borderId="0" xfId="15" applyFont="1" applyFill="1" applyAlignment="1">
      <alignment horizontal="center" vertical="center"/>
    </xf>
    <xf numFmtId="0" fontId="28" fillId="10" borderId="52" xfId="0" applyFont="1" applyFill="1" applyBorder="1" applyAlignment="1">
      <alignment horizontal="center" vertical="center" wrapText="1"/>
    </xf>
    <xf numFmtId="0" fontId="28" fillId="10" borderId="53" xfId="0" applyFont="1" applyFill="1" applyBorder="1" applyAlignment="1">
      <alignment horizontal="center" vertical="center" wrapText="1"/>
    </xf>
    <xf numFmtId="0" fontId="1" fillId="0" borderId="33" xfId="0" applyFont="1" applyBorder="1" applyAlignment="1">
      <alignment horizontal="center" vertical="center" wrapText="1"/>
    </xf>
    <xf numFmtId="0" fontId="60" fillId="10" borderId="32" xfId="15" applyFont="1" applyFill="1" applyBorder="1" applyAlignment="1">
      <alignment horizontal="center" vertical="center" wrapText="1"/>
    </xf>
    <xf numFmtId="0" fontId="60" fillId="10" borderId="30" xfId="15" applyFont="1" applyFill="1" applyBorder="1" applyAlignment="1">
      <alignment horizontal="center" vertical="center" wrapText="1"/>
    </xf>
    <xf numFmtId="0" fontId="60" fillId="10" borderId="38" xfId="15" applyFont="1" applyFill="1" applyBorder="1" applyAlignment="1">
      <alignment horizontal="center" vertical="center" wrapText="1"/>
    </xf>
    <xf numFmtId="0" fontId="60" fillId="10" borderId="33" xfId="15" applyFont="1" applyFill="1" applyBorder="1" applyAlignment="1">
      <alignment horizontal="center" vertical="center" wrapText="1"/>
    </xf>
    <xf numFmtId="0" fontId="28" fillId="12" borderId="36" xfId="0" applyFont="1" applyFill="1" applyBorder="1" applyAlignment="1">
      <alignment horizontal="center" vertical="center" wrapText="1"/>
    </xf>
    <xf numFmtId="0" fontId="28" fillId="12" borderId="40" xfId="0" applyFont="1" applyFill="1" applyBorder="1" applyAlignment="1">
      <alignment horizontal="center" vertical="center" wrapText="1"/>
    </xf>
    <xf numFmtId="0" fontId="28" fillId="12" borderId="37" xfId="0" applyFont="1" applyFill="1" applyBorder="1" applyAlignment="1">
      <alignment horizontal="center" vertical="center" wrapText="1"/>
    </xf>
    <xf numFmtId="0" fontId="35" fillId="5" borderId="0" xfId="29" applyFont="1" applyFill="1" applyBorder="1" applyAlignment="1">
      <alignment horizontal="left" vertical="center" wrapText="1"/>
    </xf>
    <xf numFmtId="0" fontId="26" fillId="17" borderId="0" xfId="29" applyFont="1" applyFill="1" applyBorder="1" applyAlignment="1">
      <alignment horizontal="center" vertical="center" wrapText="1"/>
    </xf>
    <xf numFmtId="0" fontId="60" fillId="10" borderId="49" xfId="0" applyFont="1" applyFill="1" applyBorder="1" applyAlignment="1">
      <alignment horizontal="center" vertical="center" wrapText="1"/>
    </xf>
    <xf numFmtId="0" fontId="60" fillId="10" borderId="106" xfId="0" applyFont="1" applyFill="1" applyBorder="1" applyAlignment="1">
      <alignment horizontal="center" vertical="center" wrapText="1"/>
    </xf>
    <xf numFmtId="0" fontId="60" fillId="10" borderId="107" xfId="0" applyFont="1" applyFill="1" applyBorder="1" applyAlignment="1">
      <alignment horizontal="center" vertical="center" wrapText="1"/>
    </xf>
    <xf numFmtId="0" fontId="60" fillId="10" borderId="54" xfId="0" applyFont="1" applyFill="1" applyBorder="1" applyAlignment="1">
      <alignment horizontal="center" vertical="center" wrapText="1"/>
    </xf>
    <xf numFmtId="0" fontId="60" fillId="10" borderId="50" xfId="0" applyFont="1" applyFill="1" applyBorder="1" applyAlignment="1">
      <alignment horizontal="center" vertical="center" wrapText="1"/>
    </xf>
    <xf numFmtId="0" fontId="60" fillId="10" borderId="108" xfId="0" applyFont="1" applyFill="1" applyBorder="1" applyAlignment="1">
      <alignment horizontal="center" vertical="center" wrapText="1"/>
    </xf>
    <xf numFmtId="0" fontId="60" fillId="10" borderId="31" xfId="0" applyFont="1" applyFill="1" applyBorder="1" applyAlignment="1">
      <alignment horizontal="center" vertical="center"/>
    </xf>
    <xf numFmtId="0" fontId="60" fillId="10" borderId="28" xfId="0" applyFont="1" applyFill="1" applyBorder="1" applyAlignment="1">
      <alignment horizontal="center" vertical="center" wrapText="1"/>
    </xf>
    <xf numFmtId="0" fontId="60" fillId="10" borderId="34" xfId="0" applyFont="1" applyFill="1" applyBorder="1" applyAlignment="1">
      <alignment horizontal="center" vertical="center" wrapText="1"/>
    </xf>
    <xf numFmtId="0" fontId="60" fillId="10" borderId="28" xfId="0" applyFont="1" applyFill="1" applyBorder="1" applyAlignment="1">
      <alignment horizontal="center" vertical="center"/>
    </xf>
    <xf numFmtId="0" fontId="60" fillId="10" borderId="34" xfId="0" applyFont="1" applyFill="1" applyBorder="1" applyAlignment="1">
      <alignment horizontal="center" vertical="center"/>
    </xf>
    <xf numFmtId="0" fontId="105" fillId="0" borderId="34" xfId="0" applyFont="1" applyBorder="1" applyAlignment="1">
      <alignment horizontal="center" vertical="center" wrapText="1"/>
    </xf>
    <xf numFmtId="0" fontId="60" fillId="10" borderId="39" xfId="0" applyFont="1" applyFill="1" applyBorder="1" applyAlignment="1">
      <alignment horizontal="center" vertical="center" wrapText="1"/>
    </xf>
    <xf numFmtId="0" fontId="105" fillId="0" borderId="35" xfId="0" applyFont="1" applyBorder="1" applyAlignment="1">
      <alignment horizontal="center" vertical="center" wrapText="1"/>
    </xf>
    <xf numFmtId="0" fontId="121" fillId="17" borderId="0" xfId="0" applyFont="1" applyFill="1" applyAlignment="1">
      <alignment horizontal="center" vertical="center" wrapText="1"/>
    </xf>
    <xf numFmtId="0" fontId="78" fillId="17" borderId="0" xfId="0" applyFont="1" applyFill="1" applyAlignment="1">
      <alignment horizontal="center" vertical="center" wrapText="1"/>
    </xf>
    <xf numFmtId="0" fontId="60" fillId="10" borderId="31" xfId="0" applyFont="1" applyFill="1" applyBorder="1" applyAlignment="1">
      <alignment horizontal="center" vertical="center" wrapText="1"/>
    </xf>
    <xf numFmtId="0" fontId="60" fillId="10" borderId="36" xfId="0" applyFont="1" applyFill="1" applyBorder="1" applyAlignment="1">
      <alignment horizontal="center" vertical="center" wrapText="1"/>
    </xf>
    <xf numFmtId="0" fontId="60" fillId="10" borderId="40" xfId="0" applyFont="1" applyFill="1" applyBorder="1" applyAlignment="1">
      <alignment horizontal="center" vertical="center" wrapText="1"/>
    </xf>
    <xf numFmtId="0" fontId="60" fillId="10" borderId="37" xfId="0" applyFont="1" applyFill="1" applyBorder="1" applyAlignment="1">
      <alignment horizontal="center" vertical="center" wrapText="1"/>
    </xf>
    <xf numFmtId="0" fontId="60" fillId="10" borderId="30" xfId="0" applyFont="1" applyFill="1" applyBorder="1" applyAlignment="1">
      <alignment horizontal="center" vertical="center" wrapText="1"/>
    </xf>
    <xf numFmtId="0" fontId="60" fillId="10" borderId="38" xfId="0" applyFont="1" applyFill="1" applyBorder="1" applyAlignment="1">
      <alignment horizontal="center" vertical="center" wrapText="1"/>
    </xf>
    <xf numFmtId="0" fontId="60" fillId="10" borderId="33" xfId="0" applyFont="1" applyFill="1" applyBorder="1" applyAlignment="1">
      <alignment horizontal="center" vertical="center" wrapText="1"/>
    </xf>
    <xf numFmtId="171" fontId="60" fillId="10" borderId="28" xfId="39" applyNumberFormat="1" applyFont="1" applyFill="1" applyBorder="1" applyAlignment="1" applyProtection="1">
      <alignment horizontal="center" vertical="center"/>
    </xf>
    <xf numFmtId="171" fontId="60" fillId="10" borderId="28" xfId="39" applyNumberFormat="1" applyFont="1" applyFill="1" applyBorder="1" applyAlignment="1" applyProtection="1">
      <alignment horizontal="center" vertical="center" wrapText="1"/>
    </xf>
    <xf numFmtId="171" fontId="60" fillId="10" borderId="34" xfId="39" applyNumberFormat="1" applyFont="1" applyFill="1" applyBorder="1" applyAlignment="1" applyProtection="1">
      <alignment horizontal="center" vertical="center" wrapText="1"/>
    </xf>
    <xf numFmtId="171" fontId="60" fillId="10" borderId="39" xfId="39" applyNumberFormat="1" applyFont="1" applyFill="1" applyBorder="1" applyAlignment="1" applyProtection="1">
      <alignment horizontal="center" vertical="center" wrapText="1"/>
    </xf>
    <xf numFmtId="171" fontId="60" fillId="10" borderId="35" xfId="39" applyNumberFormat="1" applyFont="1" applyFill="1" applyBorder="1" applyAlignment="1" applyProtection="1">
      <alignment horizontal="center" vertical="center" wrapText="1"/>
    </xf>
    <xf numFmtId="171" fontId="60" fillId="10" borderId="31" xfId="39" applyNumberFormat="1" applyFont="1" applyFill="1" applyBorder="1" applyAlignment="1" applyProtection="1">
      <alignment horizontal="center" vertical="center" wrapText="1"/>
    </xf>
    <xf numFmtId="171" fontId="60" fillId="10" borderId="32" xfId="39" applyNumberFormat="1" applyFont="1" applyFill="1" applyBorder="1" applyAlignment="1" applyProtection="1">
      <alignment horizontal="center" vertical="center" wrapText="1"/>
    </xf>
    <xf numFmtId="0" fontId="60" fillId="10" borderId="38" xfId="3" applyFont="1" applyFill="1" applyBorder="1" applyAlignment="1">
      <alignment horizontal="center" vertical="center" wrapText="1"/>
    </xf>
    <xf numFmtId="0" fontId="60" fillId="10" borderId="28" xfId="3" applyFont="1" applyFill="1" applyBorder="1" applyAlignment="1">
      <alignment horizontal="center" vertical="center" wrapText="1"/>
    </xf>
    <xf numFmtId="0" fontId="60" fillId="10" borderId="34" xfId="3" applyFont="1" applyFill="1" applyBorder="1" applyAlignment="1">
      <alignment horizontal="center" vertical="center" wrapText="1"/>
    </xf>
    <xf numFmtId="0" fontId="60" fillId="10" borderId="32" xfId="0" applyFont="1" applyFill="1" applyBorder="1" applyAlignment="1">
      <alignment horizontal="center" vertical="center"/>
    </xf>
    <xf numFmtId="0" fontId="60" fillId="10" borderId="39" xfId="0" applyFont="1" applyFill="1" applyBorder="1" applyAlignment="1">
      <alignment horizontal="center" vertical="center"/>
    </xf>
    <xf numFmtId="0" fontId="60" fillId="10" borderId="35" xfId="0" applyFont="1" applyFill="1" applyBorder="1" applyAlignment="1">
      <alignment horizontal="center" vertical="center"/>
    </xf>
    <xf numFmtId="0" fontId="35" fillId="0" borderId="0" xfId="0" applyFont="1" applyAlignment="1">
      <alignment vertical="center"/>
    </xf>
    <xf numFmtId="0" fontId="118" fillId="0" borderId="0" xfId="0" applyFont="1" applyAlignment="1">
      <alignment vertical="center"/>
    </xf>
    <xf numFmtId="0" fontId="1" fillId="0" borderId="0" xfId="0" applyFont="1" applyAlignment="1">
      <alignment horizontal="center" vertical="center" wrapText="1"/>
    </xf>
    <xf numFmtId="0" fontId="35" fillId="0" borderId="0" xfId="29" applyFont="1" applyFill="1" applyBorder="1" applyAlignment="1">
      <alignment horizontal="left" vertical="center" wrapText="1"/>
    </xf>
    <xf numFmtId="0" fontId="120" fillId="17" borderId="0" xfId="0" applyFont="1" applyFill="1" applyAlignment="1">
      <alignment horizontal="center" vertical="center"/>
    </xf>
    <xf numFmtId="0" fontId="120" fillId="13" borderId="0" xfId="29" applyFont="1" applyFill="1" applyBorder="1" applyAlignment="1">
      <alignment horizontal="center" vertical="center" wrapText="1"/>
    </xf>
    <xf numFmtId="0" fontId="1" fillId="18" borderId="0" xfId="0" applyFont="1" applyFill="1" applyAlignment="1">
      <alignment horizontal="center"/>
    </xf>
    <xf numFmtId="0" fontId="28" fillId="10" borderId="51" xfId="0" applyFont="1" applyFill="1" applyBorder="1" applyAlignment="1">
      <alignment horizontal="center" vertical="center" wrapText="1"/>
    </xf>
    <xf numFmtId="0" fontId="120" fillId="13" borderId="0" xfId="29" applyFont="1" applyFill="1" applyBorder="1" applyAlignment="1">
      <alignment horizontal="left" vertical="center" wrapText="1"/>
    </xf>
    <xf numFmtId="0" fontId="37" fillId="0" borderId="43" xfId="30" applyFont="1" applyFill="1" applyBorder="1" applyAlignment="1">
      <alignment horizontal="center" vertical="center" wrapText="1"/>
    </xf>
    <xf numFmtId="0" fontId="37" fillId="0" borderId="41" xfId="30" applyFont="1" applyFill="1" applyBorder="1" applyAlignment="1">
      <alignment horizontal="center" vertical="center" wrapText="1"/>
    </xf>
    <xf numFmtId="0" fontId="37" fillId="0" borderId="120" xfId="30" applyFont="1" applyFill="1" applyBorder="1" applyAlignment="1">
      <alignment horizontal="center" vertical="center" wrapText="1"/>
    </xf>
    <xf numFmtId="0" fontId="32" fillId="0" borderId="43" xfId="0" applyFont="1" applyBorder="1" applyAlignment="1" applyProtection="1">
      <alignment horizontal="left" vertical="top"/>
      <protection locked="0"/>
    </xf>
    <xf numFmtId="0" fontId="32" fillId="0" borderId="41" xfId="0" applyFont="1" applyBorder="1" applyAlignment="1" applyProtection="1">
      <alignment horizontal="left" vertical="top"/>
      <protection locked="0"/>
    </xf>
    <xf numFmtId="0" fontId="32" fillId="0" borderId="120" xfId="0" applyFont="1" applyBorder="1" applyAlignment="1" applyProtection="1">
      <alignment horizontal="left" vertical="top"/>
      <protection locked="0"/>
    </xf>
    <xf numFmtId="0" fontId="28" fillId="10" borderId="72" xfId="0" applyFont="1" applyFill="1" applyBorder="1" applyAlignment="1">
      <alignment horizontal="center" vertical="center" wrapText="1"/>
    </xf>
    <xf numFmtId="0" fontId="28" fillId="10" borderId="15" xfId="0" applyFont="1" applyFill="1" applyBorder="1" applyAlignment="1">
      <alignment horizontal="center" vertical="center" wrapText="1"/>
    </xf>
    <xf numFmtId="0" fontId="60" fillId="10" borderId="15" xfId="0" applyFont="1" applyFill="1" applyBorder="1" applyAlignment="1">
      <alignment horizontal="center" vertical="center" wrapText="1"/>
    </xf>
    <xf numFmtId="0" fontId="28" fillId="10" borderId="73" xfId="0" applyFont="1" applyFill="1" applyBorder="1" applyAlignment="1">
      <alignment horizontal="center" vertical="center" wrapText="1"/>
    </xf>
    <xf numFmtId="0" fontId="28" fillId="10" borderId="15" xfId="0" applyFont="1" applyFill="1" applyBorder="1" applyAlignment="1">
      <alignment horizontal="center" vertical="center" textRotation="90" wrapText="1"/>
    </xf>
    <xf numFmtId="0" fontId="28" fillId="10" borderId="66" xfId="0" applyFont="1" applyFill="1" applyBorder="1" applyAlignment="1">
      <alignment horizontal="center" vertical="center" textRotation="90" wrapText="1"/>
    </xf>
    <xf numFmtId="0" fontId="28" fillId="10" borderId="73" xfId="0" applyFont="1" applyFill="1" applyBorder="1" applyAlignment="1">
      <alignment horizontal="center" vertical="center" textRotation="90" wrapText="1"/>
    </xf>
    <xf numFmtId="0" fontId="28" fillId="10" borderId="78" xfId="0" applyFont="1" applyFill="1" applyBorder="1" applyAlignment="1">
      <alignment horizontal="center" vertical="center" textRotation="90" wrapText="1"/>
    </xf>
    <xf numFmtId="0" fontId="120" fillId="17" borderId="0" xfId="29" applyFont="1" applyFill="1" applyBorder="1" applyAlignment="1">
      <alignment horizontal="left" vertical="center" wrapText="1"/>
    </xf>
    <xf numFmtId="0" fontId="28" fillId="10" borderId="84" xfId="0" applyFont="1" applyFill="1" applyBorder="1" applyAlignment="1">
      <alignment horizontal="center" vertical="center" wrapText="1"/>
    </xf>
    <xf numFmtId="0" fontId="28" fillId="10" borderId="70" xfId="0" applyFont="1" applyFill="1" applyBorder="1" applyAlignment="1">
      <alignment horizontal="center" vertical="center" wrapText="1"/>
    </xf>
    <xf numFmtId="0" fontId="28" fillId="10" borderId="121" xfId="0" applyFont="1" applyFill="1" applyBorder="1" applyAlignment="1">
      <alignment horizontal="center" vertical="center" wrapText="1"/>
    </xf>
    <xf numFmtId="0" fontId="1" fillId="18" borderId="0" xfId="0" applyFont="1" applyFill="1" applyAlignment="1">
      <alignment horizontal="center" vertical="center"/>
    </xf>
    <xf numFmtId="0" fontId="30" fillId="18" borderId="0" xfId="0" applyFont="1" applyFill="1" applyAlignment="1">
      <alignment horizontal="center" vertical="center"/>
    </xf>
    <xf numFmtId="0" fontId="36" fillId="28" borderId="126" xfId="0" applyFont="1" applyFill="1" applyBorder="1" applyAlignment="1" applyProtection="1">
      <alignment horizontal="left" vertical="center" wrapText="1"/>
      <protection locked="0"/>
    </xf>
    <xf numFmtId="0" fontId="36" fillId="28" borderId="127" xfId="0" applyFont="1" applyFill="1" applyBorder="1" applyAlignment="1" applyProtection="1">
      <alignment horizontal="left" vertical="center" wrapText="1"/>
      <protection locked="0"/>
    </xf>
    <xf numFmtId="0" fontId="36" fillId="28" borderId="101" xfId="0" applyFont="1" applyFill="1" applyBorder="1" applyAlignment="1" applyProtection="1">
      <alignment horizontal="left" vertical="center" wrapText="1"/>
      <protection locked="0"/>
    </xf>
    <xf numFmtId="0" fontId="36" fillId="0" borderId="128" xfId="0" applyFont="1" applyBorder="1" applyAlignment="1">
      <alignment horizontal="left" vertical="center" wrapText="1"/>
    </xf>
    <xf numFmtId="0" fontId="36" fillId="0" borderId="129" xfId="0" applyFont="1" applyBorder="1" applyAlignment="1">
      <alignment horizontal="left" vertical="center" wrapText="1"/>
    </xf>
    <xf numFmtId="0" fontId="36" fillId="0" borderId="102" xfId="0" applyFont="1" applyBorder="1" applyAlignment="1">
      <alignment horizontal="left" vertical="center" wrapText="1"/>
    </xf>
    <xf numFmtId="0" fontId="1" fillId="18" borderId="0" xfId="0" applyFont="1" applyFill="1" applyAlignment="1">
      <alignment horizontal="center" vertical="top"/>
    </xf>
    <xf numFmtId="0" fontId="28" fillId="10" borderId="125" xfId="0" applyFont="1" applyFill="1" applyBorder="1" applyAlignment="1">
      <alignment horizontal="center" vertical="center" wrapText="1"/>
    </xf>
    <xf numFmtId="0" fontId="28" fillId="10" borderId="126" xfId="0" applyFont="1" applyFill="1" applyBorder="1" applyAlignment="1">
      <alignment horizontal="center" vertical="center" wrapText="1"/>
    </xf>
    <xf numFmtId="0" fontId="28" fillId="10" borderId="127" xfId="0" applyFont="1" applyFill="1" applyBorder="1" applyAlignment="1">
      <alignment horizontal="center" vertical="center" wrapText="1"/>
    </xf>
    <xf numFmtId="0" fontId="28" fillId="10" borderId="101" xfId="0" applyFont="1" applyFill="1" applyBorder="1" applyAlignment="1">
      <alignment horizontal="center" vertical="center" wrapText="1"/>
    </xf>
    <xf numFmtId="0" fontId="28" fillId="10" borderId="128" xfId="0" applyFont="1" applyFill="1" applyBorder="1" applyAlignment="1">
      <alignment horizontal="center" vertical="center" wrapText="1"/>
    </xf>
    <xf numFmtId="0" fontId="28" fillId="10" borderId="129" xfId="0" applyFont="1" applyFill="1" applyBorder="1" applyAlignment="1">
      <alignment horizontal="center" vertical="center" wrapText="1"/>
    </xf>
    <xf numFmtId="0" fontId="28" fillId="10" borderId="102" xfId="0" applyFont="1" applyFill="1" applyBorder="1" applyAlignment="1">
      <alignment horizontal="center" vertical="center" wrapText="1"/>
    </xf>
    <xf numFmtId="0" fontId="36" fillId="28" borderId="125" xfId="0" applyFont="1" applyFill="1" applyBorder="1" applyAlignment="1" applyProtection="1">
      <alignment horizontal="left" vertical="center" wrapText="1"/>
      <protection locked="0"/>
    </xf>
    <xf numFmtId="0" fontId="36" fillId="28" borderId="52" xfId="0" applyFont="1" applyFill="1" applyBorder="1" applyAlignment="1" applyProtection="1">
      <alignment horizontal="left" vertical="center" wrapText="1"/>
      <protection locked="0"/>
    </xf>
    <xf numFmtId="0" fontId="36" fillId="28" borderId="53" xfId="0" applyFont="1" applyFill="1" applyBorder="1" applyAlignment="1" applyProtection="1">
      <alignment horizontal="left" vertical="center" wrapText="1"/>
      <protection locked="0"/>
    </xf>
    <xf numFmtId="0" fontId="28" fillId="10" borderId="46" xfId="0" applyFont="1" applyFill="1" applyBorder="1" applyAlignment="1">
      <alignment horizontal="center" vertical="center" wrapText="1"/>
    </xf>
    <xf numFmtId="0" fontId="1" fillId="0" borderId="0" xfId="0" applyFont="1" applyAlignment="1"/>
  </cellXfs>
  <cellStyles count="55">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495">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s>
  <tableStyles count="0" defaultTableStyle="TableStyleMedium2" defaultPivotStyle="PivotStyleLight16"/>
  <colors>
    <mruColors>
      <color rgb="FFE0DCD8"/>
      <color rgb="FF84CEFF"/>
      <color rgb="FFDBFF6F"/>
      <color rgb="FFFF84D3"/>
      <color rgb="FF003592"/>
      <color rgb="FFDCECF5"/>
      <color rgb="FF0078C9"/>
      <color rgb="FF002664"/>
      <color rgb="FF003595"/>
      <color rgb="FF0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15</xdr:col>
      <xdr:colOff>85452</xdr:colOff>
      <xdr:row>5</xdr:row>
      <xdr:rowOff>31025</xdr:rowOff>
    </xdr:from>
    <xdr:to>
      <xdr:col>33</xdr:col>
      <xdr:colOff>1088571</xdr:colOff>
      <xdr:row>23</xdr:row>
      <xdr:rowOff>215809</xdr:rowOff>
    </xdr:to>
    <xdr:pic>
      <xdr:nvPicPr>
        <xdr:cNvPr id="2" name="Picture 1">
          <a:extLst>
            <a:ext uri="{FF2B5EF4-FFF2-40B4-BE49-F238E27FC236}">
              <a16:creationId xmlns:a16="http://schemas.microsoft.com/office/drawing/2014/main" id="{D6D3C3C0-9FA2-4814-92BC-70A64CE27789}"/>
            </a:ext>
          </a:extLst>
        </xdr:cNvPr>
        <xdr:cNvPicPr/>
      </xdr:nvPicPr>
      <xdr:blipFill>
        <a:blip xmlns:r="http://schemas.openxmlformats.org/officeDocument/2006/relationships" r:embed="rId1"/>
        <a:stretch>
          <a:fillRect/>
        </a:stretch>
      </xdr:blipFill>
      <xdr:spPr>
        <a:xfrm>
          <a:off x="12740095" y="2262596"/>
          <a:ext cx="11766369" cy="6593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FinancialAccountingandRegulatoryReporting/Shared%20Documents/2020-21/0.%20Regulation/Working%20Files/2020-21-APR-tables-excluding-3A-3I%20-%20RA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troduction"/>
      <sheetName val="Contents"/>
      <sheetName val="Validation"/>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Section 5 &gt;&gt;"/>
      <sheetName val="5A"/>
      <sheetName val="5B"/>
      <sheetName val="Section 6 &gt;&gt;"/>
      <sheetName val="6A"/>
      <sheetName val="6B"/>
      <sheetName val="6C"/>
      <sheetName val="6D"/>
      <sheetName val="Section 7 &gt;&gt;"/>
      <sheetName val="7A"/>
      <sheetName val="7B"/>
      <sheetName val="7C"/>
      <sheetName val="7D"/>
      <sheetName val="7E"/>
      <sheetName val="Section 8 &gt;&gt;"/>
      <sheetName val="8A"/>
      <sheetName val="8B"/>
      <sheetName val="8C"/>
      <sheetName val="8D"/>
      <sheetName val="Section 9 &gt;&gt;"/>
      <sheetName val="9A"/>
      <sheetName val="Small Co return &gt;&gt;"/>
      <sheetName val="S1"/>
      <sheetName val="S2"/>
    </sheetNames>
    <sheetDataSet>
      <sheetData sheetId="0"/>
      <sheetData sheetId="1"/>
      <sheetData sheetId="2"/>
      <sheetData sheetId="3">
        <row r="4">
          <cell r="B4" t="str">
            <v>Thames Water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3.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publication/rag-4-09-guideline-for-the-table-definitions-in-the-annual-performance-report/" TargetMode="External"/><Relationship Id="rId2" Type="http://schemas.openxmlformats.org/officeDocument/2006/relationships/hyperlink" Target="https://www.ofwat.gov.uk/wp-content/uploads/2021/02/RAG-3.12.pdf" TargetMode="External"/><Relationship Id="rId1" Type="http://schemas.openxmlformats.org/officeDocument/2006/relationships/hyperlink" Target="https://www.ofwat.gov.uk/publication/rag-pro-forma-tables-2020-21/" TargetMode="External"/><Relationship Id="rId5" Type="http://schemas.openxmlformats.org/officeDocument/2006/relationships/customProperty" Target="../customProperty2.bin"/><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ustomProperty" Target="../customProperty3.bin"/><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0.bin"/><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6.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8.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9.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40.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41.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2.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4.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5.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6.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7.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8.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9.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50.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51.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52.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4.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5.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6.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7.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8.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9.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60.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61.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3.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4.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5.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6.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7.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8.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9.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70.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71.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72.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73.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R105"/>
  <sheetViews>
    <sheetView showGridLines="0" zoomScale="80" zoomScaleNormal="80" workbookViewId="0">
      <selection activeCell="B52" sqref="B52"/>
    </sheetView>
  </sheetViews>
  <sheetFormatPr defaultColWidth="9" defaultRowHeight="14.45"/>
  <cols>
    <col min="1" max="1" width="1.625" style="194" customWidth="1"/>
    <col min="2" max="2" width="38.125" style="194" bestFit="1" customWidth="1"/>
    <col min="3" max="3" width="34.75" style="194" bestFit="1" customWidth="1"/>
    <col min="4" max="4" width="10.125" style="194" bestFit="1" customWidth="1"/>
    <col min="5" max="5" width="14.625" style="194" bestFit="1" customWidth="1"/>
    <col min="6" max="6" width="9" style="194"/>
    <col min="7" max="7" width="25.125" style="194" bestFit="1" customWidth="1"/>
    <col min="8" max="8" width="38.125" style="194" bestFit="1" customWidth="1"/>
    <col min="9" max="9" width="24.5" style="194" bestFit="1" customWidth="1"/>
    <col min="10" max="10" width="43.125" style="194" bestFit="1" customWidth="1"/>
    <col min="11" max="11" width="30.25" style="194" bestFit="1" customWidth="1"/>
    <col min="12" max="12" width="38.5" style="194" bestFit="1" customWidth="1"/>
    <col min="13" max="13" width="34" style="194" bestFit="1" customWidth="1"/>
    <col min="14" max="14" width="22" style="194" bestFit="1" customWidth="1"/>
    <col min="15" max="15" width="23.125" style="194" bestFit="1" customWidth="1"/>
    <col min="16" max="16" width="33.5" style="194" bestFit="1" customWidth="1"/>
    <col min="17" max="17" width="29.75" style="194" bestFit="1" customWidth="1"/>
    <col min="18" max="16384" width="9" style="194"/>
  </cols>
  <sheetData>
    <row r="1" spans="2:18" s="1138" customFormat="1">
      <c r="B1" s="1309"/>
      <c r="C1" s="1309"/>
      <c r="D1" s="1309"/>
      <c r="E1" s="1309"/>
      <c r="F1" s="1309"/>
      <c r="G1" s="1309"/>
      <c r="H1" s="1309"/>
      <c r="I1" s="1309"/>
      <c r="J1" s="1309"/>
      <c r="K1" s="1309"/>
      <c r="L1" s="1309"/>
      <c r="M1" s="1309"/>
      <c r="N1" s="1309"/>
      <c r="O1" s="1309"/>
      <c r="P1" s="1309"/>
      <c r="Q1" s="1309"/>
      <c r="R1" s="1309"/>
    </row>
    <row r="2" spans="2:18" ht="45" customHeight="1">
      <c r="B2" s="1971" t="s">
        <v>0</v>
      </c>
      <c r="C2" s="1971"/>
      <c r="D2" s="1971"/>
      <c r="E2" s="1971"/>
      <c r="F2" s="1971"/>
      <c r="G2" s="1971"/>
      <c r="H2" s="1971"/>
      <c r="I2" s="1971"/>
      <c r="J2" s="1971"/>
      <c r="K2" s="1971"/>
      <c r="L2" s="1971"/>
      <c r="M2" s="1971"/>
      <c r="N2" s="1971"/>
      <c r="O2" s="1971"/>
      <c r="P2" s="1971"/>
      <c r="Q2" s="1971"/>
      <c r="R2" s="1310"/>
    </row>
    <row r="3" spans="2:18" s="1138" customFormat="1" ht="15" customHeight="1">
      <c r="B3" s="1139"/>
      <c r="C3" s="1139"/>
      <c r="D3" s="1309"/>
      <c r="E3" s="1309"/>
      <c r="F3" s="1309"/>
      <c r="G3" s="1309"/>
      <c r="H3" s="1309">
        <f>COUNTA(H4:H104)+3</f>
        <v>61</v>
      </c>
      <c r="I3" s="1309">
        <f t="shared" ref="I3:Q3" si="0">COUNTA(I4:I104)+3</f>
        <v>30</v>
      </c>
      <c r="J3" s="1309">
        <f t="shared" si="0"/>
        <v>71</v>
      </c>
      <c r="K3" s="1309">
        <f t="shared" si="0"/>
        <v>50</v>
      </c>
      <c r="L3" s="1309">
        <f t="shared" si="0"/>
        <v>81</v>
      </c>
      <c r="M3" s="1309">
        <f t="shared" si="0"/>
        <v>24</v>
      </c>
      <c r="N3" s="1309">
        <f t="shared" si="0"/>
        <v>62</v>
      </c>
      <c r="O3" s="1309">
        <f t="shared" si="0"/>
        <v>33</v>
      </c>
      <c r="P3" s="1309">
        <f t="shared" si="0"/>
        <v>34</v>
      </c>
      <c r="Q3" s="1309">
        <f t="shared" si="0"/>
        <v>54</v>
      </c>
      <c r="R3" s="1309"/>
    </row>
    <row r="4" spans="2:18" s="195" customFormat="1" ht="22.5" customHeight="1">
      <c r="B4" s="1077" t="s">
        <v>1</v>
      </c>
      <c r="C4" s="1078" t="s">
        <v>2</v>
      </c>
      <c r="D4" s="1078" t="s">
        <v>3</v>
      </c>
      <c r="E4" s="1079" t="s">
        <v>4</v>
      </c>
      <c r="F4" s="1311"/>
      <c r="G4" s="1077" t="s">
        <v>5</v>
      </c>
      <c r="H4" s="1077" t="s">
        <v>6</v>
      </c>
      <c r="I4" s="1077" t="s">
        <v>7</v>
      </c>
      <c r="J4" s="1077" t="s">
        <v>8</v>
      </c>
      <c r="K4" s="1077" t="s">
        <v>9</v>
      </c>
      <c r="L4" s="1077" t="s">
        <v>10</v>
      </c>
      <c r="M4" s="1077" t="s">
        <v>11</v>
      </c>
      <c r="N4" s="1077" t="s">
        <v>12</v>
      </c>
      <c r="O4" s="1077" t="s">
        <v>13</v>
      </c>
      <c r="P4" s="1077" t="s">
        <v>14</v>
      </c>
      <c r="Q4" s="1077" t="s">
        <v>15</v>
      </c>
      <c r="R4" s="1311"/>
    </row>
    <row r="5" spans="2:18" s="1061" customFormat="1" ht="15" customHeight="1">
      <c r="B5" s="1312"/>
      <c r="C5" s="1313" t="s">
        <v>16</v>
      </c>
      <c r="D5" s="1313"/>
      <c r="E5" s="1314" t="s">
        <v>17</v>
      </c>
      <c r="F5" s="1315"/>
      <c r="G5" s="1316" t="s">
        <v>18</v>
      </c>
      <c r="H5" s="1316" t="s">
        <v>19</v>
      </c>
      <c r="I5" s="1316" t="s">
        <v>20</v>
      </c>
      <c r="J5" s="1316" t="s">
        <v>21</v>
      </c>
      <c r="K5" s="1316" t="s">
        <v>22</v>
      </c>
      <c r="L5" s="1316" t="s">
        <v>23</v>
      </c>
      <c r="M5" s="1316" t="s">
        <v>24</v>
      </c>
      <c r="N5" s="1316" t="s">
        <v>25</v>
      </c>
      <c r="O5" s="1316" t="s">
        <v>26</v>
      </c>
      <c r="P5" s="1316" t="s">
        <v>27</v>
      </c>
      <c r="Q5" s="1316" t="s">
        <v>28</v>
      </c>
      <c r="R5" s="1315"/>
    </row>
    <row r="6" spans="2:18" s="1061" customFormat="1" ht="15" customHeight="1">
      <c r="B6" s="1317" t="s">
        <v>29</v>
      </c>
      <c r="C6" s="1318" t="s">
        <v>29</v>
      </c>
      <c r="D6" s="1318" t="s">
        <v>30</v>
      </c>
      <c r="E6" s="1319" t="s">
        <v>31</v>
      </c>
      <c r="F6" s="1315"/>
      <c r="G6" s="1320" t="s">
        <v>32</v>
      </c>
      <c r="H6" s="1320" t="s">
        <v>33</v>
      </c>
      <c r="I6" s="1320" t="s">
        <v>34</v>
      </c>
      <c r="J6" s="1320" t="s">
        <v>35</v>
      </c>
      <c r="K6" s="1320" t="s">
        <v>36</v>
      </c>
      <c r="L6" s="1320" t="s">
        <v>37</v>
      </c>
      <c r="M6" s="1320" t="s">
        <v>38</v>
      </c>
      <c r="N6" s="1320" t="s">
        <v>39</v>
      </c>
      <c r="O6" s="1320" t="s">
        <v>40</v>
      </c>
      <c r="P6" s="1320" t="s">
        <v>41</v>
      </c>
      <c r="Q6" s="1320" t="s">
        <v>42</v>
      </c>
      <c r="R6" s="1315"/>
    </row>
    <row r="7" spans="2:18" s="1061" customFormat="1" ht="15" customHeight="1">
      <c r="B7" s="1317" t="s">
        <v>43</v>
      </c>
      <c r="C7" s="1318" t="s">
        <v>43</v>
      </c>
      <c r="D7" s="1318" t="s">
        <v>44</v>
      </c>
      <c r="E7" s="1319"/>
      <c r="F7" s="1315"/>
      <c r="G7" s="1320" t="s">
        <v>45</v>
      </c>
      <c r="H7" s="1320" t="s">
        <v>46</v>
      </c>
      <c r="I7" s="1320" t="s">
        <v>47</v>
      </c>
      <c r="J7" s="1320" t="s">
        <v>48</v>
      </c>
      <c r="K7" s="1320" t="s">
        <v>49</v>
      </c>
      <c r="L7" s="1320" t="s">
        <v>50</v>
      </c>
      <c r="M7" s="1320" t="s">
        <v>51</v>
      </c>
      <c r="N7" s="1320" t="s">
        <v>52</v>
      </c>
      <c r="O7" s="1320" t="s">
        <v>53</v>
      </c>
      <c r="P7" s="1320" t="s">
        <v>54</v>
      </c>
      <c r="Q7" s="1320" t="s">
        <v>55</v>
      </c>
      <c r="R7" s="1315"/>
    </row>
    <row r="8" spans="2:18" s="1061" customFormat="1" ht="15" customHeight="1">
      <c r="B8" s="1317" t="s">
        <v>56</v>
      </c>
      <c r="C8" s="1318" t="s">
        <v>56</v>
      </c>
      <c r="D8" s="1318" t="s">
        <v>57</v>
      </c>
      <c r="E8" s="1319"/>
      <c r="F8" s="1315"/>
      <c r="G8" s="1320" t="s">
        <v>58</v>
      </c>
      <c r="H8" s="1320" t="s">
        <v>59</v>
      </c>
      <c r="I8" s="1320" t="s">
        <v>60</v>
      </c>
      <c r="J8" s="1320" t="s">
        <v>61</v>
      </c>
      <c r="K8" s="1320" t="s">
        <v>62</v>
      </c>
      <c r="L8" s="1320" t="s">
        <v>63</v>
      </c>
      <c r="M8" s="1320" t="s">
        <v>64</v>
      </c>
      <c r="N8" s="1320" t="s">
        <v>65</v>
      </c>
      <c r="O8" s="1320" t="s">
        <v>66</v>
      </c>
      <c r="P8" s="1320" t="s">
        <v>67</v>
      </c>
      <c r="Q8" s="1320" t="s">
        <v>68</v>
      </c>
      <c r="R8" s="1315"/>
    </row>
    <row r="9" spans="2:18" s="1061" customFormat="1" ht="15" customHeight="1">
      <c r="B9" s="1317" t="s">
        <v>69</v>
      </c>
      <c r="C9" s="1318" t="s">
        <v>6</v>
      </c>
      <c r="D9" s="1318" t="s">
        <v>70</v>
      </c>
      <c r="E9" s="1319" t="s">
        <v>17</v>
      </c>
      <c r="F9" s="1315"/>
      <c r="G9" s="1320" t="s">
        <v>71</v>
      </c>
      <c r="H9" s="1320" t="s">
        <v>72</v>
      </c>
      <c r="I9" s="1320" t="s">
        <v>73</v>
      </c>
      <c r="J9" s="1320" t="s">
        <v>74</v>
      </c>
      <c r="K9" s="1320" t="s">
        <v>75</v>
      </c>
      <c r="L9" s="1320" t="s">
        <v>76</v>
      </c>
      <c r="M9" s="1320" t="s">
        <v>77</v>
      </c>
      <c r="N9" s="1320" t="s">
        <v>78</v>
      </c>
      <c r="O9" s="1320" t="s">
        <v>79</v>
      </c>
      <c r="P9" s="1320" t="s">
        <v>80</v>
      </c>
      <c r="Q9" s="1320" t="s">
        <v>81</v>
      </c>
      <c r="R9" s="1315"/>
    </row>
    <row r="10" spans="2:18" s="1061" customFormat="1" ht="15" customHeight="1">
      <c r="B10" s="1317" t="s">
        <v>82</v>
      </c>
      <c r="C10" s="1318" t="s">
        <v>83</v>
      </c>
      <c r="D10" s="1318" t="s">
        <v>84</v>
      </c>
      <c r="E10" s="1319" t="s">
        <v>31</v>
      </c>
      <c r="F10" s="1315"/>
      <c r="G10" s="1320" t="s">
        <v>85</v>
      </c>
      <c r="H10" s="1320" t="s">
        <v>86</v>
      </c>
      <c r="I10" s="1320" t="s">
        <v>87</v>
      </c>
      <c r="J10" s="1320" t="s">
        <v>88</v>
      </c>
      <c r="K10" s="1320" t="s">
        <v>89</v>
      </c>
      <c r="L10" s="1320" t="s">
        <v>90</v>
      </c>
      <c r="M10" s="1320" t="s">
        <v>91</v>
      </c>
      <c r="N10" s="1320" t="s">
        <v>92</v>
      </c>
      <c r="O10" s="1320" t="s">
        <v>93</v>
      </c>
      <c r="P10" s="1320" t="s">
        <v>94</v>
      </c>
      <c r="Q10" s="1320" t="s">
        <v>95</v>
      </c>
      <c r="R10" s="1315"/>
    </row>
    <row r="11" spans="2:18" s="1061" customFormat="1" ht="15" customHeight="1">
      <c r="B11" s="1317" t="s">
        <v>96</v>
      </c>
      <c r="C11" s="1318" t="s">
        <v>97</v>
      </c>
      <c r="D11" s="1318" t="s">
        <v>98</v>
      </c>
      <c r="E11" s="1319" t="s">
        <v>31</v>
      </c>
      <c r="F11" s="1315"/>
      <c r="G11" s="1320" t="s">
        <v>99</v>
      </c>
      <c r="H11" s="1320" t="s">
        <v>100</v>
      </c>
      <c r="I11" s="1320" t="s">
        <v>101</v>
      </c>
      <c r="J11" s="1320" t="s">
        <v>102</v>
      </c>
      <c r="K11" s="1320" t="s">
        <v>103</v>
      </c>
      <c r="L11" s="1320" t="s">
        <v>104</v>
      </c>
      <c r="M11" s="1320" t="s">
        <v>105</v>
      </c>
      <c r="N11" s="1320" t="s">
        <v>106</v>
      </c>
      <c r="O11" s="1320" t="s">
        <v>107</v>
      </c>
      <c r="P11" s="1320" t="s">
        <v>108</v>
      </c>
      <c r="Q11" s="1320" t="s">
        <v>109</v>
      </c>
      <c r="R11" s="1315"/>
    </row>
    <row r="12" spans="2:18" s="1061" customFormat="1" ht="15" customHeight="1">
      <c r="B12" s="1317" t="s">
        <v>110</v>
      </c>
      <c r="C12" s="1318" t="s">
        <v>110</v>
      </c>
      <c r="D12" s="1318" t="s">
        <v>111</v>
      </c>
      <c r="E12" s="1319"/>
      <c r="F12" s="1315"/>
      <c r="G12" s="1320" t="s">
        <v>112</v>
      </c>
      <c r="H12" s="1320" t="s">
        <v>113</v>
      </c>
      <c r="I12" s="1320" t="s">
        <v>114</v>
      </c>
      <c r="J12" s="1320" t="s">
        <v>115</v>
      </c>
      <c r="K12" s="1320" t="s">
        <v>116</v>
      </c>
      <c r="L12" s="1320" t="s">
        <v>117</v>
      </c>
      <c r="M12" s="1320" t="s">
        <v>118</v>
      </c>
      <c r="N12" s="1320" t="s">
        <v>119</v>
      </c>
      <c r="O12" s="1320" t="s">
        <v>120</v>
      </c>
      <c r="P12" s="1320" t="s">
        <v>121</v>
      </c>
      <c r="Q12" s="1320" t="s">
        <v>122</v>
      </c>
      <c r="R12" s="1315"/>
    </row>
    <row r="13" spans="2:18" s="1061" customFormat="1" ht="15" customHeight="1">
      <c r="B13" s="1317" t="s">
        <v>123</v>
      </c>
      <c r="C13" s="1318" t="s">
        <v>14</v>
      </c>
      <c r="D13" s="1318" t="s">
        <v>124</v>
      </c>
      <c r="E13" s="1319" t="s">
        <v>17</v>
      </c>
      <c r="F13" s="1315"/>
      <c r="G13" s="1320" t="s">
        <v>125</v>
      </c>
      <c r="H13" s="1320" t="s">
        <v>126</v>
      </c>
      <c r="I13" s="1320" t="s">
        <v>127</v>
      </c>
      <c r="J13" s="1320" t="s">
        <v>128</v>
      </c>
      <c r="K13" s="1320" t="s">
        <v>129</v>
      </c>
      <c r="L13" s="1320" t="s">
        <v>130</v>
      </c>
      <c r="M13" s="1320" t="s">
        <v>131</v>
      </c>
      <c r="N13" s="1320" t="s">
        <v>132</v>
      </c>
      <c r="O13" s="1320" t="s">
        <v>133</v>
      </c>
      <c r="P13" s="1320" t="s">
        <v>134</v>
      </c>
      <c r="Q13" s="1320" t="s">
        <v>135</v>
      </c>
      <c r="R13" s="1315"/>
    </row>
    <row r="14" spans="2:18" s="1061" customFormat="1" ht="15" customHeight="1">
      <c r="B14" s="1317" t="s">
        <v>136</v>
      </c>
      <c r="C14" s="1318" t="s">
        <v>137</v>
      </c>
      <c r="D14" s="1318" t="s">
        <v>138</v>
      </c>
      <c r="E14" s="1319" t="s">
        <v>17</v>
      </c>
      <c r="F14" s="1315"/>
      <c r="G14" s="1320" t="s">
        <v>139</v>
      </c>
      <c r="H14" s="1320" t="s">
        <v>140</v>
      </c>
      <c r="I14" s="1320" t="s">
        <v>141</v>
      </c>
      <c r="J14" s="1320" t="s">
        <v>142</v>
      </c>
      <c r="K14" s="1320" t="s">
        <v>143</v>
      </c>
      <c r="L14" s="1320" t="s">
        <v>144</v>
      </c>
      <c r="M14" s="1320" t="s">
        <v>145</v>
      </c>
      <c r="N14" s="1320" t="s">
        <v>146</v>
      </c>
      <c r="O14" s="1320" t="s">
        <v>147</v>
      </c>
      <c r="P14" s="1320" t="s">
        <v>148</v>
      </c>
      <c r="Q14" s="1320" t="s">
        <v>149</v>
      </c>
      <c r="R14" s="1315"/>
    </row>
    <row r="15" spans="2:18" s="1061" customFormat="1" ht="15" customHeight="1">
      <c r="B15" s="1317" t="s">
        <v>150</v>
      </c>
      <c r="C15" s="1318" t="s">
        <v>150</v>
      </c>
      <c r="D15" s="1318" t="s">
        <v>151</v>
      </c>
      <c r="E15" s="1319"/>
      <c r="F15" s="1315"/>
      <c r="G15" s="1320" t="s">
        <v>152</v>
      </c>
      <c r="H15" s="1320" t="s">
        <v>153</v>
      </c>
      <c r="I15" s="1320" t="s">
        <v>154</v>
      </c>
      <c r="J15" s="1320" t="s">
        <v>155</v>
      </c>
      <c r="K15" s="1320" t="s">
        <v>156</v>
      </c>
      <c r="L15" s="1320" t="s">
        <v>157</v>
      </c>
      <c r="M15" s="1320" t="s">
        <v>158</v>
      </c>
      <c r="N15" s="1320" t="s">
        <v>159</v>
      </c>
      <c r="O15" s="1320" t="s">
        <v>160</v>
      </c>
      <c r="P15" s="1320" t="s">
        <v>161</v>
      </c>
      <c r="Q15" s="1320" t="s">
        <v>162</v>
      </c>
      <c r="R15" s="1315"/>
    </row>
    <row r="16" spans="2:18" s="1061" customFormat="1" ht="15" customHeight="1">
      <c r="B16" s="1317" t="s">
        <v>163</v>
      </c>
      <c r="C16" s="1318" t="s">
        <v>163</v>
      </c>
      <c r="D16" s="1318" t="s">
        <v>164</v>
      </c>
      <c r="E16" s="1319"/>
      <c r="F16" s="1315"/>
      <c r="G16" s="1320" t="s">
        <v>165</v>
      </c>
      <c r="H16" s="1320" t="s">
        <v>166</v>
      </c>
      <c r="I16" s="1320" t="s">
        <v>167</v>
      </c>
      <c r="J16" s="1320" t="s">
        <v>168</v>
      </c>
      <c r="K16" s="1320" t="s">
        <v>169</v>
      </c>
      <c r="L16" s="1320" t="s">
        <v>170</v>
      </c>
      <c r="M16" s="1320" t="s">
        <v>171</v>
      </c>
      <c r="N16" s="1320" t="s">
        <v>172</v>
      </c>
      <c r="O16" s="1320" t="s">
        <v>173</v>
      </c>
      <c r="P16" s="1320" t="s">
        <v>174</v>
      </c>
      <c r="Q16" s="1320" t="s">
        <v>175</v>
      </c>
      <c r="R16" s="1315"/>
    </row>
    <row r="17" spans="2:18" s="1061" customFormat="1" ht="15" customHeight="1">
      <c r="B17" s="1317" t="s">
        <v>176</v>
      </c>
      <c r="C17" s="1318" t="s">
        <v>7</v>
      </c>
      <c r="D17" s="1318" t="s">
        <v>177</v>
      </c>
      <c r="E17" s="1319" t="s">
        <v>17</v>
      </c>
      <c r="F17" s="1315"/>
      <c r="G17" s="1320" t="s">
        <v>178</v>
      </c>
      <c r="H17" s="1320" t="s">
        <v>179</v>
      </c>
      <c r="I17" s="1320" t="s">
        <v>180</v>
      </c>
      <c r="J17" s="1320" t="s">
        <v>181</v>
      </c>
      <c r="K17" s="1320" t="s">
        <v>182</v>
      </c>
      <c r="L17" s="1320" t="s">
        <v>183</v>
      </c>
      <c r="M17" s="1320" t="s">
        <v>184</v>
      </c>
      <c r="N17" s="1320" t="s">
        <v>185</v>
      </c>
      <c r="O17" s="1320" t="s">
        <v>186</v>
      </c>
      <c r="P17" s="1320" t="s">
        <v>187</v>
      </c>
      <c r="Q17" s="1320" t="s">
        <v>188</v>
      </c>
      <c r="R17" s="1315"/>
    </row>
    <row r="18" spans="2:18" s="1061" customFormat="1" ht="15" customHeight="1">
      <c r="B18" s="1317" t="s">
        <v>189</v>
      </c>
      <c r="C18" s="1318" t="s">
        <v>189</v>
      </c>
      <c r="D18" s="1318" t="s">
        <v>190</v>
      </c>
      <c r="E18" s="1319"/>
      <c r="F18" s="1315"/>
      <c r="G18" s="1320" t="s">
        <v>191</v>
      </c>
      <c r="H18" s="1320" t="s">
        <v>192</v>
      </c>
      <c r="I18" s="1320" t="s">
        <v>193</v>
      </c>
      <c r="J18" s="1320" t="s">
        <v>194</v>
      </c>
      <c r="K18" s="1320" t="s">
        <v>195</v>
      </c>
      <c r="L18" s="1320" t="s">
        <v>196</v>
      </c>
      <c r="M18" s="1320" t="s">
        <v>197</v>
      </c>
      <c r="N18" s="1320" t="s">
        <v>198</v>
      </c>
      <c r="O18" s="1320" t="s">
        <v>199</v>
      </c>
      <c r="P18" s="1320" t="s">
        <v>200</v>
      </c>
      <c r="Q18" s="1320" t="s">
        <v>201</v>
      </c>
      <c r="R18" s="1315"/>
    </row>
    <row r="19" spans="2:18" s="1061" customFormat="1" ht="15" customHeight="1">
      <c r="B19" s="1317" t="s">
        <v>202</v>
      </c>
      <c r="C19" s="1318" t="s">
        <v>203</v>
      </c>
      <c r="D19" s="1318" t="s">
        <v>204</v>
      </c>
      <c r="E19" s="1319" t="s">
        <v>31</v>
      </c>
      <c r="F19" s="1315"/>
      <c r="G19" s="1320" t="s">
        <v>205</v>
      </c>
      <c r="H19" s="1320" t="s">
        <v>206</v>
      </c>
      <c r="I19" s="1320" t="s">
        <v>207</v>
      </c>
      <c r="J19" s="1320" t="s">
        <v>208</v>
      </c>
      <c r="K19" s="1320" t="s">
        <v>209</v>
      </c>
      <c r="L19" s="1320" t="s">
        <v>210</v>
      </c>
      <c r="M19" s="1320" t="s">
        <v>211</v>
      </c>
      <c r="N19" s="1320" t="s">
        <v>212</v>
      </c>
      <c r="O19" s="1320" t="s">
        <v>213</v>
      </c>
      <c r="P19" s="1320" t="s">
        <v>214</v>
      </c>
      <c r="Q19" s="1320" t="s">
        <v>215</v>
      </c>
      <c r="R19" s="1315"/>
    </row>
    <row r="20" spans="2:18" s="1061" customFormat="1" ht="15" customHeight="1">
      <c r="B20" s="1317" t="s">
        <v>216</v>
      </c>
      <c r="C20" s="1318" t="s">
        <v>216</v>
      </c>
      <c r="D20" s="1318" t="s">
        <v>217</v>
      </c>
      <c r="E20" s="1319"/>
      <c r="F20" s="1315"/>
      <c r="G20" s="1320" t="s">
        <v>218</v>
      </c>
      <c r="H20" s="1320" t="s">
        <v>219</v>
      </c>
      <c r="I20" s="1320" t="s">
        <v>220</v>
      </c>
      <c r="J20" s="1320" t="s">
        <v>221</v>
      </c>
      <c r="K20" s="1320" t="s">
        <v>222</v>
      </c>
      <c r="L20" s="1320" t="s">
        <v>223</v>
      </c>
      <c r="M20" s="1320" t="s">
        <v>224</v>
      </c>
      <c r="N20" s="1320" t="s">
        <v>225</v>
      </c>
      <c r="O20" s="1320" t="s">
        <v>226</v>
      </c>
      <c r="P20" s="1320" t="s">
        <v>227</v>
      </c>
      <c r="Q20" s="1320" t="s">
        <v>228</v>
      </c>
      <c r="R20" s="1315"/>
    </row>
    <row r="21" spans="2:18" s="1061" customFormat="1" ht="15" customHeight="1">
      <c r="B21" s="1317" t="s">
        <v>229</v>
      </c>
      <c r="C21" s="1318" t="s">
        <v>10</v>
      </c>
      <c r="D21" s="1318" t="s">
        <v>230</v>
      </c>
      <c r="E21" s="1319" t="s">
        <v>17</v>
      </c>
      <c r="F21" s="1315"/>
      <c r="G21" s="1320" t="s">
        <v>231</v>
      </c>
      <c r="H21" s="1320" t="s">
        <v>232</v>
      </c>
      <c r="I21" s="1320" t="s">
        <v>233</v>
      </c>
      <c r="J21" s="1320" t="s">
        <v>234</v>
      </c>
      <c r="K21" s="1320" t="s">
        <v>235</v>
      </c>
      <c r="L21" s="1320" t="s">
        <v>236</v>
      </c>
      <c r="M21" s="1320" t="s">
        <v>237</v>
      </c>
      <c r="N21" s="1320" t="s">
        <v>238</v>
      </c>
      <c r="O21" s="1320" t="s">
        <v>239</v>
      </c>
      <c r="P21" s="1320" t="s">
        <v>240</v>
      </c>
      <c r="Q21" s="1320" t="s">
        <v>241</v>
      </c>
      <c r="R21" s="1315"/>
    </row>
    <row r="22" spans="2:18" s="1061" customFormat="1" ht="15" customHeight="1">
      <c r="B22" s="1317" t="s">
        <v>242</v>
      </c>
      <c r="C22" s="1318" t="s">
        <v>242</v>
      </c>
      <c r="D22" s="1318" t="s">
        <v>243</v>
      </c>
      <c r="E22" s="1319"/>
      <c r="F22" s="1315"/>
      <c r="G22" s="1320" t="s">
        <v>244</v>
      </c>
      <c r="H22" s="1320" t="s">
        <v>245</v>
      </c>
      <c r="I22" s="1320" t="s">
        <v>246</v>
      </c>
      <c r="J22" s="1320" t="s">
        <v>247</v>
      </c>
      <c r="K22" s="1320" t="s">
        <v>248</v>
      </c>
      <c r="L22" s="1320" t="s">
        <v>249</v>
      </c>
      <c r="M22" s="1320" t="s">
        <v>250</v>
      </c>
      <c r="N22" s="1320" t="s">
        <v>251</v>
      </c>
      <c r="O22" s="1320" t="s">
        <v>252</v>
      </c>
      <c r="P22" s="1320" t="s">
        <v>253</v>
      </c>
      <c r="Q22" s="1320" t="s">
        <v>254</v>
      </c>
      <c r="R22" s="1315"/>
    </row>
    <row r="23" spans="2:18" s="1061" customFormat="1" ht="15" customHeight="1">
      <c r="B23" s="1317" t="s">
        <v>255</v>
      </c>
      <c r="C23" s="1318" t="s">
        <v>256</v>
      </c>
      <c r="D23" s="1318" t="s">
        <v>257</v>
      </c>
      <c r="E23" s="1319" t="s">
        <v>31</v>
      </c>
      <c r="F23" s="1315"/>
      <c r="G23" s="1320" t="s">
        <v>258</v>
      </c>
      <c r="H23" s="1320" t="s">
        <v>259</v>
      </c>
      <c r="I23" s="1320" t="s">
        <v>260</v>
      </c>
      <c r="J23" s="1320" t="s">
        <v>261</v>
      </c>
      <c r="K23" s="1320" t="s">
        <v>262</v>
      </c>
      <c r="L23" s="1320" t="s">
        <v>263</v>
      </c>
      <c r="M23" s="1320" t="s">
        <v>264</v>
      </c>
      <c r="N23" s="1320" t="s">
        <v>265</v>
      </c>
      <c r="O23" s="1320" t="s">
        <v>266</v>
      </c>
      <c r="P23" s="1320" t="s">
        <v>267</v>
      </c>
      <c r="Q23" s="1320" t="s">
        <v>268</v>
      </c>
      <c r="R23" s="1315"/>
    </row>
    <row r="24" spans="2:18" s="1061" customFormat="1" ht="15" customHeight="1">
      <c r="B24" s="1317" t="s">
        <v>269</v>
      </c>
      <c r="C24" s="1318" t="s">
        <v>270</v>
      </c>
      <c r="D24" s="1318" t="s">
        <v>271</v>
      </c>
      <c r="E24" s="1319" t="s">
        <v>31</v>
      </c>
      <c r="F24" s="1315"/>
      <c r="G24" s="1320" t="s">
        <v>272</v>
      </c>
      <c r="H24" s="1320" t="s">
        <v>273</v>
      </c>
      <c r="I24" s="1320" t="s">
        <v>274</v>
      </c>
      <c r="J24" s="1320" t="s">
        <v>275</v>
      </c>
      <c r="K24" s="1320" t="s">
        <v>276</v>
      </c>
      <c r="L24" s="1320" t="s">
        <v>277</v>
      </c>
      <c r="M24" s="1320" t="s">
        <v>278</v>
      </c>
      <c r="N24" s="1320" t="s">
        <v>279</v>
      </c>
      <c r="O24" s="1320" t="s">
        <v>280</v>
      </c>
      <c r="P24" s="1320" t="s">
        <v>281</v>
      </c>
      <c r="Q24" s="1320" t="s">
        <v>282</v>
      </c>
      <c r="R24" s="1315"/>
    </row>
    <row r="25" spans="2:18" s="1061" customFormat="1" ht="15" customHeight="1">
      <c r="B25" s="1317" t="s">
        <v>283</v>
      </c>
      <c r="C25" s="1318" t="s">
        <v>11</v>
      </c>
      <c r="D25" s="1318" t="s">
        <v>284</v>
      </c>
      <c r="E25" s="1319" t="s">
        <v>17</v>
      </c>
      <c r="F25" s="1315"/>
      <c r="G25" s="1320" t="s">
        <v>285</v>
      </c>
      <c r="H25" s="1320" t="s">
        <v>286</v>
      </c>
      <c r="I25" s="1320" t="s">
        <v>287</v>
      </c>
      <c r="J25" s="1320" t="s">
        <v>288</v>
      </c>
      <c r="K25" s="1320" t="s">
        <v>289</v>
      </c>
      <c r="L25" s="1320" t="s">
        <v>290</v>
      </c>
      <c r="M25" s="1320"/>
      <c r="N25" s="1320" t="s">
        <v>291</v>
      </c>
      <c r="O25" s="1320" t="s">
        <v>292</v>
      </c>
      <c r="P25" s="1320" t="s">
        <v>293</v>
      </c>
      <c r="Q25" s="1320" t="s">
        <v>294</v>
      </c>
      <c r="R25" s="1315"/>
    </row>
    <row r="26" spans="2:18">
      <c r="B26" s="1317" t="s">
        <v>295</v>
      </c>
      <c r="C26" s="1318" t="s">
        <v>296</v>
      </c>
      <c r="D26" s="1318" t="s">
        <v>297</v>
      </c>
      <c r="E26" s="1319" t="s">
        <v>17</v>
      </c>
      <c r="F26" s="1310"/>
      <c r="G26" s="1320" t="s">
        <v>298</v>
      </c>
      <c r="H26" s="1320" t="s">
        <v>299</v>
      </c>
      <c r="I26" s="1320" t="s">
        <v>300</v>
      </c>
      <c r="J26" s="1320" t="s">
        <v>301</v>
      </c>
      <c r="K26" s="1320" t="s">
        <v>302</v>
      </c>
      <c r="L26" s="1320" t="s">
        <v>303</v>
      </c>
      <c r="M26" s="1320"/>
      <c r="N26" s="1320" t="s">
        <v>304</v>
      </c>
      <c r="O26" s="1320" t="s">
        <v>305</v>
      </c>
      <c r="P26" s="1320" t="s">
        <v>306</v>
      </c>
      <c r="Q26" s="1320" t="s">
        <v>307</v>
      </c>
      <c r="R26" s="1310"/>
    </row>
    <row r="27" spans="2:18">
      <c r="B27" s="1317" t="s">
        <v>308</v>
      </c>
      <c r="C27" s="1318" t="s">
        <v>9</v>
      </c>
      <c r="D27" s="1318" t="s">
        <v>309</v>
      </c>
      <c r="E27" s="1319" t="s">
        <v>17</v>
      </c>
      <c r="F27" s="1310"/>
      <c r="G27" s="1324" t="s">
        <v>310</v>
      </c>
      <c r="H27" s="1324" t="s">
        <v>311</v>
      </c>
      <c r="I27" s="1324" t="s">
        <v>312</v>
      </c>
      <c r="J27" s="1324" t="s">
        <v>313</v>
      </c>
      <c r="K27" s="1324" t="s">
        <v>314</v>
      </c>
      <c r="L27" s="1324" t="s">
        <v>315</v>
      </c>
      <c r="M27" s="1324"/>
      <c r="N27" s="1324" t="s">
        <v>316</v>
      </c>
      <c r="O27" s="1324" t="s">
        <v>317</v>
      </c>
      <c r="P27" s="1324" t="s">
        <v>318</v>
      </c>
      <c r="Q27" s="1324" t="s">
        <v>319</v>
      </c>
      <c r="R27" s="1310"/>
    </row>
    <row r="28" spans="2:18">
      <c r="B28" s="1317" t="s">
        <v>320</v>
      </c>
      <c r="C28" s="1318" t="s">
        <v>321</v>
      </c>
      <c r="D28" s="1318" t="s">
        <v>322</v>
      </c>
      <c r="E28" s="1319" t="s">
        <v>31</v>
      </c>
      <c r="F28" s="1310"/>
      <c r="G28" s="1324" t="s">
        <v>323</v>
      </c>
      <c r="H28" s="1324" t="s">
        <v>324</v>
      </c>
      <c r="I28" s="1324" t="s">
        <v>325</v>
      </c>
      <c r="J28" s="1324" t="s">
        <v>326</v>
      </c>
      <c r="K28" s="1324" t="s">
        <v>327</v>
      </c>
      <c r="L28" s="1324" t="s">
        <v>328</v>
      </c>
      <c r="M28" s="1324"/>
      <c r="N28" s="1324" t="s">
        <v>329</v>
      </c>
      <c r="O28" s="1324" t="s">
        <v>330</v>
      </c>
      <c r="P28" s="1324" t="s">
        <v>331</v>
      </c>
      <c r="Q28" s="1324" t="s">
        <v>332</v>
      </c>
      <c r="R28" s="1310"/>
    </row>
    <row r="29" spans="2:18">
      <c r="B29" s="1317" t="s">
        <v>333</v>
      </c>
      <c r="C29" s="1318" t="s">
        <v>334</v>
      </c>
      <c r="D29" s="1318" t="s">
        <v>335</v>
      </c>
      <c r="E29" s="1319" t="s">
        <v>17</v>
      </c>
      <c r="F29" s="1310"/>
      <c r="G29" s="1324" t="s">
        <v>336</v>
      </c>
      <c r="H29" s="1324" t="s">
        <v>337</v>
      </c>
      <c r="I29" s="1324" t="s">
        <v>338</v>
      </c>
      <c r="J29" s="1324" t="s">
        <v>339</v>
      </c>
      <c r="K29" s="1324" t="s">
        <v>340</v>
      </c>
      <c r="L29" s="1324" t="s">
        <v>341</v>
      </c>
      <c r="M29" s="1324"/>
      <c r="N29" s="1324" t="s">
        <v>342</v>
      </c>
      <c r="O29" s="1324" t="s">
        <v>343</v>
      </c>
      <c r="P29" s="1324" t="s">
        <v>344</v>
      </c>
      <c r="Q29" s="1324" t="s">
        <v>345</v>
      </c>
      <c r="R29" s="1310"/>
    </row>
    <row r="30" spans="2:18">
      <c r="B30" s="1317" t="s">
        <v>346</v>
      </c>
      <c r="C30" s="1318" t="s">
        <v>12</v>
      </c>
      <c r="D30" s="1318" t="s">
        <v>347</v>
      </c>
      <c r="E30" s="1319" t="s">
        <v>17</v>
      </c>
      <c r="F30" s="1310"/>
      <c r="G30" s="1324" t="s">
        <v>348</v>
      </c>
      <c r="H30" s="1324" t="s">
        <v>349</v>
      </c>
      <c r="I30" s="1324" t="s">
        <v>278</v>
      </c>
      <c r="J30" s="1324" t="s">
        <v>350</v>
      </c>
      <c r="K30" s="1324" t="s">
        <v>351</v>
      </c>
      <c r="L30" s="1324" t="s">
        <v>352</v>
      </c>
      <c r="M30" s="1324"/>
      <c r="N30" s="1324" t="s">
        <v>353</v>
      </c>
      <c r="O30" s="1324" t="s">
        <v>354</v>
      </c>
      <c r="P30" s="1324" t="s">
        <v>355</v>
      </c>
      <c r="Q30" s="1324" t="s">
        <v>356</v>
      </c>
      <c r="R30" s="1310"/>
    </row>
    <row r="31" spans="2:18">
      <c r="B31" s="1317" t="s">
        <v>357</v>
      </c>
      <c r="C31" s="1318" t="s">
        <v>8</v>
      </c>
      <c r="D31" s="1318" t="s">
        <v>358</v>
      </c>
      <c r="E31" s="1319" t="s">
        <v>17</v>
      </c>
      <c r="F31" s="1310"/>
      <c r="G31" s="1324" t="s">
        <v>359</v>
      </c>
      <c r="H31" s="1324" t="s">
        <v>360</v>
      </c>
      <c r="I31" s="1324"/>
      <c r="J31" s="1324" t="s">
        <v>361</v>
      </c>
      <c r="K31" s="1324" t="s">
        <v>362</v>
      </c>
      <c r="L31" s="1324" t="s">
        <v>363</v>
      </c>
      <c r="M31" s="1324"/>
      <c r="N31" s="1324" t="s">
        <v>364</v>
      </c>
      <c r="O31" s="1324" t="s">
        <v>365</v>
      </c>
      <c r="P31" s="1324" t="s">
        <v>366</v>
      </c>
      <c r="Q31" s="1324" t="s">
        <v>367</v>
      </c>
      <c r="R31" s="1310"/>
    </row>
    <row r="32" spans="2:18">
      <c r="B32" s="1317" t="s">
        <v>368</v>
      </c>
      <c r="C32" s="1318" t="s">
        <v>368</v>
      </c>
      <c r="D32" s="1318" t="s">
        <v>369</v>
      </c>
      <c r="E32" s="1319"/>
      <c r="F32" s="1310"/>
      <c r="G32" s="1324" t="s">
        <v>370</v>
      </c>
      <c r="H32" s="1324" t="s">
        <v>371</v>
      </c>
      <c r="I32" s="1324"/>
      <c r="J32" s="1324" t="s">
        <v>372</v>
      </c>
      <c r="K32" s="1324" t="s">
        <v>373</v>
      </c>
      <c r="L32" s="1324" t="s">
        <v>374</v>
      </c>
      <c r="M32" s="1324"/>
      <c r="N32" s="1324" t="s">
        <v>375</v>
      </c>
      <c r="O32" s="1324" t="s">
        <v>376</v>
      </c>
      <c r="P32" s="1324" t="s">
        <v>377</v>
      </c>
      <c r="Q32" s="1324" t="s">
        <v>378</v>
      </c>
      <c r="R32" s="1310"/>
    </row>
    <row r="33" spans="2:18">
      <c r="B33" s="1317" t="s">
        <v>379</v>
      </c>
      <c r="C33" s="1318" t="s">
        <v>13</v>
      </c>
      <c r="D33" s="1318" t="s">
        <v>380</v>
      </c>
      <c r="E33" s="1319" t="s">
        <v>17</v>
      </c>
      <c r="F33" s="1310"/>
      <c r="G33" s="1324" t="s">
        <v>381</v>
      </c>
      <c r="H33" s="1324" t="s">
        <v>382</v>
      </c>
      <c r="I33" s="1324"/>
      <c r="J33" s="1324" t="s">
        <v>383</v>
      </c>
      <c r="K33" s="1324" t="s">
        <v>384</v>
      </c>
      <c r="L33" s="1324" t="s">
        <v>385</v>
      </c>
      <c r="M33" s="1324"/>
      <c r="N33" s="1324" t="s">
        <v>386</v>
      </c>
      <c r="O33" s="1324" t="s">
        <v>278</v>
      </c>
      <c r="P33" s="1324" t="s">
        <v>387</v>
      </c>
      <c r="Q33" s="1324" t="s">
        <v>388</v>
      </c>
      <c r="R33" s="1310"/>
    </row>
    <row r="34" spans="2:18" ht="15" thickBot="1">
      <c r="B34" s="1321" t="s">
        <v>389</v>
      </c>
      <c r="C34" s="1322" t="s">
        <v>15</v>
      </c>
      <c r="D34" s="1322" t="s">
        <v>390</v>
      </c>
      <c r="E34" s="1323" t="s">
        <v>17</v>
      </c>
      <c r="F34" s="1310"/>
      <c r="G34" s="1324" t="s">
        <v>391</v>
      </c>
      <c r="H34" s="1324" t="s">
        <v>392</v>
      </c>
      <c r="I34" s="1324"/>
      <c r="J34" s="1324" t="s">
        <v>393</v>
      </c>
      <c r="K34" s="1324" t="s">
        <v>394</v>
      </c>
      <c r="L34" s="1324" t="s">
        <v>395</v>
      </c>
      <c r="M34" s="1324"/>
      <c r="N34" s="1324" t="s">
        <v>396</v>
      </c>
      <c r="O34" s="1324"/>
      <c r="P34" s="1324" t="s">
        <v>278</v>
      </c>
      <c r="Q34" s="1324" t="s">
        <v>397</v>
      </c>
      <c r="R34" s="1310"/>
    </row>
    <row r="35" spans="2:18">
      <c r="B35" s="1310"/>
      <c r="C35" s="1310"/>
      <c r="D35" s="1310"/>
      <c r="E35" s="1310"/>
      <c r="F35" s="1310"/>
      <c r="G35" s="1324" t="s">
        <v>398</v>
      </c>
      <c r="H35" s="1324" t="s">
        <v>399</v>
      </c>
      <c r="I35" s="1324"/>
      <c r="J35" s="1324" t="s">
        <v>400</v>
      </c>
      <c r="K35" s="1324" t="s">
        <v>401</v>
      </c>
      <c r="L35" s="1324" t="s">
        <v>402</v>
      </c>
      <c r="M35" s="1324"/>
      <c r="N35" s="1324" t="s">
        <v>403</v>
      </c>
      <c r="O35" s="1324"/>
      <c r="P35" s="1324"/>
      <c r="Q35" s="1324" t="s">
        <v>404</v>
      </c>
      <c r="R35" s="1310"/>
    </row>
    <row r="36" spans="2:18">
      <c r="B36" s="1310"/>
      <c r="C36" s="1310"/>
      <c r="D36" s="1310"/>
      <c r="E36" s="1310"/>
      <c r="F36" s="1310"/>
      <c r="G36" s="1324" t="s">
        <v>405</v>
      </c>
      <c r="H36" s="1324" t="s">
        <v>406</v>
      </c>
      <c r="I36" s="1324"/>
      <c r="J36" s="1324" t="s">
        <v>407</v>
      </c>
      <c r="K36" s="1324" t="s">
        <v>408</v>
      </c>
      <c r="L36" s="1324" t="s">
        <v>409</v>
      </c>
      <c r="M36" s="1324"/>
      <c r="N36" s="1324" t="s">
        <v>410</v>
      </c>
      <c r="O36" s="1324"/>
      <c r="P36" s="1324"/>
      <c r="Q36" s="1324" t="s">
        <v>411</v>
      </c>
      <c r="R36" s="1310"/>
    </row>
    <row r="37" spans="2:18">
      <c r="B37" s="1310"/>
      <c r="C37" s="1310"/>
      <c r="D37" s="1310"/>
      <c r="E37" s="1310"/>
      <c r="F37" s="1310"/>
      <c r="G37" s="1324" t="s">
        <v>412</v>
      </c>
      <c r="H37" s="1324" t="s">
        <v>413</v>
      </c>
      <c r="I37" s="1324"/>
      <c r="J37" s="1324" t="s">
        <v>414</v>
      </c>
      <c r="K37" s="1324" t="s">
        <v>415</v>
      </c>
      <c r="L37" s="1324" t="s">
        <v>416</v>
      </c>
      <c r="M37" s="1324"/>
      <c r="N37" s="1324" t="s">
        <v>417</v>
      </c>
      <c r="O37" s="1324"/>
      <c r="P37" s="1324"/>
      <c r="Q37" s="1324" t="s">
        <v>418</v>
      </c>
      <c r="R37" s="1310"/>
    </row>
    <row r="38" spans="2:18">
      <c r="B38" s="1310"/>
      <c r="C38" s="1310"/>
      <c r="D38" s="1310"/>
      <c r="E38" s="1310"/>
      <c r="F38" s="1310"/>
      <c r="G38" s="1324" t="s">
        <v>419</v>
      </c>
      <c r="H38" s="1324" t="s">
        <v>420</v>
      </c>
      <c r="I38" s="1324"/>
      <c r="J38" s="1324" t="s">
        <v>421</v>
      </c>
      <c r="K38" s="1324" t="s">
        <v>422</v>
      </c>
      <c r="L38" s="1324" t="s">
        <v>423</v>
      </c>
      <c r="M38" s="1324"/>
      <c r="N38" s="1324" t="s">
        <v>424</v>
      </c>
      <c r="O38" s="1324"/>
      <c r="P38" s="1324"/>
      <c r="Q38" s="1324" t="s">
        <v>425</v>
      </c>
      <c r="R38" s="1310"/>
    </row>
    <row r="39" spans="2:18">
      <c r="B39" s="1310"/>
      <c r="C39" s="1310"/>
      <c r="D39" s="1310"/>
      <c r="E39" s="1310"/>
      <c r="F39" s="1310"/>
      <c r="G39" s="1324" t="s">
        <v>426</v>
      </c>
      <c r="H39" s="1324" t="s">
        <v>427</v>
      </c>
      <c r="I39" s="1324"/>
      <c r="J39" s="1324" t="s">
        <v>428</v>
      </c>
      <c r="K39" s="1324" t="s">
        <v>429</v>
      </c>
      <c r="L39" s="1324" t="s">
        <v>430</v>
      </c>
      <c r="M39" s="1324"/>
      <c r="N39" s="1324" t="s">
        <v>431</v>
      </c>
      <c r="O39" s="1324"/>
      <c r="P39" s="1324"/>
      <c r="Q39" s="1324" t="s">
        <v>432</v>
      </c>
      <c r="R39" s="1310"/>
    </row>
    <row r="40" spans="2:18">
      <c r="B40" s="1310"/>
      <c r="C40" s="1310"/>
      <c r="D40" s="1310"/>
      <c r="E40" s="1310"/>
      <c r="F40" s="1310"/>
      <c r="G40" s="1324" t="s">
        <v>433</v>
      </c>
      <c r="H40" s="1324" t="s">
        <v>434</v>
      </c>
      <c r="I40" s="1324"/>
      <c r="J40" s="1324" t="s">
        <v>435</v>
      </c>
      <c r="K40" s="1324" t="s">
        <v>436</v>
      </c>
      <c r="L40" s="1324" t="s">
        <v>437</v>
      </c>
      <c r="M40" s="1324"/>
      <c r="N40" s="1324" t="s">
        <v>438</v>
      </c>
      <c r="O40" s="1324"/>
      <c r="P40" s="1324"/>
      <c r="Q40" s="1324" t="s">
        <v>439</v>
      </c>
      <c r="R40" s="1310"/>
    </row>
    <row r="41" spans="2:18">
      <c r="B41" s="1310"/>
      <c r="C41" s="1310"/>
      <c r="D41" s="1310"/>
      <c r="E41" s="1310"/>
      <c r="F41" s="1310"/>
      <c r="G41" s="1324" t="s">
        <v>440</v>
      </c>
      <c r="H41" s="1324" t="s">
        <v>441</v>
      </c>
      <c r="I41" s="1324"/>
      <c r="J41" s="1324" t="s">
        <v>442</v>
      </c>
      <c r="K41" s="1324" t="s">
        <v>443</v>
      </c>
      <c r="L41" s="1324" t="s">
        <v>444</v>
      </c>
      <c r="M41" s="1324"/>
      <c r="N41" s="1324" t="s">
        <v>445</v>
      </c>
      <c r="O41" s="1324"/>
      <c r="P41" s="1324"/>
      <c r="Q41" s="1324" t="s">
        <v>446</v>
      </c>
      <c r="R41" s="1310"/>
    </row>
    <row r="42" spans="2:18">
      <c r="B42" s="1310"/>
      <c r="C42" s="1310"/>
      <c r="D42" s="1310"/>
      <c r="E42" s="1310"/>
      <c r="F42" s="1310"/>
      <c r="G42" s="1324" t="s">
        <v>447</v>
      </c>
      <c r="H42" s="1324" t="s">
        <v>448</v>
      </c>
      <c r="I42" s="1324"/>
      <c r="J42" s="1324" t="s">
        <v>449</v>
      </c>
      <c r="K42" s="1324" t="s">
        <v>450</v>
      </c>
      <c r="L42" s="1324" t="s">
        <v>451</v>
      </c>
      <c r="M42" s="1324"/>
      <c r="N42" s="1324" t="s">
        <v>452</v>
      </c>
      <c r="O42" s="1324"/>
      <c r="P42" s="1324"/>
      <c r="Q42" s="1324" t="s">
        <v>453</v>
      </c>
      <c r="R42" s="1310"/>
    </row>
    <row r="43" spans="2:18">
      <c r="B43" s="1310"/>
      <c r="C43" s="1310"/>
      <c r="D43" s="1310"/>
      <c r="E43" s="1310"/>
      <c r="F43" s="1310"/>
      <c r="G43" s="1324" t="s">
        <v>454</v>
      </c>
      <c r="H43" s="1324" t="s">
        <v>455</v>
      </c>
      <c r="I43" s="1324"/>
      <c r="J43" s="1324" t="s">
        <v>456</v>
      </c>
      <c r="K43" s="1324" t="s">
        <v>457</v>
      </c>
      <c r="L43" s="1324" t="s">
        <v>458</v>
      </c>
      <c r="M43" s="1324"/>
      <c r="N43" s="1324" t="s">
        <v>459</v>
      </c>
      <c r="O43" s="1324"/>
      <c r="P43" s="1324"/>
      <c r="Q43" s="1324" t="s">
        <v>460</v>
      </c>
      <c r="R43" s="1310"/>
    </row>
    <row r="44" spans="2:18">
      <c r="B44" s="1310"/>
      <c r="C44" s="1310"/>
      <c r="D44" s="1310"/>
      <c r="E44" s="1310"/>
      <c r="F44" s="1310"/>
      <c r="G44" s="1324" t="s">
        <v>461</v>
      </c>
      <c r="H44" s="1324" t="s">
        <v>462</v>
      </c>
      <c r="I44" s="1324"/>
      <c r="J44" s="1324" t="s">
        <v>463</v>
      </c>
      <c r="K44" s="1324" t="s">
        <v>464</v>
      </c>
      <c r="L44" s="1324" t="s">
        <v>465</v>
      </c>
      <c r="M44" s="1324"/>
      <c r="N44" s="1324" t="s">
        <v>466</v>
      </c>
      <c r="O44" s="1324"/>
      <c r="P44" s="1324"/>
      <c r="Q44" s="1324" t="s">
        <v>467</v>
      </c>
      <c r="R44" s="1310"/>
    </row>
    <row r="45" spans="2:18">
      <c r="B45" s="1310"/>
      <c r="C45" s="1310"/>
      <c r="D45" s="1310"/>
      <c r="E45" s="1310"/>
      <c r="F45" s="1310"/>
      <c r="G45" s="1324" t="s">
        <v>468</v>
      </c>
      <c r="H45" s="1324" t="s">
        <v>469</v>
      </c>
      <c r="I45" s="1324"/>
      <c r="J45" s="1324" t="s">
        <v>470</v>
      </c>
      <c r="K45" s="1324" t="s">
        <v>471</v>
      </c>
      <c r="L45" s="1324" t="s">
        <v>472</v>
      </c>
      <c r="M45" s="1324"/>
      <c r="N45" s="1324" t="s">
        <v>473</v>
      </c>
      <c r="O45" s="1324"/>
      <c r="P45" s="1324"/>
      <c r="Q45" s="1324" t="s">
        <v>474</v>
      </c>
      <c r="R45" s="1310"/>
    </row>
    <row r="46" spans="2:18">
      <c r="B46" s="1310"/>
      <c r="C46" s="1310"/>
      <c r="D46" s="1310"/>
      <c r="E46" s="1310"/>
      <c r="F46" s="1310"/>
      <c r="G46" s="1324" t="s">
        <v>475</v>
      </c>
      <c r="H46" s="1324" t="s">
        <v>476</v>
      </c>
      <c r="I46" s="1324"/>
      <c r="J46" s="1324" t="s">
        <v>477</v>
      </c>
      <c r="K46" s="1324" t="s">
        <v>478</v>
      </c>
      <c r="L46" s="1324" t="s">
        <v>479</v>
      </c>
      <c r="M46" s="1324"/>
      <c r="N46" s="1324" t="s">
        <v>480</v>
      </c>
      <c r="O46" s="1324"/>
      <c r="P46" s="1324"/>
      <c r="Q46" s="1324" t="s">
        <v>481</v>
      </c>
      <c r="R46" s="1310"/>
    </row>
    <row r="47" spans="2:18">
      <c r="B47" s="1310"/>
      <c r="C47" s="1310"/>
      <c r="D47" s="1310"/>
      <c r="E47" s="1310"/>
      <c r="F47" s="1310"/>
      <c r="G47" s="1324" t="s">
        <v>482</v>
      </c>
      <c r="H47" s="1324" t="s">
        <v>483</v>
      </c>
      <c r="I47" s="1324"/>
      <c r="J47" s="1324" t="s">
        <v>484</v>
      </c>
      <c r="K47" s="1324" t="s">
        <v>485</v>
      </c>
      <c r="L47" s="1324" t="s">
        <v>486</v>
      </c>
      <c r="M47" s="1324"/>
      <c r="N47" s="1324" t="s">
        <v>487</v>
      </c>
      <c r="O47" s="1324"/>
      <c r="P47" s="1324"/>
      <c r="Q47" s="1324" t="s">
        <v>488</v>
      </c>
      <c r="R47" s="1310"/>
    </row>
    <row r="48" spans="2:18">
      <c r="B48" s="1310"/>
      <c r="C48" s="1310"/>
      <c r="D48" s="1310"/>
      <c r="E48" s="1310"/>
      <c r="F48" s="1310"/>
      <c r="G48" s="1324" t="s">
        <v>489</v>
      </c>
      <c r="H48" s="1324" t="s">
        <v>490</v>
      </c>
      <c r="I48" s="1324"/>
      <c r="J48" s="1324" t="s">
        <v>491</v>
      </c>
      <c r="K48" s="1324" t="s">
        <v>492</v>
      </c>
      <c r="L48" s="1324" t="s">
        <v>493</v>
      </c>
      <c r="M48" s="1324"/>
      <c r="N48" s="1324" t="s">
        <v>494</v>
      </c>
      <c r="O48" s="1324"/>
      <c r="P48" s="1324"/>
      <c r="Q48" s="1324" t="s">
        <v>495</v>
      </c>
      <c r="R48" s="1310"/>
    </row>
    <row r="49" spans="6:18">
      <c r="F49" s="1310"/>
      <c r="G49" s="1324" t="s">
        <v>496</v>
      </c>
      <c r="H49" s="1324" t="s">
        <v>497</v>
      </c>
      <c r="I49" s="1324"/>
      <c r="J49" s="1324" t="s">
        <v>498</v>
      </c>
      <c r="K49" s="1324" t="s">
        <v>499</v>
      </c>
      <c r="L49" s="1324" t="s">
        <v>500</v>
      </c>
      <c r="M49" s="1324"/>
      <c r="N49" s="1324" t="s">
        <v>501</v>
      </c>
      <c r="O49" s="1324"/>
      <c r="P49" s="1324"/>
      <c r="Q49" s="1324" t="s">
        <v>502</v>
      </c>
      <c r="R49" s="1310"/>
    </row>
    <row r="50" spans="6:18">
      <c r="F50" s="1310"/>
      <c r="G50" s="1324" t="s">
        <v>503</v>
      </c>
      <c r="H50" s="1324" t="s">
        <v>504</v>
      </c>
      <c r="I50" s="1324"/>
      <c r="J50" s="1324" t="s">
        <v>505</v>
      </c>
      <c r="K50" s="1324" t="s">
        <v>278</v>
      </c>
      <c r="L50" s="1324" t="s">
        <v>506</v>
      </c>
      <c r="M50" s="1324"/>
      <c r="N50" s="1324" t="s">
        <v>507</v>
      </c>
      <c r="O50" s="1324"/>
      <c r="P50" s="1324"/>
      <c r="Q50" s="1324" t="s">
        <v>508</v>
      </c>
      <c r="R50" s="1310"/>
    </row>
    <row r="51" spans="6:18">
      <c r="F51" s="1310"/>
      <c r="G51" s="1324" t="s">
        <v>509</v>
      </c>
      <c r="H51" s="1324" t="s">
        <v>510</v>
      </c>
      <c r="I51" s="1324"/>
      <c r="J51" s="1324" t="s">
        <v>511</v>
      </c>
      <c r="K51" s="1324"/>
      <c r="L51" s="1324" t="s">
        <v>512</v>
      </c>
      <c r="M51" s="1324"/>
      <c r="N51" s="1324" t="s">
        <v>513</v>
      </c>
      <c r="O51" s="1324"/>
      <c r="P51" s="1324"/>
      <c r="Q51" s="1324" t="s">
        <v>514</v>
      </c>
      <c r="R51" s="1310"/>
    </row>
    <row r="52" spans="6:18">
      <c r="F52" s="1310"/>
      <c r="G52" s="1324" t="s">
        <v>515</v>
      </c>
      <c r="H52" s="1324" t="s">
        <v>516</v>
      </c>
      <c r="I52" s="1324"/>
      <c r="J52" s="1324" t="s">
        <v>517</v>
      </c>
      <c r="K52" s="1324"/>
      <c r="L52" s="1324" t="s">
        <v>518</v>
      </c>
      <c r="M52" s="1324"/>
      <c r="N52" s="1324" t="s">
        <v>519</v>
      </c>
      <c r="O52" s="1324"/>
      <c r="P52" s="1324"/>
      <c r="Q52" s="1324" t="s">
        <v>520</v>
      </c>
      <c r="R52" s="1310"/>
    </row>
    <row r="53" spans="6:18">
      <c r="F53" s="1310"/>
      <c r="G53" s="1324" t="s">
        <v>521</v>
      </c>
      <c r="H53" s="1324" t="s">
        <v>522</v>
      </c>
      <c r="I53" s="1324"/>
      <c r="J53" s="1324" t="s">
        <v>523</v>
      </c>
      <c r="K53" s="1324"/>
      <c r="L53" s="1324" t="s">
        <v>524</v>
      </c>
      <c r="M53" s="1324"/>
      <c r="N53" s="1324" t="s">
        <v>525</v>
      </c>
      <c r="O53" s="1324"/>
      <c r="P53" s="1324"/>
      <c r="Q53" s="1324" t="s">
        <v>526</v>
      </c>
      <c r="R53" s="1310"/>
    </row>
    <row r="54" spans="6:18">
      <c r="F54" s="1310"/>
      <c r="G54" s="1324" t="s">
        <v>527</v>
      </c>
      <c r="H54" s="1324" t="s">
        <v>528</v>
      </c>
      <c r="I54" s="1324"/>
      <c r="J54" s="1324" t="s">
        <v>529</v>
      </c>
      <c r="K54" s="1324"/>
      <c r="L54" s="1324" t="s">
        <v>530</v>
      </c>
      <c r="M54" s="1324"/>
      <c r="N54" s="1324" t="s">
        <v>531</v>
      </c>
      <c r="O54" s="1324"/>
      <c r="P54" s="1324"/>
      <c r="Q54" s="1324" t="s">
        <v>278</v>
      </c>
      <c r="R54" s="1310"/>
    </row>
    <row r="55" spans="6:18">
      <c r="F55" s="1310"/>
      <c r="G55" s="1324" t="s">
        <v>532</v>
      </c>
      <c r="H55" s="1324" t="s">
        <v>533</v>
      </c>
      <c r="I55" s="1324"/>
      <c r="J55" s="1324" t="s">
        <v>534</v>
      </c>
      <c r="K55" s="1324"/>
      <c r="L55" s="1324" t="s">
        <v>535</v>
      </c>
      <c r="M55" s="1324"/>
      <c r="N55" s="1324" t="s">
        <v>536</v>
      </c>
      <c r="O55" s="1324"/>
      <c r="P55" s="1324"/>
      <c r="Q55" s="1324"/>
      <c r="R55" s="1310"/>
    </row>
    <row r="56" spans="6:18">
      <c r="F56" s="1310"/>
      <c r="G56" s="1324" t="s">
        <v>537</v>
      </c>
      <c r="H56" s="1324" t="s">
        <v>538</v>
      </c>
      <c r="I56" s="1324"/>
      <c r="J56" s="1324" t="s">
        <v>539</v>
      </c>
      <c r="K56" s="1324"/>
      <c r="L56" s="1324" t="s">
        <v>540</v>
      </c>
      <c r="M56" s="1324"/>
      <c r="N56" s="1324" t="s">
        <v>541</v>
      </c>
      <c r="O56" s="1324"/>
      <c r="P56" s="1324"/>
      <c r="Q56" s="1324"/>
      <c r="R56" s="1310"/>
    </row>
    <row r="57" spans="6:18">
      <c r="F57" s="1310"/>
      <c r="G57" s="1324" t="s">
        <v>542</v>
      </c>
      <c r="H57" s="1324" t="s">
        <v>543</v>
      </c>
      <c r="I57" s="1324"/>
      <c r="J57" s="1324" t="s">
        <v>544</v>
      </c>
      <c r="K57" s="1324"/>
      <c r="L57" s="1324" t="s">
        <v>545</v>
      </c>
      <c r="M57" s="1324"/>
      <c r="N57" s="1324" t="s">
        <v>546</v>
      </c>
      <c r="O57" s="1324"/>
      <c r="P57" s="1324"/>
      <c r="Q57" s="1324"/>
      <c r="R57" s="1310"/>
    </row>
    <row r="58" spans="6:18">
      <c r="F58" s="1310"/>
      <c r="G58" s="1324" t="s">
        <v>547</v>
      </c>
      <c r="H58" s="1324" t="s">
        <v>548</v>
      </c>
      <c r="I58" s="1324"/>
      <c r="J58" s="1324" t="s">
        <v>549</v>
      </c>
      <c r="K58" s="1324"/>
      <c r="L58" s="1324" t="s">
        <v>550</v>
      </c>
      <c r="M58" s="1324"/>
      <c r="N58" s="1324" t="s">
        <v>551</v>
      </c>
      <c r="O58" s="1324"/>
      <c r="P58" s="1324"/>
      <c r="Q58" s="1324"/>
      <c r="R58" s="1310"/>
    </row>
    <row r="59" spans="6:18">
      <c r="F59" s="1310"/>
      <c r="G59" s="1324" t="s">
        <v>552</v>
      </c>
      <c r="H59" s="1324" t="s">
        <v>553</v>
      </c>
      <c r="I59" s="1324"/>
      <c r="J59" s="1324" t="s">
        <v>554</v>
      </c>
      <c r="K59" s="1324"/>
      <c r="L59" s="1324" t="s">
        <v>555</v>
      </c>
      <c r="M59" s="1324"/>
      <c r="N59" s="1324" t="s">
        <v>556</v>
      </c>
      <c r="O59" s="1324"/>
      <c r="P59" s="1324"/>
      <c r="Q59" s="1324"/>
      <c r="R59" s="1310"/>
    </row>
    <row r="60" spans="6:18">
      <c r="F60" s="1310"/>
      <c r="G60" s="1324" t="s">
        <v>557</v>
      </c>
      <c r="H60" s="1324" t="s">
        <v>558</v>
      </c>
      <c r="I60" s="1324"/>
      <c r="J60" s="1324" t="s">
        <v>559</v>
      </c>
      <c r="K60" s="1324"/>
      <c r="L60" s="1324" t="s">
        <v>560</v>
      </c>
      <c r="M60" s="1324"/>
      <c r="N60" s="1324" t="s">
        <v>561</v>
      </c>
      <c r="O60" s="1324"/>
      <c r="P60" s="1324"/>
      <c r="Q60" s="1324"/>
      <c r="R60" s="1310"/>
    </row>
    <row r="61" spans="6:18">
      <c r="F61" s="1310"/>
      <c r="G61" s="1324" t="s">
        <v>562</v>
      </c>
      <c r="H61" s="1324" t="s">
        <v>278</v>
      </c>
      <c r="I61" s="1324"/>
      <c r="J61" s="1324" t="s">
        <v>563</v>
      </c>
      <c r="K61" s="1324"/>
      <c r="L61" s="1324" t="s">
        <v>564</v>
      </c>
      <c r="M61" s="1324"/>
      <c r="N61" s="1324" t="s">
        <v>565</v>
      </c>
      <c r="O61" s="1324"/>
      <c r="P61" s="1324"/>
      <c r="Q61" s="1324"/>
      <c r="R61" s="1310"/>
    </row>
    <row r="62" spans="6:18">
      <c r="F62" s="1310"/>
      <c r="G62" s="1324" t="s">
        <v>566</v>
      </c>
      <c r="H62" s="1324"/>
      <c r="I62" s="1324"/>
      <c r="J62" s="1324" t="s">
        <v>567</v>
      </c>
      <c r="K62" s="1324"/>
      <c r="L62" s="1324" t="s">
        <v>568</v>
      </c>
      <c r="M62" s="1324"/>
      <c r="N62" s="1324" t="s">
        <v>278</v>
      </c>
      <c r="O62" s="1324"/>
      <c r="P62" s="1324"/>
      <c r="Q62" s="1324"/>
      <c r="R62" s="1310"/>
    </row>
    <row r="63" spans="6:18">
      <c r="F63" s="1310"/>
      <c r="G63" s="1324" t="s">
        <v>569</v>
      </c>
      <c r="H63" s="1324"/>
      <c r="I63" s="1324"/>
      <c r="J63" s="1324" t="s">
        <v>570</v>
      </c>
      <c r="K63" s="1324"/>
      <c r="L63" s="1324" t="s">
        <v>571</v>
      </c>
      <c r="M63" s="1324"/>
      <c r="N63" s="1324"/>
      <c r="O63" s="1324"/>
      <c r="P63" s="1324"/>
      <c r="Q63" s="1324"/>
      <c r="R63" s="1310"/>
    </row>
    <row r="64" spans="6:18">
      <c r="F64" s="1310"/>
      <c r="G64" s="1324" t="s">
        <v>572</v>
      </c>
      <c r="H64" s="1324"/>
      <c r="I64" s="1324"/>
      <c r="J64" s="1324" t="s">
        <v>573</v>
      </c>
      <c r="K64" s="1324"/>
      <c r="L64" s="1324" t="s">
        <v>574</v>
      </c>
      <c r="M64" s="1324"/>
      <c r="N64" s="1324"/>
      <c r="O64" s="1324"/>
      <c r="P64" s="1324"/>
      <c r="Q64" s="1324"/>
      <c r="R64" s="1310"/>
    </row>
    <row r="65" spans="6:18">
      <c r="F65" s="1310"/>
      <c r="G65" s="1324" t="s">
        <v>575</v>
      </c>
      <c r="H65" s="1324"/>
      <c r="I65" s="1324"/>
      <c r="J65" s="1324" t="s">
        <v>576</v>
      </c>
      <c r="K65" s="1324"/>
      <c r="L65" s="1324" t="s">
        <v>577</v>
      </c>
      <c r="M65" s="1324"/>
      <c r="N65" s="1324"/>
      <c r="O65" s="1324"/>
      <c r="P65" s="1324"/>
      <c r="Q65" s="1324"/>
      <c r="R65" s="1310"/>
    </row>
    <row r="66" spans="6:18">
      <c r="F66" s="1310"/>
      <c r="G66" s="1324" t="s">
        <v>578</v>
      </c>
      <c r="H66" s="1324"/>
      <c r="I66" s="1324"/>
      <c r="J66" s="1324" t="s">
        <v>579</v>
      </c>
      <c r="K66" s="1324"/>
      <c r="L66" s="1324" t="s">
        <v>580</v>
      </c>
      <c r="M66" s="1324"/>
      <c r="N66" s="1324"/>
      <c r="O66" s="1324"/>
      <c r="P66" s="1324"/>
      <c r="Q66" s="1324"/>
      <c r="R66" s="1310"/>
    </row>
    <row r="67" spans="6:18">
      <c r="F67" s="1310"/>
      <c r="G67" s="1324" t="s">
        <v>581</v>
      </c>
      <c r="H67" s="1324"/>
      <c r="I67" s="1324"/>
      <c r="J67" s="1324" t="s">
        <v>582</v>
      </c>
      <c r="K67" s="1324"/>
      <c r="L67" s="1324" t="s">
        <v>583</v>
      </c>
      <c r="M67" s="1324"/>
      <c r="N67" s="1324"/>
      <c r="O67" s="1324"/>
      <c r="P67" s="1324"/>
      <c r="Q67" s="1324"/>
      <c r="R67" s="1310"/>
    </row>
    <row r="68" spans="6:18">
      <c r="F68" s="1310"/>
      <c r="G68" s="1324" t="s">
        <v>584</v>
      </c>
      <c r="H68" s="1324"/>
      <c r="I68" s="1324"/>
      <c r="J68" s="1324" t="s">
        <v>585</v>
      </c>
      <c r="K68" s="1324"/>
      <c r="L68" s="1324" t="s">
        <v>586</v>
      </c>
      <c r="M68" s="1324"/>
      <c r="N68" s="1324"/>
      <c r="O68" s="1324"/>
      <c r="P68" s="1324"/>
      <c r="Q68" s="1324"/>
      <c r="R68" s="1310"/>
    </row>
    <row r="69" spans="6:18">
      <c r="F69" s="1310"/>
      <c r="G69" s="1324" t="s">
        <v>587</v>
      </c>
      <c r="H69" s="1324"/>
      <c r="I69" s="1324"/>
      <c r="J69" s="1324" t="s">
        <v>588</v>
      </c>
      <c r="K69" s="1324"/>
      <c r="L69" s="1324" t="s">
        <v>589</v>
      </c>
      <c r="M69" s="1324"/>
      <c r="N69" s="1324"/>
      <c r="O69" s="1324"/>
      <c r="P69" s="1324"/>
      <c r="Q69" s="1324"/>
      <c r="R69" s="1310"/>
    </row>
    <row r="70" spans="6:18">
      <c r="F70" s="1310"/>
      <c r="G70" s="1324" t="s">
        <v>590</v>
      </c>
      <c r="H70" s="1324"/>
      <c r="I70" s="1324"/>
      <c r="J70" s="1324" t="s">
        <v>591</v>
      </c>
      <c r="K70" s="1324"/>
      <c r="L70" s="1324" t="s">
        <v>592</v>
      </c>
      <c r="M70" s="1324"/>
      <c r="N70" s="1324"/>
      <c r="O70" s="1324"/>
      <c r="P70" s="1324"/>
      <c r="Q70" s="1324"/>
      <c r="R70" s="1310"/>
    </row>
    <row r="71" spans="6:18">
      <c r="F71" s="1310"/>
      <c r="G71" s="1324" t="s">
        <v>593</v>
      </c>
      <c r="H71" s="1324"/>
      <c r="I71" s="1324"/>
      <c r="J71" s="1324" t="s">
        <v>278</v>
      </c>
      <c r="K71" s="1324"/>
      <c r="L71" s="1324" t="s">
        <v>594</v>
      </c>
      <c r="M71" s="1324"/>
      <c r="N71" s="1324"/>
      <c r="O71" s="1324"/>
      <c r="P71" s="1324"/>
      <c r="Q71" s="1324"/>
      <c r="R71" s="1310"/>
    </row>
    <row r="72" spans="6:18">
      <c r="F72" s="1310"/>
      <c r="G72" s="1324" t="s">
        <v>595</v>
      </c>
      <c r="H72" s="1324"/>
      <c r="I72" s="1324"/>
      <c r="J72" s="1324"/>
      <c r="K72" s="1324"/>
      <c r="L72" s="1324" t="s">
        <v>596</v>
      </c>
      <c r="M72" s="1324"/>
      <c r="N72" s="1324"/>
      <c r="O72" s="1324"/>
      <c r="P72" s="1324"/>
      <c r="Q72" s="1324"/>
      <c r="R72" s="1310"/>
    </row>
    <row r="73" spans="6:18">
      <c r="F73" s="1310"/>
      <c r="G73" s="1324" t="s">
        <v>597</v>
      </c>
      <c r="H73" s="1324"/>
      <c r="I73" s="1324"/>
      <c r="J73" s="1324"/>
      <c r="K73" s="1324"/>
      <c r="L73" s="1324" t="s">
        <v>598</v>
      </c>
      <c r="M73" s="1324"/>
      <c r="N73" s="1324"/>
      <c r="O73" s="1324"/>
      <c r="P73" s="1324"/>
      <c r="Q73" s="1324"/>
      <c r="R73" s="1310"/>
    </row>
    <row r="74" spans="6:18">
      <c r="F74" s="1310"/>
      <c r="G74" s="1324" t="s">
        <v>599</v>
      </c>
      <c r="H74" s="1324"/>
      <c r="I74" s="1324"/>
      <c r="J74" s="1324"/>
      <c r="K74" s="1324"/>
      <c r="L74" s="1324" t="s">
        <v>600</v>
      </c>
      <c r="M74" s="1324"/>
      <c r="N74" s="1324"/>
      <c r="O74" s="1324"/>
      <c r="P74" s="1324"/>
      <c r="Q74" s="1324"/>
      <c r="R74" s="1310"/>
    </row>
    <row r="75" spans="6:18">
      <c r="F75" s="1310"/>
      <c r="G75" s="1324" t="s">
        <v>601</v>
      </c>
      <c r="H75" s="1324"/>
      <c r="I75" s="1324"/>
      <c r="J75" s="1324"/>
      <c r="K75" s="1324"/>
      <c r="L75" s="1324" t="s">
        <v>602</v>
      </c>
      <c r="M75" s="1324"/>
      <c r="N75" s="1324"/>
      <c r="O75" s="1324"/>
      <c r="P75" s="1324"/>
      <c r="Q75" s="1324"/>
      <c r="R75" s="1310"/>
    </row>
    <row r="76" spans="6:18">
      <c r="F76" s="1310"/>
      <c r="G76" s="1324" t="s">
        <v>603</v>
      </c>
      <c r="H76" s="1324"/>
      <c r="I76" s="1324"/>
      <c r="J76" s="1324"/>
      <c r="K76" s="1324"/>
      <c r="L76" s="1324" t="s">
        <v>604</v>
      </c>
      <c r="M76" s="1324"/>
      <c r="N76" s="1324"/>
      <c r="O76" s="1324"/>
      <c r="P76" s="1324"/>
      <c r="Q76" s="1324"/>
      <c r="R76" s="1310"/>
    </row>
    <row r="77" spans="6:18">
      <c r="F77" s="1310"/>
      <c r="G77" s="1324" t="s">
        <v>605</v>
      </c>
      <c r="H77" s="1324"/>
      <c r="I77" s="1324"/>
      <c r="J77" s="1324"/>
      <c r="K77" s="1324"/>
      <c r="L77" s="1324" t="s">
        <v>606</v>
      </c>
      <c r="M77" s="1324"/>
      <c r="N77" s="1324"/>
      <c r="O77" s="1324"/>
      <c r="P77" s="1324"/>
      <c r="Q77" s="1324"/>
      <c r="R77" s="1310"/>
    </row>
    <row r="78" spans="6:18">
      <c r="F78" s="1310"/>
      <c r="G78" s="1324" t="s">
        <v>607</v>
      </c>
      <c r="H78" s="1324"/>
      <c r="I78" s="1324"/>
      <c r="J78" s="1324"/>
      <c r="K78" s="1324"/>
      <c r="L78" s="1324" t="s">
        <v>608</v>
      </c>
      <c r="M78" s="1324"/>
      <c r="N78" s="1324"/>
      <c r="O78" s="1324"/>
      <c r="P78" s="1324"/>
      <c r="Q78" s="1324"/>
      <c r="R78" s="1310"/>
    </row>
    <row r="79" spans="6:18">
      <c r="F79" s="1310"/>
      <c r="G79" s="1324" t="s">
        <v>609</v>
      </c>
      <c r="H79" s="1324"/>
      <c r="I79" s="1324"/>
      <c r="J79" s="1324"/>
      <c r="K79" s="1324"/>
      <c r="L79" s="1324" t="s">
        <v>610</v>
      </c>
      <c r="M79" s="1324"/>
      <c r="N79" s="1324"/>
      <c r="O79" s="1324"/>
      <c r="P79" s="1324"/>
      <c r="Q79" s="1324"/>
      <c r="R79" s="1310"/>
    </row>
    <row r="80" spans="6:18">
      <c r="F80" s="1310"/>
      <c r="G80" s="1324" t="s">
        <v>611</v>
      </c>
      <c r="H80" s="1324"/>
      <c r="I80" s="1324"/>
      <c r="J80" s="1324"/>
      <c r="K80" s="1324"/>
      <c r="L80" s="1324" t="s">
        <v>612</v>
      </c>
      <c r="M80" s="1324"/>
      <c r="N80" s="1324"/>
      <c r="O80" s="1324"/>
      <c r="P80" s="1324"/>
      <c r="Q80" s="1324"/>
      <c r="R80" s="1310"/>
    </row>
    <row r="81" spans="6:18">
      <c r="F81" s="1310"/>
      <c r="G81" s="1324" t="s">
        <v>613</v>
      </c>
      <c r="H81" s="1324"/>
      <c r="I81" s="1324"/>
      <c r="J81" s="1324"/>
      <c r="K81" s="1324"/>
      <c r="L81" s="1324" t="s">
        <v>278</v>
      </c>
      <c r="M81" s="1324"/>
      <c r="N81" s="1324"/>
      <c r="O81" s="1324"/>
      <c r="P81" s="1324"/>
      <c r="Q81" s="1324"/>
      <c r="R81" s="1310"/>
    </row>
    <row r="82" spans="6:18">
      <c r="F82" s="1310"/>
      <c r="G82" s="1324" t="s">
        <v>614</v>
      </c>
      <c r="H82" s="1324"/>
      <c r="I82" s="1324"/>
      <c r="J82" s="1324"/>
      <c r="K82" s="1324"/>
      <c r="L82" s="1324"/>
      <c r="M82" s="1324"/>
      <c r="N82" s="1324"/>
      <c r="O82" s="1324"/>
      <c r="P82" s="1324"/>
      <c r="Q82" s="1324"/>
      <c r="R82" s="1310"/>
    </row>
    <row r="83" spans="6:18">
      <c r="F83" s="1310"/>
      <c r="G83" s="1324" t="s">
        <v>615</v>
      </c>
      <c r="H83" s="1324"/>
      <c r="I83" s="1324"/>
      <c r="J83" s="1324"/>
      <c r="K83" s="1324"/>
      <c r="L83" s="1324"/>
      <c r="M83" s="1324"/>
      <c r="N83" s="1324"/>
      <c r="O83" s="1324"/>
      <c r="P83" s="1324"/>
      <c r="Q83" s="1324"/>
      <c r="R83" s="1310"/>
    </row>
    <row r="84" spans="6:18">
      <c r="F84" s="1310"/>
      <c r="G84" s="1324" t="s">
        <v>616</v>
      </c>
      <c r="H84" s="1324"/>
      <c r="I84" s="1324"/>
      <c r="J84" s="1324"/>
      <c r="K84" s="1324"/>
      <c r="L84" s="1324"/>
      <c r="M84" s="1324"/>
      <c r="N84" s="1324"/>
      <c r="O84" s="1324"/>
      <c r="P84" s="1324"/>
      <c r="Q84" s="1324"/>
      <c r="R84" s="1310"/>
    </row>
    <row r="85" spans="6:18">
      <c r="F85" s="1310"/>
      <c r="G85" s="1324" t="s">
        <v>617</v>
      </c>
      <c r="H85" s="1324"/>
      <c r="I85" s="1324"/>
      <c r="J85" s="1324"/>
      <c r="K85" s="1324"/>
      <c r="L85" s="1324"/>
      <c r="M85" s="1324"/>
      <c r="N85" s="1324"/>
      <c r="O85" s="1324"/>
      <c r="P85" s="1324"/>
      <c r="Q85" s="1324"/>
      <c r="R85" s="1310"/>
    </row>
    <row r="86" spans="6:18">
      <c r="F86" s="1310"/>
      <c r="G86" s="1324" t="s">
        <v>618</v>
      </c>
      <c r="H86" s="1324"/>
      <c r="I86" s="1324"/>
      <c r="J86" s="1324"/>
      <c r="K86" s="1324"/>
      <c r="L86" s="1324"/>
      <c r="M86" s="1324"/>
      <c r="N86" s="1324"/>
      <c r="O86" s="1324"/>
      <c r="P86" s="1324"/>
      <c r="Q86" s="1324"/>
      <c r="R86" s="1310"/>
    </row>
    <row r="87" spans="6:18">
      <c r="F87" s="1310"/>
      <c r="G87" s="1324" t="s">
        <v>619</v>
      </c>
      <c r="H87" s="1324"/>
      <c r="I87" s="1324"/>
      <c r="J87" s="1324"/>
      <c r="K87" s="1324"/>
      <c r="L87" s="1324"/>
      <c r="M87" s="1324"/>
      <c r="N87" s="1324"/>
      <c r="O87" s="1324"/>
      <c r="P87" s="1324"/>
      <c r="Q87" s="1324"/>
      <c r="R87" s="1310"/>
    </row>
    <row r="88" spans="6:18">
      <c r="F88" s="1310"/>
      <c r="G88" s="1324" t="s">
        <v>620</v>
      </c>
      <c r="H88" s="1324"/>
      <c r="I88" s="1324"/>
      <c r="J88" s="1324"/>
      <c r="K88" s="1324"/>
      <c r="L88" s="1324"/>
      <c r="M88" s="1324"/>
      <c r="N88" s="1324"/>
      <c r="O88" s="1324"/>
      <c r="P88" s="1324"/>
      <c r="Q88" s="1324"/>
      <c r="R88" s="1310"/>
    </row>
    <row r="89" spans="6:18">
      <c r="F89" s="1310"/>
      <c r="G89" s="1324" t="s">
        <v>621</v>
      </c>
      <c r="H89" s="1324"/>
      <c r="I89" s="1324"/>
      <c r="J89" s="1324"/>
      <c r="K89" s="1324"/>
      <c r="L89" s="1324"/>
      <c r="M89" s="1324"/>
      <c r="N89" s="1324"/>
      <c r="O89" s="1324"/>
      <c r="P89" s="1324"/>
      <c r="Q89" s="1324"/>
      <c r="R89" s="1310"/>
    </row>
    <row r="90" spans="6:18">
      <c r="F90" s="1310"/>
      <c r="G90" s="1324" t="s">
        <v>622</v>
      </c>
      <c r="H90" s="1324"/>
      <c r="I90" s="1324"/>
      <c r="J90" s="1324"/>
      <c r="K90" s="1324"/>
      <c r="L90" s="1324"/>
      <c r="M90" s="1324"/>
      <c r="N90" s="1324"/>
      <c r="O90" s="1324"/>
      <c r="P90" s="1324"/>
      <c r="Q90" s="1324"/>
      <c r="R90" s="1310"/>
    </row>
    <row r="91" spans="6:18">
      <c r="F91" s="1310"/>
      <c r="G91" s="1324" t="s">
        <v>623</v>
      </c>
      <c r="H91" s="1324"/>
      <c r="I91" s="1324"/>
      <c r="J91" s="1324"/>
      <c r="K91" s="1324"/>
      <c r="L91" s="1324"/>
      <c r="M91" s="1324"/>
      <c r="N91" s="1324"/>
      <c r="O91" s="1324"/>
      <c r="P91" s="1324"/>
      <c r="Q91" s="1324"/>
      <c r="R91" s="1310"/>
    </row>
    <row r="92" spans="6:18">
      <c r="F92" s="1310"/>
      <c r="G92" s="1324" t="s">
        <v>624</v>
      </c>
      <c r="H92" s="1324"/>
      <c r="I92" s="1324"/>
      <c r="J92" s="1324"/>
      <c r="K92" s="1324"/>
      <c r="L92" s="1324"/>
      <c r="M92" s="1324"/>
      <c r="N92" s="1324"/>
      <c r="O92" s="1324"/>
      <c r="P92" s="1324"/>
      <c r="Q92" s="1324"/>
      <c r="R92" s="1310"/>
    </row>
    <row r="93" spans="6:18">
      <c r="F93" s="1310"/>
      <c r="G93" s="1324" t="s">
        <v>625</v>
      </c>
      <c r="H93" s="1324"/>
      <c r="I93" s="1324"/>
      <c r="J93" s="1324"/>
      <c r="K93" s="1324"/>
      <c r="L93" s="1324"/>
      <c r="M93" s="1324"/>
      <c r="N93" s="1324"/>
      <c r="O93" s="1324"/>
      <c r="P93" s="1324"/>
      <c r="Q93" s="1324"/>
      <c r="R93" s="1310"/>
    </row>
    <row r="94" spans="6:18">
      <c r="F94" s="1310"/>
      <c r="G94" s="1324" t="s">
        <v>626</v>
      </c>
      <c r="H94" s="1324"/>
      <c r="I94" s="1324"/>
      <c r="J94" s="1324"/>
      <c r="K94" s="1324"/>
      <c r="L94" s="1324"/>
      <c r="M94" s="1324"/>
      <c r="N94" s="1324"/>
      <c r="O94" s="1324"/>
      <c r="P94" s="1324"/>
      <c r="Q94" s="1324"/>
      <c r="R94" s="1310"/>
    </row>
    <row r="95" spans="6:18">
      <c r="F95" s="1310"/>
      <c r="G95" s="1324" t="s">
        <v>627</v>
      </c>
      <c r="H95" s="1324"/>
      <c r="I95" s="1324"/>
      <c r="J95" s="1324"/>
      <c r="K95" s="1324"/>
      <c r="L95" s="1324"/>
      <c r="M95" s="1324"/>
      <c r="N95" s="1324"/>
      <c r="O95" s="1324"/>
      <c r="P95" s="1324"/>
      <c r="Q95" s="1324"/>
      <c r="R95" s="1310"/>
    </row>
    <row r="96" spans="6:18">
      <c r="F96" s="1310"/>
      <c r="G96" s="1324" t="s">
        <v>628</v>
      </c>
      <c r="H96" s="1324"/>
      <c r="I96" s="1324"/>
      <c r="J96" s="1324"/>
      <c r="K96" s="1324"/>
      <c r="L96" s="1324"/>
      <c r="M96" s="1324"/>
      <c r="N96" s="1324"/>
      <c r="O96" s="1324"/>
      <c r="P96" s="1324"/>
      <c r="Q96" s="1324"/>
      <c r="R96" s="1310"/>
    </row>
    <row r="97" spans="6:18">
      <c r="F97" s="1310"/>
      <c r="G97" s="1324" t="s">
        <v>629</v>
      </c>
      <c r="H97" s="1324"/>
      <c r="I97" s="1324"/>
      <c r="J97" s="1324"/>
      <c r="K97" s="1324"/>
      <c r="L97" s="1324"/>
      <c r="M97" s="1324"/>
      <c r="N97" s="1324"/>
      <c r="O97" s="1324"/>
      <c r="P97" s="1324"/>
      <c r="Q97" s="1324"/>
      <c r="R97" s="1310"/>
    </row>
    <row r="98" spans="6:18">
      <c r="F98" s="1310"/>
      <c r="G98" s="1324" t="s">
        <v>630</v>
      </c>
      <c r="H98" s="1324"/>
      <c r="I98" s="1324"/>
      <c r="J98" s="1324"/>
      <c r="K98" s="1324"/>
      <c r="L98" s="1324"/>
      <c r="M98" s="1324"/>
      <c r="N98" s="1324"/>
      <c r="O98" s="1324"/>
      <c r="P98" s="1324"/>
      <c r="Q98" s="1324"/>
      <c r="R98" s="1310"/>
    </row>
    <row r="99" spans="6:18">
      <c r="F99" s="1310"/>
      <c r="G99" s="1324" t="s">
        <v>631</v>
      </c>
      <c r="H99" s="1324"/>
      <c r="I99" s="1324"/>
      <c r="J99" s="1324"/>
      <c r="K99" s="1324"/>
      <c r="L99" s="1324"/>
      <c r="M99" s="1324"/>
      <c r="N99" s="1324"/>
      <c r="O99" s="1324"/>
      <c r="P99" s="1324"/>
      <c r="Q99" s="1324"/>
      <c r="R99" s="1310"/>
    </row>
    <row r="100" spans="6:18">
      <c r="F100" s="1310"/>
      <c r="G100" s="1324" t="s">
        <v>632</v>
      </c>
      <c r="H100" s="1324"/>
      <c r="I100" s="1324"/>
      <c r="J100" s="1324"/>
      <c r="K100" s="1324"/>
      <c r="L100" s="1324"/>
      <c r="M100" s="1324"/>
      <c r="N100" s="1324"/>
      <c r="O100" s="1324"/>
      <c r="P100" s="1324"/>
      <c r="Q100" s="1324"/>
      <c r="R100" s="1310"/>
    </row>
    <row r="101" spans="6:18">
      <c r="F101" s="1310"/>
      <c r="G101" s="1324" t="s">
        <v>633</v>
      </c>
      <c r="H101" s="1324"/>
      <c r="I101" s="1324"/>
      <c r="J101" s="1324"/>
      <c r="K101" s="1324"/>
      <c r="L101" s="1324"/>
      <c r="M101" s="1324"/>
      <c r="N101" s="1324"/>
      <c r="O101" s="1324"/>
      <c r="P101" s="1324"/>
      <c r="Q101" s="1324"/>
      <c r="R101" s="1310"/>
    </row>
    <row r="102" spans="6:18">
      <c r="F102" s="1310"/>
      <c r="G102" s="1324" t="s">
        <v>634</v>
      </c>
      <c r="H102" s="1324"/>
      <c r="I102" s="1324"/>
      <c r="J102" s="1324"/>
      <c r="K102" s="1324"/>
      <c r="L102" s="1324"/>
      <c r="M102" s="1324"/>
      <c r="N102" s="1324"/>
      <c r="O102" s="1324"/>
      <c r="P102" s="1324"/>
      <c r="Q102" s="1324"/>
      <c r="R102" s="1310"/>
    </row>
    <row r="103" spans="6:18">
      <c r="F103" s="1310"/>
      <c r="G103" s="1324" t="s">
        <v>635</v>
      </c>
      <c r="H103" s="1324"/>
      <c r="I103" s="1324"/>
      <c r="J103" s="1324"/>
      <c r="K103" s="1324"/>
      <c r="L103" s="1324"/>
      <c r="M103" s="1324"/>
      <c r="N103" s="1324"/>
      <c r="O103" s="1324"/>
      <c r="P103" s="1324"/>
      <c r="Q103" s="1324"/>
      <c r="R103" s="1310"/>
    </row>
    <row r="104" spans="6:18">
      <c r="F104" s="1310"/>
      <c r="G104" s="1324" t="s">
        <v>636</v>
      </c>
      <c r="H104" s="1324"/>
      <c r="I104" s="1324"/>
      <c r="J104" s="1324"/>
      <c r="K104" s="1324"/>
      <c r="L104" s="1324"/>
      <c r="M104" s="1324"/>
      <c r="N104" s="1324"/>
      <c r="O104" s="1324"/>
      <c r="P104" s="1324"/>
      <c r="Q104" s="1324"/>
      <c r="R104" s="1310"/>
    </row>
    <row r="105" spans="6:18">
      <c r="F105" s="1310"/>
      <c r="G105" s="1310"/>
      <c r="H105" s="1310"/>
      <c r="I105" s="1310"/>
      <c r="J105" s="1310"/>
      <c r="K105" s="1310"/>
      <c r="L105" s="1310"/>
      <c r="M105" s="1310"/>
      <c r="N105" s="1310"/>
      <c r="O105" s="1310"/>
      <c r="P105" s="1310"/>
      <c r="Q105" s="1310"/>
      <c r="R105" s="1310"/>
    </row>
  </sheetData>
  <sheetProtection algorithmName="SHA-512" hashValue="ACmEZP7JZSWxCDAsA4Fu+tTG6bQbqEVk0yG+T6jeSTtI0h9aZCcMjIaP7FLgIylwQ7rNi7+jhbp+8sOuXtS5KQ==" saltValue="pMSmW23LeJRdQSSonnPAuw==" spinCount="100000" sheet="1" objects="1" scenarios="1"/>
  <sortState xmlns:xlrd2="http://schemas.microsoft.com/office/spreadsheetml/2017/richdata2" ref="B6:E34">
    <sortCondition ref="B6:B34"/>
  </sortState>
  <mergeCells count="1">
    <mergeCell ref="B2:Q2"/>
  </mergeCells>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pageSetUpPr fitToPage="1"/>
  </sheetPr>
  <dimension ref="B1:AD51"/>
  <sheetViews>
    <sheetView showGridLines="0" topLeftCell="B1" zoomScale="60" zoomScaleNormal="60" zoomScaleSheetLayoutView="100" workbookViewId="0">
      <pane ySplit="6" topLeftCell="A7" activePane="bottomLeft" state="frozen"/>
      <selection pane="bottomLeft" activeCell="D17" sqref="D17:D31"/>
      <selection activeCell="D17" sqref="D17:D31"/>
    </sheetView>
  </sheetViews>
  <sheetFormatPr defaultColWidth="8.625" defaultRowHeight="15.75" customHeight="1"/>
  <cols>
    <col min="1" max="1" width="1.625" style="1311" customWidth="1"/>
    <col min="2" max="2" width="36.5" style="1311" customWidth="1"/>
    <col min="3" max="3" width="7" style="1311" customWidth="1"/>
    <col min="4" max="4" width="5.125" style="1311" customWidth="1"/>
    <col min="5" max="9" width="12.5" style="1311" customWidth="1"/>
    <col min="10" max="10" width="1.625" style="1311" customWidth="1"/>
    <col min="11" max="11" width="12.5" style="1311" customWidth="1"/>
    <col min="12" max="12" width="1.625" style="1311" customWidth="1"/>
    <col min="13" max="13" width="33.625" style="1311" customWidth="1"/>
    <col min="14" max="15" width="1.625" style="1311" customWidth="1"/>
    <col min="16" max="16" width="25.125" style="1311" customWidth="1"/>
    <col min="17" max="17" width="1.625" style="1346" customWidth="1"/>
    <col min="18" max="22" width="8.125" style="1346" hidden="1" customWidth="1"/>
    <col min="23" max="23" width="1.625" style="1346" hidden="1" customWidth="1"/>
    <col min="24" max="24" width="1.625" style="1311" customWidth="1"/>
    <col min="25" max="25" width="36.125" style="1311" customWidth="1"/>
    <col min="26" max="30" width="12.5" style="1311" customWidth="1"/>
    <col min="31" max="31" width="1.625" style="1311" customWidth="1"/>
    <col min="32" max="16384" width="8.625" style="1311"/>
  </cols>
  <sheetData>
    <row r="1" spans="2:30" s="66" customFormat="1" ht="29.25" customHeight="1">
      <c r="B1" s="2044" t="s">
        <v>660</v>
      </c>
      <c r="C1" s="2044"/>
      <c r="D1" s="2044"/>
      <c r="E1" s="2044"/>
      <c r="F1" s="2044"/>
      <c r="G1" s="2044"/>
      <c r="H1" s="2044"/>
      <c r="I1" s="2044"/>
      <c r="J1" s="113"/>
      <c r="K1" s="114"/>
      <c r="O1" s="218"/>
      <c r="P1" s="1347"/>
      <c r="Q1" s="1354"/>
      <c r="R1" s="1346"/>
      <c r="S1" s="1346"/>
      <c r="T1" s="1346"/>
      <c r="U1" s="1346"/>
      <c r="V1" s="1346"/>
      <c r="W1" s="1354"/>
      <c r="Y1" s="2044" t="s">
        <v>660</v>
      </c>
      <c r="Z1" s="2044"/>
      <c r="AA1" s="2044"/>
      <c r="AB1" s="2044"/>
      <c r="AC1" s="2044"/>
      <c r="AD1" s="2044"/>
    </row>
    <row r="2" spans="2:30" s="66" customFormat="1" ht="29.25" customHeight="1">
      <c r="B2" s="2044" t="s">
        <v>12</v>
      </c>
      <c r="C2" s="2044"/>
      <c r="D2" s="2044"/>
      <c r="E2" s="2044"/>
      <c r="F2" s="2044"/>
      <c r="G2" s="2044"/>
      <c r="H2" s="2044"/>
      <c r="I2" s="2044"/>
      <c r="J2" s="113"/>
      <c r="K2" s="114"/>
      <c r="O2" s="218"/>
      <c r="P2" s="1347"/>
      <c r="Q2" s="1354"/>
      <c r="R2" s="1346"/>
      <c r="S2" s="1346"/>
      <c r="T2" s="1346"/>
      <c r="U2" s="1346"/>
      <c r="V2" s="1346"/>
      <c r="W2" s="1354"/>
      <c r="Y2" s="2044"/>
      <c r="Z2" s="2044"/>
      <c r="AA2" s="2044"/>
      <c r="AB2" s="2044"/>
      <c r="AC2" s="2044"/>
      <c r="AD2" s="49"/>
    </row>
    <row r="3" spans="2:30" ht="45" customHeight="1">
      <c r="B3" s="2045" t="s">
        <v>661</v>
      </c>
      <c r="C3" s="2046"/>
      <c r="D3" s="2046"/>
      <c r="E3" s="2046"/>
      <c r="F3" s="2046"/>
      <c r="G3" s="2046"/>
      <c r="H3" s="2046"/>
      <c r="I3" s="2046"/>
      <c r="J3" s="2046"/>
      <c r="K3" s="2046"/>
      <c r="L3" s="2046"/>
      <c r="M3" s="2046"/>
      <c r="O3" s="171"/>
      <c r="P3" s="265" t="s">
        <v>798</v>
      </c>
      <c r="Q3" s="1354"/>
      <c r="W3" s="1354"/>
      <c r="Y3" s="2047" t="s">
        <v>661</v>
      </c>
      <c r="Z3" s="2048"/>
      <c r="AA3" s="2048"/>
      <c r="AB3" s="2048"/>
      <c r="AC3" s="2048"/>
      <c r="AD3" s="2048"/>
    </row>
    <row r="4" spans="2:30" ht="15" customHeight="1" thickBot="1">
      <c r="B4" s="117"/>
      <c r="C4" s="117"/>
      <c r="D4" s="117"/>
      <c r="O4" s="1350"/>
      <c r="P4" s="1347"/>
      <c r="Q4" s="1354"/>
      <c r="R4" s="2031" t="s">
        <v>799</v>
      </c>
      <c r="S4" s="2031"/>
      <c r="T4" s="2031"/>
      <c r="U4" s="2031"/>
      <c r="V4" s="2031"/>
      <c r="W4" s="1354"/>
      <c r="Y4" s="117"/>
    </row>
    <row r="5" spans="2:30" ht="20.25" customHeight="1">
      <c r="B5" s="2120" t="s">
        <v>800</v>
      </c>
      <c r="C5" s="2036" t="s">
        <v>801</v>
      </c>
      <c r="D5" s="2036" t="s">
        <v>802</v>
      </c>
      <c r="E5" s="2070" t="s">
        <v>1364</v>
      </c>
      <c r="F5" s="2070" t="s">
        <v>1365</v>
      </c>
      <c r="G5" s="2038" t="s">
        <v>1366</v>
      </c>
      <c r="H5" s="2038"/>
      <c r="I5" s="2040" t="s">
        <v>1016</v>
      </c>
      <c r="K5" s="2042" t="s">
        <v>806</v>
      </c>
      <c r="M5" s="2042" t="s">
        <v>807</v>
      </c>
      <c r="O5" s="1350"/>
      <c r="P5" s="1347"/>
      <c r="Q5" s="1354"/>
      <c r="R5" s="198" t="s">
        <v>808</v>
      </c>
      <c r="S5" s="211"/>
      <c r="T5" s="211"/>
      <c r="U5" s="211"/>
      <c r="V5" s="211"/>
      <c r="W5" s="1354"/>
      <c r="Y5" s="2120" t="s">
        <v>800</v>
      </c>
      <c r="Z5" s="2070" t="s">
        <v>1364</v>
      </c>
      <c r="AA5" s="2070" t="s">
        <v>1365</v>
      </c>
      <c r="AB5" s="2038" t="s">
        <v>1366</v>
      </c>
      <c r="AC5" s="2038"/>
      <c r="AD5" s="2040" t="s">
        <v>1016</v>
      </c>
    </row>
    <row r="6" spans="2:30" ht="56.25" customHeight="1" thickBot="1">
      <c r="B6" s="2121"/>
      <c r="C6" s="2037"/>
      <c r="D6" s="2037"/>
      <c r="E6" s="2071"/>
      <c r="F6" s="2071"/>
      <c r="G6" s="414" t="s">
        <v>1367</v>
      </c>
      <c r="H6" s="414" t="s">
        <v>1368</v>
      </c>
      <c r="I6" s="2041"/>
      <c r="K6" s="2043"/>
      <c r="M6" s="2043"/>
      <c r="O6" s="1350"/>
      <c r="P6" s="1347"/>
      <c r="Q6" s="1354"/>
      <c r="R6" s="1311"/>
      <c r="S6" s="1311"/>
      <c r="T6" s="1311"/>
      <c r="U6" s="1311"/>
      <c r="V6" s="1311"/>
      <c r="W6" s="1354"/>
      <c r="Y6" s="2121"/>
      <c r="Z6" s="2071"/>
      <c r="AA6" s="2071"/>
      <c r="AB6" s="414" t="s">
        <v>1367</v>
      </c>
      <c r="AC6" s="414" t="s">
        <v>1368</v>
      </c>
      <c r="AD6" s="2041"/>
    </row>
    <row r="7" spans="2:30" ht="14.25" customHeight="1" thickBot="1">
      <c r="B7" s="415"/>
      <c r="C7" s="415"/>
      <c r="D7" s="415"/>
      <c r="E7" s="32"/>
      <c r="F7" s="32"/>
      <c r="G7" s="76"/>
      <c r="H7" s="76"/>
      <c r="I7" s="32"/>
      <c r="O7" s="1350"/>
      <c r="P7" s="1347"/>
      <c r="Q7" s="1354"/>
      <c r="R7" s="1347"/>
      <c r="S7" s="1347"/>
      <c r="T7" s="1347"/>
      <c r="U7" s="1347"/>
      <c r="V7" s="1347"/>
      <c r="W7" s="1354"/>
      <c r="Y7" s="415"/>
      <c r="Z7" s="32"/>
      <c r="AA7" s="32"/>
      <c r="AB7" s="76"/>
      <c r="AC7" s="76"/>
      <c r="AD7" s="32"/>
    </row>
    <row r="8" spans="2:30" ht="20.25" customHeight="1" thickBot="1">
      <c r="B8" s="233" t="s">
        <v>1369</v>
      </c>
      <c r="C8" s="416"/>
      <c r="D8" s="416"/>
      <c r="E8" s="417"/>
      <c r="F8" s="418"/>
      <c r="G8" s="418"/>
      <c r="H8" s="418"/>
      <c r="I8" s="32"/>
      <c r="O8" s="1350"/>
      <c r="P8" s="1347"/>
      <c r="Q8" s="1354"/>
      <c r="R8" s="1311"/>
      <c r="S8" s="1311"/>
      <c r="T8" s="1311"/>
      <c r="U8" s="1311"/>
      <c r="V8" s="1311"/>
      <c r="W8" s="1354"/>
      <c r="Y8" s="233" t="s">
        <v>1369</v>
      </c>
      <c r="Z8" s="417"/>
      <c r="AA8" s="418"/>
      <c r="AB8" s="418"/>
      <c r="AC8" s="418"/>
      <c r="AD8" s="32"/>
    </row>
    <row r="9" spans="2:30" ht="33" customHeight="1" thickBot="1">
      <c r="B9" s="1422" t="s">
        <v>1370</v>
      </c>
      <c r="C9" s="224" t="s">
        <v>813</v>
      </c>
      <c r="D9" s="224">
        <v>3</v>
      </c>
      <c r="E9" s="1487">
        <v>5045.9089999999997</v>
      </c>
      <c r="F9" s="1487">
        <v>328.00700000000001</v>
      </c>
      <c r="G9" s="1487">
        <v>7625.3649999999998</v>
      </c>
      <c r="H9" s="1487">
        <v>6.2E-2</v>
      </c>
      <c r="I9" s="1505">
        <f>IFERROR(SUM(E9:H9 ),0)</f>
        <v>12999.342999999999</v>
      </c>
      <c r="K9" s="354" t="s">
        <v>1371</v>
      </c>
      <c r="M9" s="685"/>
      <c r="O9" s="1355"/>
      <c r="P9" s="355">
        <f>IF( SUM( R9:V9 ) = 0, 0, $R$5 )</f>
        <v>0</v>
      </c>
      <c r="Q9" s="1354"/>
      <c r="R9" s="356">
        <f xml:space="preserve"> IF( ISNUMBER( E9 ), 0, 1 )</f>
        <v>0</v>
      </c>
      <c r="S9" s="356">
        <f xml:space="preserve"> IF( ISNUMBER( F9 ), 0, 1 )</f>
        <v>0</v>
      </c>
      <c r="T9" s="356">
        <f xml:space="preserve"> IF( ISNUMBER( G9 ), 0, 1 )</f>
        <v>0</v>
      </c>
      <c r="U9" s="356">
        <f xml:space="preserve"> IF( ISNUMBER( H9 ), 0, 1 )</f>
        <v>0</v>
      </c>
      <c r="V9" s="211"/>
      <c r="W9" s="1354"/>
      <c r="Y9" s="1422" t="s">
        <v>1370</v>
      </c>
      <c r="Z9" s="225" t="s">
        <v>1372</v>
      </c>
      <c r="AA9" s="225" t="s">
        <v>1373</v>
      </c>
      <c r="AB9" s="238" t="s">
        <v>1374</v>
      </c>
      <c r="AC9" s="238" t="s">
        <v>1375</v>
      </c>
      <c r="AD9" s="298" t="s">
        <v>1376</v>
      </c>
    </row>
    <row r="10" spans="2:30" ht="33" customHeight="1" thickBot="1">
      <c r="B10" s="346" t="s">
        <v>1159</v>
      </c>
      <c r="C10" s="242" t="s">
        <v>813</v>
      </c>
      <c r="D10" s="242">
        <v>3</v>
      </c>
      <c r="E10" s="1506"/>
      <c r="F10" s="1507"/>
      <c r="G10" s="1507"/>
      <c r="H10" s="1507"/>
      <c r="I10" s="1508">
        <f>IFERROR('1C'!J43,0)</f>
        <v>0</v>
      </c>
      <c r="K10" s="359" t="s">
        <v>1377</v>
      </c>
      <c r="M10" s="685"/>
      <c r="O10" s="1355"/>
      <c r="P10" s="1347"/>
      <c r="Q10" s="1354"/>
      <c r="R10" s="211"/>
      <c r="S10" s="211"/>
      <c r="T10" s="211"/>
      <c r="U10" s="211"/>
      <c r="V10" s="211"/>
      <c r="W10" s="1354"/>
      <c r="Y10" s="346" t="s">
        <v>1159</v>
      </c>
      <c r="Z10" s="419"/>
      <c r="AA10" s="420"/>
      <c r="AB10" s="420"/>
      <c r="AC10" s="420"/>
      <c r="AD10" s="421" t="s">
        <v>1378</v>
      </c>
    </row>
    <row r="11" spans="2:30" ht="33" customHeight="1" thickBot="1">
      <c r="B11" s="1428" t="s">
        <v>1379</v>
      </c>
      <c r="C11" s="279" t="s">
        <v>813</v>
      </c>
      <c r="D11" s="279">
        <v>3</v>
      </c>
      <c r="E11" s="1509"/>
      <c r="F11" s="1507"/>
      <c r="G11" s="1507"/>
      <c r="H11" s="1507"/>
      <c r="I11" s="1510">
        <f xml:space="preserve"> IFERROR(I9 + I10,0)</f>
        <v>12999.342999999999</v>
      </c>
      <c r="K11" s="359" t="s">
        <v>1380</v>
      </c>
      <c r="M11" s="685"/>
      <c r="O11" s="1355"/>
      <c r="P11" s="1347"/>
      <c r="Q11" s="1354"/>
      <c r="R11" s="211"/>
      <c r="S11" s="211"/>
      <c r="T11" s="211"/>
      <c r="U11" s="211"/>
      <c r="V11" s="211"/>
      <c r="W11" s="1354"/>
      <c r="Y11" s="1428" t="s">
        <v>1379</v>
      </c>
      <c r="Z11" s="422"/>
      <c r="AA11" s="420"/>
      <c r="AB11" s="420"/>
      <c r="AC11" s="420"/>
      <c r="AD11" s="299" t="s">
        <v>1381</v>
      </c>
    </row>
    <row r="12" spans="2:30" ht="33" customHeight="1" thickBot="1">
      <c r="B12" s="1425" t="s">
        <v>1382</v>
      </c>
      <c r="C12" s="220" t="s">
        <v>813</v>
      </c>
      <c r="D12" s="220">
        <v>3</v>
      </c>
      <c r="E12" s="1511"/>
      <c r="F12" s="1507"/>
      <c r="G12" s="1507"/>
      <c r="H12" s="1507"/>
      <c r="I12" s="1487">
        <v>-2.3769999999999998</v>
      </c>
      <c r="K12" s="359" t="s">
        <v>1383</v>
      </c>
      <c r="M12" s="685"/>
      <c r="O12" s="1355"/>
      <c r="P12" s="355">
        <f>IF( SUM( R12:V12 ) = 0, 0, $R$5 )</f>
        <v>0</v>
      </c>
      <c r="Q12" s="1354"/>
      <c r="R12" s="211"/>
      <c r="S12" s="211"/>
      <c r="T12" s="211"/>
      <c r="U12" s="211"/>
      <c r="V12" s="356">
        <f xml:space="preserve"> IF( ISNUMBER( I12 ), 0, 1 )</f>
        <v>0</v>
      </c>
      <c r="W12" s="1354"/>
      <c r="Y12" s="1425" t="s">
        <v>1382</v>
      </c>
      <c r="Z12" s="423"/>
      <c r="AA12" s="420"/>
      <c r="AB12" s="420"/>
      <c r="AC12" s="420"/>
      <c r="AD12" s="226" t="s">
        <v>1384</v>
      </c>
    </row>
    <row r="13" spans="2:30" ht="33" customHeight="1" thickBot="1">
      <c r="B13" s="1425" t="s">
        <v>1385</v>
      </c>
      <c r="C13" s="220" t="s">
        <v>813</v>
      </c>
      <c r="D13" s="220">
        <v>3</v>
      </c>
      <c r="E13" s="1511"/>
      <c r="F13" s="1507"/>
      <c r="G13" s="1507"/>
      <c r="H13" s="1507"/>
      <c r="I13" s="1487">
        <v>-488.45699999999999</v>
      </c>
      <c r="K13" s="359" t="s">
        <v>1386</v>
      </c>
      <c r="M13" s="685"/>
      <c r="O13" s="1355"/>
      <c r="P13" s="355">
        <f>IF( SUM( R13:V13 ) = 0, 0, $R$5 )</f>
        <v>0</v>
      </c>
      <c r="Q13" s="1354"/>
      <c r="R13" s="211"/>
      <c r="S13" s="211"/>
      <c r="T13" s="211"/>
      <c r="U13" s="211"/>
      <c r="V13" s="356">
        <f xml:space="preserve"> IF( ISNUMBER( I13 ), 0, 1 )</f>
        <v>0</v>
      </c>
      <c r="W13" s="1354"/>
      <c r="Y13" s="1425" t="s">
        <v>1385</v>
      </c>
      <c r="Z13" s="423"/>
      <c r="AA13" s="420"/>
      <c r="AB13" s="420"/>
      <c r="AC13" s="420"/>
      <c r="AD13" s="226" t="s">
        <v>1387</v>
      </c>
    </row>
    <row r="14" spans="2:30" ht="33" customHeight="1" thickBot="1">
      <c r="B14" s="1429" t="s">
        <v>1388</v>
      </c>
      <c r="C14" s="227" t="s">
        <v>813</v>
      </c>
      <c r="D14" s="227">
        <v>3</v>
      </c>
      <c r="E14" s="1512"/>
      <c r="F14" s="1513"/>
      <c r="G14" s="1513"/>
      <c r="H14" s="1513"/>
      <c r="I14" s="1514">
        <f>IFERROR(SUM( I11:I13 ),0)</f>
        <v>12508.508999999998</v>
      </c>
      <c r="K14" s="388" t="s">
        <v>1389</v>
      </c>
      <c r="M14" s="685"/>
      <c r="O14" s="1355"/>
      <c r="P14" s="1347"/>
      <c r="Q14" s="1354"/>
      <c r="R14" s="211"/>
      <c r="S14" s="211"/>
      <c r="T14" s="211"/>
      <c r="U14" s="211"/>
      <c r="V14" s="211"/>
      <c r="W14" s="1354"/>
      <c r="Y14" s="1429" t="s">
        <v>1388</v>
      </c>
      <c r="Z14" s="424"/>
      <c r="AA14" s="425"/>
      <c r="AB14" s="425"/>
      <c r="AC14" s="425"/>
      <c r="AD14" s="229" t="s">
        <v>1390</v>
      </c>
    </row>
    <row r="15" spans="2:30" ht="15" customHeight="1" thickBot="1">
      <c r="B15" s="410"/>
      <c r="C15" s="410"/>
      <c r="D15" s="410"/>
      <c r="E15" s="410"/>
      <c r="F15" s="411"/>
      <c r="G15" s="411"/>
      <c r="H15" s="411"/>
      <c r="I15" s="411"/>
      <c r="K15" s="3"/>
      <c r="O15" s="1355"/>
      <c r="P15" s="355"/>
      <c r="Q15" s="1354"/>
      <c r="R15" s="211"/>
      <c r="S15" s="211"/>
      <c r="T15" s="211"/>
      <c r="U15" s="211"/>
      <c r="V15" s="211"/>
      <c r="W15" s="1354"/>
      <c r="Y15" s="410"/>
      <c r="Z15" s="410"/>
      <c r="AA15" s="411"/>
      <c r="AB15" s="411"/>
      <c r="AC15" s="411"/>
      <c r="AD15" s="411"/>
    </row>
    <row r="16" spans="2:30" ht="20.25" customHeight="1" thickBot="1">
      <c r="B16" s="233" t="s">
        <v>1391</v>
      </c>
      <c r="C16" s="416"/>
      <c r="D16" s="416"/>
      <c r="E16" s="417"/>
      <c r="F16" s="418"/>
      <c r="G16" s="418"/>
      <c r="H16" s="418"/>
      <c r="I16" s="32"/>
      <c r="O16" s="1355"/>
      <c r="P16" s="1347"/>
      <c r="Q16" s="1354"/>
      <c r="R16" s="211"/>
      <c r="S16" s="211"/>
      <c r="T16" s="211"/>
      <c r="U16" s="211"/>
      <c r="V16" s="211"/>
      <c r="W16" s="1354"/>
      <c r="Y16" s="233" t="s">
        <v>1391</v>
      </c>
      <c r="Z16" s="417"/>
      <c r="AA16" s="418"/>
      <c r="AB16" s="418"/>
      <c r="AC16" s="418"/>
      <c r="AD16" s="32"/>
    </row>
    <row r="17" spans="2:30" ht="33" customHeight="1" thickBot="1">
      <c r="B17" s="1416" t="s">
        <v>1391</v>
      </c>
      <c r="C17" s="352" t="s">
        <v>1392</v>
      </c>
      <c r="D17" s="352">
        <v>3</v>
      </c>
      <c r="E17" s="426"/>
      <c r="F17" s="426"/>
      <c r="G17" s="426"/>
      <c r="H17" s="426"/>
      <c r="I17" s="1237">
        <f>IFERROR(I14/(SUM('4C'!J41:N41)),0)</f>
        <v>0.83249385188907765</v>
      </c>
      <c r="K17" s="354" t="s">
        <v>1393</v>
      </c>
      <c r="M17" s="685"/>
      <c r="O17" s="1355"/>
      <c r="P17" s="1347"/>
      <c r="Q17" s="1354"/>
      <c r="R17" s="211"/>
      <c r="S17" s="211"/>
      <c r="T17" s="211"/>
      <c r="U17" s="211"/>
      <c r="V17" s="211"/>
      <c r="W17" s="1354"/>
      <c r="Y17" s="1416" t="s">
        <v>1391</v>
      </c>
      <c r="Z17" s="426"/>
      <c r="AA17" s="426"/>
      <c r="AB17" s="426"/>
      <c r="AC17" s="426"/>
      <c r="AD17" s="358" t="s">
        <v>1394</v>
      </c>
    </row>
    <row r="18" spans="2:30" ht="33" customHeight="1" thickBot="1">
      <c r="B18" s="427" t="s">
        <v>1395</v>
      </c>
      <c r="C18" s="428" t="s">
        <v>1392</v>
      </c>
      <c r="D18" s="428">
        <v>3</v>
      </c>
      <c r="E18" s="429"/>
      <c r="F18" s="430"/>
      <c r="G18" s="430"/>
      <c r="H18" s="430"/>
      <c r="I18" s="1515">
        <v>0.83172999999999997</v>
      </c>
      <c r="K18" s="388" t="s">
        <v>1396</v>
      </c>
      <c r="M18" s="685"/>
      <c r="O18" s="1355"/>
      <c r="P18" s="355">
        <f>IF( SUM( R18:V18 ) = 0, 0, $R$5 )</f>
        <v>0</v>
      </c>
      <c r="Q18" s="1354"/>
      <c r="R18" s="211"/>
      <c r="S18" s="211"/>
      <c r="T18" s="211"/>
      <c r="U18" s="211"/>
      <c r="V18" s="356">
        <f xml:space="preserve"> IF( ISNUMBER( I18 ), 0, 1 )</f>
        <v>0</v>
      </c>
      <c r="W18" s="1354"/>
      <c r="Y18" s="427" t="s">
        <v>1395</v>
      </c>
      <c r="Z18" s="429"/>
      <c r="AA18" s="430"/>
      <c r="AB18" s="430"/>
      <c r="AC18" s="430"/>
      <c r="AD18" s="431" t="s">
        <v>1397</v>
      </c>
    </row>
    <row r="19" spans="2:30" ht="15" customHeight="1" thickBot="1">
      <c r="B19" s="432"/>
      <c r="C19" s="432"/>
      <c r="D19" s="432"/>
      <c r="E19" s="432"/>
      <c r="F19" s="411"/>
      <c r="G19" s="411"/>
      <c r="H19" s="411"/>
      <c r="I19" s="411"/>
      <c r="K19" s="3"/>
      <c r="O19" s="1355"/>
      <c r="P19" s="355"/>
      <c r="Q19" s="1354"/>
      <c r="R19" s="211"/>
      <c r="S19" s="211"/>
      <c r="T19" s="211"/>
      <c r="U19" s="211"/>
      <c r="V19" s="211"/>
      <c r="W19" s="1354"/>
      <c r="Y19" s="432"/>
      <c r="Z19" s="432"/>
      <c r="AA19" s="411"/>
      <c r="AB19" s="411"/>
      <c r="AC19" s="411"/>
      <c r="AD19" s="411"/>
    </row>
    <row r="20" spans="2:30" ht="20.25" customHeight="1" thickBot="1">
      <c r="B20" s="233" t="s">
        <v>1398</v>
      </c>
      <c r="C20" s="416"/>
      <c r="D20" s="416"/>
      <c r="E20" s="417"/>
      <c r="F20" s="418"/>
      <c r="G20" s="418"/>
      <c r="H20" s="418"/>
      <c r="I20" s="32"/>
      <c r="O20" s="1355"/>
      <c r="P20" s="355"/>
      <c r="Q20" s="1354"/>
      <c r="R20" s="211"/>
      <c r="S20" s="211"/>
      <c r="T20" s="211"/>
      <c r="U20" s="211"/>
      <c r="V20" s="211"/>
      <c r="W20" s="1354"/>
      <c r="Y20" s="233" t="s">
        <v>1398</v>
      </c>
      <c r="Z20" s="417"/>
      <c r="AA20" s="418"/>
      <c r="AB20" s="418"/>
      <c r="AC20" s="418"/>
      <c r="AD20" s="32"/>
    </row>
    <row r="21" spans="2:30" ht="33" customHeight="1" thickBot="1">
      <c r="B21" s="1010" t="s">
        <v>1399</v>
      </c>
      <c r="C21" s="1011" t="s">
        <v>813</v>
      </c>
      <c r="D21" s="1011">
        <v>3</v>
      </c>
      <c r="E21" s="1487">
        <v>-204.93</v>
      </c>
      <c r="F21" s="1487">
        <v>-16.835999999999999</v>
      </c>
      <c r="G21" s="1487">
        <v>-205.75899999999999</v>
      </c>
      <c r="H21" s="1487">
        <v>0</v>
      </c>
      <c r="I21" s="1017">
        <f>IFERROR(SUM(E21:H21 ),0)</f>
        <v>-427.52499999999998</v>
      </c>
      <c r="K21" s="354" t="s">
        <v>1400</v>
      </c>
      <c r="M21" s="685"/>
      <c r="O21" s="1355"/>
      <c r="P21" s="355">
        <f t="shared" ref="P21:P22" si="0">IF( SUM( R21:V21 ) = 0, 0, $R$5 )</f>
        <v>0</v>
      </c>
      <c r="Q21" s="1354"/>
      <c r="R21" s="356">
        <f xml:space="preserve"> IF( ISNUMBER( E21 ), 0, 1 )</f>
        <v>0</v>
      </c>
      <c r="S21" s="356">
        <f t="shared" ref="S21:T22" si="1" xml:space="preserve"> IF( ISNUMBER( F21 ), 0, 1 )</f>
        <v>0</v>
      </c>
      <c r="T21" s="356">
        <f t="shared" si="1"/>
        <v>0</v>
      </c>
      <c r="U21" s="356">
        <f xml:space="preserve"> IF( ISNUMBER( H21 ), 0, 1 )</f>
        <v>0</v>
      </c>
      <c r="V21" s="211"/>
      <c r="W21" s="1354"/>
      <c r="Y21" s="1416" t="s">
        <v>1399</v>
      </c>
      <c r="Z21" s="353" t="s">
        <v>1401</v>
      </c>
      <c r="AA21" s="353" t="s">
        <v>1402</v>
      </c>
      <c r="AB21" s="433" t="s">
        <v>1403</v>
      </c>
      <c r="AC21" s="433" t="s">
        <v>1404</v>
      </c>
      <c r="AD21" s="358" t="s">
        <v>1405</v>
      </c>
    </row>
    <row r="22" spans="2:30" ht="33" customHeight="1" thickBot="1">
      <c r="B22" s="1012" t="s">
        <v>1406</v>
      </c>
      <c r="C22" s="1013" t="s">
        <v>813</v>
      </c>
      <c r="D22" s="1013">
        <v>3</v>
      </c>
      <c r="E22" s="1487">
        <v>-204.93</v>
      </c>
      <c r="F22" s="1487">
        <v>-16.835999999999999</v>
      </c>
      <c r="G22" s="1487">
        <v>-90.028999999999996</v>
      </c>
      <c r="H22" s="1487">
        <v>0</v>
      </c>
      <c r="I22" s="1019">
        <f>IFERROR(SUM(E22:H22 ),0)</f>
        <v>-311.79500000000002</v>
      </c>
      <c r="K22" s="388" t="s">
        <v>1407</v>
      </c>
      <c r="M22" s="685"/>
      <c r="O22" s="1355"/>
      <c r="P22" s="355">
        <f t="shared" si="0"/>
        <v>0</v>
      </c>
      <c r="Q22" s="1354"/>
      <c r="R22" s="356">
        <f xml:space="preserve"> IF( ISNUMBER( E22 ), 0, 1 )</f>
        <v>0</v>
      </c>
      <c r="S22" s="356">
        <f t="shared" si="1"/>
        <v>0</v>
      </c>
      <c r="T22" s="356">
        <f t="shared" si="1"/>
        <v>0</v>
      </c>
      <c r="U22" s="356">
        <f xml:space="preserve"> IF( ISNUMBER( H22 ), 0, 1 )</f>
        <v>0</v>
      </c>
      <c r="V22" s="211"/>
      <c r="W22" s="1354"/>
      <c r="Y22" s="427" t="s">
        <v>1406</v>
      </c>
      <c r="Z22" s="434" t="s">
        <v>1408</v>
      </c>
      <c r="AA22" s="362" t="s">
        <v>1409</v>
      </c>
      <c r="AB22" s="435" t="s">
        <v>1410</v>
      </c>
      <c r="AC22" s="435" t="s">
        <v>1411</v>
      </c>
      <c r="AD22" s="365" t="s">
        <v>1412</v>
      </c>
    </row>
    <row r="23" spans="2:30" ht="15" customHeight="1" thickBot="1">
      <c r="B23" s="30"/>
      <c r="C23" s="30"/>
      <c r="D23" s="30"/>
      <c r="G23" s="77"/>
      <c r="H23" s="77"/>
      <c r="O23" s="1355"/>
      <c r="P23" s="355"/>
      <c r="Q23" s="395"/>
      <c r="R23" s="211"/>
      <c r="S23" s="211"/>
      <c r="T23" s="211"/>
      <c r="U23" s="211"/>
      <c r="V23" s="211"/>
      <c r="W23" s="395"/>
      <c r="Y23" s="30"/>
      <c r="AB23" s="77"/>
      <c r="AC23" s="77"/>
    </row>
    <row r="24" spans="2:30" ht="20.25" customHeight="1" thickBot="1">
      <c r="B24" s="233" t="s">
        <v>1413</v>
      </c>
      <c r="C24" s="416"/>
      <c r="D24" s="416"/>
      <c r="E24" s="417"/>
      <c r="F24" s="418"/>
      <c r="G24" s="418"/>
      <c r="H24" s="418"/>
      <c r="I24" s="32"/>
      <c r="O24" s="1355"/>
      <c r="P24" s="355"/>
      <c r="Q24" s="395"/>
      <c r="R24" s="211"/>
      <c r="S24" s="211"/>
      <c r="T24" s="211"/>
      <c r="U24" s="211"/>
      <c r="V24" s="211"/>
      <c r="W24" s="395"/>
      <c r="Y24" s="233" t="s">
        <v>1413</v>
      </c>
      <c r="Z24" s="417"/>
      <c r="AA24" s="418"/>
      <c r="AB24" s="418"/>
      <c r="AC24" s="418"/>
      <c r="AD24" s="32"/>
    </row>
    <row r="25" spans="2:30" ht="33" customHeight="1" thickBot="1">
      <c r="B25" s="1010" t="s">
        <v>1414</v>
      </c>
      <c r="C25" s="1011" t="s">
        <v>1392</v>
      </c>
      <c r="D25" s="1011">
        <v>3</v>
      </c>
      <c r="E25" s="1515">
        <v>4.061E-2</v>
      </c>
      <c r="F25" s="1515">
        <v>5.1330000000000001E-2</v>
      </c>
      <c r="G25" s="1515">
        <v>2.6980000000000001E-2</v>
      </c>
      <c r="H25" s="1515">
        <v>9.3000000000000005E-4</v>
      </c>
      <c r="I25" s="1515">
        <v>3.2890000000000003E-2</v>
      </c>
      <c r="K25" s="354" t="s">
        <v>1415</v>
      </c>
      <c r="M25" s="685"/>
      <c r="O25" s="1355"/>
      <c r="P25" s="355">
        <f t="shared" ref="P25:P26" si="2">IF( SUM( R25:V25 ) = 0, 0, $R$5 )</f>
        <v>0</v>
      </c>
      <c r="Q25" s="395"/>
      <c r="R25" s="356">
        <f xml:space="preserve"> IF( ISNUMBER( E25 ), 0, 1 )</f>
        <v>0</v>
      </c>
      <c r="S25" s="356">
        <f t="shared" ref="S25:T26" si="3" xml:space="preserve"> IF( ISNUMBER( F25 ), 0, 1 )</f>
        <v>0</v>
      </c>
      <c r="T25" s="356">
        <f t="shared" si="3"/>
        <v>0</v>
      </c>
      <c r="U25" s="356">
        <f xml:space="preserve"> IF( ISNUMBER( H25 ), 0, 1 )</f>
        <v>0</v>
      </c>
      <c r="V25" s="211"/>
      <c r="W25" s="395"/>
      <c r="Y25" s="1416" t="s">
        <v>1414</v>
      </c>
      <c r="Z25" s="353" t="s">
        <v>1416</v>
      </c>
      <c r="AA25" s="353" t="s">
        <v>1417</v>
      </c>
      <c r="AB25" s="433" t="s">
        <v>1418</v>
      </c>
      <c r="AC25" s="433" t="s">
        <v>1419</v>
      </c>
      <c r="AD25" s="1021" t="s">
        <v>1420</v>
      </c>
    </row>
    <row r="26" spans="2:30" ht="33" customHeight="1" thickBot="1">
      <c r="B26" s="1012" t="s">
        <v>1421</v>
      </c>
      <c r="C26" s="1013" t="s">
        <v>1392</v>
      </c>
      <c r="D26" s="1013">
        <v>3</v>
      </c>
      <c r="E26" s="1515">
        <v>4.061E-2</v>
      </c>
      <c r="F26" s="1515">
        <v>5.1330000000000001E-2</v>
      </c>
      <c r="G26" s="1515">
        <v>1.1809999999999999E-2</v>
      </c>
      <c r="H26" s="1515">
        <v>-6.0200000000000002E-3</v>
      </c>
      <c r="I26" s="1515">
        <v>2.3990000000000001E-2</v>
      </c>
      <c r="K26" s="388" t="s">
        <v>1422</v>
      </c>
      <c r="M26" s="685"/>
      <c r="O26" s="1355"/>
      <c r="P26" s="355">
        <f t="shared" si="2"/>
        <v>0</v>
      </c>
      <c r="Q26" s="1354"/>
      <c r="R26" s="356">
        <f xml:space="preserve"> IF( ISNUMBER( E26 ), 0, 1 )</f>
        <v>0</v>
      </c>
      <c r="S26" s="356">
        <f t="shared" si="3"/>
        <v>0</v>
      </c>
      <c r="T26" s="356">
        <f t="shared" si="3"/>
        <v>0</v>
      </c>
      <c r="U26" s="356">
        <f xml:space="preserve"> IF( ISNUMBER( H26 ), 0, 1 )</f>
        <v>0</v>
      </c>
      <c r="V26" s="211"/>
      <c r="W26" s="1354"/>
      <c r="Y26" s="427" t="s">
        <v>1421</v>
      </c>
      <c r="Z26" s="434" t="s">
        <v>1423</v>
      </c>
      <c r="AA26" s="362" t="s">
        <v>1424</v>
      </c>
      <c r="AB26" s="435" t="s">
        <v>1425</v>
      </c>
      <c r="AC26" s="435" t="s">
        <v>1426</v>
      </c>
      <c r="AD26" s="1022" t="s">
        <v>1427</v>
      </c>
    </row>
    <row r="27" spans="2:30" ht="15" customHeight="1" thickBot="1">
      <c r="B27" s="432"/>
      <c r="C27" s="432"/>
      <c r="D27" s="432"/>
      <c r="E27" s="377"/>
      <c r="F27" s="411"/>
      <c r="G27" s="411"/>
      <c r="H27" s="411"/>
      <c r="I27" s="411"/>
      <c r="K27" s="3"/>
      <c r="O27" s="1355"/>
      <c r="P27" s="355"/>
      <c r="Q27" s="1354"/>
      <c r="R27" s="211"/>
      <c r="S27" s="211"/>
      <c r="T27" s="211"/>
      <c r="U27" s="211"/>
      <c r="V27" s="211"/>
      <c r="W27" s="1354"/>
      <c r="Y27" s="432"/>
      <c r="Z27" s="377"/>
      <c r="AA27" s="411"/>
      <c r="AB27" s="411"/>
      <c r="AC27" s="411"/>
      <c r="AD27" s="411"/>
    </row>
    <row r="28" spans="2:30" ht="20.25" customHeight="1" thickBot="1">
      <c r="B28" s="233" t="s">
        <v>1428</v>
      </c>
      <c r="C28" s="416"/>
      <c r="D28" s="416"/>
      <c r="E28" s="417"/>
      <c r="F28" s="418"/>
      <c r="G28" s="418"/>
      <c r="H28" s="418"/>
      <c r="I28" s="32"/>
      <c r="O28" s="1355"/>
      <c r="P28" s="355"/>
      <c r="Q28" s="1354"/>
      <c r="R28" s="211"/>
      <c r="S28" s="211"/>
      <c r="T28" s="211"/>
      <c r="U28" s="211"/>
      <c r="V28" s="211"/>
      <c r="W28" s="1354"/>
      <c r="Y28" s="233" t="s">
        <v>1428</v>
      </c>
      <c r="Z28" s="417"/>
      <c r="AA28" s="418"/>
      <c r="AB28" s="418"/>
      <c r="AC28" s="418"/>
      <c r="AD28" s="32"/>
    </row>
    <row r="29" spans="2:30" ht="33" customHeight="1" thickBot="1">
      <c r="B29" s="1014" t="s">
        <v>1429</v>
      </c>
      <c r="C29" s="1015" t="s">
        <v>1430</v>
      </c>
      <c r="D29" s="1015">
        <v>3</v>
      </c>
      <c r="E29" s="1487">
        <v>9.0839999999999996</v>
      </c>
      <c r="F29" s="1487">
        <v>2.4159999999999999</v>
      </c>
      <c r="G29" s="1487">
        <v>17.411000000000001</v>
      </c>
      <c r="H29" s="1487">
        <v>0.753</v>
      </c>
      <c r="I29" s="1487">
        <v>13.8</v>
      </c>
      <c r="K29" s="400" t="s">
        <v>1431</v>
      </c>
      <c r="M29" s="685"/>
      <c r="O29" s="1355"/>
      <c r="P29" s="355">
        <f t="shared" ref="P29" si="4">IF( SUM( R29:T29 ) = 0, 0, $R$5 )</f>
        <v>0</v>
      </c>
      <c r="Q29" s="1354"/>
      <c r="R29" s="356">
        <f xml:space="preserve"> IF( ISNUMBER( E29 ), 0, 1 )</f>
        <v>0</v>
      </c>
      <c r="S29" s="356">
        <f t="shared" ref="S29:T29" si="5" xml:space="preserve"> IF( ISNUMBER( F29 ), 0, 1 )</f>
        <v>0</v>
      </c>
      <c r="T29" s="356">
        <f t="shared" si="5"/>
        <v>0</v>
      </c>
      <c r="U29" s="356">
        <f xml:space="preserve"> IF( ISNUMBER( H29 ), 0, 1 )</f>
        <v>0</v>
      </c>
      <c r="V29" s="211"/>
      <c r="W29" s="1354"/>
      <c r="Y29" s="1426" t="s">
        <v>1429</v>
      </c>
      <c r="Z29" s="436" t="s">
        <v>1432</v>
      </c>
      <c r="AA29" s="436" t="s">
        <v>1433</v>
      </c>
      <c r="AB29" s="438" t="s">
        <v>1434</v>
      </c>
      <c r="AC29" s="438" t="s">
        <v>1435</v>
      </c>
      <c r="AD29" s="1023" t="s">
        <v>1436</v>
      </c>
    </row>
    <row r="30" spans="2:30" ht="8.25" customHeight="1">
      <c r="B30" s="30"/>
      <c r="C30" s="30"/>
      <c r="D30" s="30"/>
      <c r="I30" s="32"/>
      <c r="P30" s="413"/>
      <c r="Q30" s="213"/>
      <c r="R30" s="211"/>
      <c r="S30" s="211"/>
      <c r="T30" s="211"/>
      <c r="U30" s="211"/>
      <c r="V30" s="211"/>
      <c r="W30" s="213"/>
    </row>
    <row r="31" spans="2:30" ht="15.75" customHeight="1">
      <c r="Q31" s="213"/>
      <c r="R31" s="1348"/>
      <c r="S31" s="1349"/>
      <c r="T31" s="1349"/>
      <c r="U31" s="1349"/>
      <c r="V31" s="1349"/>
      <c r="W31" s="213"/>
    </row>
    <row r="32" spans="2:30" ht="15.75" customHeight="1">
      <c r="P32" s="413"/>
      <c r="R32" s="211"/>
      <c r="S32" s="211"/>
      <c r="T32" s="211"/>
      <c r="U32" s="211"/>
      <c r="V32" s="211"/>
    </row>
    <row r="33" spans="16:23" ht="15.75" customHeight="1">
      <c r="P33" s="413"/>
      <c r="R33" s="211"/>
      <c r="S33" s="211"/>
      <c r="T33" s="211"/>
      <c r="U33" s="211"/>
      <c r="V33" s="211"/>
    </row>
    <row r="34" spans="16:23" ht="15.75" customHeight="1">
      <c r="P34" s="413"/>
      <c r="R34" s="211"/>
      <c r="S34" s="211"/>
      <c r="T34" s="211"/>
      <c r="U34" s="211"/>
      <c r="V34" s="211"/>
    </row>
    <row r="35" spans="16:23" ht="15.75" customHeight="1">
      <c r="R35" s="211"/>
      <c r="S35" s="211"/>
      <c r="T35" s="211"/>
      <c r="U35" s="211"/>
      <c r="V35" s="211"/>
    </row>
    <row r="36" spans="16:23" ht="15.75" customHeight="1">
      <c r="P36" s="413"/>
      <c r="R36" s="211"/>
      <c r="S36" s="211"/>
      <c r="T36" s="211"/>
      <c r="U36" s="211"/>
      <c r="V36" s="211"/>
    </row>
    <row r="37" spans="16:23" ht="15.75" customHeight="1">
      <c r="P37" s="413"/>
      <c r="Q37" s="215"/>
      <c r="R37" s="211"/>
      <c r="S37" s="211"/>
      <c r="T37" s="211"/>
      <c r="U37" s="211"/>
      <c r="V37" s="211"/>
      <c r="W37" s="215"/>
    </row>
    <row r="38" spans="16:23" ht="15.75" customHeight="1">
      <c r="P38" s="413"/>
      <c r="R38" s="211"/>
      <c r="S38" s="211"/>
      <c r="T38" s="211"/>
      <c r="U38" s="211"/>
      <c r="V38" s="211"/>
    </row>
    <row r="39" spans="16:23" ht="15.75" customHeight="1">
      <c r="P39" s="413"/>
      <c r="R39" s="211"/>
      <c r="S39" s="211"/>
      <c r="T39" s="211"/>
      <c r="U39" s="211"/>
      <c r="V39" s="211"/>
    </row>
    <row r="40" spans="16:23" ht="15.75" customHeight="1">
      <c r="P40" s="413"/>
      <c r="R40" s="211"/>
      <c r="S40" s="211"/>
      <c r="T40" s="211"/>
      <c r="U40" s="211"/>
      <c r="V40" s="211"/>
    </row>
    <row r="41" spans="16:23" ht="15.75" customHeight="1">
      <c r="P41" s="413"/>
      <c r="R41" s="211"/>
      <c r="S41" s="211"/>
      <c r="T41" s="211"/>
      <c r="U41" s="211"/>
      <c r="V41" s="211"/>
    </row>
    <row r="42" spans="16:23" ht="15.75" customHeight="1">
      <c r="P42" s="413"/>
      <c r="R42" s="211"/>
      <c r="S42" s="211"/>
      <c r="T42" s="211"/>
      <c r="U42" s="211"/>
      <c r="V42" s="211"/>
    </row>
    <row r="43" spans="16:23" ht="15.75" customHeight="1">
      <c r="P43" s="413"/>
      <c r="R43" s="211"/>
      <c r="S43" s="211"/>
      <c r="T43" s="211"/>
      <c r="U43" s="211"/>
      <c r="V43" s="211"/>
    </row>
    <row r="44" spans="16:23" ht="15.75" customHeight="1">
      <c r="P44" s="413"/>
      <c r="R44" s="211"/>
      <c r="S44" s="211"/>
      <c r="T44" s="211"/>
      <c r="U44" s="211"/>
      <c r="V44" s="211"/>
    </row>
    <row r="50" spans="16:22" ht="15.75" customHeight="1">
      <c r="P50" s="413">
        <f t="shared" ref="P50:P51" si="6">IF( SUM( R50:T50 ) = 0, 0, $R$5 )</f>
        <v>0</v>
      </c>
      <c r="R50" s="211"/>
      <c r="S50" s="211"/>
      <c r="T50" s="211"/>
      <c r="U50" s="211"/>
      <c r="V50" s="211"/>
    </row>
    <row r="51" spans="16:22" ht="15.75" customHeight="1">
      <c r="P51" s="413">
        <f t="shared" si="6"/>
        <v>0</v>
      </c>
      <c r="R51" s="211"/>
      <c r="S51" s="211"/>
      <c r="T51" s="211"/>
      <c r="U51" s="211"/>
      <c r="V51" s="211"/>
    </row>
  </sheetData>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P12:P13 P15">
    <cfRule type="cellIs" dxfId="380" priority="10" operator="equal">
      <formula>0</formula>
    </cfRule>
  </conditionalFormatting>
  <conditionalFormatting sqref="P36:P44">
    <cfRule type="cellIs" dxfId="379" priority="7" operator="equal">
      <formula>0</formula>
    </cfRule>
  </conditionalFormatting>
  <conditionalFormatting sqref="P19:P20">
    <cfRule type="cellIs" dxfId="378" priority="9" operator="equal">
      <formula>0</formula>
    </cfRule>
  </conditionalFormatting>
  <conditionalFormatting sqref="P27:P30">
    <cfRule type="cellIs" dxfId="377" priority="8" operator="equal">
      <formula>0</formula>
    </cfRule>
  </conditionalFormatting>
  <conditionalFormatting sqref="P50:P51">
    <cfRule type="cellIs" dxfId="376" priority="6" operator="equal">
      <formula>0</formula>
    </cfRule>
  </conditionalFormatting>
  <conditionalFormatting sqref="P23:P24">
    <cfRule type="cellIs" dxfId="375" priority="5" operator="equal">
      <formula>0</formula>
    </cfRule>
  </conditionalFormatting>
  <conditionalFormatting sqref="P32:P34">
    <cfRule type="cellIs" dxfId="374" priority="4" operator="equal">
      <formula>0</formula>
    </cfRule>
  </conditionalFormatting>
  <conditionalFormatting sqref="P18">
    <cfRule type="cellIs" dxfId="373" priority="3" operator="equal">
      <formula>0</formula>
    </cfRule>
  </conditionalFormatting>
  <conditionalFormatting sqref="P25:P26">
    <cfRule type="cellIs" dxfId="372" priority="1" operator="equal">
      <formula>0</formula>
    </cfRule>
  </conditionalFormatting>
  <conditionalFormatting sqref="P21:P22">
    <cfRule type="cellIs" dxfId="371"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8252E-5129-4146-9EE0-53AE98D0B5A9}">
  <sheetPr>
    <pageSetUpPr fitToPage="1"/>
  </sheetPr>
  <dimension ref="B1:BL63"/>
  <sheetViews>
    <sheetView showGridLines="0" topLeftCell="B1" zoomScale="70" zoomScaleNormal="70" zoomScaleSheetLayoutView="100" workbookViewId="0">
      <pane ySplit="8" topLeftCell="A18" activePane="bottomLeft" state="frozen"/>
      <selection pane="bottomLeft" activeCell="D17" sqref="D17:D31"/>
      <selection activeCell="D17" sqref="D17:D31"/>
    </sheetView>
  </sheetViews>
  <sheetFormatPr defaultColWidth="8.625" defaultRowHeight="14.45" zeroHeight="1"/>
  <cols>
    <col min="1" max="1" width="1.625" style="1310" customWidth="1"/>
    <col min="2" max="2" width="36.125" style="1310" customWidth="1"/>
    <col min="3" max="14" width="12.5" style="1344" customWidth="1"/>
    <col min="15" max="15" width="1.625" style="1310" customWidth="1"/>
    <col min="16" max="16" width="12.5" style="1310" customWidth="1"/>
    <col min="17" max="17" width="1.625" style="1310" customWidth="1"/>
    <col min="18" max="18" width="33.625" style="1310" customWidth="1"/>
    <col min="19" max="19" width="1.625" style="1310" customWidth="1"/>
    <col min="20" max="20" width="1.625" style="1311" customWidth="1"/>
    <col min="21" max="21" width="25.125" style="1311" customWidth="1"/>
    <col min="22" max="22" width="1.625" style="1346" customWidth="1"/>
    <col min="23" max="34" width="6.125" style="1346" hidden="1" customWidth="1"/>
    <col min="35" max="35" width="1.625" style="1346" hidden="1" customWidth="1"/>
    <col min="36" max="36" width="1.625" style="1310" customWidth="1"/>
    <col min="37" max="37" width="30.625" style="1310" customWidth="1"/>
    <col min="38" max="49" width="17.5" style="1310" customWidth="1"/>
    <col min="50" max="50" width="1.625" style="1310" customWidth="1"/>
    <col min="51" max="16384" width="8.625" style="1310"/>
  </cols>
  <sheetData>
    <row r="1" spans="2:64" s="118" customFormat="1" ht="30" customHeight="1">
      <c r="B1" s="439" t="s">
        <v>662</v>
      </c>
      <c r="C1" s="440"/>
      <c r="D1" s="440"/>
      <c r="E1" s="440"/>
      <c r="F1" s="440"/>
      <c r="G1" s="441"/>
      <c r="H1" s="441"/>
      <c r="I1" s="441"/>
      <c r="J1" s="441"/>
      <c r="K1" s="441"/>
      <c r="L1" s="441"/>
      <c r="M1" s="441"/>
      <c r="N1" s="441"/>
      <c r="T1" s="218"/>
      <c r="U1" s="1347"/>
      <c r="V1" s="1354"/>
      <c r="W1" s="1346"/>
      <c r="X1" s="1346"/>
      <c r="Y1" s="1346"/>
      <c r="Z1" s="1346"/>
      <c r="AA1" s="1346"/>
      <c r="AB1" s="1346"/>
      <c r="AC1" s="1346"/>
      <c r="AD1" s="1346"/>
      <c r="AE1" s="1346"/>
      <c r="AF1" s="1346"/>
      <c r="AG1" s="1346"/>
      <c r="AH1" s="1346"/>
      <c r="AI1" s="1354"/>
      <c r="AK1" s="439" t="s">
        <v>662</v>
      </c>
      <c r="AL1" s="1405"/>
      <c r="AM1" s="1405"/>
      <c r="AN1" s="1405"/>
      <c r="AO1" s="1405"/>
      <c r="AP1" s="442"/>
      <c r="AQ1" s="443"/>
      <c r="AR1" s="443"/>
      <c r="AS1" s="443"/>
      <c r="AT1" s="443"/>
      <c r="AU1" s="443"/>
      <c r="AV1" s="442"/>
      <c r="AW1" s="443"/>
    </row>
    <row r="2" spans="2:64" s="118" customFormat="1" ht="30" customHeight="1">
      <c r="B2" s="439" t="s">
        <v>12</v>
      </c>
      <c r="C2" s="440"/>
      <c r="D2" s="440"/>
      <c r="E2" s="440"/>
      <c r="F2" s="440"/>
      <c r="G2" s="441"/>
      <c r="H2" s="441"/>
      <c r="I2" s="441"/>
      <c r="J2" s="441"/>
      <c r="K2" s="441"/>
      <c r="L2" s="441"/>
      <c r="M2" s="441"/>
      <c r="N2" s="441"/>
      <c r="T2" s="218"/>
      <c r="U2" s="1347"/>
      <c r="V2" s="1354"/>
      <c r="W2" s="1346"/>
      <c r="X2" s="1346"/>
      <c r="Y2" s="1346"/>
      <c r="Z2" s="1346"/>
      <c r="AA2" s="1346"/>
      <c r="AB2" s="1346"/>
      <c r="AC2" s="1346"/>
      <c r="AD2" s="1346"/>
      <c r="AE2" s="1346"/>
      <c r="AF2" s="1346"/>
      <c r="AG2" s="1346"/>
      <c r="AH2" s="1346"/>
      <c r="AI2" s="1354"/>
      <c r="AK2" s="439"/>
      <c r="AL2" s="443"/>
      <c r="AM2" s="443"/>
      <c r="AN2" s="443"/>
      <c r="AO2" s="443"/>
      <c r="AP2" s="442"/>
      <c r="AQ2" s="443"/>
      <c r="AR2" s="443"/>
      <c r="AS2" s="443"/>
      <c r="AT2" s="443"/>
      <c r="AU2" s="443"/>
      <c r="AV2" s="442"/>
      <c r="AW2" s="443"/>
    </row>
    <row r="3" spans="2:64" s="119" customFormat="1" ht="44.25" customHeight="1">
      <c r="B3" s="2075" t="s">
        <v>1437</v>
      </c>
      <c r="C3" s="2046"/>
      <c r="D3" s="2046"/>
      <c r="E3" s="2046"/>
      <c r="F3" s="2046"/>
      <c r="G3" s="2046"/>
      <c r="H3" s="2046"/>
      <c r="I3" s="2046"/>
      <c r="J3" s="2046"/>
      <c r="K3" s="2046"/>
      <c r="L3" s="2046"/>
      <c r="M3" s="2046"/>
      <c r="N3" s="2046"/>
      <c r="O3" s="2046"/>
      <c r="P3" s="2046"/>
      <c r="Q3" s="2046"/>
      <c r="R3" s="2046"/>
      <c r="T3" s="171"/>
      <c r="U3" s="163" t="s">
        <v>798</v>
      </c>
      <c r="V3" s="1354"/>
      <c r="W3" s="1346"/>
      <c r="X3" s="1346"/>
      <c r="Y3" s="1346"/>
      <c r="Z3" s="1346"/>
      <c r="AA3" s="1346"/>
      <c r="AB3" s="1346"/>
      <c r="AC3" s="1346"/>
      <c r="AD3" s="1346"/>
      <c r="AE3" s="1346"/>
      <c r="AF3" s="1346"/>
      <c r="AG3" s="1346"/>
      <c r="AH3" s="1346"/>
      <c r="AI3" s="1354"/>
      <c r="AK3" s="2077" t="s">
        <v>1437</v>
      </c>
      <c r="AL3" s="2048"/>
      <c r="AM3" s="2048"/>
      <c r="AN3" s="2048"/>
      <c r="AO3" s="2048"/>
      <c r="AP3" s="2048"/>
      <c r="AQ3" s="2048"/>
      <c r="AR3" s="2048"/>
      <c r="AS3" s="2048"/>
      <c r="AT3" s="2048"/>
      <c r="AU3" s="2048"/>
      <c r="AV3" s="2048"/>
      <c r="AW3" s="2048"/>
    </row>
    <row r="4" spans="2:64" s="120" customFormat="1" ht="15.75" customHeight="1" thickBot="1">
      <c r="C4" s="444"/>
      <c r="D4" s="444"/>
      <c r="E4" s="444"/>
      <c r="F4" s="444"/>
      <c r="G4" s="444"/>
      <c r="H4" s="444"/>
      <c r="I4" s="445"/>
      <c r="J4" s="445"/>
      <c r="K4" s="445"/>
      <c r="L4" s="445"/>
      <c r="M4" s="445"/>
      <c r="N4" s="445"/>
      <c r="T4" s="1350"/>
      <c r="U4" s="1347"/>
      <c r="V4" s="1354"/>
      <c r="W4" s="2031" t="s">
        <v>799</v>
      </c>
      <c r="X4" s="2031"/>
      <c r="Y4" s="2031"/>
      <c r="Z4" s="2031"/>
      <c r="AA4" s="2031"/>
      <c r="AB4" s="2031"/>
      <c r="AC4" s="2031"/>
      <c r="AD4" s="2031"/>
      <c r="AE4" s="2031"/>
      <c r="AF4" s="2031"/>
      <c r="AG4" s="2031"/>
      <c r="AH4" s="2031"/>
      <c r="AI4" s="1354"/>
      <c r="AL4" s="121"/>
      <c r="AM4" s="121"/>
      <c r="AN4" s="121"/>
      <c r="AO4" s="121"/>
      <c r="AP4" s="121"/>
      <c r="AQ4" s="121"/>
    </row>
    <row r="5" spans="2:64" s="122" customFormat="1" ht="20.25" customHeight="1">
      <c r="B5" s="2058" t="s">
        <v>800</v>
      </c>
      <c r="C5" s="2059" t="s">
        <v>1438</v>
      </c>
      <c r="D5" s="2059"/>
      <c r="E5" s="2059"/>
      <c r="F5" s="2059"/>
      <c r="G5" s="2059"/>
      <c r="H5" s="2059"/>
      <c r="I5" s="2059" t="s">
        <v>1439</v>
      </c>
      <c r="J5" s="2059"/>
      <c r="K5" s="2059"/>
      <c r="L5" s="2059"/>
      <c r="M5" s="2059"/>
      <c r="N5" s="2064"/>
      <c r="P5" s="2042" t="s">
        <v>806</v>
      </c>
      <c r="R5" s="2042" t="s">
        <v>807</v>
      </c>
      <c r="T5" s="1350"/>
      <c r="U5" s="1347"/>
      <c r="V5" s="1354"/>
      <c r="W5" s="198" t="s">
        <v>808</v>
      </c>
      <c r="X5" s="211"/>
      <c r="Y5" s="211"/>
      <c r="Z5" s="211"/>
      <c r="AA5" s="211"/>
      <c r="AB5" s="211"/>
      <c r="AC5" s="211"/>
      <c r="AD5" s="211"/>
      <c r="AE5" s="211"/>
      <c r="AF5" s="211"/>
      <c r="AG5" s="211"/>
      <c r="AH5" s="211"/>
      <c r="AI5" s="1354"/>
      <c r="AK5" s="2058" t="s">
        <v>800</v>
      </c>
      <c r="AL5" s="2059" t="s">
        <v>1438</v>
      </c>
      <c r="AM5" s="2059"/>
      <c r="AN5" s="2059"/>
      <c r="AO5" s="2059"/>
      <c r="AP5" s="2059"/>
      <c r="AQ5" s="2059"/>
      <c r="AR5" s="2059" t="s">
        <v>1440</v>
      </c>
      <c r="AS5" s="2059"/>
      <c r="AT5" s="2059"/>
      <c r="AU5" s="2059"/>
      <c r="AV5" s="2059"/>
      <c r="AW5" s="2064"/>
    </row>
    <row r="6" spans="2:64" s="122" customFormat="1" ht="75" customHeight="1">
      <c r="B6" s="2124"/>
      <c r="C6" s="1435" t="s">
        <v>1441</v>
      </c>
      <c r="D6" s="1435" t="s">
        <v>1442</v>
      </c>
      <c r="E6" s="1435" t="s">
        <v>1443</v>
      </c>
      <c r="F6" s="1435" t="s">
        <v>1441</v>
      </c>
      <c r="G6" s="1435" t="s">
        <v>1442</v>
      </c>
      <c r="H6" s="1435" t="s">
        <v>1443</v>
      </c>
      <c r="I6" s="1435" t="s">
        <v>1441</v>
      </c>
      <c r="J6" s="1435" t="s">
        <v>1442</v>
      </c>
      <c r="K6" s="1435" t="s">
        <v>1443</v>
      </c>
      <c r="L6" s="1435" t="s">
        <v>1441</v>
      </c>
      <c r="M6" s="1435" t="s">
        <v>1442</v>
      </c>
      <c r="N6" s="1436" t="s">
        <v>1443</v>
      </c>
      <c r="P6" s="2125"/>
      <c r="R6" s="2125"/>
      <c r="T6" s="1350"/>
      <c r="U6" s="1347"/>
      <c r="V6" s="1354"/>
      <c r="W6" s="1311"/>
      <c r="X6" s="1311"/>
      <c r="Y6" s="1311"/>
      <c r="Z6" s="1311"/>
      <c r="AA6" s="1311"/>
      <c r="AB6" s="1311"/>
      <c r="AC6" s="1311"/>
      <c r="AD6" s="1311"/>
      <c r="AE6" s="1311"/>
      <c r="AF6" s="1311"/>
      <c r="AG6" s="1311"/>
      <c r="AH6" s="1311"/>
      <c r="AI6" s="1354"/>
      <c r="AK6" s="2124"/>
      <c r="AL6" s="1435" t="s">
        <v>1441</v>
      </c>
      <c r="AM6" s="1435" t="s">
        <v>1442</v>
      </c>
      <c r="AN6" s="1435" t="s">
        <v>1443</v>
      </c>
      <c r="AO6" s="1435" t="s">
        <v>1441</v>
      </c>
      <c r="AP6" s="1435" t="s">
        <v>1442</v>
      </c>
      <c r="AQ6" s="1435" t="s">
        <v>1443</v>
      </c>
      <c r="AR6" s="1435" t="s">
        <v>1441</v>
      </c>
      <c r="AS6" s="1435" t="s">
        <v>1442</v>
      </c>
      <c r="AT6" s="1435" t="s">
        <v>1443</v>
      </c>
      <c r="AU6" s="1435" t="s">
        <v>1441</v>
      </c>
      <c r="AV6" s="1435" t="s">
        <v>1442</v>
      </c>
      <c r="AW6" s="1436" t="s">
        <v>1443</v>
      </c>
    </row>
    <row r="7" spans="2:64" s="122" customFormat="1" ht="15" customHeight="1">
      <c r="B7" s="1434" t="s">
        <v>801</v>
      </c>
      <c r="C7" s="2122" t="s">
        <v>1392</v>
      </c>
      <c r="D7" s="2122"/>
      <c r="E7" s="2122"/>
      <c r="F7" s="2122" t="s">
        <v>813</v>
      </c>
      <c r="G7" s="2122"/>
      <c r="H7" s="2122"/>
      <c r="I7" s="2122" t="s">
        <v>1392</v>
      </c>
      <c r="J7" s="2122"/>
      <c r="K7" s="2122"/>
      <c r="L7" s="2122" t="s">
        <v>813</v>
      </c>
      <c r="M7" s="2122"/>
      <c r="N7" s="2123"/>
      <c r="P7" s="2125"/>
      <c r="R7" s="2125"/>
      <c r="T7" s="1350"/>
      <c r="U7" s="1347"/>
      <c r="V7" s="1354"/>
      <c r="W7" s="1311"/>
      <c r="X7" s="1311"/>
      <c r="Y7" s="1311"/>
      <c r="Z7" s="1311"/>
      <c r="AA7" s="1311"/>
      <c r="AB7" s="1311"/>
      <c r="AC7" s="1311"/>
      <c r="AD7" s="1311"/>
      <c r="AE7" s="1311"/>
      <c r="AF7" s="1311"/>
      <c r="AG7" s="1311"/>
      <c r="AH7" s="1311"/>
      <c r="AI7" s="1354"/>
      <c r="AK7" s="1434" t="s">
        <v>801</v>
      </c>
      <c r="AL7" s="2122" t="s">
        <v>1392</v>
      </c>
      <c r="AM7" s="2122"/>
      <c r="AN7" s="2122"/>
      <c r="AO7" s="2122" t="s">
        <v>813</v>
      </c>
      <c r="AP7" s="2122"/>
      <c r="AQ7" s="2122"/>
      <c r="AR7" s="2122" t="s">
        <v>1392</v>
      </c>
      <c r="AS7" s="2122"/>
      <c r="AT7" s="2122"/>
      <c r="AU7" s="2122" t="s">
        <v>813</v>
      </c>
      <c r="AV7" s="2122"/>
      <c r="AW7" s="2123"/>
    </row>
    <row r="8" spans="2:64" s="122" customFormat="1" ht="15" customHeight="1" thickBot="1">
      <c r="B8" s="1420" t="s">
        <v>802</v>
      </c>
      <c r="C8" s="2061">
        <v>3</v>
      </c>
      <c r="D8" s="2061"/>
      <c r="E8" s="2061"/>
      <c r="F8" s="2061">
        <v>3</v>
      </c>
      <c r="G8" s="2061"/>
      <c r="H8" s="2061"/>
      <c r="I8" s="2061">
        <v>3</v>
      </c>
      <c r="J8" s="2061"/>
      <c r="K8" s="2061"/>
      <c r="L8" s="2061">
        <v>3</v>
      </c>
      <c r="M8" s="2061"/>
      <c r="N8" s="2065"/>
      <c r="P8" s="2043"/>
      <c r="R8" s="2043"/>
      <c r="T8" s="1350"/>
      <c r="U8" s="1347"/>
      <c r="V8" s="1354"/>
      <c r="W8" s="1347"/>
      <c r="X8" s="1347"/>
      <c r="Y8" s="1347"/>
      <c r="Z8" s="1347"/>
      <c r="AA8" s="1347"/>
      <c r="AB8" s="1347"/>
      <c r="AC8" s="1347"/>
      <c r="AD8" s="1347"/>
      <c r="AE8" s="1347"/>
      <c r="AF8" s="1347"/>
      <c r="AG8" s="1347"/>
      <c r="AH8" s="1347"/>
      <c r="AI8" s="1354"/>
      <c r="AK8" s="1420" t="s">
        <v>802</v>
      </c>
      <c r="AL8" s="2061">
        <v>3</v>
      </c>
      <c r="AM8" s="2061"/>
      <c r="AN8" s="2061"/>
      <c r="AO8" s="2061">
        <v>3</v>
      </c>
      <c r="AP8" s="2061"/>
      <c r="AQ8" s="2061"/>
      <c r="AR8" s="2061">
        <v>3</v>
      </c>
      <c r="AS8" s="2061"/>
      <c r="AT8" s="2061"/>
      <c r="AU8" s="2061">
        <v>3</v>
      </c>
      <c r="AV8" s="2061"/>
      <c r="AW8" s="2065"/>
    </row>
    <row r="9" spans="2:64" s="122" customFormat="1" ht="14.25" customHeight="1" thickBot="1">
      <c r="B9" s="123"/>
      <c r="C9" s="446"/>
      <c r="D9" s="446"/>
      <c r="E9" s="446"/>
      <c r="F9" s="446"/>
      <c r="G9" s="446"/>
      <c r="H9" s="446"/>
      <c r="I9" s="446"/>
      <c r="J9" s="446"/>
      <c r="K9" s="446"/>
      <c r="L9" s="446"/>
      <c r="M9" s="446"/>
      <c r="N9" s="446"/>
      <c r="P9" s="1311"/>
      <c r="T9" s="1350"/>
      <c r="U9" s="1347"/>
      <c r="V9" s="1354"/>
      <c r="W9" s="1311"/>
      <c r="X9" s="1311"/>
      <c r="Y9" s="1311"/>
      <c r="Z9" s="1311"/>
      <c r="AA9" s="1311"/>
      <c r="AB9" s="1311"/>
      <c r="AC9" s="1311"/>
      <c r="AD9" s="1311"/>
      <c r="AE9" s="1311"/>
      <c r="AF9" s="1311"/>
      <c r="AG9" s="1311"/>
      <c r="AH9" s="1311"/>
      <c r="AI9" s="1354"/>
      <c r="AK9" s="447"/>
      <c r="AL9" s="123"/>
      <c r="AM9" s="123"/>
      <c r="AN9" s="123"/>
      <c r="AO9" s="123"/>
      <c r="AP9" s="123"/>
      <c r="AQ9" s="123"/>
      <c r="AR9" s="123"/>
      <c r="AS9" s="123"/>
      <c r="AT9" s="123"/>
      <c r="AU9" s="123"/>
      <c r="AV9" s="123"/>
      <c r="AW9" s="123"/>
    </row>
    <row r="10" spans="2:64" s="122" customFormat="1" ht="20.25" customHeight="1" thickBot="1">
      <c r="B10" s="448" t="s">
        <v>1444</v>
      </c>
      <c r="C10" s="446"/>
      <c r="D10" s="446"/>
      <c r="E10" s="446"/>
      <c r="F10" s="446"/>
      <c r="G10" s="446"/>
      <c r="H10" s="446"/>
      <c r="I10" s="446"/>
      <c r="J10" s="446"/>
      <c r="K10" s="446"/>
      <c r="L10" s="446"/>
      <c r="M10" s="446"/>
      <c r="N10" s="446"/>
      <c r="P10" s="1311"/>
      <c r="T10" s="1355"/>
      <c r="U10" s="1347"/>
      <c r="V10" s="1354"/>
      <c r="AI10" s="1354"/>
      <c r="AK10" s="475" t="s">
        <v>1444</v>
      </c>
      <c r="AL10" s="123"/>
      <c r="AM10" s="123"/>
      <c r="AN10" s="123"/>
      <c r="AO10" s="123"/>
      <c r="AP10" s="123"/>
      <c r="AQ10" s="123"/>
      <c r="AR10" s="123"/>
      <c r="AS10" s="123"/>
      <c r="AT10" s="123"/>
      <c r="AU10" s="123"/>
      <c r="AV10" s="123"/>
      <c r="AW10" s="123"/>
    </row>
    <row r="11" spans="2:64" s="122" customFormat="1" ht="32.25" customHeight="1" thickBot="1">
      <c r="B11" s="449" t="s">
        <v>1444</v>
      </c>
      <c r="C11" s="1516">
        <v>3.832E-2</v>
      </c>
      <c r="D11" s="1517">
        <f>IF(OR(G11=0, D12=0), 0, G11/D12)</f>
        <v>1.5942265291083009E-2</v>
      </c>
      <c r="E11" s="1517">
        <f>+C11</f>
        <v>3.832E-2</v>
      </c>
      <c r="F11" s="1518">
        <f>C11*C12</f>
        <v>215.95324135999999</v>
      </c>
      <c r="G11" s="1518">
        <f>H11</f>
        <v>89.843002719999987</v>
      </c>
      <c r="H11" s="1518">
        <f>E11*E12</f>
        <v>89.843002719999987</v>
      </c>
      <c r="I11" s="1516">
        <v>3.832E-2</v>
      </c>
      <c r="J11" s="1517">
        <f>IF(OR(M11=0, J12=0), 0, M11/J12)</f>
        <v>1.5942265291083009E-2</v>
      </c>
      <c r="K11" s="1517">
        <f>+I11</f>
        <v>3.832E-2</v>
      </c>
      <c r="L11" s="1518">
        <f>I11*I12</f>
        <v>215.95324135999999</v>
      </c>
      <c r="M11" s="1518">
        <f>N11</f>
        <v>89.843002719999987</v>
      </c>
      <c r="N11" s="1519">
        <f>K11*K12</f>
        <v>89.843002719999987</v>
      </c>
      <c r="P11" s="230" t="s">
        <v>1445</v>
      </c>
      <c r="R11" s="1282"/>
      <c r="T11" s="1355"/>
      <c r="U11" s="355">
        <f>IF( SUM( W11:AH11 ) = 0, 0, $W$5 )</f>
        <v>0</v>
      </c>
      <c r="V11" s="1354"/>
      <c r="W11" s="356">
        <f>IFERROR(IF( ISNUMBER( C11 ), 0, 1 ),0)</f>
        <v>0</v>
      </c>
      <c r="X11" s="211"/>
      <c r="Y11" s="211"/>
      <c r="Z11" s="211"/>
      <c r="AA11" s="211"/>
      <c r="AB11" s="211"/>
      <c r="AC11" s="356">
        <f>IFERROR(IF( ISNUMBER( I11 ), 0, 1 ),0)</f>
        <v>0</v>
      </c>
      <c r="AD11" s="211"/>
      <c r="AE11" s="211"/>
      <c r="AF11" s="211"/>
      <c r="AG11" s="211"/>
      <c r="AH11" s="211"/>
      <c r="AI11" s="1354"/>
      <c r="AK11" s="449" t="s">
        <v>1444</v>
      </c>
      <c r="AL11" s="450" t="s">
        <v>1446</v>
      </c>
      <c r="AM11" s="451" t="s">
        <v>1447</v>
      </c>
      <c r="AN11" s="452" t="s">
        <v>1448</v>
      </c>
      <c r="AO11" s="453" t="s">
        <v>1449</v>
      </c>
      <c r="AP11" s="451" t="s">
        <v>1450</v>
      </c>
      <c r="AQ11" s="452" t="s">
        <v>1451</v>
      </c>
      <c r="AR11" s="1239" t="s">
        <v>1452</v>
      </c>
      <c r="AS11" s="451" t="s">
        <v>1453</v>
      </c>
      <c r="AT11" s="452" t="s">
        <v>1454</v>
      </c>
      <c r="AU11" s="453" t="s">
        <v>1455</v>
      </c>
      <c r="AV11" s="451" t="s">
        <v>1456</v>
      </c>
      <c r="AW11" s="454" t="s">
        <v>1457</v>
      </c>
      <c r="AZ11" s="1520"/>
      <c r="BA11" s="1520"/>
      <c r="BB11" s="1520"/>
      <c r="BC11" s="1521"/>
      <c r="BD11" s="1521"/>
      <c r="BE11" s="1521"/>
      <c r="BF11" s="1520"/>
      <c r="BG11" s="1520"/>
      <c r="BH11" s="1520"/>
      <c r="BI11" s="1521"/>
      <c r="BJ11" s="1521"/>
      <c r="BK11" s="1521"/>
    </row>
    <row r="12" spans="2:64" s="122" customFormat="1" ht="32.25" customHeight="1" thickBot="1">
      <c r="B12" s="455" t="s">
        <v>1458</v>
      </c>
      <c r="C12" s="1522">
        <v>5635.5230000000001</v>
      </c>
      <c r="D12" s="1523">
        <f>+C12</f>
        <v>5635.5230000000001</v>
      </c>
      <c r="E12" s="1522">
        <v>2344.5459999999998</v>
      </c>
      <c r="F12" s="1524"/>
      <c r="G12" s="1524"/>
      <c r="H12" s="1524"/>
      <c r="I12" s="1522">
        <v>5635.5230000000001</v>
      </c>
      <c r="J12" s="1523">
        <f>+I12</f>
        <v>5635.5230000000001</v>
      </c>
      <c r="K12" s="1522">
        <v>2344.5459999999998</v>
      </c>
      <c r="L12" s="1524"/>
      <c r="M12" s="1524"/>
      <c r="N12" s="1525"/>
      <c r="P12" s="232" t="s">
        <v>1459</v>
      </c>
      <c r="R12" s="1283"/>
      <c r="T12" s="1355"/>
      <c r="U12" s="355">
        <f>IF( SUM( W12:AH12 ) = 0, 0, $W$5 )</f>
        <v>0</v>
      </c>
      <c r="V12" s="1354"/>
      <c r="W12" s="356">
        <f>IFERROR(IF( ISNUMBER( C12 ), 0, 1 ),0)</f>
        <v>0</v>
      </c>
      <c r="X12" s="211"/>
      <c r="Y12" s="356">
        <f>IFERROR(IF( ISNUMBER( E12 ), 0, 1 ),0)</f>
        <v>0</v>
      </c>
      <c r="Z12" s="211"/>
      <c r="AA12" s="211"/>
      <c r="AB12" s="211"/>
      <c r="AC12" s="356">
        <f>IFERROR(IF( ISNUMBER( I12 ), 0, 1 ),0)</f>
        <v>0</v>
      </c>
      <c r="AD12" s="211"/>
      <c r="AE12" s="356">
        <f>IFERROR(IF( ISNUMBER( K12 ), 0, 1 ),0)</f>
        <v>0</v>
      </c>
      <c r="AF12" s="211"/>
      <c r="AG12" s="211"/>
      <c r="AH12" s="211"/>
      <c r="AI12" s="1354"/>
      <c r="AK12" s="455" t="s">
        <v>1458</v>
      </c>
      <c r="AL12" s="457" t="s">
        <v>1460</v>
      </c>
      <c r="AM12" s="461" t="s">
        <v>1461</v>
      </c>
      <c r="AN12" s="457" t="s">
        <v>1462</v>
      </c>
      <c r="AO12" s="456"/>
      <c r="AP12" s="456"/>
      <c r="AQ12" s="456"/>
      <c r="AR12" s="691" t="s">
        <v>1463</v>
      </c>
      <c r="AS12" s="461" t="s">
        <v>1464</v>
      </c>
      <c r="AT12" s="457" t="s">
        <v>1465</v>
      </c>
      <c r="AU12" s="456"/>
      <c r="AV12" s="456"/>
      <c r="AW12" s="692"/>
      <c r="AZ12" s="1521"/>
      <c r="BA12" s="1521"/>
      <c r="BB12" s="1521"/>
      <c r="BC12" s="1521"/>
      <c r="BD12" s="1521"/>
      <c r="BE12" s="1521"/>
      <c r="BF12" s="1520"/>
      <c r="BG12" s="1520"/>
      <c r="BH12" s="1520"/>
      <c r="BI12" s="1521"/>
      <c r="BJ12" s="1521"/>
      <c r="BK12" s="1521"/>
    </row>
    <row r="13" spans="2:64" s="122" customFormat="1" ht="14.25" customHeight="1" thickBot="1">
      <c r="B13" s="124"/>
      <c r="C13" s="1526"/>
      <c r="D13" s="1526"/>
      <c r="E13" s="1526"/>
      <c r="F13" s="1526"/>
      <c r="G13" s="1526"/>
      <c r="H13" s="1526"/>
      <c r="I13" s="1526"/>
      <c r="J13" s="1526"/>
      <c r="K13" s="1526"/>
      <c r="L13" s="1527"/>
      <c r="M13" s="1527"/>
      <c r="N13" s="1527"/>
      <c r="R13" s="1284"/>
      <c r="T13" s="1355"/>
      <c r="U13" s="1347"/>
      <c r="V13" s="1354"/>
      <c r="W13" s="211"/>
      <c r="X13" s="211"/>
      <c r="Y13" s="211"/>
      <c r="Z13" s="211"/>
      <c r="AA13" s="211"/>
      <c r="AB13" s="211"/>
      <c r="AC13" s="211"/>
      <c r="AD13" s="211"/>
      <c r="AE13" s="211"/>
      <c r="AF13" s="211"/>
      <c r="AG13" s="211"/>
      <c r="AH13" s="211"/>
      <c r="AI13" s="1354"/>
      <c r="AK13" s="124"/>
      <c r="AL13" s="125"/>
      <c r="AM13" s="125"/>
      <c r="AN13" s="125"/>
      <c r="AO13" s="126"/>
      <c r="AP13" s="126"/>
      <c r="AQ13" s="126"/>
      <c r="AR13" s="125"/>
      <c r="AS13" s="125"/>
      <c r="AT13" s="125"/>
      <c r="AU13" s="126"/>
      <c r="AV13" s="126"/>
      <c r="AW13" s="126"/>
    </row>
    <row r="14" spans="2:64" s="122" customFormat="1" ht="20.25" customHeight="1" thickBot="1">
      <c r="B14" s="448" t="s">
        <v>1466</v>
      </c>
      <c r="C14" s="1526"/>
      <c r="D14" s="1526"/>
      <c r="E14" s="1526"/>
      <c r="F14" s="1526"/>
      <c r="G14" s="1526"/>
      <c r="H14" s="1526"/>
      <c r="I14" s="1526"/>
      <c r="J14" s="1526"/>
      <c r="K14" s="1526"/>
      <c r="L14" s="1527"/>
      <c r="M14" s="1527"/>
      <c r="N14" s="1527"/>
      <c r="R14" s="1284"/>
      <c r="T14" s="1355"/>
      <c r="U14" s="1347"/>
      <c r="V14" s="1354"/>
      <c r="W14" s="211"/>
      <c r="X14" s="211"/>
      <c r="Y14" s="211"/>
      <c r="Z14" s="211"/>
      <c r="AA14" s="211"/>
      <c r="AB14" s="211"/>
      <c r="AC14" s="211"/>
      <c r="AD14" s="211"/>
      <c r="AE14" s="211"/>
      <c r="AF14" s="211"/>
      <c r="AG14" s="211"/>
      <c r="AH14" s="211"/>
      <c r="AI14" s="1354"/>
      <c r="AK14" s="475" t="s">
        <v>1466</v>
      </c>
      <c r="AL14" s="125"/>
      <c r="AM14" s="125"/>
      <c r="AN14" s="125"/>
      <c r="AO14" s="126"/>
      <c r="AP14" s="126"/>
      <c r="AQ14" s="126"/>
      <c r="AR14" s="125"/>
      <c r="AS14" s="125"/>
      <c r="AT14" s="125"/>
      <c r="AU14" s="126"/>
      <c r="AV14" s="126"/>
      <c r="AW14" s="126"/>
    </row>
    <row r="15" spans="2:64" s="122" customFormat="1" ht="32.25" customHeight="1" thickBot="1">
      <c r="B15" s="449" t="s">
        <v>1391</v>
      </c>
      <c r="C15" s="1528"/>
      <c r="D15" s="1529">
        <f>IF(OR(G15=0, D12=0),0,G15/D12*0 + C11-D11)</f>
        <v>2.2377734708916991E-2</v>
      </c>
      <c r="E15" s="1529">
        <f>IF(OR(H15=0, E12=0),0,H15/E12)</f>
        <v>1.9812364526010581E-2</v>
      </c>
      <c r="F15" s="1530"/>
      <c r="G15" s="1518">
        <f>H15</f>
        <v>46.451000000000001</v>
      </c>
      <c r="H15" s="1522">
        <v>46.451000000000001</v>
      </c>
      <c r="I15" s="1528"/>
      <c r="J15" s="1529">
        <f>IF(OR(M15=0, J12=0),0,M15/J12*0 + I11-J11)</f>
        <v>2.2377734708916991E-2</v>
      </c>
      <c r="K15" s="1529">
        <f>IF(OR(N15=0, K12=0),0,N15/K12)</f>
        <v>1.9812364526010581E-2</v>
      </c>
      <c r="L15" s="1530"/>
      <c r="M15" s="1518">
        <f>N15</f>
        <v>46.451000000000001</v>
      </c>
      <c r="N15" s="1522">
        <v>46.451000000000001</v>
      </c>
      <c r="P15" s="230" t="s">
        <v>1467</v>
      </c>
      <c r="R15" s="1282"/>
      <c r="T15" s="1355"/>
      <c r="U15" s="355">
        <f t="shared" ref="U15:U20" si="0">IF( SUM( W15:AH15 ) = 0, 0, $W$5 )</f>
        <v>0</v>
      </c>
      <c r="V15" s="1354"/>
      <c r="W15" s="211"/>
      <c r="X15" s="211"/>
      <c r="Y15" s="211"/>
      <c r="Z15" s="211"/>
      <c r="AA15" s="211"/>
      <c r="AB15" s="356">
        <f t="shared" ref="AB15:AB20" si="1">IFERROR(IF( ISNUMBER( H15 ), 0, 1 ),0)</f>
        <v>0</v>
      </c>
      <c r="AC15" s="211"/>
      <c r="AD15" s="211"/>
      <c r="AE15" s="211"/>
      <c r="AF15" s="211"/>
      <c r="AG15" s="211"/>
      <c r="AH15" s="356">
        <f t="shared" ref="AH15:AH20" si="2">IFERROR(IF( ISNUMBER( N15 ), 0, 1 ),0)</f>
        <v>0</v>
      </c>
      <c r="AI15" s="1354"/>
      <c r="AK15" s="449" t="s">
        <v>1391</v>
      </c>
      <c r="AL15" s="1246"/>
      <c r="AM15" s="452" t="s">
        <v>1468</v>
      </c>
      <c r="AN15" s="452" t="s">
        <v>1469</v>
      </c>
      <c r="AO15" s="1246"/>
      <c r="AP15" s="1247" t="s">
        <v>1470</v>
      </c>
      <c r="AQ15" s="1248" t="s">
        <v>1471</v>
      </c>
      <c r="AR15" s="1246"/>
      <c r="AS15" s="452" t="s">
        <v>1472</v>
      </c>
      <c r="AT15" s="452" t="s">
        <v>1473</v>
      </c>
      <c r="AU15" s="1246"/>
      <c r="AV15" s="1247" t="s">
        <v>1474</v>
      </c>
      <c r="AW15" s="1249" t="s">
        <v>1475</v>
      </c>
      <c r="AZ15" s="1521"/>
      <c r="BA15" s="1521"/>
      <c r="BB15" s="1521"/>
      <c r="BC15" s="1521"/>
      <c r="BD15" s="1521"/>
      <c r="BE15" s="1521"/>
      <c r="BF15" s="1521"/>
      <c r="BG15" s="1521"/>
      <c r="BH15" s="1521"/>
      <c r="BI15" s="1521"/>
      <c r="BJ15" s="1521"/>
      <c r="BK15" s="1521"/>
      <c r="BL15" s="1521"/>
    </row>
    <row r="16" spans="2:64" s="122" customFormat="1" ht="32.25" customHeight="1" thickBot="1">
      <c r="B16" s="458" t="s">
        <v>1476</v>
      </c>
      <c r="C16" s="1531"/>
      <c r="D16" s="1532">
        <f>IF(OR(G16=0, D12=0),0,G16/D12)</f>
        <v>-6.933517971623929E-3</v>
      </c>
      <c r="E16" s="1532">
        <f>IF(OR(H16=0, E12=0),0,H16/E12)</f>
        <v>-1.6665913144805006E-2</v>
      </c>
      <c r="F16" s="1533"/>
      <c r="G16" s="1534">
        <f>H16</f>
        <v>-39.073999999999998</v>
      </c>
      <c r="H16" s="1522">
        <v>-39.073999999999998</v>
      </c>
      <c r="I16" s="1531"/>
      <c r="J16" s="1532">
        <f>IF(OR(M16=0, J12=0),0,M16/J12)</f>
        <v>-6.933517971623929E-3</v>
      </c>
      <c r="K16" s="1532">
        <f>IF(OR(N16=0, K12=0),0,N16/K12)</f>
        <v>-1.6665913144805006E-2</v>
      </c>
      <c r="L16" s="1533"/>
      <c r="M16" s="1534">
        <f>N16</f>
        <v>-39.073999999999998</v>
      </c>
      <c r="N16" s="1522">
        <v>-39.073999999999998</v>
      </c>
      <c r="P16" s="231" t="s">
        <v>1477</v>
      </c>
      <c r="R16" s="1285"/>
      <c r="T16" s="1355"/>
      <c r="U16" s="355">
        <f t="shared" si="0"/>
        <v>0</v>
      </c>
      <c r="V16" s="1354"/>
      <c r="W16" s="211"/>
      <c r="X16" s="211"/>
      <c r="Y16" s="211"/>
      <c r="Z16" s="211"/>
      <c r="AA16" s="211"/>
      <c r="AB16" s="356">
        <f t="shared" si="1"/>
        <v>0</v>
      </c>
      <c r="AC16" s="211"/>
      <c r="AD16" s="211"/>
      <c r="AE16" s="211"/>
      <c r="AF16" s="211"/>
      <c r="AG16" s="211"/>
      <c r="AH16" s="356">
        <f t="shared" si="2"/>
        <v>0</v>
      </c>
      <c r="AI16" s="1354"/>
      <c r="AK16" s="458" t="s">
        <v>1476</v>
      </c>
      <c r="AL16" s="1238"/>
      <c r="AM16" s="1242" t="s">
        <v>1478</v>
      </c>
      <c r="AN16" s="1242" t="s">
        <v>1479</v>
      </c>
      <c r="AO16" s="1238"/>
      <c r="AP16" s="1243" t="s">
        <v>1480</v>
      </c>
      <c r="AQ16" s="1244" t="s">
        <v>1481</v>
      </c>
      <c r="AR16" s="1238"/>
      <c r="AS16" s="1242" t="s">
        <v>1482</v>
      </c>
      <c r="AT16" s="1242" t="s">
        <v>1483</v>
      </c>
      <c r="AU16" s="1238"/>
      <c r="AV16" s="1243" t="s">
        <v>1484</v>
      </c>
      <c r="AW16" s="1250" t="s">
        <v>1485</v>
      </c>
      <c r="AZ16" s="1521"/>
      <c r="BA16" s="1521"/>
      <c r="BB16" s="1521"/>
      <c r="BC16" s="1521"/>
      <c r="BD16" s="1521"/>
      <c r="BE16" s="1521"/>
      <c r="BF16" s="1521"/>
      <c r="BG16" s="1521"/>
      <c r="BH16" s="1521"/>
      <c r="BI16" s="1521"/>
      <c r="BJ16" s="1521"/>
      <c r="BK16" s="1521"/>
      <c r="BL16" s="1521"/>
    </row>
    <row r="17" spans="2:64" s="122" customFormat="1" ht="32.25" customHeight="1" thickBot="1">
      <c r="B17" s="458" t="s">
        <v>1486</v>
      </c>
      <c r="C17" s="1531"/>
      <c r="D17" s="1532">
        <f>IF(OR(G17=0, D12=0),0,G17/D12)</f>
        <v>-1.8390484787303681E-3</v>
      </c>
      <c r="E17" s="1532">
        <f>IF(OR(H17=0, E12=0),0,H17/E12)</f>
        <v>-4.4204720231550169E-3</v>
      </c>
      <c r="F17" s="1533"/>
      <c r="G17" s="1534">
        <f>H17</f>
        <v>-10.364000000000001</v>
      </c>
      <c r="H17" s="1522">
        <v>-10.364000000000001</v>
      </c>
      <c r="I17" s="1531"/>
      <c r="J17" s="1532">
        <f>IF(OR(M17=0, J12=0),0,M17/J12)</f>
        <v>-1.8390484787303681E-3</v>
      </c>
      <c r="K17" s="1532">
        <f>IF(OR(N17=0, K12=0),0,N17/K12)</f>
        <v>-4.4204720231550169E-3</v>
      </c>
      <c r="L17" s="1533"/>
      <c r="M17" s="1534">
        <f>N17</f>
        <v>-10.364000000000001</v>
      </c>
      <c r="N17" s="1522">
        <v>-10.364000000000001</v>
      </c>
      <c r="P17" s="231" t="s">
        <v>1487</v>
      </c>
      <c r="R17" s="1285"/>
      <c r="T17" s="1355"/>
      <c r="U17" s="355">
        <f t="shared" si="0"/>
        <v>0</v>
      </c>
      <c r="V17" s="1354"/>
      <c r="W17" s="211"/>
      <c r="X17" s="211"/>
      <c r="Y17" s="211"/>
      <c r="Z17" s="211"/>
      <c r="AA17" s="211"/>
      <c r="AB17" s="356">
        <f t="shared" si="1"/>
        <v>0</v>
      </c>
      <c r="AC17" s="211"/>
      <c r="AD17" s="211"/>
      <c r="AE17" s="211"/>
      <c r="AF17" s="211"/>
      <c r="AG17" s="211"/>
      <c r="AH17" s="356">
        <f t="shared" si="2"/>
        <v>0</v>
      </c>
      <c r="AI17" s="1354"/>
      <c r="AK17" s="458" t="s">
        <v>1486</v>
      </c>
      <c r="AL17" s="1238"/>
      <c r="AM17" s="459" t="s">
        <v>1488</v>
      </c>
      <c r="AN17" s="459" t="s">
        <v>1489</v>
      </c>
      <c r="AO17" s="1238"/>
      <c r="AP17" s="1240" t="s">
        <v>1490</v>
      </c>
      <c r="AQ17" s="1241" t="s">
        <v>1491</v>
      </c>
      <c r="AR17" s="1238"/>
      <c r="AS17" s="459" t="s">
        <v>1492</v>
      </c>
      <c r="AT17" s="459" t="s">
        <v>1493</v>
      </c>
      <c r="AU17" s="1238"/>
      <c r="AV17" s="1240" t="s">
        <v>1494</v>
      </c>
      <c r="AW17" s="1251" t="s">
        <v>1495</v>
      </c>
      <c r="AZ17" s="1521"/>
      <c r="BA17" s="1521"/>
      <c r="BB17" s="1521"/>
      <c r="BC17" s="1521"/>
      <c r="BD17" s="1521"/>
      <c r="BE17" s="1521"/>
      <c r="BF17" s="1521"/>
      <c r="BG17" s="1521"/>
      <c r="BH17" s="1521"/>
      <c r="BI17" s="1521"/>
      <c r="BJ17" s="1521"/>
      <c r="BK17" s="1521"/>
      <c r="BL17" s="1521"/>
    </row>
    <row r="18" spans="2:64" s="122" customFormat="1" ht="32.25" customHeight="1" thickBot="1">
      <c r="B18" s="458" t="s">
        <v>1496</v>
      </c>
      <c r="C18" s="1531"/>
      <c r="D18" s="1532">
        <f>IF(OR(G18=0, D12=0),0,G18/D12)</f>
        <v>0</v>
      </c>
      <c r="E18" s="1532">
        <f>IF(OR(H18=0, E12=0),0,H18/E12)</f>
        <v>0</v>
      </c>
      <c r="F18" s="1533"/>
      <c r="G18" s="1534">
        <f>H18</f>
        <v>0</v>
      </c>
      <c r="H18" s="1522">
        <v>0</v>
      </c>
      <c r="I18" s="1531"/>
      <c r="J18" s="1532">
        <f>IF(OR(M18=0, J12=0),0,M18/J12)</f>
        <v>0</v>
      </c>
      <c r="K18" s="1532">
        <f>IF(OR(N18=0, K12=0),0,N18/K12)</f>
        <v>0</v>
      </c>
      <c r="L18" s="1533"/>
      <c r="M18" s="1534">
        <f>N18</f>
        <v>0</v>
      </c>
      <c r="N18" s="1522">
        <v>0</v>
      </c>
      <c r="P18" s="231" t="s">
        <v>1497</v>
      </c>
      <c r="R18" s="1285"/>
      <c r="T18" s="1355"/>
      <c r="U18" s="355">
        <f t="shared" si="0"/>
        <v>0</v>
      </c>
      <c r="V18" s="1354"/>
      <c r="W18" s="211"/>
      <c r="X18" s="211"/>
      <c r="Y18" s="211"/>
      <c r="Z18" s="211"/>
      <c r="AA18" s="211"/>
      <c r="AB18" s="356">
        <f t="shared" si="1"/>
        <v>0</v>
      </c>
      <c r="AC18" s="211"/>
      <c r="AD18" s="211"/>
      <c r="AE18" s="211"/>
      <c r="AF18" s="211"/>
      <c r="AG18" s="211"/>
      <c r="AH18" s="356">
        <f t="shared" si="2"/>
        <v>0</v>
      </c>
      <c r="AI18" s="1354"/>
      <c r="AK18" s="458" t="s">
        <v>1496</v>
      </c>
      <c r="AL18" s="1238"/>
      <c r="AM18" s="459" t="s">
        <v>1498</v>
      </c>
      <c r="AN18" s="459" t="s">
        <v>1499</v>
      </c>
      <c r="AO18" s="1238"/>
      <c r="AP18" s="1240" t="s">
        <v>1500</v>
      </c>
      <c r="AQ18" s="1241" t="s">
        <v>1501</v>
      </c>
      <c r="AR18" s="1238"/>
      <c r="AS18" s="459" t="s">
        <v>1502</v>
      </c>
      <c r="AT18" s="459" t="s">
        <v>1503</v>
      </c>
      <c r="AU18" s="1238"/>
      <c r="AV18" s="1240" t="s">
        <v>1504</v>
      </c>
      <c r="AW18" s="1251" t="s">
        <v>1505</v>
      </c>
      <c r="AZ18" s="1521"/>
      <c r="BA18" s="1521"/>
      <c r="BB18" s="1521"/>
      <c r="BC18" s="1521"/>
      <c r="BD18" s="1521"/>
      <c r="BE18" s="1521"/>
      <c r="BF18" s="1521"/>
      <c r="BG18" s="1521"/>
      <c r="BH18" s="1521"/>
      <c r="BI18" s="1521"/>
      <c r="BJ18" s="1521"/>
      <c r="BK18" s="1521"/>
      <c r="BL18" s="1521"/>
    </row>
    <row r="19" spans="2:64" s="122" customFormat="1" ht="32.25" customHeight="1" thickBot="1">
      <c r="B19" s="458" t="s">
        <v>1506</v>
      </c>
      <c r="C19" s="1531"/>
      <c r="D19" s="1532">
        <f>IF(OR(G19=0, D12=0),0,G19/D12)</f>
        <v>-8.1942705228955689E-3</v>
      </c>
      <c r="E19" s="1532">
        <f>IF(OR(H19=0, E12=0),0,H19/E12)</f>
        <v>-2.7363080101648677E-2</v>
      </c>
      <c r="F19" s="1533"/>
      <c r="G19" s="1522">
        <v>-46.179000000000002</v>
      </c>
      <c r="H19" s="1522">
        <v>-64.153999999999996</v>
      </c>
      <c r="I19" s="1531"/>
      <c r="J19" s="1532">
        <f>IF(OR(M19=0, J12=0),0,M19/J12)</f>
        <v>-8.1942705228955689E-3</v>
      </c>
      <c r="K19" s="1532">
        <f>IF(OR(N19=0, K12=0),0,N19/K12)</f>
        <v>-2.7363080101648677E-2</v>
      </c>
      <c r="L19" s="1533"/>
      <c r="M19" s="1522">
        <v>-46.179000000000002</v>
      </c>
      <c r="N19" s="1522">
        <v>-64.153999999999996</v>
      </c>
      <c r="P19" s="231" t="s">
        <v>1507</v>
      </c>
      <c r="R19" s="1285"/>
      <c r="T19" s="1355"/>
      <c r="U19" s="355">
        <f t="shared" si="0"/>
        <v>0</v>
      </c>
      <c r="V19" s="1354"/>
      <c r="W19" s="211"/>
      <c r="X19" s="211"/>
      <c r="Y19" s="211"/>
      <c r="Z19" s="211"/>
      <c r="AA19" s="356">
        <f>IFERROR(IF( ISNUMBER( G19 ), 0, 1 ),0)</f>
        <v>0</v>
      </c>
      <c r="AB19" s="356">
        <f t="shared" si="1"/>
        <v>0</v>
      </c>
      <c r="AC19" s="211"/>
      <c r="AD19" s="211"/>
      <c r="AE19" s="211"/>
      <c r="AF19" s="211"/>
      <c r="AG19" s="356">
        <f>IFERROR(IF( ISNUMBER( M19 ), 0, 1 ),0)</f>
        <v>0</v>
      </c>
      <c r="AH19" s="356">
        <f t="shared" si="2"/>
        <v>0</v>
      </c>
      <c r="AI19" s="1354"/>
      <c r="AK19" s="458" t="s">
        <v>1506</v>
      </c>
      <c r="AL19" s="1238"/>
      <c r="AM19" s="459" t="s">
        <v>1508</v>
      </c>
      <c r="AN19" s="459" t="s">
        <v>1509</v>
      </c>
      <c r="AO19" s="1238"/>
      <c r="AP19" s="1241" t="s">
        <v>1510</v>
      </c>
      <c r="AQ19" s="1241" t="s">
        <v>1511</v>
      </c>
      <c r="AR19" s="1238"/>
      <c r="AS19" s="459" t="s">
        <v>1512</v>
      </c>
      <c r="AT19" s="459" t="s">
        <v>1513</v>
      </c>
      <c r="AU19" s="1238"/>
      <c r="AV19" s="1241" t="s">
        <v>1514</v>
      </c>
      <c r="AW19" s="1251" t="s">
        <v>1515</v>
      </c>
      <c r="AZ19" s="1521"/>
      <c r="BA19" s="1521"/>
      <c r="BB19" s="1521"/>
      <c r="BC19" s="1521"/>
      <c r="BD19" s="1521"/>
      <c r="BE19" s="1521"/>
      <c r="BF19" s="1521"/>
      <c r="BG19" s="1521"/>
      <c r="BH19" s="1521"/>
      <c r="BI19" s="1521"/>
      <c r="BJ19" s="1521"/>
      <c r="BK19" s="1521"/>
      <c r="BL19" s="1521"/>
    </row>
    <row r="20" spans="2:64" s="122" customFormat="1" ht="32.25" customHeight="1">
      <c r="B20" s="458" t="s">
        <v>1516</v>
      </c>
      <c r="C20" s="1531"/>
      <c r="D20" s="1532">
        <f>IF(OR(G20=0, D12=0),0,G20/D12)</f>
        <v>2.111179388319416E-2</v>
      </c>
      <c r="E20" s="1532">
        <f>IF(OR(H20=0, E12=0),0,H20/E12)</f>
        <v>7.0499363202939924E-2</v>
      </c>
      <c r="F20" s="1533"/>
      <c r="G20" s="1522">
        <v>118.976</v>
      </c>
      <c r="H20" s="1522">
        <v>165.28899999999999</v>
      </c>
      <c r="I20" s="1531"/>
      <c r="J20" s="1532">
        <f>IF(OR(M20=0, J12=0),0,M20/J12)</f>
        <v>2.111179388319416E-2</v>
      </c>
      <c r="K20" s="1532">
        <f>IF(OR(N20=0, K12=0),0,N20/K12)</f>
        <v>7.0499363202939924E-2</v>
      </c>
      <c r="L20" s="1533"/>
      <c r="M20" s="1522">
        <v>118.976</v>
      </c>
      <c r="N20" s="1522">
        <v>165.28899999999999</v>
      </c>
      <c r="P20" s="231" t="s">
        <v>1517</v>
      </c>
      <c r="R20" s="1285"/>
      <c r="T20" s="1355"/>
      <c r="U20" s="355">
        <f t="shared" si="0"/>
        <v>0</v>
      </c>
      <c r="V20" s="1354"/>
      <c r="W20" s="211"/>
      <c r="X20" s="211"/>
      <c r="Y20" s="211"/>
      <c r="Z20" s="211"/>
      <c r="AA20" s="356">
        <f>IFERROR(IF( ISNUMBER( G20 ), 0, 1 ),0)</f>
        <v>0</v>
      </c>
      <c r="AB20" s="356">
        <f t="shared" si="1"/>
        <v>0</v>
      </c>
      <c r="AC20" s="211"/>
      <c r="AD20" s="211"/>
      <c r="AE20" s="211"/>
      <c r="AF20" s="211"/>
      <c r="AG20" s="356">
        <f>IFERROR(IF( ISNUMBER( M20 ), 0, 1 ),0)</f>
        <v>0</v>
      </c>
      <c r="AH20" s="356">
        <f t="shared" si="2"/>
        <v>0</v>
      </c>
      <c r="AI20" s="1354"/>
      <c r="AK20" s="458" t="s">
        <v>1516</v>
      </c>
      <c r="AL20" s="1238"/>
      <c r="AM20" s="459" t="s">
        <v>1518</v>
      </c>
      <c r="AN20" s="459" t="s">
        <v>1519</v>
      </c>
      <c r="AO20" s="1238"/>
      <c r="AP20" s="1245" t="s">
        <v>1520</v>
      </c>
      <c r="AQ20" s="1241" t="s">
        <v>1521</v>
      </c>
      <c r="AR20" s="1238"/>
      <c r="AS20" s="459" t="s">
        <v>1522</v>
      </c>
      <c r="AT20" s="459" t="s">
        <v>1523</v>
      </c>
      <c r="AU20" s="1238"/>
      <c r="AV20" s="1241" t="s">
        <v>1524</v>
      </c>
      <c r="AW20" s="1251" t="s">
        <v>1525</v>
      </c>
      <c r="AZ20" s="1521"/>
      <c r="BA20" s="1521"/>
      <c r="BB20" s="1521"/>
      <c r="BC20" s="1521"/>
      <c r="BD20" s="1521"/>
      <c r="BE20" s="1521"/>
      <c r="BF20" s="1521"/>
      <c r="BG20" s="1521"/>
      <c r="BH20" s="1521"/>
      <c r="BI20" s="1521"/>
      <c r="BJ20" s="1521"/>
      <c r="BK20" s="1521"/>
      <c r="BL20" s="1521"/>
    </row>
    <row r="21" spans="2:64" s="122" customFormat="1" ht="32.25" customHeight="1" thickBot="1">
      <c r="B21" s="460" t="s">
        <v>1526</v>
      </c>
      <c r="C21" s="1535">
        <f>SUM(C15:C20)+C11</f>
        <v>3.832E-2</v>
      </c>
      <c r="D21" s="1535">
        <f>SUM(D15:D20)+D11</f>
        <v>4.2464956909944292E-2</v>
      </c>
      <c r="E21" s="1535">
        <f>SUM(E15:E20)+E11</f>
        <v>8.0182262459341805E-2</v>
      </c>
      <c r="F21" s="1523">
        <f t="shared" ref="F21:N21" si="3">SUM(F15:F20)+F11</f>
        <v>215.95324135999999</v>
      </c>
      <c r="G21" s="1523">
        <f>SUM(G15:G20)+G11</f>
        <v>159.65300271999999</v>
      </c>
      <c r="H21" s="1523">
        <f t="shared" si="3"/>
        <v>187.99100271999998</v>
      </c>
      <c r="I21" s="1535">
        <f t="shared" si="3"/>
        <v>3.832E-2</v>
      </c>
      <c r="J21" s="1535">
        <f>SUM(J15:J20)+J11</f>
        <v>4.2464956909944292E-2</v>
      </c>
      <c r="K21" s="1535">
        <f t="shared" si="3"/>
        <v>8.0182262459341805E-2</v>
      </c>
      <c r="L21" s="1523">
        <f t="shared" si="3"/>
        <v>215.95324135999999</v>
      </c>
      <c r="M21" s="1523">
        <f t="shared" si="3"/>
        <v>159.65300271999999</v>
      </c>
      <c r="N21" s="1536">
        <f t="shared" si="3"/>
        <v>187.99100271999998</v>
      </c>
      <c r="P21" s="232" t="s">
        <v>1527</v>
      </c>
      <c r="R21" s="1283"/>
      <c r="T21" s="1355"/>
      <c r="U21" s="355"/>
      <c r="V21" s="1354"/>
      <c r="W21" s="211"/>
      <c r="X21" s="211"/>
      <c r="Y21" s="211"/>
      <c r="Z21" s="211"/>
      <c r="AA21" s="211"/>
      <c r="AB21" s="211"/>
      <c r="AC21" s="211"/>
      <c r="AD21" s="211"/>
      <c r="AE21" s="211"/>
      <c r="AF21" s="211"/>
      <c r="AG21" s="211"/>
      <c r="AH21" s="211"/>
      <c r="AI21" s="1354"/>
      <c r="AK21" s="460" t="s">
        <v>1526</v>
      </c>
      <c r="AL21" s="461" t="s">
        <v>1528</v>
      </c>
      <c r="AM21" s="461" t="s">
        <v>1529</v>
      </c>
      <c r="AN21" s="461" t="s">
        <v>1530</v>
      </c>
      <c r="AO21" s="1252" t="s">
        <v>1531</v>
      </c>
      <c r="AP21" s="1252" t="s">
        <v>1532</v>
      </c>
      <c r="AQ21" s="1252" t="s">
        <v>1533</v>
      </c>
      <c r="AR21" s="461" t="s">
        <v>1534</v>
      </c>
      <c r="AS21" s="461" t="s">
        <v>1535</v>
      </c>
      <c r="AT21" s="461" t="s">
        <v>1536</v>
      </c>
      <c r="AU21" s="1252" t="s">
        <v>1537</v>
      </c>
      <c r="AV21" s="1252" t="s">
        <v>1538</v>
      </c>
      <c r="AW21" s="1253" t="s">
        <v>1539</v>
      </c>
      <c r="AZ21" s="1521"/>
      <c r="BA21" s="1521"/>
      <c r="BB21" s="1521"/>
      <c r="BC21" s="1521"/>
      <c r="BD21" s="1521"/>
      <c r="BE21" s="1521"/>
      <c r="BF21" s="1521"/>
      <c r="BG21" s="1521"/>
      <c r="BH21" s="1521"/>
      <c r="BI21" s="1521"/>
      <c r="BJ21" s="1521"/>
      <c r="BK21" s="1521"/>
      <c r="BL21" s="1521"/>
    </row>
    <row r="22" spans="2:64" s="122" customFormat="1" ht="14.25" customHeight="1" thickBot="1">
      <c r="B22" s="127"/>
      <c r="C22" s="1537"/>
      <c r="D22" s="1537"/>
      <c r="E22" s="1537"/>
      <c r="F22" s="1527"/>
      <c r="G22" s="1527"/>
      <c r="H22" s="1527"/>
      <c r="I22" s="1537"/>
      <c r="J22" s="1537"/>
      <c r="K22" s="1537"/>
      <c r="L22" s="1527"/>
      <c r="M22" s="1527"/>
      <c r="N22" s="1527"/>
      <c r="R22" s="1284"/>
      <c r="T22" s="1355"/>
      <c r="U22" s="355"/>
      <c r="V22" s="395"/>
      <c r="W22" s="211"/>
      <c r="X22" s="211"/>
      <c r="Y22" s="211"/>
      <c r="Z22" s="211"/>
      <c r="AA22" s="211"/>
      <c r="AB22" s="211"/>
      <c r="AC22" s="211"/>
      <c r="AD22" s="211"/>
      <c r="AE22" s="211"/>
      <c r="AF22" s="211"/>
      <c r="AG22" s="211"/>
      <c r="AH22" s="211"/>
      <c r="AI22" s="395"/>
      <c r="AK22" s="127"/>
      <c r="AL22" s="128"/>
      <c r="AM22" s="128"/>
      <c r="AN22" s="128"/>
      <c r="AO22" s="129"/>
      <c r="AP22" s="129"/>
      <c r="AQ22" s="129"/>
      <c r="AR22" s="128"/>
      <c r="AS22" s="128"/>
      <c r="AT22" s="128"/>
      <c r="AU22" s="129"/>
      <c r="AV22" s="129"/>
      <c r="AW22" s="129"/>
      <c r="AZ22" s="1521"/>
      <c r="BA22" s="1521"/>
      <c r="BB22" s="1521"/>
      <c r="BC22" s="1521"/>
      <c r="BD22" s="1521"/>
      <c r="BE22" s="1521"/>
      <c r="BF22" s="1521"/>
      <c r="BG22" s="1521"/>
      <c r="BH22" s="1521"/>
      <c r="BI22" s="1521"/>
      <c r="BJ22" s="1521"/>
      <c r="BK22" s="1521"/>
      <c r="BL22" s="1521"/>
    </row>
    <row r="23" spans="2:64" s="122" customFormat="1" ht="20.25" customHeight="1" thickBot="1">
      <c r="B23" s="448" t="s">
        <v>1540</v>
      </c>
      <c r="C23" s="1526"/>
      <c r="D23" s="1526"/>
      <c r="E23" s="1526"/>
      <c r="F23" s="1527"/>
      <c r="G23" s="1527"/>
      <c r="H23" s="1527"/>
      <c r="I23" s="1526"/>
      <c r="J23" s="1526"/>
      <c r="K23" s="1526"/>
      <c r="L23" s="1527"/>
      <c r="M23" s="1527"/>
      <c r="N23" s="1527"/>
      <c r="R23" s="1284"/>
      <c r="T23" s="1355"/>
      <c r="U23" s="355"/>
      <c r="V23" s="395"/>
      <c r="W23" s="211"/>
      <c r="X23" s="211"/>
      <c r="Y23" s="211"/>
      <c r="Z23" s="211"/>
      <c r="AA23" s="211"/>
      <c r="AB23" s="211"/>
      <c r="AC23" s="211"/>
      <c r="AD23" s="211"/>
      <c r="AE23" s="211"/>
      <c r="AF23" s="211"/>
      <c r="AG23" s="211"/>
      <c r="AH23" s="211"/>
      <c r="AI23" s="395"/>
      <c r="AK23" s="475" t="s">
        <v>1540</v>
      </c>
      <c r="AL23" s="130"/>
      <c r="AM23" s="130"/>
      <c r="AN23" s="130"/>
      <c r="AO23" s="131"/>
      <c r="AP23" s="131"/>
      <c r="AQ23" s="131"/>
      <c r="AR23" s="130"/>
      <c r="AS23" s="130"/>
      <c r="AT23" s="130"/>
      <c r="AU23" s="131"/>
      <c r="AV23" s="131"/>
      <c r="AW23" s="131"/>
      <c r="AZ23" s="1521"/>
      <c r="BA23" s="1521"/>
      <c r="BB23" s="1521"/>
      <c r="BC23" s="1521"/>
      <c r="BD23" s="1521"/>
      <c r="BE23" s="1521"/>
      <c r="BF23" s="1521"/>
      <c r="BG23" s="1521"/>
      <c r="BH23" s="1521"/>
      <c r="BI23" s="1521"/>
      <c r="BJ23" s="1521"/>
      <c r="BK23" s="1521"/>
      <c r="BL23" s="1521"/>
    </row>
    <row r="24" spans="2:64" s="122" customFormat="1" ht="32.25" customHeight="1" thickBot="1">
      <c r="B24" s="449" t="s">
        <v>1541</v>
      </c>
      <c r="C24" s="1528"/>
      <c r="D24" s="1529">
        <f>IF(OR(G24=0, D12=0),0,G24/D12)</f>
        <v>1.4783188712032585E-2</v>
      </c>
      <c r="E24" s="1529">
        <f>IF(OR(H24=0, E12=0),0,H24/E12)</f>
        <v>3.5533958386826284E-2</v>
      </c>
      <c r="F24" s="1530"/>
      <c r="G24" s="1518">
        <f t="shared" ref="G24:G29" si="4">H24</f>
        <v>83.311000000000007</v>
      </c>
      <c r="H24" s="1522">
        <v>83.311000000000007</v>
      </c>
      <c r="I24" s="1528"/>
      <c r="J24" s="1529">
        <f>IF(OR(M24=0, J12=0),0,M24/J12)</f>
        <v>1.4783188712032585E-2</v>
      </c>
      <c r="K24" s="1529">
        <f>IF(OR(N24=0, K12=0),0,N24/K12)</f>
        <v>3.5533958386826284E-2</v>
      </c>
      <c r="L24" s="1530"/>
      <c r="M24" s="1518">
        <f t="shared" ref="M24:M29" si="5">N24</f>
        <v>83.311000000000007</v>
      </c>
      <c r="N24" s="1522">
        <v>83.311000000000007</v>
      </c>
      <c r="P24" s="230" t="s">
        <v>1542</v>
      </c>
      <c r="R24" s="1282"/>
      <c r="T24" s="1355"/>
      <c r="U24" s="355">
        <f t="shared" ref="U24:U29" si="6">IF( SUM( W24:AH24 ) = 0, 0, $W$5 )</f>
        <v>0</v>
      </c>
      <c r="V24" s="395"/>
      <c r="W24" s="211"/>
      <c r="X24" s="211"/>
      <c r="Y24" s="211"/>
      <c r="Z24" s="211"/>
      <c r="AA24" s="211"/>
      <c r="AB24" s="356">
        <f t="shared" ref="AB24:AB29" si="7">IFERROR(IF( ISNUMBER( H24 ), 0, 1 ),0)</f>
        <v>0</v>
      </c>
      <c r="AC24" s="211"/>
      <c r="AD24" s="211"/>
      <c r="AE24" s="211"/>
      <c r="AF24" s="211"/>
      <c r="AG24" s="211"/>
      <c r="AH24" s="356">
        <f t="shared" ref="AH24:AH29" si="8">IFERROR(IF( ISNUMBER( N24 ), 0, 1 ),0)</f>
        <v>0</v>
      </c>
      <c r="AI24" s="395"/>
      <c r="AK24" s="449" t="s">
        <v>1541</v>
      </c>
      <c r="AL24" s="1246"/>
      <c r="AM24" s="452" t="s">
        <v>1543</v>
      </c>
      <c r="AN24" s="452" t="s">
        <v>1544</v>
      </c>
      <c r="AO24" s="1246"/>
      <c r="AP24" s="452" t="s">
        <v>1545</v>
      </c>
      <c r="AQ24" s="1248" t="s">
        <v>1546</v>
      </c>
      <c r="AR24" s="1246"/>
      <c r="AS24" s="452" t="s">
        <v>1547</v>
      </c>
      <c r="AT24" s="452" t="s">
        <v>1548</v>
      </c>
      <c r="AU24" s="1246"/>
      <c r="AV24" s="452" t="s">
        <v>1549</v>
      </c>
      <c r="AW24" s="1249" t="s">
        <v>1550</v>
      </c>
      <c r="AZ24" s="1521"/>
      <c r="BA24" s="1521"/>
      <c r="BB24" s="1521"/>
      <c r="BC24" s="1521"/>
      <c r="BD24" s="1521"/>
      <c r="BE24" s="1521"/>
      <c r="BF24" s="1521"/>
      <c r="BG24" s="1521"/>
      <c r="BH24" s="1521"/>
      <c r="BI24" s="1521"/>
      <c r="BJ24" s="1521"/>
      <c r="BK24" s="1521"/>
      <c r="BL24" s="1521"/>
    </row>
    <row r="25" spans="2:64" s="122" customFormat="1" ht="32.25" customHeight="1" thickBot="1">
      <c r="B25" s="458" t="s">
        <v>1551</v>
      </c>
      <c r="C25" s="1531"/>
      <c r="D25" s="1532">
        <f>IF(OR(G25=0, D12=0),0,G25/D12)</f>
        <v>-5.6551982841698987E-3</v>
      </c>
      <c r="E25" s="1532">
        <f>IF(OR(H25=0, E12=0),0,H25/E12)</f>
        <v>-1.3593250036467617E-2</v>
      </c>
      <c r="F25" s="1533"/>
      <c r="G25" s="1534">
        <f t="shared" si="4"/>
        <v>-31.87</v>
      </c>
      <c r="H25" s="1522">
        <v>-31.87</v>
      </c>
      <c r="I25" s="1531"/>
      <c r="J25" s="1532">
        <f>IF(OR(M25=0, J12=0),0,M25/J12)</f>
        <v>-5.6551982841698987E-3</v>
      </c>
      <c r="K25" s="1532">
        <f>IF(OR(N25=0, K12=0),0,N25/K12)</f>
        <v>-1.3593250036467617E-2</v>
      </c>
      <c r="L25" s="1533"/>
      <c r="M25" s="1534">
        <f t="shared" si="5"/>
        <v>-31.87</v>
      </c>
      <c r="N25" s="1522">
        <v>-31.87</v>
      </c>
      <c r="P25" s="231" t="s">
        <v>1552</v>
      </c>
      <c r="R25" s="1285"/>
      <c r="T25" s="1355"/>
      <c r="U25" s="355">
        <f t="shared" si="6"/>
        <v>0</v>
      </c>
      <c r="V25" s="1354"/>
      <c r="W25" s="211"/>
      <c r="X25" s="211"/>
      <c r="Y25" s="211"/>
      <c r="Z25" s="211"/>
      <c r="AA25" s="211"/>
      <c r="AB25" s="356">
        <f t="shared" si="7"/>
        <v>0</v>
      </c>
      <c r="AC25" s="211"/>
      <c r="AD25" s="211"/>
      <c r="AE25" s="211"/>
      <c r="AF25" s="211"/>
      <c r="AG25" s="211"/>
      <c r="AH25" s="356">
        <f t="shared" si="8"/>
        <v>0</v>
      </c>
      <c r="AI25" s="1354"/>
      <c r="AK25" s="458" t="s">
        <v>1551</v>
      </c>
      <c r="AL25" s="1238"/>
      <c r="AM25" s="459" t="s">
        <v>1553</v>
      </c>
      <c r="AN25" s="459" t="s">
        <v>1554</v>
      </c>
      <c r="AO25" s="1238"/>
      <c r="AP25" s="459" t="s">
        <v>1555</v>
      </c>
      <c r="AQ25" s="1241" t="s">
        <v>1556</v>
      </c>
      <c r="AR25" s="1238"/>
      <c r="AS25" s="459" t="s">
        <v>1557</v>
      </c>
      <c r="AT25" s="459" t="s">
        <v>1558</v>
      </c>
      <c r="AU25" s="1238"/>
      <c r="AV25" s="459" t="s">
        <v>1559</v>
      </c>
      <c r="AW25" s="1251" t="s">
        <v>1560</v>
      </c>
      <c r="AZ25" s="1521"/>
      <c r="BA25" s="1521"/>
      <c r="BB25" s="1521"/>
      <c r="BC25" s="1521"/>
      <c r="BD25" s="1521"/>
      <c r="BE25" s="1521"/>
      <c r="BF25" s="1521"/>
      <c r="BG25" s="1521"/>
      <c r="BH25" s="1521"/>
      <c r="BI25" s="1521"/>
      <c r="BJ25" s="1521"/>
      <c r="BK25" s="1521"/>
      <c r="BL25" s="1521"/>
    </row>
    <row r="26" spans="2:64" s="122" customFormat="1" ht="32.25" customHeight="1" thickBot="1">
      <c r="B26" s="458" t="s">
        <v>1561</v>
      </c>
      <c r="C26" s="1531"/>
      <c r="D26" s="1532">
        <f>IF(OR(G26=0, D12=0),0,G26/D12)</f>
        <v>0</v>
      </c>
      <c r="E26" s="1532">
        <f>IF(OR(H26=0, E12=0),0,H26/E12)</f>
        <v>0</v>
      </c>
      <c r="F26" s="1533"/>
      <c r="G26" s="1534">
        <f t="shared" si="4"/>
        <v>0</v>
      </c>
      <c r="H26" s="1522">
        <v>0</v>
      </c>
      <c r="I26" s="1531"/>
      <c r="J26" s="1532">
        <f>IF(OR(M26=0, J12=0),0,M26/J12)</f>
        <v>0</v>
      </c>
      <c r="K26" s="1532">
        <f>IF(OR(N26=0, K12=0),0,N26/K12)</f>
        <v>0</v>
      </c>
      <c r="L26" s="1533"/>
      <c r="M26" s="1534">
        <f t="shared" si="5"/>
        <v>0</v>
      </c>
      <c r="N26" s="1522">
        <v>0</v>
      </c>
      <c r="P26" s="231" t="s">
        <v>1562</v>
      </c>
      <c r="R26" s="1285"/>
      <c r="T26" s="1355"/>
      <c r="U26" s="355">
        <f t="shared" si="6"/>
        <v>0</v>
      </c>
      <c r="V26" s="1354"/>
      <c r="W26" s="211"/>
      <c r="X26" s="211"/>
      <c r="Y26" s="211"/>
      <c r="Z26" s="211"/>
      <c r="AA26" s="211"/>
      <c r="AB26" s="356">
        <f t="shared" si="7"/>
        <v>0</v>
      </c>
      <c r="AC26" s="211"/>
      <c r="AD26" s="211"/>
      <c r="AE26" s="211"/>
      <c r="AF26" s="211"/>
      <c r="AG26" s="211"/>
      <c r="AH26" s="356">
        <f t="shared" si="8"/>
        <v>0</v>
      </c>
      <c r="AI26" s="1354"/>
      <c r="AK26" s="458" t="s">
        <v>1561</v>
      </c>
      <c r="AL26" s="1238"/>
      <c r="AM26" s="1242" t="s">
        <v>1563</v>
      </c>
      <c r="AN26" s="1242" t="s">
        <v>1564</v>
      </c>
      <c r="AO26" s="1238"/>
      <c r="AP26" s="1243" t="s">
        <v>1565</v>
      </c>
      <c r="AQ26" s="1244" t="s">
        <v>1566</v>
      </c>
      <c r="AR26" s="1238"/>
      <c r="AS26" s="1242" t="s">
        <v>1567</v>
      </c>
      <c r="AT26" s="1242" t="s">
        <v>1568</v>
      </c>
      <c r="AU26" s="1238"/>
      <c r="AV26" s="1243" t="s">
        <v>1569</v>
      </c>
      <c r="AW26" s="1250" t="s">
        <v>1570</v>
      </c>
      <c r="AZ26" s="1521"/>
      <c r="BA26" s="1521"/>
      <c r="BB26" s="1521"/>
      <c r="BC26" s="1521"/>
      <c r="BD26" s="1521"/>
      <c r="BE26" s="1521"/>
      <c r="BF26" s="1521"/>
      <c r="BG26" s="1521"/>
      <c r="BH26" s="1521"/>
      <c r="BI26" s="1521"/>
      <c r="BJ26" s="1521"/>
      <c r="BK26" s="1521"/>
      <c r="BL26" s="1521"/>
    </row>
    <row r="27" spans="2:64" s="122" customFormat="1" ht="32.25" customHeight="1" thickBot="1">
      <c r="B27" s="458" t="s">
        <v>1571</v>
      </c>
      <c r="C27" s="1531"/>
      <c r="D27" s="1532">
        <f>IF(OR(G27=0, D12=0),0,G27/D12)</f>
        <v>0</v>
      </c>
      <c r="E27" s="1532">
        <f>IF(OR(H27=0, E12=0),0,H27/E12)</f>
        <v>0</v>
      </c>
      <c r="F27" s="1533"/>
      <c r="G27" s="1534">
        <f t="shared" si="4"/>
        <v>0</v>
      </c>
      <c r="H27" s="1522">
        <v>0</v>
      </c>
      <c r="I27" s="1531"/>
      <c r="J27" s="1532">
        <f>IF(OR(M27=0, J12=0),0,M27/J12)</f>
        <v>0</v>
      </c>
      <c r="K27" s="1532">
        <f>IF(OR(N27=0, K12=0),0,N27/K12)</f>
        <v>0</v>
      </c>
      <c r="L27" s="1533"/>
      <c r="M27" s="1534">
        <f t="shared" si="5"/>
        <v>0</v>
      </c>
      <c r="N27" s="1522">
        <v>0</v>
      </c>
      <c r="P27" s="231" t="s">
        <v>1572</v>
      </c>
      <c r="R27" s="1285"/>
      <c r="T27" s="1355"/>
      <c r="U27" s="355">
        <f t="shared" si="6"/>
        <v>0</v>
      </c>
      <c r="V27" s="1354"/>
      <c r="W27" s="211"/>
      <c r="X27" s="211"/>
      <c r="Y27" s="211"/>
      <c r="Z27" s="211"/>
      <c r="AA27" s="211"/>
      <c r="AB27" s="356">
        <f t="shared" si="7"/>
        <v>0</v>
      </c>
      <c r="AC27" s="211"/>
      <c r="AD27" s="211"/>
      <c r="AE27" s="211"/>
      <c r="AF27" s="211"/>
      <c r="AG27" s="211"/>
      <c r="AH27" s="356">
        <f t="shared" si="8"/>
        <v>0</v>
      </c>
      <c r="AI27" s="1354"/>
      <c r="AK27" s="458" t="s">
        <v>1571</v>
      </c>
      <c r="AL27" s="1238"/>
      <c r="AM27" s="1242" t="s">
        <v>1573</v>
      </c>
      <c r="AN27" s="1242" t="s">
        <v>1574</v>
      </c>
      <c r="AO27" s="1238"/>
      <c r="AP27" s="1243" t="s">
        <v>1575</v>
      </c>
      <c r="AQ27" s="1244" t="s">
        <v>1576</v>
      </c>
      <c r="AR27" s="1238"/>
      <c r="AS27" s="1242" t="s">
        <v>1577</v>
      </c>
      <c r="AT27" s="1242" t="s">
        <v>1578</v>
      </c>
      <c r="AU27" s="1238"/>
      <c r="AV27" s="1243" t="s">
        <v>1579</v>
      </c>
      <c r="AW27" s="1250" t="s">
        <v>1580</v>
      </c>
      <c r="AZ27" s="1521"/>
      <c r="BA27" s="1521"/>
      <c r="BB27" s="1521"/>
      <c r="BC27" s="1521"/>
      <c r="BD27" s="1521"/>
      <c r="BE27" s="1521"/>
      <c r="BF27" s="1521"/>
      <c r="BG27" s="1521"/>
      <c r="BH27" s="1521"/>
      <c r="BI27" s="1521"/>
      <c r="BJ27" s="1521"/>
      <c r="BK27" s="1521"/>
      <c r="BL27" s="1521"/>
    </row>
    <row r="28" spans="2:64" s="122" customFormat="1" ht="32.25" customHeight="1" thickBot="1">
      <c r="B28" s="458" t="s">
        <v>1581</v>
      </c>
      <c r="C28" s="1531"/>
      <c r="D28" s="1532">
        <f>IF(OR(G28=0, D12=0),0,G28/D12)</f>
        <v>-1.3544794334083987E-2</v>
      </c>
      <c r="E28" s="1532">
        <f>IF(OR(H28=0, E12=0),0,H28/E12)</f>
        <v>-3.2557262685398367E-2</v>
      </c>
      <c r="F28" s="1533"/>
      <c r="G28" s="1534">
        <f t="shared" si="4"/>
        <v>-76.331999999999994</v>
      </c>
      <c r="H28" s="1522">
        <v>-76.331999999999994</v>
      </c>
      <c r="I28" s="1531"/>
      <c r="J28" s="1532">
        <f>IF(OR(M28=0, J12=0),0,M28/J12)</f>
        <v>-1.3544794334083987E-2</v>
      </c>
      <c r="K28" s="1532">
        <f>IF(OR(N28=0, K12=0),0,N28/K12)</f>
        <v>-3.2557262685398367E-2</v>
      </c>
      <c r="L28" s="1533"/>
      <c r="M28" s="1534">
        <f t="shared" si="5"/>
        <v>-76.331999999999994</v>
      </c>
      <c r="N28" s="1522">
        <v>-76.331999999999994</v>
      </c>
      <c r="P28" s="231" t="s">
        <v>1582</v>
      </c>
      <c r="R28" s="1285"/>
      <c r="T28" s="1355"/>
      <c r="U28" s="355">
        <f t="shared" si="6"/>
        <v>0</v>
      </c>
      <c r="V28" s="1354"/>
      <c r="W28" s="211"/>
      <c r="X28" s="211"/>
      <c r="Y28" s="211"/>
      <c r="Z28" s="211"/>
      <c r="AA28" s="211"/>
      <c r="AB28" s="356">
        <f t="shared" si="7"/>
        <v>0</v>
      </c>
      <c r="AC28" s="211"/>
      <c r="AD28" s="211"/>
      <c r="AE28" s="211"/>
      <c r="AF28" s="211"/>
      <c r="AG28" s="211"/>
      <c r="AH28" s="356">
        <f t="shared" si="8"/>
        <v>0</v>
      </c>
      <c r="AI28" s="1354"/>
      <c r="AK28" s="458" t="s">
        <v>1581</v>
      </c>
      <c r="AL28" s="1238"/>
      <c r="AM28" s="459" t="s">
        <v>1583</v>
      </c>
      <c r="AN28" s="459" t="s">
        <v>1584</v>
      </c>
      <c r="AO28" s="1238"/>
      <c r="AP28" s="459" t="s">
        <v>1585</v>
      </c>
      <c r="AQ28" s="1241" t="s">
        <v>1586</v>
      </c>
      <c r="AR28" s="1238"/>
      <c r="AS28" s="459" t="s">
        <v>1587</v>
      </c>
      <c r="AT28" s="459" t="s">
        <v>1588</v>
      </c>
      <c r="AU28" s="1238"/>
      <c r="AV28" s="459" t="s">
        <v>1589</v>
      </c>
      <c r="AW28" s="1251" t="s">
        <v>1590</v>
      </c>
      <c r="AZ28" s="1521"/>
      <c r="BA28" s="1521"/>
      <c r="BB28" s="1521"/>
      <c r="BC28" s="1521"/>
      <c r="BD28" s="1521"/>
      <c r="BE28" s="1521"/>
      <c r="BF28" s="1521"/>
      <c r="BG28" s="1521"/>
      <c r="BH28" s="1521"/>
      <c r="BI28" s="1521"/>
      <c r="BJ28" s="1521"/>
      <c r="BK28" s="1521"/>
      <c r="BL28" s="1521"/>
    </row>
    <row r="29" spans="2:64" s="122" customFormat="1" ht="32.25" customHeight="1">
      <c r="B29" s="458" t="s">
        <v>1591</v>
      </c>
      <c r="C29" s="1531"/>
      <c r="D29" s="1532">
        <f>IF(OR(G29=0, D12=0),0,G29/D12)</f>
        <v>7.5272516854247597E-4</v>
      </c>
      <c r="E29" s="1532">
        <f>IF(OR(H29=0, E12=0),0,H29/E12)</f>
        <v>1.8093055116001138E-3</v>
      </c>
      <c r="F29" s="1533"/>
      <c r="G29" s="1534">
        <f t="shared" si="4"/>
        <v>4.242</v>
      </c>
      <c r="H29" s="1522">
        <v>4.242</v>
      </c>
      <c r="I29" s="1531"/>
      <c r="J29" s="1532">
        <f>IF(OR(M29=0, J12=0),0,M29/J12)</f>
        <v>7.5272516854247597E-4</v>
      </c>
      <c r="K29" s="1532">
        <f>IF(OR(N29=0, K12=0),0,N29/K12)</f>
        <v>1.8093055116001138E-3</v>
      </c>
      <c r="L29" s="1533"/>
      <c r="M29" s="1534">
        <f t="shared" si="5"/>
        <v>4.242</v>
      </c>
      <c r="N29" s="1522">
        <v>4.242</v>
      </c>
      <c r="P29" s="231" t="s">
        <v>1592</v>
      </c>
      <c r="R29" s="1285"/>
      <c r="T29" s="1355"/>
      <c r="U29" s="355">
        <f t="shared" si="6"/>
        <v>0</v>
      </c>
      <c r="V29" s="395"/>
      <c r="W29" s="211"/>
      <c r="X29" s="211"/>
      <c r="Y29" s="211"/>
      <c r="Z29" s="211"/>
      <c r="AA29" s="211"/>
      <c r="AB29" s="356">
        <f t="shared" si="7"/>
        <v>0</v>
      </c>
      <c r="AC29" s="211"/>
      <c r="AD29" s="211"/>
      <c r="AE29" s="211"/>
      <c r="AF29" s="211"/>
      <c r="AG29" s="211"/>
      <c r="AH29" s="356">
        <f t="shared" si="8"/>
        <v>0</v>
      </c>
      <c r="AI29" s="395"/>
      <c r="AK29" s="458" t="s">
        <v>1591</v>
      </c>
      <c r="AL29" s="1238"/>
      <c r="AM29" s="459" t="s">
        <v>1593</v>
      </c>
      <c r="AN29" s="459" t="s">
        <v>1594</v>
      </c>
      <c r="AO29" s="1238"/>
      <c r="AP29" s="459" t="s">
        <v>1595</v>
      </c>
      <c r="AQ29" s="1241" t="s">
        <v>1596</v>
      </c>
      <c r="AR29" s="1238"/>
      <c r="AS29" s="459" t="s">
        <v>1597</v>
      </c>
      <c r="AT29" s="459" t="s">
        <v>1598</v>
      </c>
      <c r="AU29" s="1238"/>
      <c r="AV29" s="459" t="s">
        <v>1599</v>
      </c>
      <c r="AW29" s="1251" t="s">
        <v>1600</v>
      </c>
      <c r="AZ29" s="1521"/>
      <c r="BA29" s="1521"/>
      <c r="BB29" s="1521"/>
      <c r="BC29" s="1521"/>
      <c r="BD29" s="1521"/>
      <c r="BE29" s="1521"/>
      <c r="BF29" s="1521"/>
      <c r="BG29" s="1521"/>
      <c r="BH29" s="1521"/>
      <c r="BI29" s="1521"/>
      <c r="BJ29" s="1521"/>
      <c r="BK29" s="1521"/>
      <c r="BL29" s="1521"/>
    </row>
    <row r="30" spans="2:64" s="122" customFormat="1" ht="32.25" customHeight="1" thickBot="1">
      <c r="B30" s="455" t="s">
        <v>1601</v>
      </c>
      <c r="C30" s="1538"/>
      <c r="D30" s="1535">
        <f>SUM(D24:D29)</f>
        <v>-3.6640787376788254E-3</v>
      </c>
      <c r="E30" s="1535">
        <f>SUM(E24:E29)</f>
        <v>-8.807248823439584E-3</v>
      </c>
      <c r="F30" s="1524"/>
      <c r="G30" s="1523">
        <f>SUM(G24:G29)</f>
        <v>-20.64899999999999</v>
      </c>
      <c r="H30" s="1523">
        <f>SUM(H24:H29)</f>
        <v>-20.64899999999999</v>
      </c>
      <c r="I30" s="1538"/>
      <c r="J30" s="1535">
        <f>SUM(J24:J29)</f>
        <v>-3.6640787376788254E-3</v>
      </c>
      <c r="K30" s="1535">
        <f>SUM(K24:K29)</f>
        <v>-8.807248823439584E-3</v>
      </c>
      <c r="L30" s="1524"/>
      <c r="M30" s="1523">
        <f>SUM(M24:M29)</f>
        <v>-20.64899999999999</v>
      </c>
      <c r="N30" s="1536">
        <f>SUM(N24:N29)</f>
        <v>-20.64899999999999</v>
      </c>
      <c r="P30" s="232" t="s">
        <v>1602</v>
      </c>
      <c r="R30" s="1283"/>
      <c r="T30" s="1355"/>
      <c r="U30" s="1347"/>
      <c r="V30" s="395"/>
      <c r="W30" s="211"/>
      <c r="X30" s="211"/>
      <c r="Y30" s="211"/>
      <c r="Z30" s="211"/>
      <c r="AA30" s="211"/>
      <c r="AB30" s="211"/>
      <c r="AC30" s="211"/>
      <c r="AD30" s="211"/>
      <c r="AE30" s="211"/>
      <c r="AF30" s="211"/>
      <c r="AG30" s="211"/>
      <c r="AH30" s="211"/>
      <c r="AI30" s="395"/>
      <c r="AK30" s="455" t="s">
        <v>1601</v>
      </c>
      <c r="AL30" s="456"/>
      <c r="AM30" s="461" t="s">
        <v>1603</v>
      </c>
      <c r="AN30" s="461" t="s">
        <v>1604</v>
      </c>
      <c r="AO30" s="456"/>
      <c r="AP30" s="1252" t="s">
        <v>1605</v>
      </c>
      <c r="AQ30" s="1252" t="s">
        <v>1606</v>
      </c>
      <c r="AR30" s="456"/>
      <c r="AS30" s="461" t="s">
        <v>1607</v>
      </c>
      <c r="AT30" s="461" t="s">
        <v>1608</v>
      </c>
      <c r="AU30" s="456"/>
      <c r="AV30" s="1252" t="s">
        <v>1609</v>
      </c>
      <c r="AW30" s="1253" t="s">
        <v>1610</v>
      </c>
      <c r="AZ30" s="1521"/>
      <c r="BA30" s="1521"/>
      <c r="BB30" s="1521"/>
      <c r="BC30" s="1521"/>
      <c r="BD30" s="1521"/>
      <c r="BE30" s="1521"/>
      <c r="BF30" s="1521"/>
      <c r="BG30" s="1521"/>
      <c r="BH30" s="1521"/>
      <c r="BI30" s="1521"/>
      <c r="BJ30" s="1521"/>
      <c r="BK30" s="1521"/>
      <c r="BL30" s="1521"/>
    </row>
    <row r="31" spans="2:64" s="122" customFormat="1" ht="14.25" customHeight="1" thickBot="1">
      <c r="B31" s="124"/>
      <c r="C31" s="1526"/>
      <c r="D31" s="1526"/>
      <c r="E31" s="1526"/>
      <c r="F31" s="1527"/>
      <c r="G31" s="1527"/>
      <c r="H31" s="1527"/>
      <c r="I31" s="1526"/>
      <c r="J31" s="1526"/>
      <c r="K31" s="1526"/>
      <c r="L31" s="1527"/>
      <c r="M31" s="1527"/>
      <c r="N31" s="1527"/>
      <c r="P31" s="132"/>
      <c r="R31" s="1284"/>
      <c r="T31" s="1355"/>
      <c r="U31" s="355"/>
      <c r="V31" s="1354"/>
      <c r="W31" s="1348"/>
      <c r="X31" s="1349"/>
      <c r="Y31" s="1349"/>
      <c r="Z31" s="1349"/>
      <c r="AA31" s="1349"/>
      <c r="AB31" s="1349"/>
      <c r="AC31" s="1349"/>
      <c r="AD31" s="1349"/>
      <c r="AE31" s="1349"/>
      <c r="AF31" s="1349"/>
      <c r="AG31" s="1349"/>
      <c r="AH31" s="1349"/>
      <c r="AI31" s="1354"/>
      <c r="AK31" s="124"/>
      <c r="AL31" s="125"/>
      <c r="AM31" s="125"/>
      <c r="AN31" s="125"/>
      <c r="AO31" s="131"/>
      <c r="AP31" s="131"/>
      <c r="AQ31" s="131"/>
      <c r="AR31" s="125"/>
      <c r="AS31" s="125"/>
      <c r="AT31" s="125"/>
      <c r="AU31" s="131"/>
      <c r="AV31" s="131"/>
      <c r="AW31" s="131"/>
      <c r="AZ31" s="1521"/>
      <c r="BA31" s="1521"/>
      <c r="BB31" s="1521"/>
      <c r="BC31" s="1521"/>
      <c r="BD31" s="1521"/>
      <c r="BE31" s="1521"/>
      <c r="BF31" s="1521"/>
      <c r="BG31" s="1521"/>
      <c r="BH31" s="1521"/>
      <c r="BI31" s="1521"/>
      <c r="BJ31" s="1521"/>
      <c r="BK31" s="1521"/>
      <c r="BL31" s="1521"/>
    </row>
    <row r="32" spans="2:64" s="122" customFormat="1" ht="32.25" customHeight="1" thickBot="1">
      <c r="B32" s="462" t="s">
        <v>1611</v>
      </c>
      <c r="C32" s="1539">
        <f>C21+C30</f>
        <v>3.832E-2</v>
      </c>
      <c r="D32" s="1539">
        <f t="shared" ref="D32:M32" si="9">D21+D30</f>
        <v>3.8800878172265463E-2</v>
      </c>
      <c r="E32" s="1539">
        <f t="shared" si="9"/>
        <v>7.1375013635902221E-2</v>
      </c>
      <c r="F32" s="1540">
        <f t="shared" si="9"/>
        <v>215.95324135999999</v>
      </c>
      <c r="G32" s="1540">
        <f t="shared" si="9"/>
        <v>139.00400271999999</v>
      </c>
      <c r="H32" s="1540">
        <f t="shared" si="9"/>
        <v>167.34200271999998</v>
      </c>
      <c r="I32" s="1539">
        <f t="shared" si="9"/>
        <v>3.832E-2</v>
      </c>
      <c r="J32" s="1539">
        <f t="shared" si="9"/>
        <v>3.8800878172265463E-2</v>
      </c>
      <c r="K32" s="1539">
        <f t="shared" si="9"/>
        <v>7.1375013635902221E-2</v>
      </c>
      <c r="L32" s="1540">
        <f>L21+L30</f>
        <v>215.95324135999999</v>
      </c>
      <c r="M32" s="1540">
        <f t="shared" si="9"/>
        <v>139.00400271999999</v>
      </c>
      <c r="N32" s="1540">
        <f>N21+N30</f>
        <v>167.34200271999998</v>
      </c>
      <c r="P32" s="400" t="s">
        <v>1612</v>
      </c>
      <c r="R32" s="1286"/>
      <c r="T32" s="1355"/>
      <c r="U32" s="355"/>
      <c r="V32" s="1354"/>
      <c r="W32" s="1348"/>
      <c r="X32" s="1349"/>
      <c r="Y32" s="1349"/>
      <c r="Z32" s="1349"/>
      <c r="AA32" s="1349"/>
      <c r="AB32" s="1349"/>
      <c r="AC32" s="1349"/>
      <c r="AD32" s="1349"/>
      <c r="AE32" s="1349"/>
      <c r="AF32" s="1349"/>
      <c r="AG32" s="1349"/>
      <c r="AH32" s="1349"/>
      <c r="AI32" s="1354"/>
      <c r="AK32" s="462" t="s">
        <v>1611</v>
      </c>
      <c r="AL32" s="463" t="s">
        <v>1613</v>
      </c>
      <c r="AM32" s="464" t="s">
        <v>1614</v>
      </c>
      <c r="AN32" s="464" t="s">
        <v>1615</v>
      </c>
      <c r="AO32" s="463" t="s">
        <v>1616</v>
      </c>
      <c r="AP32" s="463" t="s">
        <v>1617</v>
      </c>
      <c r="AQ32" s="463" t="s">
        <v>1618</v>
      </c>
      <c r="AR32" s="463" t="s">
        <v>1619</v>
      </c>
      <c r="AS32" s="464" t="s">
        <v>1620</v>
      </c>
      <c r="AT32" s="464" t="s">
        <v>1621</v>
      </c>
      <c r="AU32" s="463" t="s">
        <v>1622</v>
      </c>
      <c r="AV32" s="463" t="s">
        <v>1623</v>
      </c>
      <c r="AW32" s="465" t="s">
        <v>1624</v>
      </c>
      <c r="AZ32" s="1521"/>
      <c r="BA32" s="1521"/>
      <c r="BB32" s="1521"/>
      <c r="BC32" s="1521"/>
      <c r="BD32" s="1521"/>
      <c r="BE32" s="1521"/>
      <c r="BF32" s="1521"/>
      <c r="BG32" s="1521"/>
      <c r="BH32" s="1521"/>
      <c r="BI32" s="1521"/>
      <c r="BJ32" s="1521"/>
      <c r="BK32" s="1521"/>
      <c r="BL32" s="1521"/>
    </row>
    <row r="33" spans="2:64" s="122" customFormat="1" ht="14.25" customHeight="1" thickBot="1">
      <c r="B33" s="124"/>
      <c r="C33" s="1541"/>
      <c r="D33" s="1541"/>
      <c r="E33" s="1541"/>
      <c r="F33" s="1542"/>
      <c r="G33" s="1542"/>
      <c r="H33" s="1542"/>
      <c r="I33" s="1541"/>
      <c r="J33" s="1541"/>
      <c r="K33" s="1541"/>
      <c r="L33" s="1542"/>
      <c r="M33" s="1542"/>
      <c r="N33" s="1542"/>
      <c r="P33" s="3"/>
      <c r="R33" s="1284"/>
      <c r="T33" s="1355"/>
      <c r="U33" s="355"/>
      <c r="V33" s="1354"/>
      <c r="W33" s="1348"/>
      <c r="X33" s="1349"/>
      <c r="Y33" s="1349"/>
      <c r="Z33" s="1349"/>
      <c r="AA33" s="1349"/>
      <c r="AB33" s="1349"/>
      <c r="AC33" s="1349"/>
      <c r="AD33" s="1349"/>
      <c r="AE33" s="1349"/>
      <c r="AF33" s="1349"/>
      <c r="AG33" s="1349"/>
      <c r="AH33" s="1349"/>
      <c r="AI33" s="1354"/>
      <c r="AK33" s="124"/>
      <c r="AL33" s="133"/>
      <c r="AM33" s="133"/>
      <c r="AN33" s="133"/>
      <c r="AO33" s="134"/>
      <c r="AP33" s="134"/>
      <c r="AQ33" s="134"/>
      <c r="AR33" s="133"/>
      <c r="AS33" s="133"/>
      <c r="AT33" s="133"/>
      <c r="AU33" s="134"/>
      <c r="AV33" s="134"/>
      <c r="AW33" s="134"/>
      <c r="AZ33" s="1521"/>
      <c r="BA33" s="1521"/>
      <c r="BB33" s="1521"/>
      <c r="BC33" s="1521"/>
      <c r="BD33" s="1521"/>
      <c r="BE33" s="1521"/>
      <c r="BF33" s="1521"/>
      <c r="BG33" s="1521"/>
      <c r="BH33" s="1521"/>
      <c r="BI33" s="1521"/>
      <c r="BJ33" s="1521"/>
      <c r="BK33" s="1521"/>
      <c r="BL33" s="1521"/>
    </row>
    <row r="34" spans="2:64" s="122" customFormat="1" ht="32.25" customHeight="1" thickBot="1">
      <c r="B34" s="462" t="s">
        <v>1625</v>
      </c>
      <c r="C34" s="1516">
        <v>-7.3000000000000001E-3</v>
      </c>
      <c r="D34" s="1516">
        <v>-3.0400000000000002E-3</v>
      </c>
      <c r="E34" s="1516">
        <v>-7.3000000000000001E-3</v>
      </c>
      <c r="F34" s="1522">
        <v>-41.115000000000002</v>
      </c>
      <c r="G34" s="1522">
        <v>-17.105</v>
      </c>
      <c r="H34" s="1522">
        <v>-17.105</v>
      </c>
      <c r="I34" s="1516">
        <v>-7.3000000000000001E-3</v>
      </c>
      <c r="J34" s="1516">
        <v>-3.0400000000000002E-3</v>
      </c>
      <c r="K34" s="1516">
        <v>-7.3000000000000001E-3</v>
      </c>
      <c r="L34" s="1522">
        <v>-41.115000000000002</v>
      </c>
      <c r="M34" s="1522">
        <v>-17.105</v>
      </c>
      <c r="N34" s="1522">
        <v>-17.105</v>
      </c>
      <c r="P34" s="400" t="s">
        <v>1626</v>
      </c>
      <c r="R34" s="1286"/>
      <c r="T34" s="1355"/>
      <c r="U34" s="355">
        <f>IF( SUM( W34:AH34 ) = 0, 0, $W$5 )</f>
        <v>0</v>
      </c>
      <c r="V34" s="1354"/>
      <c r="W34" s="356">
        <f t="shared" ref="W34:AH34" si="10">IFERROR(IF( ISNUMBER( C34 ), 0, 1 ),0)</f>
        <v>0</v>
      </c>
      <c r="X34" s="356">
        <f t="shared" si="10"/>
        <v>0</v>
      </c>
      <c r="Y34" s="356">
        <f t="shared" si="10"/>
        <v>0</v>
      </c>
      <c r="Z34" s="356">
        <f t="shared" si="10"/>
        <v>0</v>
      </c>
      <c r="AA34" s="356">
        <f t="shared" si="10"/>
        <v>0</v>
      </c>
      <c r="AB34" s="356">
        <f t="shared" si="10"/>
        <v>0</v>
      </c>
      <c r="AC34" s="356">
        <f t="shared" si="10"/>
        <v>0</v>
      </c>
      <c r="AD34" s="356">
        <f t="shared" si="10"/>
        <v>0</v>
      </c>
      <c r="AE34" s="356">
        <f t="shared" si="10"/>
        <v>0</v>
      </c>
      <c r="AF34" s="356">
        <f t="shared" si="10"/>
        <v>0</v>
      </c>
      <c r="AG34" s="356">
        <f t="shared" si="10"/>
        <v>0</v>
      </c>
      <c r="AH34" s="356">
        <f t="shared" si="10"/>
        <v>0</v>
      </c>
      <c r="AI34" s="1354"/>
      <c r="AK34" s="462" t="s">
        <v>1625</v>
      </c>
      <c r="AL34" s="463" t="s">
        <v>1627</v>
      </c>
      <c r="AM34" s="464" t="s">
        <v>1628</v>
      </c>
      <c r="AN34" s="464" t="s">
        <v>1629</v>
      </c>
      <c r="AO34" s="463" t="s">
        <v>1630</v>
      </c>
      <c r="AP34" s="463" t="s">
        <v>1631</v>
      </c>
      <c r="AQ34" s="463" t="s">
        <v>1632</v>
      </c>
      <c r="AR34" s="463" t="s">
        <v>1633</v>
      </c>
      <c r="AS34" s="464" t="s">
        <v>1634</v>
      </c>
      <c r="AT34" s="464" t="s">
        <v>1635</v>
      </c>
      <c r="AU34" s="463" t="s">
        <v>1636</v>
      </c>
      <c r="AV34" s="463" t="s">
        <v>1637</v>
      </c>
      <c r="AW34" s="465" t="s">
        <v>1638</v>
      </c>
      <c r="AZ34" s="1521"/>
      <c r="BA34" s="1521"/>
      <c r="BB34" s="1521"/>
      <c r="BC34" s="1521"/>
      <c r="BD34" s="1521"/>
      <c r="BE34" s="1521"/>
      <c r="BF34" s="1521"/>
      <c r="BG34" s="1521"/>
      <c r="BH34" s="1521"/>
      <c r="BI34" s="1521"/>
      <c r="BJ34" s="1521"/>
      <c r="BK34" s="1521"/>
      <c r="BL34" s="1521"/>
    </row>
    <row r="35" spans="2:64" s="122" customFormat="1" ht="14.25" customHeight="1" thickBot="1">
      <c r="C35" s="1543"/>
      <c r="D35" s="1543"/>
      <c r="E35" s="1543"/>
      <c r="F35" s="1544"/>
      <c r="G35" s="1544"/>
      <c r="H35" s="1544"/>
      <c r="I35" s="1543"/>
      <c r="J35" s="1543"/>
      <c r="K35" s="1543"/>
      <c r="L35" s="1544"/>
      <c r="M35" s="1544"/>
      <c r="N35" s="1544"/>
      <c r="R35" s="1284"/>
      <c r="T35" s="1355"/>
      <c r="U35" s="355"/>
      <c r="V35" s="1354"/>
      <c r="W35" s="1348"/>
      <c r="X35" s="1349"/>
      <c r="Y35" s="1349"/>
      <c r="Z35" s="1349"/>
      <c r="AA35" s="1349"/>
      <c r="AB35" s="1349"/>
      <c r="AC35" s="1349"/>
      <c r="AD35" s="1349"/>
      <c r="AE35" s="1349"/>
      <c r="AF35" s="1349"/>
      <c r="AG35" s="1349"/>
      <c r="AH35" s="1349"/>
      <c r="AI35" s="1354"/>
      <c r="AZ35" s="1521"/>
      <c r="BA35" s="1521"/>
      <c r="BB35" s="1521"/>
      <c r="BC35" s="1521"/>
      <c r="BD35" s="1521"/>
      <c r="BE35" s="1521"/>
      <c r="BF35" s="1521"/>
      <c r="BG35" s="1521"/>
      <c r="BH35" s="1521"/>
      <c r="BI35" s="1521"/>
      <c r="BJ35" s="1521"/>
      <c r="BK35" s="1521"/>
      <c r="BL35" s="1521"/>
    </row>
    <row r="36" spans="2:64" s="122" customFormat="1" ht="32.25" customHeight="1" thickBot="1">
      <c r="B36" s="462" t="s">
        <v>1639</v>
      </c>
      <c r="C36" s="1539">
        <f>C32+C34</f>
        <v>3.1019999999999999E-2</v>
      </c>
      <c r="D36" s="1539">
        <f>D32+D34</f>
        <v>3.5760878172265462E-2</v>
      </c>
      <c r="E36" s="1539">
        <f t="shared" ref="E36:M36" si="11">E32+E34</f>
        <v>6.407501363590222E-2</v>
      </c>
      <c r="F36" s="1540">
        <f t="shared" si="11"/>
        <v>174.83824135999998</v>
      </c>
      <c r="G36" s="1540">
        <f t="shared" si="11"/>
        <v>121.89900271999998</v>
      </c>
      <c r="H36" s="1540">
        <f t="shared" si="11"/>
        <v>150.23700271999999</v>
      </c>
      <c r="I36" s="1539">
        <f t="shared" si="11"/>
        <v>3.1019999999999999E-2</v>
      </c>
      <c r="J36" s="1539">
        <f t="shared" si="11"/>
        <v>3.5760878172265462E-2</v>
      </c>
      <c r="K36" s="1539">
        <f t="shared" si="11"/>
        <v>6.407501363590222E-2</v>
      </c>
      <c r="L36" s="1540">
        <f t="shared" si="11"/>
        <v>174.83824135999998</v>
      </c>
      <c r="M36" s="1540">
        <f t="shared" si="11"/>
        <v>121.89900271999998</v>
      </c>
      <c r="N36" s="1545">
        <f>N32+N34</f>
        <v>150.23700271999999</v>
      </c>
      <c r="P36" s="400" t="s">
        <v>1640</v>
      </c>
      <c r="R36" s="1286"/>
      <c r="T36" s="1355"/>
      <c r="U36" s="355"/>
      <c r="V36" s="1354"/>
      <c r="W36" s="211"/>
      <c r="X36" s="211"/>
      <c r="Y36" s="211"/>
      <c r="Z36" s="211"/>
      <c r="AA36" s="211"/>
      <c r="AB36" s="211"/>
      <c r="AC36" s="211"/>
      <c r="AD36" s="211"/>
      <c r="AE36" s="211"/>
      <c r="AF36" s="211"/>
      <c r="AG36" s="211"/>
      <c r="AH36" s="211"/>
      <c r="AI36" s="1354"/>
      <c r="AK36" s="462" t="s">
        <v>1639</v>
      </c>
      <c r="AL36" s="466" t="s">
        <v>1641</v>
      </c>
      <c r="AM36" s="466" t="s">
        <v>1642</v>
      </c>
      <c r="AN36" s="466" t="s">
        <v>1643</v>
      </c>
      <c r="AO36" s="467" t="s">
        <v>1644</v>
      </c>
      <c r="AP36" s="467" t="s">
        <v>1645</v>
      </c>
      <c r="AQ36" s="467" t="s">
        <v>1646</v>
      </c>
      <c r="AR36" s="466" t="s">
        <v>1647</v>
      </c>
      <c r="AS36" s="466" t="s">
        <v>1648</v>
      </c>
      <c r="AT36" s="466" t="s">
        <v>1649</v>
      </c>
      <c r="AU36" s="467" t="s">
        <v>1650</v>
      </c>
      <c r="AV36" s="467" t="s">
        <v>1651</v>
      </c>
      <c r="AW36" s="468" t="s">
        <v>1652</v>
      </c>
      <c r="AZ36" s="1521"/>
      <c r="BA36" s="1521"/>
      <c r="BB36" s="1521"/>
      <c r="BC36" s="1521"/>
      <c r="BD36" s="1521"/>
      <c r="BE36" s="1521"/>
      <c r="BF36" s="1521"/>
      <c r="BG36" s="1521"/>
      <c r="BH36" s="1521"/>
      <c r="BI36" s="1521"/>
      <c r="BJ36" s="1521"/>
      <c r="BK36" s="1521"/>
      <c r="BL36" s="1521"/>
    </row>
    <row r="37" spans="2:64" s="122" customFormat="1" ht="14.25" customHeight="1" thickBot="1">
      <c r="B37" s="124"/>
      <c r="C37" s="1526"/>
      <c r="D37" s="1526"/>
      <c r="E37" s="1526"/>
      <c r="F37" s="1527"/>
      <c r="G37" s="1527"/>
      <c r="H37" s="1527"/>
      <c r="I37" s="1526"/>
      <c r="J37" s="1526"/>
      <c r="K37" s="1526"/>
      <c r="L37" s="1527"/>
      <c r="M37" s="1527"/>
      <c r="N37" s="1527"/>
      <c r="P37" s="132"/>
      <c r="R37" s="1284"/>
      <c r="T37" s="1355"/>
      <c r="U37" s="355"/>
      <c r="V37" s="1354"/>
      <c r="W37" s="211"/>
      <c r="X37" s="211"/>
      <c r="Y37" s="211"/>
      <c r="Z37" s="211"/>
      <c r="AA37" s="211"/>
      <c r="AB37" s="211"/>
      <c r="AC37" s="211"/>
      <c r="AD37" s="211"/>
      <c r="AE37" s="211"/>
      <c r="AF37" s="211"/>
      <c r="AG37" s="211"/>
      <c r="AH37" s="211"/>
      <c r="AI37" s="1354"/>
      <c r="AK37" s="124"/>
      <c r="AL37" s="125"/>
      <c r="AM37" s="125"/>
      <c r="AN37" s="125"/>
      <c r="AO37" s="131"/>
      <c r="AP37" s="131"/>
      <c r="AQ37" s="131"/>
      <c r="AR37" s="125"/>
      <c r="AS37" s="125"/>
      <c r="AT37" s="125"/>
      <c r="AU37" s="131"/>
      <c r="AV37" s="131"/>
      <c r="AW37" s="131"/>
      <c r="AZ37" s="1521"/>
      <c r="BA37" s="1521"/>
      <c r="BB37" s="1521"/>
      <c r="BC37" s="1521"/>
      <c r="BD37" s="1521"/>
      <c r="BE37" s="1521"/>
      <c r="BF37" s="1521"/>
      <c r="BG37" s="1521"/>
      <c r="BH37" s="1521"/>
      <c r="BI37" s="1521"/>
      <c r="BJ37" s="1521"/>
      <c r="BK37" s="1521"/>
      <c r="BL37" s="1521"/>
    </row>
    <row r="38" spans="2:64" s="122" customFormat="1" ht="32.25" customHeight="1" thickBot="1">
      <c r="B38" s="462" t="s">
        <v>1653</v>
      </c>
      <c r="C38" s="1516">
        <v>8.0099999999999998E-3</v>
      </c>
      <c r="D38" s="1539">
        <f>C38</f>
        <v>8.0099999999999998E-3</v>
      </c>
      <c r="E38" s="1539">
        <f>D38</f>
        <v>8.0099999999999998E-3</v>
      </c>
      <c r="F38" s="1540">
        <f>IF(OR(C38=0,C12=0),0,C38*C12)</f>
        <v>45.140539230000002</v>
      </c>
      <c r="G38" s="1540">
        <f>IF(OR(D38=0,D12=0),0,D38*D12)</f>
        <v>45.140539230000002</v>
      </c>
      <c r="H38" s="1540">
        <f>IF(OR(E38=0,E12=0),0,E38*E12)</f>
        <v>18.77981346</v>
      </c>
      <c r="I38" s="1516">
        <v>8.0099999999999998E-3</v>
      </c>
      <c r="J38" s="1539">
        <f>I38</f>
        <v>8.0099999999999998E-3</v>
      </c>
      <c r="K38" s="1539">
        <f>J38</f>
        <v>8.0099999999999998E-3</v>
      </c>
      <c r="L38" s="1540">
        <f>IF(OR(I38=0,I12=0),0,I38*I12)</f>
        <v>45.140539230000002</v>
      </c>
      <c r="M38" s="1540">
        <f>IF(OR(J38=0,J12=0),0,J38*J12)</f>
        <v>45.140539230000002</v>
      </c>
      <c r="N38" s="1545">
        <f>IF(OR(K38=0,K12=0),0,K38*K12)</f>
        <v>18.77981346</v>
      </c>
      <c r="P38" s="400" t="s">
        <v>1654</v>
      </c>
      <c r="R38" s="1286"/>
      <c r="T38" s="1355"/>
      <c r="U38" s="355">
        <f>IF( SUM( W38:AH38 ) = 0, 0, $W$5 )</f>
        <v>0</v>
      </c>
      <c r="V38" s="1354"/>
      <c r="W38" s="356">
        <f>IFERROR(IF( ISNUMBER( C38 ), 0, 1 ),0)</f>
        <v>0</v>
      </c>
      <c r="X38" s="211"/>
      <c r="Y38" s="211"/>
      <c r="Z38" s="211"/>
      <c r="AA38" s="211"/>
      <c r="AB38" s="211"/>
      <c r="AC38" s="356">
        <f>IFERROR(IF( ISNUMBER( I38 ), 0, 1 ),0)</f>
        <v>0</v>
      </c>
      <c r="AD38" s="211"/>
      <c r="AE38" s="211"/>
      <c r="AF38" s="211"/>
      <c r="AG38" s="211"/>
      <c r="AH38" s="211"/>
      <c r="AI38" s="1354"/>
      <c r="AK38" s="462" t="s">
        <v>1653</v>
      </c>
      <c r="AL38" s="469" t="s">
        <v>1655</v>
      </c>
      <c r="AM38" s="466" t="s">
        <v>1656</v>
      </c>
      <c r="AN38" s="466" t="s">
        <v>1657</v>
      </c>
      <c r="AO38" s="467" t="s">
        <v>1658</v>
      </c>
      <c r="AP38" s="467" t="s">
        <v>1659</v>
      </c>
      <c r="AQ38" s="467" t="s">
        <v>1660</v>
      </c>
      <c r="AR38" s="469" t="s">
        <v>1661</v>
      </c>
      <c r="AS38" s="466" t="s">
        <v>1662</v>
      </c>
      <c r="AT38" s="466" t="s">
        <v>1663</v>
      </c>
      <c r="AU38" s="467" t="s">
        <v>1664</v>
      </c>
      <c r="AV38" s="467" t="s">
        <v>1665</v>
      </c>
      <c r="AW38" s="468" t="s">
        <v>1666</v>
      </c>
      <c r="AZ38" s="1521"/>
      <c r="BA38" s="1521"/>
      <c r="BB38" s="1521"/>
      <c r="BC38" s="1521"/>
      <c r="BD38" s="1521"/>
      <c r="BE38" s="1521"/>
      <c r="BF38" s="1521"/>
      <c r="BG38" s="1521"/>
      <c r="BH38" s="1521"/>
      <c r="BI38" s="1521"/>
      <c r="BJ38" s="1521"/>
      <c r="BK38" s="1521"/>
      <c r="BL38" s="1521"/>
    </row>
    <row r="39" spans="2:64" s="122" customFormat="1" ht="14.25" customHeight="1" thickBot="1">
      <c r="B39" s="470"/>
      <c r="C39" s="1541"/>
      <c r="D39" s="1541"/>
      <c r="E39" s="1541"/>
      <c r="F39" s="1542"/>
      <c r="G39" s="1542"/>
      <c r="H39" s="1542"/>
      <c r="I39" s="1541"/>
      <c r="J39" s="1541"/>
      <c r="K39" s="1541"/>
      <c r="L39" s="1542"/>
      <c r="M39" s="1542"/>
      <c r="N39" s="1542"/>
      <c r="P39" s="3"/>
      <c r="R39" s="1284"/>
      <c r="T39" s="1355"/>
      <c r="U39" s="355"/>
      <c r="V39" s="1354"/>
      <c r="W39" s="211"/>
      <c r="X39" s="211"/>
      <c r="Y39" s="211"/>
      <c r="Z39" s="211"/>
      <c r="AA39" s="211"/>
      <c r="AB39" s="211"/>
      <c r="AC39" s="211"/>
      <c r="AD39" s="211"/>
      <c r="AE39" s="211"/>
      <c r="AF39" s="211"/>
      <c r="AG39" s="211"/>
      <c r="AH39" s="211"/>
      <c r="AI39" s="1354"/>
      <c r="AK39" s="470"/>
      <c r="AL39" s="133"/>
      <c r="AM39" s="133"/>
      <c r="AN39" s="133"/>
      <c r="AO39" s="134"/>
      <c r="AP39" s="134"/>
      <c r="AQ39" s="134"/>
      <c r="AR39" s="133"/>
      <c r="AS39" s="133"/>
      <c r="AT39" s="133"/>
      <c r="AU39" s="134"/>
      <c r="AV39" s="134"/>
      <c r="AW39" s="134"/>
      <c r="AZ39" s="1521"/>
      <c r="BA39" s="1521"/>
      <c r="BB39" s="1521"/>
      <c r="BC39" s="1521"/>
      <c r="BD39" s="1521"/>
      <c r="BE39" s="1521"/>
      <c r="BF39" s="1521"/>
      <c r="BG39" s="1521"/>
      <c r="BH39" s="1521"/>
      <c r="BI39" s="1521"/>
      <c r="BJ39" s="1521"/>
      <c r="BK39" s="1521"/>
      <c r="BL39" s="1521"/>
    </row>
    <row r="40" spans="2:64" s="122" customFormat="1" ht="32.25" customHeight="1" thickBot="1">
      <c r="B40" s="462" t="s">
        <v>1667</v>
      </c>
      <c r="C40" s="1546"/>
      <c r="D40" s="1539">
        <f>IF(OR(G40=0, D12=0),0,G40/D12)</f>
        <v>0</v>
      </c>
      <c r="E40" s="1539">
        <f>IF(OR(H40=0, E12=0),0,H40/E12)</f>
        <v>0</v>
      </c>
      <c r="F40" s="1547"/>
      <c r="G40" s="1540">
        <f>H40</f>
        <v>0</v>
      </c>
      <c r="H40" s="1522">
        <v>0</v>
      </c>
      <c r="I40" s="1546"/>
      <c r="J40" s="1539">
        <f>IF(OR(M40=0, J12=0),0,M40/J12)</f>
        <v>0</v>
      </c>
      <c r="K40" s="1539">
        <f>IF(OR(N40=0, K12=0),0,N40/K12)</f>
        <v>0</v>
      </c>
      <c r="L40" s="1547"/>
      <c r="M40" s="1540">
        <f>N40</f>
        <v>0</v>
      </c>
      <c r="N40" s="1522">
        <v>0</v>
      </c>
      <c r="P40" s="400" t="s">
        <v>1668</v>
      </c>
      <c r="R40" s="1286"/>
      <c r="T40" s="1355"/>
      <c r="U40" s="355">
        <f>IF( SUM( W40:AH40 ) = 0, 0, $W$5 )</f>
        <v>0</v>
      </c>
      <c r="V40" s="404"/>
      <c r="W40" s="211"/>
      <c r="X40" s="211"/>
      <c r="Y40" s="211"/>
      <c r="Z40" s="211"/>
      <c r="AA40" s="211"/>
      <c r="AB40" s="356">
        <f>IFERROR(IF( ISNUMBER( H40 ), 0, 1 ),0)</f>
        <v>0</v>
      </c>
      <c r="AC40" s="211"/>
      <c r="AD40" s="211"/>
      <c r="AE40" s="211"/>
      <c r="AF40" s="211"/>
      <c r="AG40" s="211"/>
      <c r="AH40" s="356">
        <f>IFERROR(IF( ISNUMBER( N40 ), 0, 1 ),0)</f>
        <v>0</v>
      </c>
      <c r="AI40" s="404"/>
      <c r="AK40" s="462" t="s">
        <v>1667</v>
      </c>
      <c r="AL40" s="1255"/>
      <c r="AM40" s="463" t="s">
        <v>1669</v>
      </c>
      <c r="AN40" s="463" t="s">
        <v>1670</v>
      </c>
      <c r="AO40" s="1255"/>
      <c r="AP40" s="471" t="s">
        <v>1671</v>
      </c>
      <c r="AQ40" s="472" t="s">
        <v>1672</v>
      </c>
      <c r="AR40" s="1255"/>
      <c r="AS40" s="463" t="s">
        <v>1673</v>
      </c>
      <c r="AT40" s="463" t="s">
        <v>1674</v>
      </c>
      <c r="AU40" s="1255"/>
      <c r="AV40" s="471" t="s">
        <v>1675</v>
      </c>
      <c r="AW40" s="473" t="s">
        <v>1676</v>
      </c>
      <c r="AZ40" s="1521"/>
      <c r="BA40" s="1521"/>
      <c r="BB40" s="1521"/>
      <c r="BC40" s="1521"/>
      <c r="BD40" s="1521"/>
      <c r="BE40" s="1521"/>
      <c r="BF40" s="1521"/>
      <c r="BG40" s="1521"/>
      <c r="BH40" s="1521"/>
      <c r="BI40" s="1521"/>
      <c r="BJ40" s="1521"/>
      <c r="BK40" s="1521"/>
      <c r="BL40" s="1521"/>
    </row>
    <row r="41" spans="2:64" s="122" customFormat="1" ht="14.25" customHeight="1" thickBot="1">
      <c r="B41" s="124"/>
      <c r="C41" s="1526"/>
      <c r="D41" s="1526"/>
      <c r="E41" s="1526"/>
      <c r="F41" s="1527"/>
      <c r="G41" s="1527"/>
      <c r="H41" s="1527"/>
      <c r="I41" s="1526"/>
      <c r="J41" s="1526"/>
      <c r="K41" s="1526"/>
      <c r="L41" s="1527" t="s">
        <v>1677</v>
      </c>
      <c r="M41" s="1527"/>
      <c r="N41" s="1527"/>
      <c r="P41" s="132"/>
      <c r="R41" s="1284"/>
      <c r="T41" s="1355"/>
      <c r="U41" s="355"/>
      <c r="V41" s="1354"/>
      <c r="W41" s="211"/>
      <c r="X41" s="211"/>
      <c r="Y41" s="211"/>
      <c r="Z41" s="211"/>
      <c r="AA41" s="211"/>
      <c r="AB41" s="211"/>
      <c r="AC41" s="211"/>
      <c r="AD41" s="211"/>
      <c r="AE41" s="211"/>
      <c r="AF41" s="211"/>
      <c r="AG41" s="211"/>
      <c r="AH41" s="211"/>
      <c r="AI41" s="1354"/>
      <c r="AK41" s="124"/>
      <c r="AL41" s="125"/>
      <c r="AM41" s="125"/>
      <c r="AN41" s="125"/>
      <c r="AO41" s="131"/>
      <c r="AP41" s="131"/>
      <c r="AQ41" s="131"/>
      <c r="AR41" s="125"/>
      <c r="AS41" s="125"/>
      <c r="AT41" s="125"/>
      <c r="AU41" s="131"/>
      <c r="AV41" s="131"/>
      <c r="AW41" s="131"/>
      <c r="AZ41" s="1521"/>
      <c r="BA41" s="1521"/>
      <c r="BB41" s="1521"/>
      <c r="BC41" s="1521"/>
      <c r="BD41" s="1521"/>
      <c r="BE41" s="1521"/>
      <c r="BF41" s="1521"/>
      <c r="BG41" s="1521"/>
      <c r="BH41" s="1521"/>
      <c r="BI41" s="1521"/>
      <c r="BJ41" s="1521"/>
      <c r="BK41" s="1521"/>
      <c r="BL41" s="1521"/>
    </row>
    <row r="42" spans="2:64" s="122" customFormat="1" ht="32.25" customHeight="1" thickBot="1">
      <c r="B42" s="474" t="s">
        <v>1678</v>
      </c>
      <c r="C42" s="1548">
        <f>C36+C38+C40</f>
        <v>3.9029999999999995E-2</v>
      </c>
      <c r="D42" s="1539">
        <f t="shared" ref="D42:N42" si="12">D36+D38+D40</f>
        <v>4.3770878172265465E-2</v>
      </c>
      <c r="E42" s="1539">
        <f t="shared" si="12"/>
        <v>7.2085013635902223E-2</v>
      </c>
      <c r="F42" s="1540">
        <f t="shared" si="12"/>
        <v>219.97878058999999</v>
      </c>
      <c r="G42" s="1540">
        <f t="shared" si="12"/>
        <v>167.03954195</v>
      </c>
      <c r="H42" s="1540">
        <f t="shared" si="12"/>
        <v>169.01681617999998</v>
      </c>
      <c r="I42" s="1539">
        <f t="shared" si="12"/>
        <v>3.9029999999999995E-2</v>
      </c>
      <c r="J42" s="1539">
        <f t="shared" si="12"/>
        <v>4.3770878172265465E-2</v>
      </c>
      <c r="K42" s="1539">
        <f t="shared" si="12"/>
        <v>7.2085013635902223E-2</v>
      </c>
      <c r="L42" s="1540">
        <f t="shared" si="12"/>
        <v>219.97878058999999</v>
      </c>
      <c r="M42" s="1540">
        <f t="shared" si="12"/>
        <v>167.03954195</v>
      </c>
      <c r="N42" s="1545">
        <f t="shared" si="12"/>
        <v>169.01681617999998</v>
      </c>
      <c r="P42" s="400" t="s">
        <v>1679</v>
      </c>
      <c r="R42" s="1286"/>
      <c r="T42" s="1355"/>
      <c r="U42" s="413"/>
      <c r="V42" s="1354"/>
      <c r="W42" s="211"/>
      <c r="X42" s="211"/>
      <c r="Y42" s="211"/>
      <c r="Z42" s="211"/>
      <c r="AA42" s="211"/>
      <c r="AB42" s="211"/>
      <c r="AC42" s="211"/>
      <c r="AD42" s="211"/>
      <c r="AE42" s="211"/>
      <c r="AF42" s="211"/>
      <c r="AG42" s="211"/>
      <c r="AH42" s="211"/>
      <c r="AI42" s="1354"/>
      <c r="AK42" s="462" t="s">
        <v>1678</v>
      </c>
      <c r="AL42" s="466" t="s">
        <v>1680</v>
      </c>
      <c r="AM42" s="466" t="s">
        <v>1681</v>
      </c>
      <c r="AN42" s="466" t="s">
        <v>1682</v>
      </c>
      <c r="AO42" s="467" t="s">
        <v>1683</v>
      </c>
      <c r="AP42" s="467" t="s">
        <v>1684</v>
      </c>
      <c r="AQ42" s="467" t="s">
        <v>1685</v>
      </c>
      <c r="AR42" s="466" t="s">
        <v>1686</v>
      </c>
      <c r="AS42" s="466" t="s">
        <v>1687</v>
      </c>
      <c r="AT42" s="466" t="s">
        <v>1688</v>
      </c>
      <c r="AU42" s="467" t="s">
        <v>1689</v>
      </c>
      <c r="AV42" s="467" t="s">
        <v>1690</v>
      </c>
      <c r="AW42" s="468" t="s">
        <v>1691</v>
      </c>
      <c r="AZ42" s="1521"/>
      <c r="BA42" s="1521"/>
      <c r="BB42" s="1521"/>
      <c r="BC42" s="1521"/>
      <c r="BD42" s="1521"/>
      <c r="BE42" s="1521"/>
      <c r="BF42" s="1521"/>
      <c r="BG42" s="1521"/>
      <c r="BH42" s="1521"/>
      <c r="BI42" s="1521"/>
      <c r="BJ42" s="1521"/>
      <c r="BK42" s="1521"/>
      <c r="BL42" s="1521"/>
    </row>
    <row r="43" spans="2:64" s="122" customFormat="1" ht="14.25" customHeight="1" thickBot="1">
      <c r="B43" s="124"/>
      <c r="C43" s="1526"/>
      <c r="D43" s="1526"/>
      <c r="E43" s="1526"/>
      <c r="F43" s="1527"/>
      <c r="G43" s="1527"/>
      <c r="H43" s="1527"/>
      <c r="I43" s="1526"/>
      <c r="J43" s="1526"/>
      <c r="K43" s="1526"/>
      <c r="L43" s="1527"/>
      <c r="M43" s="1527"/>
      <c r="N43" s="1527"/>
      <c r="P43" s="132"/>
      <c r="R43" s="1284"/>
      <c r="T43" s="1355"/>
      <c r="U43" s="413"/>
      <c r="V43" s="1354"/>
      <c r="W43" s="211"/>
      <c r="X43" s="211"/>
      <c r="Y43" s="211"/>
      <c r="Z43" s="211"/>
      <c r="AA43" s="211"/>
      <c r="AB43" s="211"/>
      <c r="AC43" s="211"/>
      <c r="AD43" s="211"/>
      <c r="AE43" s="211"/>
      <c r="AF43" s="211"/>
      <c r="AG43" s="211"/>
      <c r="AH43" s="211"/>
      <c r="AI43" s="1354"/>
      <c r="AK43" s="124"/>
      <c r="AL43" s="125"/>
      <c r="AM43" s="125"/>
      <c r="AN43" s="125"/>
      <c r="AO43" s="131"/>
      <c r="AP43" s="131"/>
      <c r="AQ43" s="131"/>
      <c r="AR43" s="125"/>
      <c r="AS43" s="125"/>
      <c r="AT43" s="125"/>
      <c r="AU43" s="131"/>
      <c r="AV43" s="131"/>
      <c r="AW43" s="131"/>
      <c r="AZ43" s="1521"/>
      <c r="BA43" s="1521"/>
      <c r="BB43" s="1521"/>
      <c r="BC43" s="1521"/>
      <c r="BD43" s="1521"/>
      <c r="BE43" s="1521"/>
      <c r="BF43" s="1521"/>
      <c r="BG43" s="1521"/>
      <c r="BH43" s="1521"/>
      <c r="BI43" s="1521"/>
      <c r="BJ43" s="1521"/>
      <c r="BK43" s="1521"/>
      <c r="BL43" s="1521"/>
    </row>
    <row r="44" spans="2:64" s="122" customFormat="1" ht="20.25" customHeight="1" thickBot="1">
      <c r="B44" s="475" t="s">
        <v>911</v>
      </c>
      <c r="C44" s="1526"/>
      <c r="D44" s="1526"/>
      <c r="E44" s="1526"/>
      <c r="F44" s="1527"/>
      <c r="G44" s="1527"/>
      <c r="H44" s="1527"/>
      <c r="I44" s="1526"/>
      <c r="J44" s="1526"/>
      <c r="K44" s="1526"/>
      <c r="L44" s="1527"/>
      <c r="M44" s="1527"/>
      <c r="N44" s="1527"/>
      <c r="P44" s="132"/>
      <c r="R44" s="1284"/>
      <c r="T44" s="1355"/>
      <c r="U44" s="413"/>
      <c r="V44" s="1354"/>
      <c r="W44" s="211"/>
      <c r="X44" s="211"/>
      <c r="Y44" s="211"/>
      <c r="Z44" s="211"/>
      <c r="AA44" s="211"/>
      <c r="AB44" s="211"/>
      <c r="AC44" s="211"/>
      <c r="AD44" s="211"/>
      <c r="AE44" s="211"/>
      <c r="AF44" s="211"/>
      <c r="AG44" s="211"/>
      <c r="AH44" s="211"/>
      <c r="AI44" s="1354"/>
      <c r="AK44" s="1254" t="s">
        <v>911</v>
      </c>
      <c r="AL44" s="1341"/>
      <c r="AM44" s="1341"/>
      <c r="AN44" s="1341"/>
      <c r="AO44" s="1341"/>
      <c r="AP44" s="1341"/>
      <c r="AQ44" s="1341"/>
      <c r="AR44" s="1341"/>
      <c r="AS44" s="1341"/>
      <c r="AT44" s="1341"/>
      <c r="AU44" s="1341"/>
      <c r="AV44" s="1341"/>
      <c r="AW44" s="1341"/>
      <c r="AZ44" s="1521"/>
      <c r="BA44" s="1521"/>
      <c r="BB44" s="1521"/>
      <c r="BC44" s="1521"/>
      <c r="BD44" s="1521"/>
      <c r="BE44" s="1521"/>
      <c r="BF44" s="1521"/>
      <c r="BG44" s="1521"/>
      <c r="BH44" s="1521"/>
      <c r="BI44" s="1521"/>
      <c r="BJ44" s="1521"/>
      <c r="BK44" s="1521"/>
      <c r="BL44" s="1521"/>
    </row>
    <row r="45" spans="2:64" s="122" customFormat="1" ht="32.25" customHeight="1" thickBot="1">
      <c r="B45" s="449" t="s">
        <v>1692</v>
      </c>
      <c r="C45" s="1516">
        <v>0.04</v>
      </c>
      <c r="D45" s="1517">
        <f>IF(OR(G45=0, D12=0),0,G45/D12)</f>
        <v>5.5762348942591487E-3</v>
      </c>
      <c r="E45" s="1517">
        <f>IF(OR(H45=0, E12=0),0,H45/E12)</f>
        <v>1.3403447831691083E-2</v>
      </c>
      <c r="F45" s="1518">
        <f>IF(OR(C45=0,C12=0),0,C45*C12)</f>
        <v>225.42092000000002</v>
      </c>
      <c r="G45" s="1518">
        <f>H45</f>
        <v>31.425000000000001</v>
      </c>
      <c r="H45" s="1522">
        <v>31.425000000000001</v>
      </c>
      <c r="I45" s="1516">
        <v>0.04</v>
      </c>
      <c r="J45" s="1517">
        <f>IF(OR(M45=0, J12=0),0,M45/J12)</f>
        <v>5.5762348942591487E-3</v>
      </c>
      <c r="K45" s="1517">
        <f>IF(OR(N45=0, K12=0),0,N45/K12)</f>
        <v>1.3403447831691083E-2</v>
      </c>
      <c r="L45" s="1518">
        <f>IF(OR(I45=0,I12=0),0,I45*I12)</f>
        <v>225.42092000000002</v>
      </c>
      <c r="M45" s="1518">
        <f>N45</f>
        <v>31.425000000000001</v>
      </c>
      <c r="N45" s="1522">
        <v>31.425000000000001</v>
      </c>
      <c r="P45" s="230" t="s">
        <v>1693</v>
      </c>
      <c r="R45" s="1282"/>
      <c r="T45" s="1355"/>
      <c r="U45" s="355">
        <f>IF( SUM( W45:AH45 ) = 0, 0, $W$5 )</f>
        <v>0</v>
      </c>
      <c r="V45" s="1354"/>
      <c r="W45" s="356">
        <f>IFERROR(IF( ISNUMBER( C45 ), 0, 1 ),0)</f>
        <v>0</v>
      </c>
      <c r="X45" s="211"/>
      <c r="Y45" s="211"/>
      <c r="Z45" s="211"/>
      <c r="AA45" s="211"/>
      <c r="AB45" s="356">
        <f>IFERROR(IF( ISNUMBER( H45 ), 0, 1 ),0)</f>
        <v>0</v>
      </c>
      <c r="AC45" s="356">
        <f>IFERROR(IF( ISNUMBER( I45 ), 0, 1 ),0)</f>
        <v>0</v>
      </c>
      <c r="AD45" s="211"/>
      <c r="AE45" s="211"/>
      <c r="AF45" s="211"/>
      <c r="AG45" s="211"/>
      <c r="AH45" s="356">
        <f>IFERROR(IF( ISNUMBER( N45 ), 0, 1 ),0)</f>
        <v>0</v>
      </c>
      <c r="AI45" s="1354"/>
      <c r="AK45" s="1256" t="s">
        <v>1692</v>
      </c>
      <c r="AL45" s="1257" t="s">
        <v>1694</v>
      </c>
      <c r="AM45" s="1257" t="s">
        <v>1695</v>
      </c>
      <c r="AN45" s="1257" t="s">
        <v>1696</v>
      </c>
      <c r="AO45" s="1257" t="s">
        <v>1697</v>
      </c>
      <c r="AP45" s="1257" t="s">
        <v>1698</v>
      </c>
      <c r="AQ45" s="1258" t="s">
        <v>1699</v>
      </c>
      <c r="AR45" s="1257" t="s">
        <v>1700</v>
      </c>
      <c r="AS45" s="1257" t="s">
        <v>1701</v>
      </c>
      <c r="AT45" s="1257" t="s">
        <v>1702</v>
      </c>
      <c r="AU45" s="1257" t="s">
        <v>1703</v>
      </c>
      <c r="AV45" s="1257" t="s">
        <v>1704</v>
      </c>
      <c r="AW45" s="1259" t="s">
        <v>1705</v>
      </c>
      <c r="AZ45" s="1521"/>
      <c r="BA45" s="1521"/>
      <c r="BB45" s="1521"/>
      <c r="BC45" s="1521"/>
      <c r="BD45" s="1521"/>
      <c r="BE45" s="1521"/>
      <c r="BF45" s="1521"/>
      <c r="BG45" s="1521"/>
      <c r="BH45" s="1521"/>
      <c r="BI45" s="1521"/>
      <c r="BJ45" s="1521"/>
      <c r="BK45" s="1521"/>
      <c r="BL45" s="1521"/>
    </row>
    <row r="46" spans="2:64" s="122" customFormat="1" ht="32.25" customHeight="1" thickBot="1">
      <c r="B46" s="455" t="s">
        <v>1706</v>
      </c>
      <c r="C46" s="1516">
        <v>0</v>
      </c>
      <c r="D46" s="1535">
        <f>IF(OR(G46=0, D12=0),0,G46/D12)</f>
        <v>2.2212667750624035E-3</v>
      </c>
      <c r="E46" s="1535">
        <f>IF(OR(H46=0, E12=0),0,H46/E12)</f>
        <v>5.3391999986351305E-3</v>
      </c>
      <c r="F46" s="1523">
        <f>IF(OR(C46=0,C12=0),0,C46*C12)</f>
        <v>0</v>
      </c>
      <c r="G46" s="1523">
        <f>H46</f>
        <v>12.518000000000001</v>
      </c>
      <c r="H46" s="1522">
        <v>12.518000000000001</v>
      </c>
      <c r="I46" s="1516">
        <v>0</v>
      </c>
      <c r="J46" s="1535">
        <f>IF(OR(M46=0, J12=0),0,M46/J12)</f>
        <v>2.2212667750624035E-3</v>
      </c>
      <c r="K46" s="1535">
        <f>IF(OR(N46=0, K12=0),0,N46/K12)</f>
        <v>5.3391999986351305E-3</v>
      </c>
      <c r="L46" s="1523">
        <f>IF(OR(I46=0,I12=0),0,I46*I12)</f>
        <v>0</v>
      </c>
      <c r="M46" s="1523">
        <f>N46</f>
        <v>12.518000000000001</v>
      </c>
      <c r="N46" s="1522">
        <v>12.518000000000001</v>
      </c>
      <c r="P46" s="232" t="s">
        <v>1707</v>
      </c>
      <c r="R46" s="1283"/>
      <c r="T46" s="1355"/>
      <c r="U46" s="355">
        <f>IF( SUM( W46:AH46 ) = 0, 0, $W$5 )</f>
        <v>0</v>
      </c>
      <c r="V46" s="1354"/>
      <c r="W46" s="356">
        <f>IFERROR(IF( ISNUMBER( C46 ), 0, 1 ),0)</f>
        <v>0</v>
      </c>
      <c r="X46" s="211"/>
      <c r="Y46" s="211"/>
      <c r="Z46" s="211"/>
      <c r="AA46" s="211"/>
      <c r="AB46" s="356">
        <f>IFERROR(IF( ISNUMBER( H46 ), 0, 1 ),0)</f>
        <v>0</v>
      </c>
      <c r="AC46" s="356">
        <f>IFERROR(IF( ISNUMBER( I46 ), 0, 1 ),0)</f>
        <v>0</v>
      </c>
      <c r="AD46" s="211"/>
      <c r="AE46" s="211"/>
      <c r="AF46" s="211"/>
      <c r="AG46" s="211"/>
      <c r="AH46" s="356">
        <f>IFERROR(IF( ISNUMBER( N46 ), 0, 1 ),0)</f>
        <v>0</v>
      </c>
      <c r="AI46" s="1354"/>
      <c r="AK46" s="288" t="s">
        <v>1706</v>
      </c>
      <c r="AL46" s="1206" t="s">
        <v>1708</v>
      </c>
      <c r="AM46" s="1206" t="s">
        <v>1709</v>
      </c>
      <c r="AN46" s="1206" t="s">
        <v>1710</v>
      </c>
      <c r="AO46" s="1206" t="s">
        <v>1711</v>
      </c>
      <c r="AP46" s="1206" t="s">
        <v>1712</v>
      </c>
      <c r="AQ46" s="1260" t="s">
        <v>1713</v>
      </c>
      <c r="AR46" s="1206" t="s">
        <v>1714</v>
      </c>
      <c r="AS46" s="1206" t="s">
        <v>1715</v>
      </c>
      <c r="AT46" s="1206" t="s">
        <v>1716</v>
      </c>
      <c r="AU46" s="1206" t="s">
        <v>1717</v>
      </c>
      <c r="AV46" s="1206" t="s">
        <v>1718</v>
      </c>
      <c r="AW46" s="1261" t="s">
        <v>1719</v>
      </c>
      <c r="AZ46" s="1521"/>
      <c r="BA46" s="1521"/>
      <c r="BB46" s="1521"/>
      <c r="BC46" s="1521"/>
      <c r="BD46" s="1521"/>
      <c r="BE46" s="1521"/>
      <c r="BF46" s="1521"/>
      <c r="BG46" s="1521"/>
      <c r="BH46" s="1521"/>
      <c r="BI46" s="1521"/>
      <c r="BJ46" s="1521"/>
      <c r="BK46" s="1521"/>
      <c r="BL46" s="1521"/>
    </row>
    <row r="47" spans="2:64" s="122" customFormat="1" ht="14.25" customHeight="1" thickBot="1">
      <c r="B47" s="124"/>
      <c r="C47" s="1549"/>
      <c r="D47" s="1549"/>
      <c r="E47" s="1549"/>
      <c r="F47" s="1550"/>
      <c r="G47" s="1550"/>
      <c r="H47" s="1551"/>
      <c r="I47" s="1549"/>
      <c r="J47" s="1549"/>
      <c r="K47" s="1549"/>
      <c r="L47" s="1550"/>
      <c r="M47" s="1550"/>
      <c r="N47" s="1551"/>
      <c r="P47" s="166"/>
      <c r="R47" s="1284"/>
      <c r="T47" s="1355"/>
      <c r="U47" s="355"/>
      <c r="V47" s="1354"/>
      <c r="W47" s="211"/>
      <c r="X47" s="211"/>
      <c r="Y47" s="211"/>
      <c r="Z47" s="211"/>
      <c r="AA47" s="211"/>
      <c r="AB47" s="211"/>
      <c r="AC47" s="211"/>
      <c r="AD47" s="211"/>
      <c r="AE47" s="211"/>
      <c r="AF47" s="211"/>
      <c r="AG47" s="211"/>
      <c r="AH47" s="211"/>
      <c r="AI47" s="1354"/>
      <c r="AK47" s="1341"/>
      <c r="AL47" s="1357"/>
      <c r="AM47" s="1357"/>
      <c r="AN47" s="1357"/>
      <c r="AO47" s="1357"/>
      <c r="AP47" s="1357"/>
      <c r="AQ47" s="1357"/>
      <c r="AR47" s="1357"/>
      <c r="AS47" s="1357"/>
      <c r="AT47" s="1357"/>
      <c r="AU47" s="1357"/>
      <c r="AV47" s="1357"/>
      <c r="AW47" s="1357"/>
      <c r="AZ47" s="1521"/>
      <c r="BA47" s="1521"/>
      <c r="BB47" s="1521"/>
      <c r="BC47" s="1521"/>
      <c r="BD47" s="1521"/>
      <c r="BE47" s="1521"/>
      <c r="BF47" s="1521"/>
      <c r="BG47" s="1521"/>
      <c r="BH47" s="1521"/>
      <c r="BI47" s="1521"/>
      <c r="BJ47" s="1521"/>
      <c r="BK47" s="1521"/>
      <c r="BL47" s="1521"/>
    </row>
    <row r="48" spans="2:64" s="122" customFormat="1" ht="32.25" customHeight="1" thickBot="1">
      <c r="B48" s="474" t="s">
        <v>1720</v>
      </c>
      <c r="C48" s="1548">
        <f>C42-C45-C46</f>
        <v>-9.7000000000000558E-4</v>
      </c>
      <c r="D48" s="1539">
        <f>D42-D45-D46</f>
        <v>3.597337650294391E-2</v>
      </c>
      <c r="E48" s="1539">
        <f t="shared" ref="E48:N48" si="13">E42-E45-E46</f>
        <v>5.3342365805576011E-2</v>
      </c>
      <c r="F48" s="1540">
        <f t="shared" si="13"/>
        <v>-5.4421394100000384</v>
      </c>
      <c r="G48" s="1540">
        <f t="shared" si="13"/>
        <v>123.09654194999999</v>
      </c>
      <c r="H48" s="1540">
        <f t="shared" si="13"/>
        <v>125.07381617999997</v>
      </c>
      <c r="I48" s="1539">
        <f t="shared" si="13"/>
        <v>-9.7000000000000558E-4</v>
      </c>
      <c r="J48" s="1539">
        <f t="shared" si="13"/>
        <v>3.597337650294391E-2</v>
      </c>
      <c r="K48" s="1539">
        <f t="shared" si="13"/>
        <v>5.3342365805576011E-2</v>
      </c>
      <c r="L48" s="1540">
        <f t="shared" si="13"/>
        <v>-5.4421394100000384</v>
      </c>
      <c r="M48" s="1540">
        <f t="shared" si="13"/>
        <v>123.09654194999999</v>
      </c>
      <c r="N48" s="1545">
        <f t="shared" si="13"/>
        <v>125.07381617999997</v>
      </c>
      <c r="O48" s="166"/>
      <c r="P48" s="400" t="s">
        <v>1721</v>
      </c>
      <c r="R48" s="1286"/>
      <c r="T48" s="1355"/>
      <c r="U48" s="355">
        <f t="shared" ref="U48" si="14">IF( SUM( W48:AH48 ) = 0, 0, $W$5 )</f>
        <v>0</v>
      </c>
      <c r="V48" s="1354"/>
      <c r="W48" s="356">
        <f t="shared" ref="W48" si="15">IFERROR(IF( ISNUMBER( C48 ), 0, 1 ),0)</f>
        <v>0</v>
      </c>
      <c r="X48" s="211"/>
      <c r="Y48" s="211"/>
      <c r="Z48" s="211"/>
      <c r="AA48" s="211"/>
      <c r="AB48" s="356">
        <f t="shared" ref="AB48:AC48" si="16">IFERROR(IF( ISNUMBER( H48 ), 0, 1 ),0)</f>
        <v>0</v>
      </c>
      <c r="AC48" s="356">
        <f t="shared" si="16"/>
        <v>0</v>
      </c>
      <c r="AD48" s="211"/>
      <c r="AE48" s="211"/>
      <c r="AF48" s="211"/>
      <c r="AG48" s="211"/>
      <c r="AH48" s="356">
        <f t="shared" ref="AH48" si="17">IFERROR(IF( ISNUMBER( N48 ), 0, 1 ),0)</f>
        <v>0</v>
      </c>
      <c r="AI48" s="1354"/>
      <c r="AK48" s="1262" t="s">
        <v>1720</v>
      </c>
      <c r="AL48" s="1263" t="s">
        <v>1722</v>
      </c>
      <c r="AM48" s="1263" t="s">
        <v>1723</v>
      </c>
      <c r="AN48" s="1263" t="s">
        <v>1724</v>
      </c>
      <c r="AO48" s="1263" t="s">
        <v>1725</v>
      </c>
      <c r="AP48" s="1263" t="s">
        <v>1726</v>
      </c>
      <c r="AQ48" s="1263" t="s">
        <v>1727</v>
      </c>
      <c r="AR48" s="1263" t="s">
        <v>1728</v>
      </c>
      <c r="AS48" s="1263" t="s">
        <v>1729</v>
      </c>
      <c r="AT48" s="1263" t="s">
        <v>1730</v>
      </c>
      <c r="AU48" s="1263" t="s">
        <v>1731</v>
      </c>
      <c r="AV48" s="1263" t="s">
        <v>1732</v>
      </c>
      <c r="AW48" s="1264" t="s">
        <v>1733</v>
      </c>
      <c r="AZ48" s="1521"/>
      <c r="BA48" s="1521"/>
      <c r="BB48" s="1521"/>
      <c r="BC48" s="1521"/>
      <c r="BD48" s="1521"/>
      <c r="BE48" s="1521"/>
      <c r="BF48" s="1521"/>
      <c r="BG48" s="1521"/>
      <c r="BH48" s="1521"/>
      <c r="BI48" s="1521"/>
      <c r="BJ48" s="1521"/>
      <c r="BK48" s="1521"/>
      <c r="BL48" s="1521"/>
    </row>
    <row r="49" spans="2:50" s="122" customFormat="1" ht="28.35" customHeight="1">
      <c r="B49" s="124"/>
      <c r="C49" s="476"/>
      <c r="D49" s="477"/>
      <c r="E49" s="477"/>
      <c r="F49" s="478"/>
      <c r="G49" s="478"/>
      <c r="H49" s="479"/>
      <c r="I49" s="476"/>
      <c r="J49" s="477"/>
      <c r="K49" s="477"/>
      <c r="L49" s="478"/>
      <c r="M49" s="478"/>
      <c r="N49" s="479"/>
      <c r="P49" s="166"/>
      <c r="T49" s="1311"/>
      <c r="U49" s="413"/>
      <c r="V49" s="1346"/>
      <c r="W49" s="211"/>
      <c r="X49" s="211"/>
      <c r="Y49" s="211"/>
      <c r="Z49" s="211"/>
      <c r="AA49" s="211"/>
      <c r="AB49" s="211"/>
      <c r="AC49" s="211"/>
      <c r="AD49" s="211"/>
      <c r="AE49" s="211"/>
      <c r="AF49" s="211"/>
      <c r="AG49" s="211"/>
      <c r="AH49" s="211"/>
      <c r="AI49" s="1346"/>
      <c r="AK49" s="124"/>
      <c r="AL49" s="476"/>
      <c r="AM49" s="476"/>
      <c r="AN49" s="476"/>
      <c r="AO49" s="478"/>
      <c r="AP49" s="478"/>
      <c r="AQ49" s="479"/>
      <c r="AR49" s="476"/>
      <c r="AS49" s="476"/>
      <c r="AT49" s="476"/>
      <c r="AU49" s="478"/>
      <c r="AV49" s="478"/>
      <c r="AW49" s="479"/>
    </row>
    <row r="50" spans="2:50" s="122" customFormat="1" ht="28.35" customHeight="1">
      <c r="B50" s="124"/>
      <c r="C50" s="476"/>
      <c r="D50" s="477"/>
      <c r="E50" s="477"/>
      <c r="F50" s="478"/>
      <c r="G50" s="478"/>
      <c r="H50" s="479"/>
      <c r="I50" s="476"/>
      <c r="J50" s="477"/>
      <c r="K50" s="477"/>
      <c r="L50" s="478"/>
      <c r="M50" s="478"/>
      <c r="N50" s="479"/>
      <c r="P50" s="166"/>
      <c r="T50" s="1311"/>
      <c r="U50" s="413"/>
      <c r="V50" s="1346"/>
      <c r="W50" s="211"/>
      <c r="X50" s="211"/>
      <c r="Y50" s="211"/>
      <c r="Z50" s="211"/>
      <c r="AA50" s="211"/>
      <c r="AB50" s="211"/>
      <c r="AC50" s="211"/>
      <c r="AD50" s="211"/>
      <c r="AE50" s="211"/>
      <c r="AF50" s="211"/>
      <c r="AG50" s="211"/>
      <c r="AH50" s="211"/>
      <c r="AI50" s="1346"/>
      <c r="AK50" s="124"/>
      <c r="AL50" s="476"/>
      <c r="AM50" s="476"/>
      <c r="AN50" s="476"/>
      <c r="AO50" s="478"/>
      <c r="AP50" s="478"/>
      <c r="AQ50" s="479"/>
      <c r="AR50" s="476"/>
      <c r="AS50" s="476"/>
      <c r="AT50" s="476"/>
      <c r="AU50" s="478"/>
      <c r="AV50" s="478"/>
      <c r="AW50" s="479"/>
    </row>
    <row r="51" spans="2:50" s="122" customFormat="1" ht="28.35" customHeight="1">
      <c r="B51" s="124"/>
      <c r="C51" s="476"/>
      <c r="D51" s="477"/>
      <c r="E51" s="477"/>
      <c r="F51" s="478"/>
      <c r="G51" s="478"/>
      <c r="H51" s="479"/>
      <c r="I51" s="476"/>
      <c r="J51" s="477"/>
      <c r="K51" s="477"/>
      <c r="L51" s="478"/>
      <c r="M51" s="478"/>
      <c r="N51" s="479"/>
      <c r="P51" s="166"/>
      <c r="T51" s="1311"/>
      <c r="U51" s="413"/>
      <c r="V51" s="1346"/>
      <c r="W51" s="211"/>
      <c r="X51" s="211"/>
      <c r="Y51" s="211"/>
      <c r="Z51" s="211"/>
      <c r="AA51" s="211"/>
      <c r="AB51" s="211"/>
      <c r="AC51" s="211"/>
      <c r="AD51" s="211"/>
      <c r="AE51" s="211"/>
      <c r="AF51" s="211"/>
      <c r="AG51" s="211"/>
      <c r="AH51" s="211"/>
      <c r="AI51" s="1346"/>
      <c r="AK51" s="124"/>
      <c r="AL51" s="476"/>
      <c r="AM51" s="476"/>
      <c r="AN51" s="476"/>
      <c r="AO51" s="478"/>
      <c r="AP51" s="478"/>
      <c r="AQ51" s="479"/>
      <c r="AR51" s="476"/>
      <c r="AS51" s="476"/>
      <c r="AT51" s="476"/>
      <c r="AU51" s="478"/>
      <c r="AV51" s="478"/>
      <c r="AW51" s="479"/>
    </row>
    <row r="52" spans="2:50" s="122" customFormat="1" ht="28.35" customHeight="1">
      <c r="B52" s="124"/>
      <c r="C52" s="476"/>
      <c r="D52" s="477"/>
      <c r="E52" s="477"/>
      <c r="F52" s="478"/>
      <c r="G52" s="478"/>
      <c r="H52" s="479"/>
      <c r="I52" s="476"/>
      <c r="J52" s="477"/>
      <c r="K52" s="477"/>
      <c r="L52" s="478"/>
      <c r="M52" s="478"/>
      <c r="N52" s="479"/>
      <c r="P52" s="166"/>
      <c r="T52" s="1311"/>
      <c r="U52" s="413"/>
      <c r="V52" s="1346"/>
      <c r="W52" s="211"/>
      <c r="X52" s="211"/>
      <c r="Y52" s="211"/>
      <c r="Z52" s="211"/>
      <c r="AA52" s="211"/>
      <c r="AB52" s="211"/>
      <c r="AC52" s="211"/>
      <c r="AD52" s="211"/>
      <c r="AE52" s="211"/>
      <c r="AF52" s="211"/>
      <c r="AG52" s="211"/>
      <c r="AH52" s="211"/>
      <c r="AI52" s="1346"/>
      <c r="AK52" s="124"/>
      <c r="AL52" s="476"/>
      <c r="AM52" s="476"/>
      <c r="AN52" s="476"/>
      <c r="AO52" s="478"/>
      <c r="AP52" s="478"/>
      <c r="AQ52" s="479"/>
      <c r="AR52" s="476"/>
      <c r="AS52" s="476"/>
      <c r="AT52" s="476"/>
      <c r="AU52" s="478"/>
      <c r="AV52" s="478"/>
      <c r="AW52" s="479"/>
    </row>
    <row r="53" spans="2:50" s="122" customFormat="1" ht="28.35" customHeight="1">
      <c r="B53" s="124"/>
      <c r="C53" s="476"/>
      <c r="D53" s="477"/>
      <c r="E53" s="477"/>
      <c r="F53" s="478"/>
      <c r="G53" s="478"/>
      <c r="H53" s="479"/>
      <c r="I53" s="476"/>
      <c r="J53" s="477"/>
      <c r="K53" s="477"/>
      <c r="L53" s="478"/>
      <c r="M53" s="478"/>
      <c r="N53" s="479"/>
      <c r="P53" s="166"/>
      <c r="T53" s="1311"/>
      <c r="U53" s="413"/>
      <c r="V53" s="1346"/>
      <c r="W53" s="211"/>
      <c r="X53" s="211"/>
      <c r="Y53" s="211"/>
      <c r="Z53" s="211"/>
      <c r="AA53" s="211"/>
      <c r="AB53" s="211"/>
      <c r="AC53" s="211"/>
      <c r="AD53" s="211"/>
      <c r="AE53" s="211"/>
      <c r="AF53" s="211"/>
      <c r="AG53" s="211"/>
      <c r="AH53" s="211"/>
      <c r="AI53" s="1346"/>
      <c r="AK53" s="124"/>
      <c r="AL53" s="476"/>
      <c r="AM53" s="476"/>
      <c r="AN53" s="476"/>
      <c r="AO53" s="478"/>
      <c r="AP53" s="478"/>
      <c r="AQ53" s="479"/>
      <c r="AR53" s="476"/>
      <c r="AS53" s="476"/>
      <c r="AT53" s="476"/>
      <c r="AU53" s="478"/>
      <c r="AV53" s="478"/>
      <c r="AW53" s="479"/>
    </row>
    <row r="54" spans="2:50" s="122" customFormat="1" ht="15.6" hidden="1">
      <c r="B54" s="124"/>
      <c r="C54" s="476"/>
      <c r="D54" s="477"/>
      <c r="E54" s="477"/>
      <c r="F54" s="478"/>
      <c r="G54" s="478"/>
      <c r="H54" s="479"/>
      <c r="I54" s="476"/>
      <c r="J54" s="477"/>
      <c r="K54" s="477"/>
      <c r="L54" s="478"/>
      <c r="M54" s="478"/>
      <c r="N54" s="479"/>
      <c r="P54" s="166"/>
      <c r="T54" s="1311"/>
      <c r="U54" s="413"/>
      <c r="V54" s="1346"/>
      <c r="W54" s="211"/>
      <c r="X54" s="211"/>
      <c r="Y54" s="211"/>
      <c r="Z54" s="211"/>
      <c r="AA54" s="211"/>
      <c r="AB54" s="211"/>
      <c r="AC54" s="211"/>
      <c r="AD54" s="211"/>
      <c r="AE54" s="211"/>
      <c r="AF54" s="211"/>
      <c r="AG54" s="211"/>
      <c r="AH54" s="211"/>
      <c r="AI54" s="1346"/>
      <c r="AK54" s="124"/>
      <c r="AL54" s="476"/>
      <c r="AM54" s="476"/>
      <c r="AN54" s="476"/>
      <c r="AO54" s="478"/>
      <c r="AP54" s="478"/>
      <c r="AQ54" s="479"/>
      <c r="AR54" s="476"/>
      <c r="AS54" s="476"/>
      <c r="AT54" s="476"/>
      <c r="AU54" s="478"/>
      <c r="AV54" s="478"/>
      <c r="AW54" s="479"/>
    </row>
    <row r="55" spans="2:50" s="122" customFormat="1" ht="15.6" hidden="1">
      <c r="B55" s="124"/>
      <c r="C55" s="476"/>
      <c r="D55" s="477"/>
      <c r="E55" s="477"/>
      <c r="F55" s="478"/>
      <c r="G55" s="478"/>
      <c r="H55" s="479"/>
      <c r="I55" s="476"/>
      <c r="J55" s="477"/>
      <c r="K55" s="477"/>
      <c r="L55" s="478"/>
      <c r="M55" s="478"/>
      <c r="N55" s="479"/>
      <c r="P55" s="166"/>
      <c r="T55" s="1311"/>
      <c r="U55" s="413"/>
      <c r="V55" s="1346"/>
      <c r="W55" s="211"/>
      <c r="X55" s="211"/>
      <c r="Y55" s="211"/>
      <c r="Z55" s="211"/>
      <c r="AA55" s="211"/>
      <c r="AB55" s="211"/>
      <c r="AC55" s="211"/>
      <c r="AD55" s="211"/>
      <c r="AE55" s="211"/>
      <c r="AF55" s="211"/>
      <c r="AG55" s="211"/>
      <c r="AH55" s="211"/>
      <c r="AI55" s="1346"/>
      <c r="AK55" s="124"/>
      <c r="AL55" s="476"/>
      <c r="AM55" s="476"/>
      <c r="AN55" s="476"/>
      <c r="AO55" s="478"/>
      <c r="AP55" s="478"/>
      <c r="AQ55" s="479"/>
      <c r="AR55" s="476"/>
      <c r="AS55" s="476"/>
      <c r="AT55" s="476"/>
      <c r="AU55" s="478"/>
      <c r="AV55" s="478"/>
      <c r="AW55" s="479"/>
    </row>
    <row r="56" spans="2:50" s="122" customFormat="1" ht="15.6" hidden="1">
      <c r="B56" s="124"/>
      <c r="C56" s="476"/>
      <c r="D56" s="477"/>
      <c r="E56" s="477"/>
      <c r="F56" s="478"/>
      <c r="G56" s="478"/>
      <c r="H56" s="479"/>
      <c r="I56" s="476"/>
      <c r="J56" s="477"/>
      <c r="K56" s="477"/>
      <c r="L56" s="478"/>
      <c r="M56" s="478"/>
      <c r="N56" s="479"/>
      <c r="P56" s="166"/>
      <c r="T56" s="1311"/>
      <c r="U56" s="413"/>
      <c r="V56" s="1346"/>
      <c r="W56" s="211"/>
      <c r="X56" s="211"/>
      <c r="Y56" s="211"/>
      <c r="Z56" s="211"/>
      <c r="AA56" s="211"/>
      <c r="AB56" s="211"/>
      <c r="AC56" s="211"/>
      <c r="AD56" s="211"/>
      <c r="AE56" s="211"/>
      <c r="AF56" s="211"/>
      <c r="AG56" s="211"/>
      <c r="AH56" s="211"/>
      <c r="AI56" s="1346"/>
      <c r="AK56" s="124"/>
      <c r="AL56" s="476"/>
      <c r="AM56" s="476"/>
      <c r="AN56" s="476"/>
      <c r="AO56" s="478"/>
      <c r="AP56" s="478"/>
      <c r="AQ56" s="479"/>
      <c r="AR56" s="476"/>
      <c r="AS56" s="476"/>
      <c r="AT56" s="476"/>
      <c r="AU56" s="478"/>
      <c r="AV56" s="478"/>
      <c r="AW56" s="479"/>
    </row>
    <row r="57" spans="2:50" s="122" customFormat="1" ht="15.6" hidden="1">
      <c r="B57" s="124"/>
      <c r="C57" s="476"/>
      <c r="D57" s="477"/>
      <c r="E57" s="477"/>
      <c r="F57" s="478"/>
      <c r="G57" s="478"/>
      <c r="H57" s="479"/>
      <c r="I57" s="476"/>
      <c r="J57" s="477"/>
      <c r="K57" s="477"/>
      <c r="L57" s="478"/>
      <c r="M57" s="478"/>
      <c r="N57" s="479"/>
      <c r="P57" s="166"/>
      <c r="T57" s="1311"/>
      <c r="U57" s="480"/>
      <c r="V57" s="1346"/>
      <c r="W57" s="211"/>
      <c r="X57" s="211"/>
      <c r="Y57" s="211"/>
      <c r="Z57" s="211"/>
      <c r="AA57" s="211"/>
      <c r="AB57" s="211"/>
      <c r="AC57" s="211"/>
      <c r="AD57" s="211"/>
      <c r="AE57" s="211"/>
      <c r="AF57" s="211"/>
      <c r="AG57" s="211"/>
      <c r="AH57" s="211"/>
      <c r="AI57" s="1346"/>
      <c r="AK57" s="124"/>
      <c r="AL57" s="476"/>
      <c r="AM57" s="476"/>
      <c r="AN57" s="476"/>
      <c r="AO57" s="478"/>
      <c r="AP57" s="478"/>
      <c r="AQ57" s="479"/>
      <c r="AR57" s="476"/>
      <c r="AS57" s="476"/>
      <c r="AT57" s="476"/>
      <c r="AU57" s="478"/>
      <c r="AV57" s="478"/>
      <c r="AW57" s="479"/>
    </row>
    <row r="58" spans="2:50" s="122" customFormat="1" ht="15.6" hidden="1">
      <c r="B58" s="124"/>
      <c r="C58" s="125"/>
      <c r="D58" s="125"/>
      <c r="E58" s="125"/>
      <c r="F58" s="478"/>
      <c r="G58" s="478"/>
      <c r="H58" s="478"/>
      <c r="I58" s="125"/>
      <c r="J58" s="125"/>
      <c r="K58" s="125"/>
      <c r="L58" s="478"/>
      <c r="M58" s="478"/>
      <c r="N58" s="478"/>
      <c r="P58" s="132"/>
      <c r="T58" s="1311"/>
      <c r="U58" s="481"/>
      <c r="V58" s="1346"/>
      <c r="W58" s="211"/>
      <c r="X58" s="211"/>
      <c r="Y58" s="211"/>
      <c r="Z58" s="211"/>
      <c r="AA58" s="211"/>
      <c r="AB58" s="211"/>
      <c r="AC58" s="211"/>
      <c r="AD58" s="211"/>
      <c r="AE58" s="211"/>
      <c r="AF58" s="211"/>
      <c r="AG58" s="211"/>
      <c r="AH58" s="211"/>
      <c r="AI58" s="1346"/>
      <c r="AK58" s="124"/>
      <c r="AL58" s="125"/>
      <c r="AM58" s="125"/>
      <c r="AN58" s="125"/>
      <c r="AO58" s="478"/>
      <c r="AP58" s="478"/>
      <c r="AQ58" s="478"/>
      <c r="AR58" s="125"/>
      <c r="AS58" s="125"/>
      <c r="AT58" s="125"/>
      <c r="AU58" s="478"/>
      <c r="AV58" s="478"/>
      <c r="AW58" s="478"/>
    </row>
    <row r="59" spans="2:50" ht="16.149999999999999" hidden="1" thickBot="1">
      <c r="B59" s="151" t="s">
        <v>1720</v>
      </c>
      <c r="C59" s="482">
        <f t="shared" ref="C59:N59" si="18">+C42-C45-C46</f>
        <v>-9.7000000000000558E-4</v>
      </c>
      <c r="D59" s="483">
        <f t="shared" si="18"/>
        <v>3.597337650294391E-2</v>
      </c>
      <c r="E59" s="484">
        <f t="shared" si="18"/>
        <v>5.3342365805576011E-2</v>
      </c>
      <c r="F59" s="485">
        <f t="shared" si="18"/>
        <v>-5.4421394100000384</v>
      </c>
      <c r="G59" s="486">
        <f t="shared" si="18"/>
        <v>123.09654194999999</v>
      </c>
      <c r="H59" s="487">
        <f t="shared" si="18"/>
        <v>125.07381617999997</v>
      </c>
      <c r="I59" s="482">
        <f t="shared" si="18"/>
        <v>-9.7000000000000558E-4</v>
      </c>
      <c r="J59" s="483">
        <f t="shared" si="18"/>
        <v>3.597337650294391E-2</v>
      </c>
      <c r="K59" s="484">
        <f t="shared" si="18"/>
        <v>5.3342365805576011E-2</v>
      </c>
      <c r="L59" s="485">
        <f t="shared" si="18"/>
        <v>-5.4421394100000384</v>
      </c>
      <c r="M59" s="486">
        <f t="shared" si="18"/>
        <v>123.09654194999999</v>
      </c>
      <c r="N59" s="487">
        <f t="shared" si="18"/>
        <v>125.07381617999997</v>
      </c>
      <c r="O59" s="122"/>
      <c r="P59" s="488" t="s">
        <v>1721</v>
      </c>
      <c r="Q59" s="122"/>
      <c r="R59" s="122"/>
      <c r="S59" s="122"/>
      <c r="T59" s="1355"/>
      <c r="V59" s="1354"/>
      <c r="AI59" s="1354"/>
      <c r="AJ59" s="122"/>
      <c r="AK59" s="151" t="s">
        <v>1720</v>
      </c>
      <c r="AL59" s="482" t="e">
        <f>#REF!</f>
        <v>#REF!</v>
      </c>
      <c r="AM59" s="489" t="e">
        <f>#REF!</f>
        <v>#REF!</v>
      </c>
      <c r="AN59" s="490" t="e">
        <f>#REF!</f>
        <v>#REF!</v>
      </c>
      <c r="AO59" s="485" t="e">
        <f>#REF!</f>
        <v>#REF!</v>
      </c>
      <c r="AP59" s="486" t="e">
        <f>#REF!</f>
        <v>#REF!</v>
      </c>
      <c r="AQ59" s="487" t="e">
        <f>#REF!</f>
        <v>#REF!</v>
      </c>
      <c r="AR59" s="482" t="e">
        <f>#REF!</f>
        <v>#REF!</v>
      </c>
      <c r="AS59" s="489" t="s">
        <v>1728</v>
      </c>
      <c r="AT59" s="490" t="s">
        <v>1728</v>
      </c>
      <c r="AU59" s="485" t="e">
        <f>#REF!</f>
        <v>#REF!</v>
      </c>
      <c r="AV59" s="486" t="e">
        <f>#REF!</f>
        <v>#REF!</v>
      </c>
      <c r="AW59" s="487" t="e">
        <f>#REF!</f>
        <v>#REF!</v>
      </c>
      <c r="AX59" s="122"/>
    </row>
    <row r="62" spans="2:50" hidden="1">
      <c r="U62" s="413"/>
      <c r="W62" s="211"/>
      <c r="X62" s="211"/>
      <c r="Y62" s="211"/>
      <c r="Z62" s="211"/>
      <c r="AA62" s="211"/>
      <c r="AB62" s="211"/>
      <c r="AC62" s="211"/>
      <c r="AD62" s="211"/>
      <c r="AE62" s="211"/>
      <c r="AF62" s="211"/>
      <c r="AG62" s="211"/>
      <c r="AH62" s="211"/>
    </row>
    <row r="63" spans="2:50" hidden="1">
      <c r="U63" s="413"/>
      <c r="W63" s="211"/>
      <c r="X63" s="211"/>
      <c r="Y63" s="211"/>
      <c r="Z63" s="211"/>
      <c r="AA63" s="211"/>
      <c r="AB63" s="211"/>
      <c r="AC63" s="211"/>
      <c r="AD63" s="211"/>
      <c r="AE63" s="211"/>
      <c r="AF63" s="211"/>
      <c r="AG63" s="211"/>
      <c r="AH63" s="211"/>
    </row>
  </sheetData>
  <mergeCells count="27">
    <mergeCell ref="B3:R3"/>
    <mergeCell ref="AK3:AW3"/>
    <mergeCell ref="W4:AH4"/>
    <mergeCell ref="B5:B6"/>
    <mergeCell ref="C5:H5"/>
    <mergeCell ref="I5:N5"/>
    <mergeCell ref="P5:P8"/>
    <mergeCell ref="R5:R8"/>
    <mergeCell ref="AK5:AK6"/>
    <mergeCell ref="AL5:AQ5"/>
    <mergeCell ref="AR5:AW5"/>
    <mergeCell ref="C7:E7"/>
    <mergeCell ref="F7:H7"/>
    <mergeCell ref="I7:K7"/>
    <mergeCell ref="L7:N7"/>
    <mergeCell ref="AL7:AN7"/>
    <mergeCell ref="AO7:AQ7"/>
    <mergeCell ref="AR7:AT7"/>
    <mergeCell ref="AU7:AW7"/>
    <mergeCell ref="AR8:AT8"/>
    <mergeCell ref="AU8:AW8"/>
    <mergeCell ref="AO8:AQ8"/>
    <mergeCell ref="C8:E8"/>
    <mergeCell ref="F8:H8"/>
    <mergeCell ref="I8:K8"/>
    <mergeCell ref="L8:N8"/>
    <mergeCell ref="AL8:AN8"/>
  </mergeCells>
  <conditionalFormatting sqref="U11:U12 U31:U37 U15:U20">
    <cfRule type="cellIs" dxfId="370" priority="15" operator="equal">
      <formula>0</formula>
    </cfRule>
  </conditionalFormatting>
  <conditionalFormatting sqref="U21">
    <cfRule type="cellIs" dxfId="369" priority="14" operator="equal">
      <formula>0</formula>
    </cfRule>
  </conditionalFormatting>
  <conditionalFormatting sqref="U39 U41:U44 U58">
    <cfRule type="cellIs" dxfId="368" priority="13" operator="equal">
      <formula>0</formula>
    </cfRule>
  </conditionalFormatting>
  <conditionalFormatting sqref="U62:U63">
    <cfRule type="cellIs" dxfId="367" priority="12" operator="equal">
      <formula>0</formula>
    </cfRule>
  </conditionalFormatting>
  <conditionalFormatting sqref="U22:U23">
    <cfRule type="cellIs" dxfId="366" priority="11" operator="equal">
      <formula>0</formula>
    </cfRule>
  </conditionalFormatting>
  <conditionalFormatting sqref="U38">
    <cfRule type="cellIs" dxfId="365" priority="10" operator="equal">
      <formula>0</formula>
    </cfRule>
  </conditionalFormatting>
  <conditionalFormatting sqref="U40">
    <cfRule type="cellIs" dxfId="364" priority="9" operator="equal">
      <formula>0</formula>
    </cfRule>
  </conditionalFormatting>
  <conditionalFormatting sqref="U45">
    <cfRule type="cellIs" dxfId="363" priority="8" operator="equal">
      <formula>0</formula>
    </cfRule>
  </conditionalFormatting>
  <conditionalFormatting sqref="U46:U57">
    <cfRule type="cellIs" dxfId="362" priority="7" operator="equal">
      <formula>0</formula>
    </cfRule>
  </conditionalFormatting>
  <conditionalFormatting sqref="U24">
    <cfRule type="cellIs" dxfId="361" priority="6" operator="equal">
      <formula>0</formula>
    </cfRule>
  </conditionalFormatting>
  <conditionalFormatting sqref="U25">
    <cfRule type="cellIs" dxfId="360" priority="5" operator="equal">
      <formula>0</formula>
    </cfRule>
  </conditionalFormatting>
  <conditionalFormatting sqref="U26">
    <cfRule type="cellIs" dxfId="359" priority="4" operator="equal">
      <formula>0</formula>
    </cfRule>
  </conditionalFormatting>
  <conditionalFormatting sqref="U27">
    <cfRule type="cellIs" dxfId="358" priority="3" operator="equal">
      <formula>0</formula>
    </cfRule>
  </conditionalFormatting>
  <conditionalFormatting sqref="U28">
    <cfRule type="cellIs" dxfId="357" priority="2" operator="equal">
      <formula>0</formula>
    </cfRule>
  </conditionalFormatting>
  <conditionalFormatting sqref="U29">
    <cfRule type="cellIs" dxfId="356" priority="1" operator="equal">
      <formula>0</formula>
    </cfRule>
  </conditionalFormatting>
  <dataValidations count="1">
    <dataValidation type="custom" allowBlank="1" showErrorMessage="1" errorTitle="Input Error" error="Please input a numeric value, in units of £m's." sqref="C38 N24:N29 N45:N46 I38 C34:N34 C45:C46 H40 I11:I12 N15:N20 H24:H29 H15:H20 K12 M19:M20 G19:G20 E12 N40 C11:C12 H45:I46" xr:uid="{10F8E826-5F9C-442A-9CC2-77E0AAF30CA1}">
      <formula1>ISNUMBER(C11)</formula1>
    </dataValidation>
  </dataValidations>
  <pageMargins left="0.7" right="0.7" top="0.75" bottom="0.75" header="0.3" footer="0.3"/>
  <pageSetup paperSize="8" scale="5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tabColor theme="1"/>
    <pageSetUpPr fitToPage="1"/>
  </sheetPr>
  <dimension ref="A1"/>
  <sheetViews>
    <sheetView showGridLines="0" zoomScale="80" zoomScaleNormal="80" zoomScaleSheetLayoutView="80" workbookViewId="0">
      <selection activeCell="D17" sqref="D17:D31"/>
    </sheetView>
  </sheetViews>
  <sheetFormatPr defaultColWidth="9" defaultRowHeight="13.9"/>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pageSetUpPr fitToPage="1"/>
  </sheetPr>
  <dimension ref="B1:AM45"/>
  <sheetViews>
    <sheetView showGridLines="0" zoomScale="60" zoomScaleNormal="60" zoomScaleSheetLayoutView="100" workbookViewId="0">
      <selection activeCell="D17" sqref="D17:D31"/>
    </sheetView>
  </sheetViews>
  <sheetFormatPr defaultColWidth="9.125" defaultRowHeight="14.45"/>
  <cols>
    <col min="1" max="1" width="1.625" style="1311" customWidth="1"/>
    <col min="2" max="2" width="36.125" style="1311" customWidth="1"/>
    <col min="3" max="3" width="7.125" style="1311" customWidth="1"/>
    <col min="4" max="4" width="5.5" style="1311" customWidth="1"/>
    <col min="5" max="12" width="12.5" style="1311" customWidth="1"/>
    <col min="13" max="13" width="1.625" style="1311" customWidth="1"/>
    <col min="14" max="14" width="12.5" style="1311" customWidth="1"/>
    <col min="15" max="15" width="1.625" style="1311" customWidth="1"/>
    <col min="16" max="16" width="33.625" style="1311" customWidth="1"/>
    <col min="17" max="18" width="1.625" style="1311" customWidth="1"/>
    <col min="19" max="19" width="25.125" style="1311" customWidth="1"/>
    <col min="20" max="20" width="1.625" style="1346" customWidth="1"/>
    <col min="21" max="28" width="8.125" style="1346" hidden="1" customWidth="1"/>
    <col min="29" max="29" width="1.625" style="1346" hidden="1" customWidth="1"/>
    <col min="30" max="30" width="1.625" style="1311" customWidth="1"/>
    <col min="31" max="31" width="36.125" style="1311" customWidth="1"/>
    <col min="32" max="39" width="20" style="1311" customWidth="1"/>
    <col min="40" max="40" width="1.625" style="1311" customWidth="1"/>
    <col min="41" max="16384" width="9.125" style="1311"/>
  </cols>
  <sheetData>
    <row r="1" spans="2:39" s="66" customFormat="1" ht="30" customHeight="1">
      <c r="B1" s="2044" t="s">
        <v>665</v>
      </c>
      <c r="C1" s="2044"/>
      <c r="D1" s="2044"/>
      <c r="E1" s="2127"/>
      <c r="F1" s="2127"/>
      <c r="G1" s="2127"/>
      <c r="H1" s="2127"/>
      <c r="I1" s="2127"/>
      <c r="J1" s="1438"/>
      <c r="K1" s="114"/>
      <c r="L1" s="114"/>
      <c r="M1" s="2044"/>
      <c r="N1" s="2044"/>
      <c r="R1" s="218"/>
      <c r="S1" s="1347"/>
      <c r="T1" s="1354"/>
      <c r="U1" s="1346"/>
      <c r="V1" s="1346"/>
      <c r="W1" s="1346"/>
      <c r="X1" s="1346"/>
      <c r="Y1" s="1346"/>
      <c r="Z1" s="1346"/>
      <c r="AA1" s="1346"/>
      <c r="AB1" s="1346"/>
      <c r="AC1" s="1354"/>
      <c r="AE1" s="2044" t="s">
        <v>665</v>
      </c>
      <c r="AF1" s="2127"/>
      <c r="AG1" s="2127"/>
      <c r="AH1" s="2127"/>
      <c r="AI1" s="2127"/>
      <c r="AJ1" s="2127"/>
      <c r="AK1" s="1438"/>
      <c r="AL1" s="113"/>
      <c r="AM1" s="114"/>
    </row>
    <row r="2" spans="2:39" s="66" customFormat="1" ht="30" customHeight="1">
      <c r="B2" s="2044" t="s">
        <v>12</v>
      </c>
      <c r="C2" s="2044"/>
      <c r="D2" s="2044"/>
      <c r="E2" s="2127"/>
      <c r="F2" s="2127"/>
      <c r="G2" s="2127"/>
      <c r="H2" s="2127"/>
      <c r="I2" s="2127"/>
      <c r="J2" s="49"/>
      <c r="K2" s="113"/>
      <c r="L2" s="114"/>
      <c r="M2" s="49"/>
      <c r="N2" s="49"/>
      <c r="R2" s="218"/>
      <c r="S2" s="1347"/>
      <c r="T2" s="1354"/>
      <c r="U2" s="1346"/>
      <c r="V2" s="1346"/>
      <c r="W2" s="1346"/>
      <c r="X2" s="1346"/>
      <c r="Y2" s="1346"/>
      <c r="Z2" s="1346"/>
      <c r="AA2" s="1346"/>
      <c r="AB2" s="1346"/>
      <c r="AC2" s="1354"/>
      <c r="AE2" s="2044"/>
      <c r="AF2" s="2127"/>
      <c r="AG2" s="2127"/>
      <c r="AH2" s="2127"/>
      <c r="AI2" s="2127"/>
      <c r="AJ2" s="2127"/>
      <c r="AK2" s="49"/>
      <c r="AL2" s="113"/>
      <c r="AM2" s="114"/>
    </row>
    <row r="3" spans="2:39" ht="45" customHeight="1">
      <c r="B3" s="2045" t="s">
        <v>666</v>
      </c>
      <c r="C3" s="2046"/>
      <c r="D3" s="2046"/>
      <c r="E3" s="2046"/>
      <c r="F3" s="2046"/>
      <c r="G3" s="2046"/>
      <c r="H3" s="2046"/>
      <c r="I3" s="2046"/>
      <c r="J3" s="2046"/>
      <c r="K3" s="2046"/>
      <c r="L3" s="2046"/>
      <c r="M3" s="2046"/>
      <c r="N3" s="2046"/>
      <c r="O3" s="2046"/>
      <c r="P3" s="2046"/>
      <c r="R3" s="171"/>
      <c r="S3" s="265" t="s">
        <v>798</v>
      </c>
      <c r="T3" s="1354"/>
      <c r="AC3" s="1354"/>
      <c r="AE3" s="2047" t="s">
        <v>666</v>
      </c>
      <c r="AF3" s="2048"/>
      <c r="AG3" s="2048"/>
      <c r="AH3" s="2048"/>
      <c r="AI3" s="2048"/>
      <c r="AJ3" s="2048"/>
      <c r="AK3" s="2048"/>
      <c r="AL3" s="2048"/>
      <c r="AM3" s="2048"/>
    </row>
    <row r="4" spans="2:39" ht="15" customHeight="1" thickBot="1">
      <c r="B4" s="117"/>
      <c r="C4" s="117"/>
      <c r="D4" s="117"/>
      <c r="E4" s="2126"/>
      <c r="F4" s="2126"/>
      <c r="G4" s="2126"/>
      <c r="H4" s="2126"/>
      <c r="I4" s="818"/>
      <c r="J4" s="818"/>
      <c r="K4" s="818"/>
      <c r="R4" s="1350"/>
      <c r="S4" s="1347"/>
      <c r="T4" s="1354"/>
      <c r="U4" s="2031" t="s">
        <v>799</v>
      </c>
      <c r="V4" s="2031"/>
      <c r="W4" s="2031"/>
      <c r="X4" s="2031"/>
      <c r="Y4" s="2031"/>
      <c r="Z4" s="2031"/>
      <c r="AA4" s="2031"/>
      <c r="AB4" s="2031"/>
      <c r="AC4" s="1354"/>
      <c r="AE4" s="117"/>
      <c r="AF4" s="2126"/>
      <c r="AG4" s="2126"/>
      <c r="AH4" s="2126"/>
      <c r="AI4" s="2126"/>
      <c r="AJ4" s="818"/>
      <c r="AK4" s="818"/>
      <c r="AL4" s="818"/>
    </row>
    <row r="5" spans="2:39" ht="56.25" customHeight="1" thickBot="1">
      <c r="B5" s="341" t="s">
        <v>800</v>
      </c>
      <c r="C5" s="321" t="s">
        <v>801</v>
      </c>
      <c r="D5" s="321" t="s">
        <v>802</v>
      </c>
      <c r="E5" s="321" t="s">
        <v>1734</v>
      </c>
      <c r="F5" s="321" t="s">
        <v>1735</v>
      </c>
      <c r="G5" s="321" t="s">
        <v>1736</v>
      </c>
      <c r="H5" s="321" t="s">
        <v>1737</v>
      </c>
      <c r="I5" s="321" t="s">
        <v>1738</v>
      </c>
      <c r="J5" s="321" t="s">
        <v>1739</v>
      </c>
      <c r="K5" s="321" t="s">
        <v>1740</v>
      </c>
      <c r="L5" s="342" t="s">
        <v>1051</v>
      </c>
      <c r="N5" s="819" t="s">
        <v>806</v>
      </c>
      <c r="P5" s="343" t="s">
        <v>807</v>
      </c>
      <c r="R5" s="1350"/>
      <c r="S5" s="1347"/>
      <c r="T5" s="1354"/>
      <c r="U5" s="198" t="s">
        <v>808</v>
      </c>
      <c r="V5" s="211"/>
      <c r="W5" s="211"/>
      <c r="X5" s="211"/>
      <c r="Y5" s="211"/>
      <c r="Z5" s="211"/>
      <c r="AA5" s="211"/>
      <c r="AB5" s="211"/>
      <c r="AC5" s="1354"/>
      <c r="AE5" s="341" t="s">
        <v>800</v>
      </c>
      <c r="AF5" s="321" t="s">
        <v>1734</v>
      </c>
      <c r="AG5" s="321" t="s">
        <v>1735</v>
      </c>
      <c r="AH5" s="321" t="s">
        <v>1736</v>
      </c>
      <c r="AI5" s="321" t="s">
        <v>1737</v>
      </c>
      <c r="AJ5" s="321" t="s">
        <v>1738</v>
      </c>
      <c r="AK5" s="321" t="s">
        <v>1740</v>
      </c>
      <c r="AL5" s="321" t="s">
        <v>1739</v>
      </c>
      <c r="AM5" s="342" t="s">
        <v>1051</v>
      </c>
    </row>
    <row r="6" spans="2:39" ht="42.75" customHeight="1" thickBot="1">
      <c r="B6" s="383"/>
      <c r="C6" s="383"/>
      <c r="D6" s="383"/>
      <c r="E6" s="32"/>
      <c r="F6" s="32"/>
      <c r="G6" s="32"/>
      <c r="H6" s="32"/>
      <c r="I6" s="32"/>
      <c r="J6" s="32"/>
      <c r="K6" s="32"/>
      <c r="L6" s="76"/>
      <c r="N6" s="820"/>
      <c r="R6" s="1350"/>
      <c r="S6" s="1347"/>
      <c r="T6" s="1354"/>
      <c r="U6" s="1311"/>
      <c r="V6" s="1311"/>
      <c r="W6" s="1311"/>
      <c r="X6" s="1311"/>
      <c r="Y6" s="1311"/>
      <c r="Z6" s="1311"/>
      <c r="AA6" s="1311"/>
      <c r="AB6" s="1311"/>
      <c r="AC6" s="1354"/>
      <c r="AE6" s="383"/>
      <c r="AF6" s="32"/>
      <c r="AG6" s="32"/>
      <c r="AH6" s="32"/>
      <c r="AI6" s="32"/>
      <c r="AJ6" s="32"/>
      <c r="AK6" s="32"/>
      <c r="AL6" s="32"/>
      <c r="AM6" s="76"/>
    </row>
    <row r="7" spans="2:39" ht="33" customHeight="1" thickBot="1">
      <c r="B7" s="237" t="s">
        <v>1741</v>
      </c>
      <c r="C7" s="224" t="s">
        <v>813</v>
      </c>
      <c r="D7" s="224">
        <v>3</v>
      </c>
      <c r="E7" s="1497">
        <f>IFERROR('2I'!E36,0)</f>
        <v>140.64600000000002</v>
      </c>
      <c r="F7" s="1497">
        <f>IFERROR('2I'!F36,0)</f>
        <v>1.355</v>
      </c>
      <c r="G7" s="1497">
        <f>IFERROR('2I'!H11,0)</f>
        <v>89.841999999999985</v>
      </c>
      <c r="H7" s="1497">
        <f>IFERROR('2I'!I11,0)</f>
        <v>788.4670000000001</v>
      </c>
      <c r="I7" s="1497">
        <f>IFERROR('2I'!H23,0)</f>
        <v>810.72</v>
      </c>
      <c r="J7" s="1497">
        <f>IFERROR('2I'!I23,0)</f>
        <v>159.54399999999998</v>
      </c>
      <c r="K7" s="1552">
        <f>IFERROR('2I'!G28,0)</f>
        <v>48.593000000000004</v>
      </c>
      <c r="L7" s="1505">
        <f>IFERROR(SUM(E7:K7),0)</f>
        <v>2039.1670000000001</v>
      </c>
      <c r="N7" s="230" t="s">
        <v>1742</v>
      </c>
      <c r="P7" s="685"/>
      <c r="R7" s="1350"/>
      <c r="S7" s="1347"/>
      <c r="T7" s="1354"/>
      <c r="U7" s="1347"/>
      <c r="V7" s="1347"/>
      <c r="W7" s="1347"/>
      <c r="X7" s="1347"/>
      <c r="Y7" s="1347"/>
      <c r="Z7" s="1347"/>
      <c r="AA7" s="1311"/>
      <c r="AB7" s="1347"/>
      <c r="AC7" s="1354"/>
      <c r="AE7" s="237" t="s">
        <v>1741</v>
      </c>
      <c r="AF7" s="671" t="s">
        <v>1743</v>
      </c>
      <c r="AG7" s="671" t="s">
        <v>1744</v>
      </c>
      <c r="AH7" s="1082" t="s">
        <v>1745</v>
      </c>
      <c r="AI7" s="671" t="s">
        <v>1746</v>
      </c>
      <c r="AJ7" s="671" t="s">
        <v>1747</v>
      </c>
      <c r="AK7" s="1082" t="s">
        <v>1748</v>
      </c>
      <c r="AL7" s="1082" t="s">
        <v>1749</v>
      </c>
      <c r="AM7" s="239" t="s">
        <v>1750</v>
      </c>
    </row>
    <row r="8" spans="2:39" ht="33" customHeight="1" thickBot="1">
      <c r="B8" s="1411" t="s">
        <v>1751</v>
      </c>
      <c r="C8" s="248" t="s">
        <v>813</v>
      </c>
      <c r="D8" s="248">
        <v>3</v>
      </c>
      <c r="E8" s="1553">
        <v>0</v>
      </c>
      <c r="F8" s="1553">
        <v>0</v>
      </c>
      <c r="G8" s="1553">
        <v>0</v>
      </c>
      <c r="H8" s="1553">
        <v>13.415000000000001</v>
      </c>
      <c r="I8" s="1553">
        <v>6.5359999999999996</v>
      </c>
      <c r="J8" s="1553">
        <v>0</v>
      </c>
      <c r="K8" s="1553">
        <v>0</v>
      </c>
      <c r="L8" s="1493">
        <f>IFERROR(SUM(E8:K8),0)</f>
        <v>19.951000000000001</v>
      </c>
      <c r="N8" s="232" t="s">
        <v>1752</v>
      </c>
      <c r="P8" s="685"/>
      <c r="R8" s="1350"/>
      <c r="S8" s="355">
        <f>IF( SUM( U8:AB8 ) = 0, 0, $U$5 )</f>
        <v>0</v>
      </c>
      <c r="T8" s="1354"/>
      <c r="U8" s="356">
        <f t="shared" ref="U8:AA8" si="0" xml:space="preserve"> IF( ISNUMBER( E8 ), 0, 1 )</f>
        <v>0</v>
      </c>
      <c r="V8" s="356">
        <f t="shared" si="0"/>
        <v>0</v>
      </c>
      <c r="W8" s="356">
        <f t="shared" si="0"/>
        <v>0</v>
      </c>
      <c r="X8" s="356">
        <f t="shared" si="0"/>
        <v>0</v>
      </c>
      <c r="Y8" s="356">
        <f t="shared" si="0"/>
        <v>0</v>
      </c>
      <c r="Z8" s="356">
        <f t="shared" si="0"/>
        <v>0</v>
      </c>
      <c r="AA8" s="356">
        <f t="shared" si="0"/>
        <v>0</v>
      </c>
      <c r="AB8" s="1311"/>
      <c r="AC8" s="1354"/>
      <c r="AE8" s="1411" t="s">
        <v>1751</v>
      </c>
      <c r="AF8" s="821" t="s">
        <v>1743</v>
      </c>
      <c r="AG8" s="821" t="s">
        <v>1744</v>
      </c>
      <c r="AH8" s="1083" t="s">
        <v>1745</v>
      </c>
      <c r="AI8" s="822" t="s">
        <v>1746</v>
      </c>
      <c r="AJ8" s="822" t="s">
        <v>1747</v>
      </c>
      <c r="AK8" s="1084" t="s">
        <v>1753</v>
      </c>
      <c r="AL8" s="1084" t="s">
        <v>1754</v>
      </c>
      <c r="AM8" s="271" t="s">
        <v>1755</v>
      </c>
    </row>
    <row r="9" spans="2:39" ht="15" customHeight="1" thickBot="1">
      <c r="B9" s="823"/>
      <c r="C9" s="823"/>
      <c r="D9" s="823"/>
      <c r="E9" s="1501"/>
      <c r="F9" s="1500"/>
      <c r="G9" s="1500"/>
      <c r="H9" s="1500"/>
      <c r="I9" s="1500"/>
      <c r="J9" s="1500"/>
      <c r="K9" s="1501"/>
      <c r="L9" s="1501"/>
      <c r="N9" s="3"/>
      <c r="R9" s="1355"/>
      <c r="S9" s="355"/>
      <c r="T9" s="1354"/>
      <c r="U9" s="211"/>
      <c r="V9" s="211"/>
      <c r="W9" s="211"/>
      <c r="X9" s="211"/>
      <c r="Y9" s="211"/>
      <c r="Z9" s="211"/>
      <c r="AA9" s="211"/>
      <c r="AB9" s="211"/>
      <c r="AC9" s="1354"/>
      <c r="AE9" s="823"/>
      <c r="AF9" s="377"/>
      <c r="AG9" s="411"/>
      <c r="AH9" s="411"/>
      <c r="AI9" s="411"/>
      <c r="AJ9" s="411"/>
      <c r="AK9" s="411"/>
      <c r="AL9" s="377"/>
      <c r="AM9" s="377"/>
    </row>
    <row r="10" spans="2:39" ht="33" customHeight="1" thickBot="1">
      <c r="B10" s="237" t="s">
        <v>1756</v>
      </c>
      <c r="C10" s="224" t="s">
        <v>813</v>
      </c>
      <c r="D10" s="224">
        <v>3</v>
      </c>
      <c r="E10" s="1554">
        <f>(-IFERROR('2C'!E15,0))</f>
        <v>-190.50869171572216</v>
      </c>
      <c r="F10" s="1497">
        <f>-(IFERROR('2C'!F15,0))</f>
        <v>-3.0409999999999999</v>
      </c>
      <c r="G10" s="1555"/>
      <c r="H10" s="1555"/>
      <c r="I10" s="1555"/>
      <c r="J10" s="1555"/>
      <c r="K10" s="1556"/>
      <c r="L10" s="1557">
        <f>IFERROR(E10+F10,0)</f>
        <v>-193.54969171572216</v>
      </c>
      <c r="N10" s="230" t="s">
        <v>1757</v>
      </c>
      <c r="O10" s="54"/>
      <c r="P10" s="685"/>
      <c r="R10" s="1355"/>
      <c r="S10" s="355"/>
      <c r="T10" s="1354"/>
      <c r="U10" s="211"/>
      <c r="V10" s="211"/>
      <c r="W10" s="211"/>
      <c r="X10" s="211"/>
      <c r="Y10" s="211"/>
      <c r="Z10" s="211"/>
      <c r="AA10" s="211"/>
      <c r="AB10" s="211"/>
      <c r="AC10" s="1354"/>
      <c r="AE10" s="237" t="s">
        <v>1756</v>
      </c>
      <c r="AF10" s="1086" t="s">
        <v>1758</v>
      </c>
      <c r="AG10" s="1082" t="s">
        <v>1759</v>
      </c>
      <c r="AH10" s="1085"/>
      <c r="AI10" s="1085"/>
      <c r="AJ10" s="1085"/>
      <c r="AK10" s="1085"/>
      <c r="AL10" s="1085"/>
      <c r="AM10" s="1088" t="s">
        <v>1760</v>
      </c>
    </row>
    <row r="11" spans="2:39" ht="33" customHeight="1" thickBot="1">
      <c r="B11" s="1423" t="s">
        <v>1761</v>
      </c>
      <c r="C11" s="220" t="s">
        <v>813</v>
      </c>
      <c r="D11" s="220">
        <v>3</v>
      </c>
      <c r="E11" s="1558">
        <f>-(IFERROR('2C'!E28,0))</f>
        <v>-3.8010000000000002</v>
      </c>
      <c r="F11" s="1558">
        <f>-(IFERROR('2C'!F28,0))</f>
        <v>0</v>
      </c>
      <c r="G11" s="1507"/>
      <c r="H11" s="1507"/>
      <c r="I11" s="1507"/>
      <c r="J11" s="1507"/>
      <c r="K11" s="1559"/>
      <c r="L11" s="1560">
        <f>IFERROR(E11+F11,0)</f>
        <v>-3.8010000000000002</v>
      </c>
      <c r="N11" s="231" t="s">
        <v>1762</v>
      </c>
      <c r="O11" s="54"/>
      <c r="P11" s="685"/>
      <c r="R11" s="1355"/>
      <c r="S11" s="355"/>
      <c r="T11" s="1354"/>
      <c r="U11" s="211"/>
      <c r="V11" s="211"/>
      <c r="W11" s="211"/>
      <c r="X11" s="211"/>
      <c r="Y11" s="211"/>
      <c r="Z11" s="211"/>
      <c r="AA11" s="211"/>
      <c r="AB11" s="211"/>
      <c r="AC11" s="1354"/>
      <c r="AE11" s="1423" t="s">
        <v>1761</v>
      </c>
      <c r="AF11" s="1087" t="s">
        <v>1763</v>
      </c>
      <c r="AG11" s="236" t="s">
        <v>1764</v>
      </c>
      <c r="AH11" s="826"/>
      <c r="AI11" s="826"/>
      <c r="AJ11" s="826"/>
      <c r="AK11" s="826"/>
      <c r="AL11" s="530"/>
      <c r="AM11" s="1089" t="s">
        <v>1765</v>
      </c>
    </row>
    <row r="12" spans="2:39" ht="33" customHeight="1" thickBot="1">
      <c r="B12" s="1431" t="s">
        <v>1766</v>
      </c>
      <c r="C12" s="227" t="s">
        <v>813</v>
      </c>
      <c r="D12" s="227">
        <v>3</v>
      </c>
      <c r="E12" s="1561">
        <f>IFERROR(SUM(E10:E11),0)</f>
        <v>-194.30969171572215</v>
      </c>
      <c r="F12" s="1492">
        <f>IFERROR(SUM(F10:F11),0)</f>
        <v>-3.0409999999999999</v>
      </c>
      <c r="G12" s="1562">
        <f>-IFERROR('2B'!E23,0)</f>
        <v>-57.672000000000004</v>
      </c>
      <c r="H12" s="1562">
        <f>-IFERROR('2B'!F23,0)</f>
        <v>-427.267</v>
      </c>
      <c r="I12" s="1562">
        <f>-IFERROR('2B'!G23,0)</f>
        <v>-385.66799999999995</v>
      </c>
      <c r="J12" s="1562">
        <f>-IFERROR('2B'!H23,0)</f>
        <v>-52.488</v>
      </c>
      <c r="K12" s="1563">
        <f>-IFERROR('2B'!I23,0)</f>
        <v>0</v>
      </c>
      <c r="L12" s="1564">
        <f>IFERROR(SUM(E12:K12),0)</f>
        <v>-1120.4456917157222</v>
      </c>
      <c r="N12" s="232" t="s">
        <v>1767</v>
      </c>
      <c r="P12" s="685"/>
      <c r="R12" s="1355"/>
      <c r="S12" s="355"/>
      <c r="T12" s="1354"/>
      <c r="U12" s="211"/>
      <c r="V12" s="211"/>
      <c r="W12" s="211"/>
      <c r="X12" s="211"/>
      <c r="Y12" s="211"/>
      <c r="Z12" s="211"/>
      <c r="AA12" s="211"/>
      <c r="AB12" s="211"/>
      <c r="AC12" s="1354"/>
      <c r="AE12" s="1431" t="s">
        <v>1766</v>
      </c>
      <c r="AF12" s="319" t="s">
        <v>1768</v>
      </c>
      <c r="AG12" s="337" t="s">
        <v>1769</v>
      </c>
      <c r="AH12" s="497" t="s">
        <v>1770</v>
      </c>
      <c r="AI12" s="497" t="s">
        <v>1771</v>
      </c>
      <c r="AJ12" s="497" t="s">
        <v>1772</v>
      </c>
      <c r="AK12" s="497" t="s">
        <v>1773</v>
      </c>
      <c r="AL12" s="497" t="s">
        <v>1774</v>
      </c>
      <c r="AM12" s="1090" t="s">
        <v>1775</v>
      </c>
    </row>
    <row r="13" spans="2:39" ht="15" customHeight="1" thickBot="1">
      <c r="B13" s="732"/>
      <c r="C13" s="732"/>
      <c r="D13" s="732"/>
      <c r="E13" s="1565"/>
      <c r="F13" s="1500"/>
      <c r="G13" s="1500"/>
      <c r="H13" s="1500"/>
      <c r="I13" s="1500"/>
      <c r="J13" s="1500"/>
      <c r="K13" s="1501"/>
      <c r="L13" s="1565"/>
      <c r="N13" s="3"/>
      <c r="R13" s="1355"/>
      <c r="S13" s="355"/>
      <c r="T13" s="1354"/>
      <c r="U13" s="211"/>
      <c r="V13" s="211"/>
      <c r="W13" s="211"/>
      <c r="X13" s="211"/>
      <c r="Y13" s="211"/>
      <c r="Z13" s="211"/>
      <c r="AA13" s="211"/>
      <c r="AB13" s="211"/>
      <c r="AC13" s="1354"/>
      <c r="AE13" s="732"/>
      <c r="AF13" s="827"/>
      <c r="AG13" s="411"/>
      <c r="AH13" s="411"/>
      <c r="AI13" s="411"/>
      <c r="AJ13" s="411"/>
      <c r="AK13" s="411"/>
      <c r="AL13" s="377"/>
      <c r="AM13" s="827"/>
    </row>
    <row r="14" spans="2:39" ht="33" customHeight="1" thickBot="1">
      <c r="B14" s="237" t="s">
        <v>1776</v>
      </c>
      <c r="C14" s="224" t="s">
        <v>813</v>
      </c>
      <c r="D14" s="224">
        <v>3</v>
      </c>
      <c r="E14" s="1497">
        <f>'2D'!E19</f>
        <v>-6.0270000000000001</v>
      </c>
      <c r="F14" s="1497">
        <f>'2D'!F19</f>
        <v>-5.0000000000000001E-3</v>
      </c>
      <c r="G14" s="1497">
        <f>'2D'!G19</f>
        <v>-4.9770000000000003</v>
      </c>
      <c r="H14" s="1497">
        <f>'2D'!H19</f>
        <v>-296.13499999999999</v>
      </c>
      <c r="I14" s="1497">
        <f>'2D'!I19</f>
        <v>-202.40299999999999</v>
      </c>
      <c r="J14" s="1497">
        <f>'2D'!J19</f>
        <v>-52.201999999999998</v>
      </c>
      <c r="K14" s="1497">
        <f>'2D'!K19</f>
        <v>-1.538</v>
      </c>
      <c r="L14" s="1505">
        <f>IFERROR(SUM(E14:K14),0)</f>
        <v>-563.28700000000003</v>
      </c>
      <c r="N14" s="230" t="s">
        <v>1777</v>
      </c>
      <c r="O14" s="54"/>
      <c r="P14" s="685"/>
      <c r="R14" s="1355"/>
      <c r="S14" s="355"/>
      <c r="T14" s="1354"/>
      <c r="U14" s="211"/>
      <c r="V14" s="211"/>
      <c r="W14" s="211"/>
      <c r="X14" s="211"/>
      <c r="Y14" s="211"/>
      <c r="Z14" s="211"/>
      <c r="AA14" s="211"/>
      <c r="AB14" s="211"/>
      <c r="AC14" s="1354"/>
      <c r="AE14" s="237" t="s">
        <v>1776</v>
      </c>
      <c r="AF14" s="238" t="s">
        <v>1778</v>
      </c>
      <c r="AG14" s="238" t="s">
        <v>1779</v>
      </c>
      <c r="AH14" s="238" t="s">
        <v>1780</v>
      </c>
      <c r="AI14" s="238" t="s">
        <v>1781</v>
      </c>
      <c r="AJ14" s="238" t="s">
        <v>1782</v>
      </c>
      <c r="AK14" s="238" t="s">
        <v>1783</v>
      </c>
      <c r="AL14" s="238" t="s">
        <v>1784</v>
      </c>
      <c r="AM14" s="239" t="s">
        <v>1785</v>
      </c>
    </row>
    <row r="15" spans="2:39" ht="33" customHeight="1" thickBot="1">
      <c r="B15" s="1423" t="s">
        <v>1786</v>
      </c>
      <c r="C15" s="220" t="s">
        <v>813</v>
      </c>
      <c r="D15" s="220">
        <v>3</v>
      </c>
      <c r="E15" s="1498">
        <f>IFERROR('2O'!J19,0)</f>
        <v>-13.756</v>
      </c>
      <c r="F15" s="1498">
        <f>IFERROR('2O'!K19,0)</f>
        <v>0</v>
      </c>
      <c r="G15" s="1498">
        <f>IFERROR('2O'!E19,0)</f>
        <v>-0.36799999999999999</v>
      </c>
      <c r="H15" s="1498">
        <f>IFERROR('2O'!F19,0)</f>
        <v>-6.8089999999999993</v>
      </c>
      <c r="I15" s="1498">
        <f>IFERROR('2O'!G19,0)</f>
        <v>-21.686</v>
      </c>
      <c r="J15" s="1498">
        <f>IFERROR('2O'!H19,0)</f>
        <v>-7.2629999999999999</v>
      </c>
      <c r="K15" s="1498">
        <f>IFERROR('2O'!I19,0)</f>
        <v>0</v>
      </c>
      <c r="L15" s="1510">
        <f>IFERROR(SUM(E15:K15),0)</f>
        <v>-49.881999999999998</v>
      </c>
      <c r="N15" s="231" t="s">
        <v>1787</v>
      </c>
      <c r="O15" s="54"/>
      <c r="P15" s="685"/>
      <c r="R15" s="1355"/>
      <c r="S15" s="355"/>
      <c r="T15" s="1354"/>
      <c r="U15" s="211"/>
      <c r="V15" s="211"/>
      <c r="W15" s="211"/>
      <c r="X15" s="211"/>
      <c r="Y15" s="211"/>
      <c r="Z15" s="211"/>
      <c r="AA15" s="211"/>
      <c r="AB15" s="211"/>
      <c r="AC15" s="1354"/>
      <c r="AE15" s="1423" t="s">
        <v>1786</v>
      </c>
      <c r="AF15" s="236" t="s">
        <v>1788</v>
      </c>
      <c r="AG15" s="236" t="s">
        <v>1789</v>
      </c>
      <c r="AH15" s="236" t="s">
        <v>1790</v>
      </c>
      <c r="AI15" s="236" t="s">
        <v>1791</v>
      </c>
      <c r="AJ15" s="236" t="s">
        <v>1792</v>
      </c>
      <c r="AK15" s="236" t="s">
        <v>1793</v>
      </c>
      <c r="AL15" s="236" t="s">
        <v>1794</v>
      </c>
      <c r="AM15" s="240" t="s">
        <v>1795</v>
      </c>
    </row>
    <row r="16" spans="2:39" ht="33" customHeight="1" thickBot="1">
      <c r="B16" s="1423" t="s">
        <v>1796</v>
      </c>
      <c r="C16" s="220" t="s">
        <v>813</v>
      </c>
      <c r="D16" s="220">
        <v>3</v>
      </c>
      <c r="E16" s="1553">
        <v>0</v>
      </c>
      <c r="F16" s="1553">
        <v>0</v>
      </c>
      <c r="G16" s="1553">
        <v>-0.999</v>
      </c>
      <c r="H16" s="1553">
        <v>-10.986000000000001</v>
      </c>
      <c r="I16" s="1553">
        <v>12.166</v>
      </c>
      <c r="J16" s="1553">
        <v>3.62</v>
      </c>
      <c r="K16" s="1553">
        <v>0</v>
      </c>
      <c r="L16" s="1510">
        <f>IFERROR(SUM(E16:K16),0)</f>
        <v>3.8009999999999993</v>
      </c>
      <c r="N16" s="231" t="s">
        <v>1797</v>
      </c>
      <c r="P16" s="685"/>
      <c r="R16" s="1355"/>
      <c r="S16" s="355">
        <f>IF( SUM( U16:AB16 ) = 0, 0, $U$5 )</f>
        <v>0</v>
      </c>
      <c r="T16" s="1354"/>
      <c r="U16" s="356">
        <f t="shared" ref="U16:AA16" si="1" xml:space="preserve"> IF( ISNUMBER( E16 ), 0, 1 )</f>
        <v>0</v>
      </c>
      <c r="V16" s="356">
        <f t="shared" si="1"/>
        <v>0</v>
      </c>
      <c r="W16" s="356">
        <f t="shared" si="1"/>
        <v>0</v>
      </c>
      <c r="X16" s="356">
        <f t="shared" si="1"/>
        <v>0</v>
      </c>
      <c r="Y16" s="356">
        <f t="shared" si="1"/>
        <v>0</v>
      </c>
      <c r="Z16" s="356">
        <f t="shared" si="1"/>
        <v>0</v>
      </c>
      <c r="AA16" s="356">
        <f t="shared" si="1"/>
        <v>0</v>
      </c>
      <c r="AB16" s="211"/>
      <c r="AC16" s="1354"/>
      <c r="AE16" s="1423" t="s">
        <v>1796</v>
      </c>
      <c r="AF16" s="236" t="s">
        <v>1798</v>
      </c>
      <c r="AG16" s="236" t="s">
        <v>1799</v>
      </c>
      <c r="AH16" s="236" t="s">
        <v>1800</v>
      </c>
      <c r="AI16" s="236" t="s">
        <v>1801</v>
      </c>
      <c r="AJ16" s="236" t="s">
        <v>1802</v>
      </c>
      <c r="AK16" s="236" t="s">
        <v>1803</v>
      </c>
      <c r="AL16" s="266" t="s">
        <v>1804</v>
      </c>
      <c r="AM16" s="240" t="s">
        <v>1805</v>
      </c>
    </row>
    <row r="17" spans="2:39" ht="33" customHeight="1" thickBot="1">
      <c r="B17" s="1431" t="s">
        <v>1806</v>
      </c>
      <c r="C17" s="227" t="s">
        <v>813</v>
      </c>
      <c r="D17" s="227">
        <v>3</v>
      </c>
      <c r="E17" s="1492">
        <f t="shared" ref="E17:K17" si="2">IFERROR(SUM(E14:E16),0)</f>
        <v>-19.783000000000001</v>
      </c>
      <c r="F17" s="1492">
        <f t="shared" si="2"/>
        <v>-5.0000000000000001E-3</v>
      </c>
      <c r="G17" s="1492">
        <f t="shared" si="2"/>
        <v>-6.3440000000000003</v>
      </c>
      <c r="H17" s="1492">
        <f t="shared" si="2"/>
        <v>-313.93</v>
      </c>
      <c r="I17" s="1492">
        <f t="shared" si="2"/>
        <v>-211.923</v>
      </c>
      <c r="J17" s="1492">
        <f t="shared" si="2"/>
        <v>-55.844999999999999</v>
      </c>
      <c r="K17" s="1492">
        <f t="shared" si="2"/>
        <v>-1.538</v>
      </c>
      <c r="L17" s="1514">
        <f>IFERROR(SUM(E17:K17),0)</f>
        <v>-609.36800000000005</v>
      </c>
      <c r="N17" s="232" t="s">
        <v>1807</v>
      </c>
      <c r="P17" s="685"/>
      <c r="R17" s="1355"/>
      <c r="S17" s="355"/>
      <c r="T17" s="1354"/>
      <c r="U17" s="211"/>
      <c r="V17" s="211"/>
      <c r="W17" s="211"/>
      <c r="X17" s="211"/>
      <c r="Y17" s="211"/>
      <c r="Z17" s="211"/>
      <c r="AA17" s="211"/>
      <c r="AB17" s="211"/>
      <c r="AC17" s="1354"/>
      <c r="AE17" s="1431" t="s">
        <v>1806</v>
      </c>
      <c r="AF17" s="337" t="s">
        <v>1808</v>
      </c>
      <c r="AG17" s="337" t="s">
        <v>1809</v>
      </c>
      <c r="AH17" s="337" t="s">
        <v>1810</v>
      </c>
      <c r="AI17" s="337" t="s">
        <v>1811</v>
      </c>
      <c r="AJ17" s="337" t="s">
        <v>1812</v>
      </c>
      <c r="AK17" s="337" t="s">
        <v>1813</v>
      </c>
      <c r="AL17" s="270" t="s">
        <v>1814</v>
      </c>
      <c r="AM17" s="338" t="s">
        <v>1815</v>
      </c>
    </row>
    <row r="18" spans="2:39" ht="15" customHeight="1" thickBot="1">
      <c r="B18" s="732"/>
      <c r="C18" s="732"/>
      <c r="D18" s="732"/>
      <c r="E18" s="1500"/>
      <c r="F18" s="1500"/>
      <c r="G18" s="1500"/>
      <c r="H18" s="1500"/>
      <c r="I18" s="1500"/>
      <c r="J18" s="1500"/>
      <c r="K18" s="1501"/>
      <c r="L18" s="1500"/>
      <c r="N18" s="3"/>
      <c r="R18" s="1355"/>
      <c r="S18" s="355"/>
      <c r="T18" s="1354"/>
      <c r="U18" s="211"/>
      <c r="V18" s="211"/>
      <c r="W18" s="211"/>
      <c r="X18" s="211"/>
      <c r="Y18" s="211"/>
      <c r="Z18" s="211"/>
      <c r="AA18" s="211"/>
      <c r="AB18" s="211"/>
      <c r="AC18" s="1354"/>
      <c r="AE18" s="732"/>
      <c r="AF18" s="411"/>
      <c r="AG18" s="411"/>
      <c r="AH18" s="411"/>
      <c r="AI18" s="411"/>
      <c r="AJ18" s="411"/>
      <c r="AK18" s="411"/>
      <c r="AL18" s="377"/>
      <c r="AM18" s="411"/>
    </row>
    <row r="19" spans="2:39" ht="33" customHeight="1" thickBot="1">
      <c r="B19" s="1441" t="s">
        <v>827</v>
      </c>
      <c r="C19" s="291" t="s">
        <v>813</v>
      </c>
      <c r="D19" s="291">
        <v>3</v>
      </c>
      <c r="E19" s="1553">
        <v>9.6199999999999992</v>
      </c>
      <c r="F19" s="1553">
        <v>6.4279999999999999</v>
      </c>
      <c r="G19" s="1553">
        <v>0.316</v>
      </c>
      <c r="H19" s="1553">
        <v>5.5270000000000001</v>
      </c>
      <c r="I19" s="1553">
        <v>4.1559999999999997</v>
      </c>
      <c r="J19" s="1553">
        <v>0.91700000000000004</v>
      </c>
      <c r="K19" s="1553">
        <v>-0.157</v>
      </c>
      <c r="L19" s="1566">
        <f>IFERROR(SUM(E19:K19),0)</f>
        <v>26.806999999999999</v>
      </c>
      <c r="N19" s="400" t="s">
        <v>1816</v>
      </c>
      <c r="P19" s="685"/>
      <c r="R19" s="1355"/>
      <c r="S19" s="355">
        <f>IF( SUM( U19:AB19 ) = 0, 0, $U$5 )</f>
        <v>0</v>
      </c>
      <c r="T19" s="1354"/>
      <c r="U19" s="356">
        <f t="shared" ref="U19:AA19" si="3" xml:space="preserve"> IF( ISNUMBER( E19 ), 0, 1 )</f>
        <v>0</v>
      </c>
      <c r="V19" s="356">
        <f t="shared" si="3"/>
        <v>0</v>
      </c>
      <c r="W19" s="356">
        <f t="shared" si="3"/>
        <v>0</v>
      </c>
      <c r="X19" s="356">
        <f t="shared" si="3"/>
        <v>0</v>
      </c>
      <c r="Y19" s="356">
        <f t="shared" si="3"/>
        <v>0</v>
      </c>
      <c r="Z19" s="356">
        <f t="shared" si="3"/>
        <v>0</v>
      </c>
      <c r="AA19" s="356">
        <f t="shared" si="3"/>
        <v>0</v>
      </c>
      <c r="AB19" s="211"/>
      <c r="AC19" s="1354"/>
      <c r="AE19" s="1441" t="s">
        <v>827</v>
      </c>
      <c r="AF19" s="320" t="s">
        <v>1817</v>
      </c>
      <c r="AG19" s="320" t="s">
        <v>1818</v>
      </c>
      <c r="AH19" s="320" t="s">
        <v>1819</v>
      </c>
      <c r="AI19" s="320" t="s">
        <v>1820</v>
      </c>
      <c r="AJ19" s="320" t="s">
        <v>1821</v>
      </c>
      <c r="AK19" s="1091" t="s">
        <v>1822</v>
      </c>
      <c r="AL19" s="274" t="s">
        <v>1823</v>
      </c>
      <c r="AM19" s="621" t="s">
        <v>1824</v>
      </c>
    </row>
    <row r="20" spans="2:39" ht="15" customHeight="1" thickBot="1">
      <c r="B20" s="732"/>
      <c r="C20" s="732"/>
      <c r="D20" s="732"/>
      <c r="E20" s="1500"/>
      <c r="F20" s="1500"/>
      <c r="G20" s="1500"/>
      <c r="H20" s="1500"/>
      <c r="I20" s="1500"/>
      <c r="J20" s="1500"/>
      <c r="K20" s="1501"/>
      <c r="L20" s="1500"/>
      <c r="N20" s="3"/>
      <c r="R20" s="1355"/>
      <c r="S20" s="355"/>
      <c r="T20" s="1354"/>
      <c r="U20" s="211"/>
      <c r="V20" s="211"/>
      <c r="W20" s="211"/>
      <c r="X20" s="211"/>
      <c r="Y20" s="211"/>
      <c r="Z20" s="211"/>
      <c r="AA20" s="211"/>
      <c r="AB20" s="211"/>
      <c r="AC20" s="1354"/>
      <c r="AE20" s="732"/>
      <c r="AF20" s="411"/>
      <c r="AG20" s="411"/>
      <c r="AH20" s="411"/>
      <c r="AI20" s="411"/>
      <c r="AJ20" s="411"/>
      <c r="AK20" s="411"/>
      <c r="AL20" s="377"/>
      <c r="AM20" s="411"/>
    </row>
    <row r="21" spans="2:39" ht="33" customHeight="1" thickBot="1">
      <c r="B21" s="1441" t="s">
        <v>834</v>
      </c>
      <c r="C21" s="291" t="s">
        <v>813</v>
      </c>
      <c r="D21" s="291">
        <v>3</v>
      </c>
      <c r="E21" s="1502">
        <f t="shared" ref="E21:K21" si="4">IFERROR(E7+E8+E12+E17+E19,0)</f>
        <v>-63.826691715722141</v>
      </c>
      <c r="F21" s="1502">
        <f t="shared" si="4"/>
        <v>4.7370000000000001</v>
      </c>
      <c r="G21" s="1502">
        <f t="shared" si="4"/>
        <v>26.141999999999978</v>
      </c>
      <c r="H21" s="1502">
        <f t="shared" si="4"/>
        <v>66.21200000000006</v>
      </c>
      <c r="I21" s="1502">
        <f t="shared" si="4"/>
        <v>223.82100000000003</v>
      </c>
      <c r="J21" s="1502">
        <f>IFERROR(J7+J8+J12+J17+J19,0)</f>
        <v>52.127999999999986</v>
      </c>
      <c r="K21" s="1502">
        <f t="shared" si="4"/>
        <v>46.89800000000001</v>
      </c>
      <c r="L21" s="1502">
        <f>IFERROR(SUM(E21:K21),0)</f>
        <v>356.11130828427792</v>
      </c>
      <c r="N21" s="400" t="s">
        <v>1825</v>
      </c>
      <c r="P21" s="685"/>
      <c r="R21" s="1355"/>
      <c r="S21" s="355"/>
      <c r="T21" s="1354"/>
      <c r="U21" s="211"/>
      <c r="V21" s="211"/>
      <c r="W21" s="211"/>
      <c r="X21" s="211"/>
      <c r="Y21" s="211"/>
      <c r="Z21" s="211"/>
      <c r="AA21" s="211"/>
      <c r="AB21" s="211"/>
      <c r="AC21" s="1354"/>
      <c r="AE21" s="1441" t="s">
        <v>834</v>
      </c>
      <c r="AF21" s="311" t="s">
        <v>1826</v>
      </c>
      <c r="AG21" s="311" t="s">
        <v>1827</v>
      </c>
      <c r="AH21" s="318" t="s">
        <v>1828</v>
      </c>
      <c r="AI21" s="318" t="s">
        <v>1829</v>
      </c>
      <c r="AJ21" s="318" t="s">
        <v>1830</v>
      </c>
      <c r="AK21" s="1091" t="s">
        <v>1831</v>
      </c>
      <c r="AL21" s="1091" t="s">
        <v>1832</v>
      </c>
      <c r="AM21" s="307" t="s">
        <v>1833</v>
      </c>
    </row>
    <row r="22" spans="2:39" ht="15" customHeight="1" thickBot="1">
      <c r="B22" s="75"/>
      <c r="C22" s="75"/>
      <c r="D22" s="75"/>
      <c r="E22" s="1567"/>
      <c r="F22" s="1567"/>
      <c r="G22" s="1567"/>
      <c r="H22" s="1567"/>
      <c r="I22" s="1567"/>
      <c r="J22" s="1567"/>
      <c r="K22" s="1567"/>
      <c r="L22" s="1495"/>
      <c r="N22" s="3"/>
      <c r="R22" s="1355"/>
      <c r="S22" s="355"/>
      <c r="T22" s="1354"/>
      <c r="U22" s="211"/>
      <c r="V22" s="211"/>
      <c r="W22" s="211"/>
      <c r="X22" s="211"/>
      <c r="Y22" s="211"/>
      <c r="Z22" s="211"/>
      <c r="AA22" s="211"/>
      <c r="AB22" s="211"/>
      <c r="AC22" s="1354"/>
      <c r="AE22" s="75"/>
      <c r="AM22" s="76"/>
    </row>
    <row r="23" spans="2:39" ht="21" customHeight="1" thickBot="1">
      <c r="B23" s="223" t="s">
        <v>1834</v>
      </c>
      <c r="C23" s="416"/>
      <c r="D23" s="416"/>
      <c r="E23" s="1568"/>
      <c r="F23" s="1568"/>
      <c r="G23" s="1568"/>
      <c r="H23" s="1568"/>
      <c r="I23" s="1568"/>
      <c r="J23" s="1568"/>
      <c r="K23" s="1568"/>
      <c r="L23" s="1569"/>
      <c r="N23" s="3"/>
      <c r="R23" s="1355"/>
      <c r="S23" s="355"/>
      <c r="T23" s="395"/>
      <c r="U23" s="211"/>
      <c r="V23" s="211"/>
      <c r="W23" s="211"/>
      <c r="X23" s="211"/>
      <c r="Y23" s="211"/>
      <c r="Z23" s="211"/>
      <c r="AA23" s="211"/>
      <c r="AB23" s="211"/>
      <c r="AC23" s="395"/>
      <c r="AE23" s="233" t="s">
        <v>1834</v>
      </c>
      <c r="AF23" s="107"/>
      <c r="AG23" s="107"/>
      <c r="AH23" s="107"/>
      <c r="AI23" s="107"/>
      <c r="AJ23" s="107"/>
      <c r="AK23" s="107"/>
      <c r="AL23" s="107"/>
      <c r="AM23" s="101"/>
    </row>
    <row r="24" spans="2:39" ht="36" customHeight="1" thickBot="1">
      <c r="B24" s="1433" t="s">
        <v>1834</v>
      </c>
      <c r="C24" s="291" t="s">
        <v>813</v>
      </c>
      <c r="D24" s="291">
        <v>3</v>
      </c>
      <c r="E24" s="1570"/>
      <c r="F24" s="1570"/>
      <c r="G24" s="1570"/>
      <c r="H24" s="1570"/>
      <c r="I24" s="1570"/>
      <c r="J24" s="1570"/>
      <c r="K24" s="1571"/>
      <c r="L24" s="1553">
        <v>1.94</v>
      </c>
      <c r="N24" s="400" t="s">
        <v>1835</v>
      </c>
      <c r="P24" s="1356"/>
      <c r="R24" s="1355"/>
      <c r="S24" s="355">
        <f>IF( SUM( U24:AB24 ) = 0, 0, $U$5 )</f>
        <v>0</v>
      </c>
      <c r="T24" s="395"/>
      <c r="U24" s="211"/>
      <c r="V24" s="211"/>
      <c r="W24" s="211"/>
      <c r="X24" s="211"/>
      <c r="Y24" s="211"/>
      <c r="Z24" s="211"/>
      <c r="AA24" s="211"/>
      <c r="AB24" s="356">
        <f xml:space="preserve"> IF( ISNUMBER( L24 ), 0, 1 )</f>
        <v>0</v>
      </c>
      <c r="AC24" s="395"/>
      <c r="AE24" s="1426" t="s">
        <v>1834</v>
      </c>
      <c r="AF24" s="830"/>
      <c r="AG24" s="830"/>
      <c r="AH24" s="830"/>
      <c r="AI24" s="830"/>
      <c r="AJ24" s="830"/>
      <c r="AK24" s="830"/>
      <c r="AL24" s="831"/>
      <c r="AM24" s="832" t="s">
        <v>1833</v>
      </c>
    </row>
    <row r="25" spans="2:39">
      <c r="T25" s="213"/>
      <c r="U25" s="1348"/>
      <c r="V25" s="1349"/>
      <c r="W25" s="1349"/>
      <c r="X25" s="1349"/>
      <c r="Y25" s="1349"/>
      <c r="Z25" s="1349"/>
      <c r="AA25" s="1349"/>
      <c r="AB25" s="1349"/>
      <c r="AC25" s="213"/>
    </row>
    <row r="26" spans="2:39">
      <c r="S26" s="413"/>
      <c r="U26" s="211"/>
      <c r="V26" s="211"/>
      <c r="W26" s="211"/>
      <c r="X26" s="211"/>
      <c r="Y26" s="211"/>
      <c r="Z26" s="211"/>
      <c r="AA26" s="211"/>
      <c r="AB26" s="211"/>
    </row>
    <row r="27" spans="2:39">
      <c r="S27" s="413"/>
      <c r="U27" s="211"/>
      <c r="V27" s="211"/>
      <c r="W27" s="211"/>
      <c r="X27" s="211"/>
      <c r="Y27" s="211"/>
      <c r="Z27" s="211"/>
      <c r="AA27" s="211"/>
      <c r="AB27" s="211"/>
    </row>
    <row r="28" spans="2:39">
      <c r="S28" s="413">
        <f t="shared" ref="S28" si="5">IF( SUM( U28:W28 ) = 0, 0, $S$5 )</f>
        <v>0</v>
      </c>
      <c r="U28" s="211"/>
      <c r="V28" s="211"/>
      <c r="W28" s="211"/>
      <c r="X28" s="211"/>
      <c r="Y28" s="211"/>
      <c r="Z28" s="211"/>
      <c r="AA28" s="211"/>
      <c r="AB28" s="211"/>
    </row>
    <row r="29" spans="2:39">
      <c r="U29" s="211"/>
      <c r="V29" s="211"/>
      <c r="W29" s="211"/>
      <c r="X29" s="211"/>
      <c r="Y29" s="211"/>
      <c r="Z29" s="211"/>
      <c r="AA29" s="211"/>
      <c r="AB29" s="211"/>
    </row>
    <row r="30" spans="2:39">
      <c r="S30" s="413">
        <f t="shared" ref="S30:S38" si="6">IF( SUM( U30:W30 ) = 0, 0, $S$5 )</f>
        <v>0</v>
      </c>
      <c r="U30" s="211"/>
      <c r="V30" s="211"/>
      <c r="W30" s="211"/>
      <c r="X30" s="211"/>
      <c r="Y30" s="211"/>
      <c r="Z30" s="211"/>
      <c r="AA30" s="211"/>
      <c r="AB30" s="211"/>
    </row>
    <row r="31" spans="2:39">
      <c r="L31" s="1968"/>
      <c r="S31" s="413">
        <f t="shared" si="6"/>
        <v>0</v>
      </c>
      <c r="T31" s="215"/>
      <c r="U31" s="211"/>
      <c r="V31" s="211"/>
      <c r="W31" s="211"/>
      <c r="X31" s="211"/>
      <c r="Y31" s="211"/>
      <c r="Z31" s="211"/>
      <c r="AA31" s="211"/>
      <c r="AB31" s="211"/>
      <c r="AC31" s="215"/>
    </row>
    <row r="32" spans="2:39">
      <c r="S32" s="413">
        <f t="shared" si="6"/>
        <v>0</v>
      </c>
      <c r="U32" s="211"/>
      <c r="V32" s="211"/>
      <c r="W32" s="211"/>
      <c r="X32" s="211"/>
      <c r="Y32" s="211"/>
      <c r="Z32" s="211"/>
      <c r="AA32" s="211"/>
      <c r="AB32" s="211"/>
    </row>
    <row r="33" spans="19:28">
      <c r="S33" s="413">
        <f t="shared" si="6"/>
        <v>0</v>
      </c>
      <c r="U33" s="211"/>
      <c r="V33" s="211"/>
      <c r="W33" s="211"/>
      <c r="X33" s="211"/>
      <c r="Y33" s="211"/>
      <c r="Z33" s="211"/>
      <c r="AA33" s="211"/>
      <c r="AB33" s="211"/>
    </row>
    <row r="34" spans="19:28">
      <c r="S34" s="413">
        <f t="shared" si="6"/>
        <v>0</v>
      </c>
      <c r="U34" s="211"/>
      <c r="V34" s="211"/>
      <c r="W34" s="211"/>
      <c r="X34" s="211"/>
      <c r="Y34" s="211"/>
      <c r="Z34" s="211"/>
      <c r="AA34" s="211"/>
      <c r="AB34" s="211"/>
    </row>
    <row r="35" spans="19:28">
      <c r="S35" s="413">
        <f t="shared" si="6"/>
        <v>0</v>
      </c>
      <c r="U35" s="211"/>
      <c r="V35" s="211"/>
      <c r="W35" s="211"/>
      <c r="X35" s="211"/>
      <c r="Y35" s="211"/>
      <c r="Z35" s="211"/>
      <c r="AA35" s="211"/>
      <c r="AB35" s="211"/>
    </row>
    <row r="36" spans="19:28">
      <c r="S36" s="413">
        <f t="shared" si="6"/>
        <v>0</v>
      </c>
      <c r="U36" s="211"/>
      <c r="V36" s="211"/>
      <c r="W36" s="211"/>
      <c r="X36" s="211"/>
      <c r="Y36" s="211"/>
      <c r="Z36" s="211"/>
      <c r="AA36" s="211"/>
      <c r="AB36" s="211"/>
    </row>
    <row r="37" spans="19:28">
      <c r="S37" s="413">
        <f t="shared" si="6"/>
        <v>0</v>
      </c>
      <c r="U37" s="211"/>
      <c r="V37" s="211"/>
      <c r="W37" s="211"/>
      <c r="X37" s="211"/>
      <c r="Y37" s="211"/>
      <c r="Z37" s="211"/>
      <c r="AA37" s="211"/>
      <c r="AB37" s="211"/>
    </row>
    <row r="38" spans="19:28">
      <c r="S38" s="413">
        <f t="shared" si="6"/>
        <v>0</v>
      </c>
      <c r="U38" s="211"/>
      <c r="V38" s="211"/>
      <c r="W38" s="211"/>
      <c r="X38" s="211"/>
      <c r="Y38" s="211"/>
      <c r="Z38" s="211"/>
      <c r="AA38" s="211"/>
      <c r="AB38" s="211"/>
    </row>
    <row r="44" spans="19:28">
      <c r="S44" s="413">
        <f t="shared" ref="S44:S45" si="7">IF( SUM( U44:W44 ) = 0, 0, $S$5 )</f>
        <v>0</v>
      </c>
      <c r="U44" s="211"/>
      <c r="V44" s="211"/>
      <c r="W44" s="211"/>
      <c r="X44" s="211"/>
      <c r="Y44" s="211"/>
      <c r="Z44" s="211"/>
      <c r="AA44" s="211"/>
      <c r="AB44" s="211"/>
    </row>
    <row r="45" spans="19:28">
      <c r="S45" s="413">
        <f t="shared" si="7"/>
        <v>0</v>
      </c>
      <c r="U45" s="211"/>
      <c r="V45" s="211"/>
      <c r="W45" s="211"/>
      <c r="X45" s="211"/>
      <c r="Y45" s="211"/>
      <c r="Z45" s="211"/>
      <c r="AA45" s="211"/>
      <c r="AB45" s="211"/>
    </row>
  </sheetData>
  <mergeCells count="10">
    <mergeCell ref="E4:H4"/>
    <mergeCell ref="U4:AB4"/>
    <mergeCell ref="AF4:AI4"/>
    <mergeCell ref="B1:I1"/>
    <mergeCell ref="M1:N1"/>
    <mergeCell ref="AE1:AJ1"/>
    <mergeCell ref="B2:I2"/>
    <mergeCell ref="AE2:AJ2"/>
    <mergeCell ref="B3:P3"/>
    <mergeCell ref="AE3:AM3"/>
  </mergeCells>
  <conditionalFormatting sqref="S8:S16">
    <cfRule type="cellIs" dxfId="355" priority="10" operator="equal">
      <formula>0</formula>
    </cfRule>
  </conditionalFormatting>
  <conditionalFormatting sqref="S30:S38">
    <cfRule type="cellIs" dxfId="354" priority="8" operator="equal">
      <formula>0</formula>
    </cfRule>
  </conditionalFormatting>
  <conditionalFormatting sqref="S20">
    <cfRule type="cellIs" dxfId="353" priority="9" operator="equal">
      <formula>0</formula>
    </cfRule>
  </conditionalFormatting>
  <conditionalFormatting sqref="S44:S45">
    <cfRule type="cellIs" dxfId="352" priority="7" operator="equal">
      <formula>0</formula>
    </cfRule>
  </conditionalFormatting>
  <conditionalFormatting sqref="S23">
    <cfRule type="cellIs" dxfId="351" priority="6" operator="equal">
      <formula>0</formula>
    </cfRule>
  </conditionalFormatting>
  <conditionalFormatting sqref="S26:S28">
    <cfRule type="cellIs" dxfId="350" priority="5" operator="equal">
      <formula>0</formula>
    </cfRule>
  </conditionalFormatting>
  <conditionalFormatting sqref="S17:S18">
    <cfRule type="cellIs" dxfId="349" priority="4" operator="equal">
      <formula>0</formula>
    </cfRule>
  </conditionalFormatting>
  <conditionalFormatting sqref="S21:S22">
    <cfRule type="cellIs" dxfId="348" priority="3" operator="equal">
      <formula>0</formula>
    </cfRule>
  </conditionalFormatting>
  <conditionalFormatting sqref="S19">
    <cfRule type="cellIs" dxfId="347" priority="2" operator="equal">
      <formula>0</formula>
    </cfRule>
  </conditionalFormatting>
  <conditionalFormatting sqref="S24">
    <cfRule type="cellIs" dxfId="346" priority="1" operator="equal">
      <formula>0</formula>
    </cfRule>
  </conditionalFormatting>
  <dataValidations count="1">
    <dataValidation type="custom" allowBlank="1" showErrorMessage="1" errorTitle="Input Error" error="Please input a numeric value." sqref="E19:K19 E8:K8 E16:K16 L24"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pageSetUpPr fitToPage="1"/>
  </sheetPr>
  <dimension ref="B1:X48"/>
  <sheetViews>
    <sheetView showGridLines="0" zoomScale="70" zoomScaleNormal="70" zoomScaleSheetLayoutView="145" workbookViewId="0">
      <selection activeCell="I9" sqref="I9"/>
    </sheetView>
  </sheetViews>
  <sheetFormatPr defaultColWidth="8.625" defaultRowHeight="14.45"/>
  <cols>
    <col min="1" max="1" width="1.625" style="1311" customWidth="1"/>
    <col min="2" max="2" width="36.125" style="1342" customWidth="1"/>
    <col min="3" max="3" width="5" style="1311" bestFit="1" customWidth="1"/>
    <col min="4" max="4" width="4.625" style="1311" bestFit="1" customWidth="1"/>
    <col min="5" max="10" width="12.5" style="1311" customWidth="1"/>
    <col min="11" max="11" width="1.625" style="1311" customWidth="1"/>
    <col min="12" max="12" width="12.5" style="859" customWidth="1"/>
    <col min="13" max="13" width="1.625" style="1311" customWidth="1"/>
    <col min="14" max="14" width="33.625" style="1311" customWidth="1"/>
    <col min="15" max="17" width="1.625" style="1311" customWidth="1"/>
    <col min="18" max="18" width="40.125" style="1342" customWidth="1"/>
    <col min="19" max="24" width="12.125" style="1311" customWidth="1"/>
    <col min="25" max="25" width="1.625" style="1311" customWidth="1"/>
    <col min="26" max="16384" width="8.625" style="1311"/>
  </cols>
  <sheetData>
    <row r="1" spans="2:24" s="66" customFormat="1" ht="30" customHeight="1">
      <c r="B1" s="2044" t="s">
        <v>667</v>
      </c>
      <c r="C1" s="2044"/>
      <c r="D1" s="2044"/>
      <c r="E1" s="2044"/>
      <c r="F1" s="2044"/>
      <c r="G1" s="2044"/>
      <c r="H1" s="2044"/>
      <c r="I1" s="2044"/>
      <c r="J1" s="2044"/>
      <c r="K1" s="113"/>
      <c r="L1" s="114"/>
      <c r="P1" s="218"/>
      <c r="R1" s="216" t="s">
        <v>667</v>
      </c>
    </row>
    <row r="2" spans="2:24" s="66" customFormat="1" ht="30" customHeight="1">
      <c r="B2" s="2044" t="s">
        <v>12</v>
      </c>
      <c r="C2" s="2044"/>
      <c r="D2" s="2044"/>
      <c r="E2" s="2044"/>
      <c r="F2" s="2044"/>
      <c r="G2" s="2044"/>
      <c r="H2" s="2044"/>
      <c r="I2" s="2044"/>
      <c r="J2" s="2044"/>
      <c r="K2" s="113"/>
      <c r="L2" s="114"/>
      <c r="P2" s="218"/>
      <c r="R2" s="216"/>
    </row>
    <row r="3" spans="2:24" ht="45" customHeight="1">
      <c r="B3" s="2045" t="s">
        <v>668</v>
      </c>
      <c r="C3" s="2046"/>
      <c r="D3" s="2046"/>
      <c r="E3" s="2046"/>
      <c r="F3" s="2046"/>
      <c r="G3" s="2046"/>
      <c r="H3" s="2046"/>
      <c r="I3" s="2046"/>
      <c r="J3" s="2046"/>
      <c r="K3" s="2046"/>
      <c r="L3" s="2046"/>
      <c r="M3" s="2046"/>
      <c r="N3" s="2046"/>
      <c r="P3" s="171"/>
      <c r="R3" s="2077" t="s">
        <v>668</v>
      </c>
      <c r="S3" s="2078"/>
      <c r="T3" s="2078"/>
      <c r="U3" s="2078"/>
      <c r="V3" s="2078"/>
      <c r="W3" s="2078"/>
      <c r="X3" s="2078"/>
    </row>
    <row r="4" spans="2:24" ht="14.25" customHeight="1" thickBot="1">
      <c r="B4" s="86"/>
      <c r="C4" s="86"/>
      <c r="D4" s="86"/>
      <c r="E4" s="86"/>
      <c r="F4" s="86"/>
      <c r="G4" s="86"/>
      <c r="H4" s="86"/>
      <c r="I4" s="86"/>
      <c r="J4" s="86"/>
      <c r="K4" s="86"/>
      <c r="L4" s="86"/>
      <c r="P4" s="1350"/>
      <c r="R4" s="86"/>
      <c r="S4" s="86"/>
      <c r="T4" s="86"/>
      <c r="U4" s="86"/>
      <c r="V4" s="86"/>
      <c r="W4" s="86"/>
      <c r="X4" s="86"/>
    </row>
    <row r="5" spans="2:24" ht="56.25" customHeight="1" thickBot="1">
      <c r="B5" s="341" t="s">
        <v>800</v>
      </c>
      <c r="C5" s="321" t="s">
        <v>801</v>
      </c>
      <c r="D5" s="321" t="s">
        <v>802</v>
      </c>
      <c r="E5" s="321" t="s">
        <v>1736</v>
      </c>
      <c r="F5" s="321" t="s">
        <v>1737</v>
      </c>
      <c r="G5" s="321" t="s">
        <v>1738</v>
      </c>
      <c r="H5" s="321" t="s">
        <v>1739</v>
      </c>
      <c r="I5" s="321" t="s">
        <v>1740</v>
      </c>
      <c r="J5" s="342" t="s">
        <v>1016</v>
      </c>
      <c r="K5" s="818"/>
      <c r="L5" s="819" t="s">
        <v>806</v>
      </c>
      <c r="N5" s="343" t="s">
        <v>807</v>
      </c>
      <c r="P5" s="1350"/>
      <c r="R5" s="696" t="s">
        <v>800</v>
      </c>
      <c r="S5" s="697" t="s">
        <v>1736</v>
      </c>
      <c r="T5" s="697" t="s">
        <v>1737</v>
      </c>
      <c r="U5" s="697" t="s">
        <v>1738</v>
      </c>
      <c r="V5" s="698" t="s">
        <v>1739</v>
      </c>
      <c r="W5" s="698" t="s">
        <v>1836</v>
      </c>
      <c r="X5" s="833" t="s">
        <v>1016</v>
      </c>
    </row>
    <row r="6" spans="2:24" ht="14.25" customHeight="1" thickBot="1">
      <c r="B6" s="117"/>
      <c r="C6" s="117"/>
      <c r="D6" s="117"/>
      <c r="E6" s="834"/>
      <c r="F6" s="834"/>
      <c r="G6" s="834"/>
      <c r="H6" s="834"/>
      <c r="I6" s="834"/>
      <c r="J6" s="818"/>
      <c r="K6" s="818"/>
      <c r="L6" s="1311"/>
      <c r="P6" s="1350"/>
      <c r="R6" s="117"/>
      <c r="S6" s="834"/>
      <c r="T6" s="834"/>
      <c r="U6" s="834"/>
      <c r="V6" s="834"/>
      <c r="W6" s="834"/>
      <c r="X6" s="818"/>
    </row>
    <row r="7" spans="2:24" ht="21" customHeight="1" thickBot="1">
      <c r="B7" s="233" t="s">
        <v>1837</v>
      </c>
      <c r="C7" s="416"/>
      <c r="D7" s="416"/>
      <c r="E7" s="376"/>
      <c r="F7" s="376"/>
      <c r="G7" s="376"/>
      <c r="H7" s="376"/>
      <c r="I7" s="376"/>
      <c r="J7" s="376"/>
      <c r="K7" s="376"/>
      <c r="L7" s="376"/>
      <c r="P7" s="1350"/>
      <c r="R7" s="233" t="s">
        <v>1837</v>
      </c>
      <c r="S7" s="376"/>
      <c r="T7" s="376"/>
      <c r="U7" s="376"/>
      <c r="V7" s="376"/>
      <c r="W7" s="376"/>
      <c r="X7" s="376"/>
    </row>
    <row r="8" spans="2:24" ht="33" customHeight="1" thickBot="1">
      <c r="B8" s="835" t="s">
        <v>1838</v>
      </c>
      <c r="C8" s="836" t="s">
        <v>813</v>
      </c>
      <c r="D8" s="837">
        <v>3</v>
      </c>
      <c r="E8" s="1572">
        <f>IFERROR('4J'!E9,0)</f>
        <v>16.352</v>
      </c>
      <c r="F8" s="1572">
        <f>IFERROR(SUM('4J'!F9:I9),0)</f>
        <v>50.442</v>
      </c>
      <c r="G8" s="1572">
        <f>IFERROR(SUM('4K'!E10:I10),0)</f>
        <v>77.772999999999996</v>
      </c>
      <c r="H8" s="1572">
        <f>IFERROR(SUM('4K'!J10:L10),0)</f>
        <v>-13.230999999999998</v>
      </c>
      <c r="I8" s="1573">
        <v>0</v>
      </c>
      <c r="J8" s="1574">
        <f>IFERROR(SUM(E8:I8),0)</f>
        <v>131.33600000000001</v>
      </c>
      <c r="K8" s="838"/>
      <c r="L8" s="839" t="s">
        <v>1839</v>
      </c>
      <c r="N8" s="685"/>
      <c r="P8" s="1350"/>
      <c r="R8" s="835" t="s">
        <v>1838</v>
      </c>
      <c r="S8" s="1120" t="s">
        <v>1840</v>
      </c>
      <c r="T8" s="1104" t="s">
        <v>1841</v>
      </c>
      <c r="U8" s="1104" t="s">
        <v>1842</v>
      </c>
      <c r="V8" s="1104" t="s">
        <v>1843</v>
      </c>
      <c r="W8" s="1121" t="s">
        <v>1844</v>
      </c>
      <c r="X8" s="1122" t="s">
        <v>1845</v>
      </c>
    </row>
    <row r="9" spans="2:24" ht="33" customHeight="1" thickBot="1">
      <c r="B9" s="840" t="s">
        <v>1846</v>
      </c>
      <c r="C9" s="841" t="s">
        <v>813</v>
      </c>
      <c r="D9" s="841">
        <v>3</v>
      </c>
      <c r="E9" s="1575">
        <f>IFERROR('4J'!E10,0)</f>
        <v>-0.114</v>
      </c>
      <c r="F9" s="1575">
        <f>IFERROR(SUM('4J'!F10:I10),0)</f>
        <v>0</v>
      </c>
      <c r="G9" s="1575">
        <f>IFERROR(SUM('4K'!E11:I11),0)</f>
        <v>-0.02</v>
      </c>
      <c r="H9" s="1575">
        <f>IFERROR(SUM('4K'!J11:L11),0)</f>
        <v>-11.706</v>
      </c>
      <c r="I9" s="1573">
        <v>0</v>
      </c>
      <c r="J9" s="1576">
        <f t="shared" ref="J9:J15" si="0">IFERROR(SUM(E9:I9),0)</f>
        <v>-11.84</v>
      </c>
      <c r="K9" s="838"/>
      <c r="L9" s="842" t="s">
        <v>1847</v>
      </c>
      <c r="N9" s="685"/>
      <c r="P9" s="1355"/>
      <c r="R9" s="840" t="s">
        <v>1846</v>
      </c>
      <c r="S9" s="1123" t="s">
        <v>1848</v>
      </c>
      <c r="T9" s="1124" t="s">
        <v>1849</v>
      </c>
      <c r="U9" s="1124" t="s">
        <v>1850</v>
      </c>
      <c r="V9" s="865" t="s">
        <v>1851</v>
      </c>
      <c r="W9" s="865" t="s">
        <v>1852</v>
      </c>
      <c r="X9" s="868" t="s">
        <v>1853</v>
      </c>
    </row>
    <row r="10" spans="2:24" ht="33" customHeight="1" thickBot="1">
      <c r="B10" s="840" t="s">
        <v>1854</v>
      </c>
      <c r="C10" s="841" t="s">
        <v>813</v>
      </c>
      <c r="D10" s="841">
        <v>3</v>
      </c>
      <c r="E10" s="1575">
        <f>IFERROR(SUM('4J'!E18:E20),0)</f>
        <v>17.129000000000001</v>
      </c>
      <c r="F10" s="1575">
        <f>IFERROR(SUM('4J'!F18:F20),0)</f>
        <v>0</v>
      </c>
      <c r="G10" s="1575">
        <f>IFERROR(SUM('4K'!E19:I21),0)</f>
        <v>6.4679999999999991</v>
      </c>
      <c r="H10" s="1575">
        <f>IFERROR(SUM('4K'!J19:L21),0)</f>
        <v>0.22900000000000001</v>
      </c>
      <c r="I10" s="1573">
        <v>0</v>
      </c>
      <c r="J10" s="1576">
        <f t="shared" si="0"/>
        <v>23.826000000000001</v>
      </c>
      <c r="K10" s="838"/>
      <c r="L10" s="842" t="s">
        <v>1855</v>
      </c>
      <c r="N10" s="685"/>
      <c r="P10" s="1355"/>
      <c r="R10" s="840" t="s">
        <v>1854</v>
      </c>
      <c r="S10" s="1123" t="s">
        <v>1856</v>
      </c>
      <c r="T10" s="1123" t="s">
        <v>1857</v>
      </c>
      <c r="U10" s="1123" t="s">
        <v>1858</v>
      </c>
      <c r="V10" s="865" t="s">
        <v>1859</v>
      </c>
      <c r="W10" s="865" t="s">
        <v>1860</v>
      </c>
      <c r="X10" s="868" t="s">
        <v>1861</v>
      </c>
    </row>
    <row r="11" spans="2:24" ht="33" customHeight="1" thickBot="1">
      <c r="B11" s="840" t="s">
        <v>1862</v>
      </c>
      <c r="C11" s="843" t="s">
        <v>813</v>
      </c>
      <c r="D11" s="843">
        <v>3</v>
      </c>
      <c r="E11" s="1577">
        <f>IFERROR('4J'!E11,0)</f>
        <v>4.4000000000000004</v>
      </c>
      <c r="F11" s="1575">
        <f>IFERROR(SUM('4J'!F11:I11),0)</f>
        <v>0</v>
      </c>
      <c r="G11" s="1575">
        <f>IFERROR(SUM('4K'!E12:I12),0)</f>
        <v>2.9529999999999998</v>
      </c>
      <c r="H11" s="1575">
        <f>IFERROR(SUM('4K'!J12:L12),0)</f>
        <v>0</v>
      </c>
      <c r="I11" s="1573">
        <v>0</v>
      </c>
      <c r="J11" s="1576">
        <f t="shared" si="0"/>
        <v>7.3529999999999998</v>
      </c>
      <c r="K11" s="838"/>
      <c r="L11" s="842" t="s">
        <v>1863</v>
      </c>
      <c r="N11" s="685"/>
      <c r="P11" s="1355"/>
      <c r="R11" s="840" t="s">
        <v>1862</v>
      </c>
      <c r="S11" s="1123" t="s">
        <v>1864</v>
      </c>
      <c r="T11" s="1124" t="s">
        <v>1865</v>
      </c>
      <c r="U11" s="1124" t="s">
        <v>1866</v>
      </c>
      <c r="V11" s="865" t="s">
        <v>1867</v>
      </c>
      <c r="W11" s="865" t="s">
        <v>1868</v>
      </c>
      <c r="X11" s="868" t="s">
        <v>1869</v>
      </c>
    </row>
    <row r="12" spans="2:24" ht="33" customHeight="1" thickBot="1">
      <c r="B12" s="840" t="s">
        <v>1870</v>
      </c>
      <c r="C12" s="841" t="s">
        <v>813</v>
      </c>
      <c r="D12" s="841">
        <v>3</v>
      </c>
      <c r="E12" s="1577">
        <f>IFERROR('4J'!E12,0)</f>
        <v>0</v>
      </c>
      <c r="F12" s="1575">
        <f>IFERROR(SUM('4J'!F12:I12),0)</f>
        <v>86.936999999999998</v>
      </c>
      <c r="G12" s="1575">
        <f>IFERROR(SUM('4K'!E13:I13),0)</f>
        <v>65.785999999999987</v>
      </c>
      <c r="H12" s="1575">
        <f>IFERROR(SUM('4K'!J13:L13),0)</f>
        <v>0</v>
      </c>
      <c r="I12" s="1573">
        <v>0</v>
      </c>
      <c r="J12" s="1576">
        <f t="shared" si="0"/>
        <v>152.72299999999998</v>
      </c>
      <c r="K12" s="152"/>
      <c r="L12" s="842" t="s">
        <v>1871</v>
      </c>
      <c r="N12" s="685"/>
      <c r="P12" s="1355"/>
      <c r="R12" s="840" t="s">
        <v>1870</v>
      </c>
      <c r="S12" s="266" t="s">
        <v>1872</v>
      </c>
      <c r="T12" s="865" t="s">
        <v>1873</v>
      </c>
      <c r="U12" s="865" t="s">
        <v>1874</v>
      </c>
      <c r="V12" s="865" t="s">
        <v>1875</v>
      </c>
      <c r="W12" s="865" t="s">
        <v>1876</v>
      </c>
      <c r="X12" s="868" t="s">
        <v>1877</v>
      </c>
    </row>
    <row r="13" spans="2:24" ht="33" customHeight="1" thickBot="1">
      <c r="B13" s="840" t="s">
        <v>1878</v>
      </c>
      <c r="C13" s="841" t="s">
        <v>813</v>
      </c>
      <c r="D13" s="841">
        <v>3</v>
      </c>
      <c r="E13" s="1577">
        <f>IFERROR('4J'!E13,0)</f>
        <v>0</v>
      </c>
      <c r="F13" s="1575">
        <f>IFERROR(SUM('4J'!F13:I13),0)</f>
        <v>0</v>
      </c>
      <c r="G13" s="1575">
        <f>IFERROR(SUM('4K'!E14:I14),0)</f>
        <v>0</v>
      </c>
      <c r="H13" s="1575">
        <f>IFERROR(SUM('4K'!J14:L14),0)</f>
        <v>0</v>
      </c>
      <c r="I13" s="1573">
        <v>0</v>
      </c>
      <c r="J13" s="1576">
        <f t="shared" si="0"/>
        <v>0</v>
      </c>
      <c r="K13" s="152"/>
      <c r="L13" s="842" t="s">
        <v>1879</v>
      </c>
      <c r="N13" s="685"/>
      <c r="P13" s="1355"/>
      <c r="R13" s="840" t="s">
        <v>1878</v>
      </c>
      <c r="S13" s="266" t="s">
        <v>1880</v>
      </c>
      <c r="T13" s="865" t="s">
        <v>1881</v>
      </c>
      <c r="U13" s="865" t="s">
        <v>1882</v>
      </c>
      <c r="V13" s="865" t="s">
        <v>1883</v>
      </c>
      <c r="W13" s="865" t="s">
        <v>1884</v>
      </c>
      <c r="X13" s="868" t="s">
        <v>1885</v>
      </c>
    </row>
    <row r="14" spans="2:24" ht="33" customHeight="1" thickBot="1">
      <c r="B14" s="840" t="s">
        <v>1886</v>
      </c>
      <c r="C14" s="841" t="s">
        <v>813</v>
      </c>
      <c r="D14" s="841">
        <v>3</v>
      </c>
      <c r="E14" s="1577">
        <f>IFERROR(SUM('4J'!E14,'4J'!E23,'4J'!E24,'4J'!E25),0)</f>
        <v>13.566000000000001</v>
      </c>
      <c r="F14" s="1575">
        <f>IFERROR(SUM('4J'!F14:I14,'4J'!F23:I25),0)</f>
        <v>201.15099999999998</v>
      </c>
      <c r="G14" s="1575">
        <f>IFERROR(SUM('4K'!E15:I15,'4K'!E24:I26),0)</f>
        <v>185.34799999999998</v>
      </c>
      <c r="H14" s="1575">
        <f>IFERROR(SUM('4K'!J15:L15,'4K'!J24:L26),0)</f>
        <v>76.488</v>
      </c>
      <c r="I14" s="1573">
        <v>0</v>
      </c>
      <c r="J14" s="1576">
        <f t="shared" si="0"/>
        <v>476.55299999999994</v>
      </c>
      <c r="K14" s="152"/>
      <c r="L14" s="842" t="s">
        <v>1887</v>
      </c>
      <c r="N14" s="685"/>
      <c r="P14" s="1355"/>
      <c r="R14" s="840" t="s">
        <v>1886</v>
      </c>
      <c r="S14" s="266" t="s">
        <v>1888</v>
      </c>
      <c r="T14" s="865" t="s">
        <v>1889</v>
      </c>
      <c r="U14" s="865" t="s">
        <v>1890</v>
      </c>
      <c r="V14" s="865" t="s">
        <v>1891</v>
      </c>
      <c r="W14" s="865" t="s">
        <v>1892</v>
      </c>
      <c r="X14" s="868" t="s">
        <v>1893</v>
      </c>
    </row>
    <row r="15" spans="2:24" ht="33" customHeight="1" thickBot="1">
      <c r="B15" s="840" t="s">
        <v>1894</v>
      </c>
      <c r="C15" s="843" t="s">
        <v>813</v>
      </c>
      <c r="D15" s="843">
        <v>3</v>
      </c>
      <c r="E15" s="1577">
        <f>IFERROR('4J'!E15,0)</f>
        <v>3.8069999999999999</v>
      </c>
      <c r="F15" s="1575">
        <f>IFERROR(SUM('4J'!F15:I15),0)</f>
        <v>79.033999999999992</v>
      </c>
      <c r="G15" s="1575">
        <f>IFERROR(SUM('4K'!E16:I16),0)</f>
        <v>37.65</v>
      </c>
      <c r="H15" s="1575">
        <f>IFERROR(SUM('4K'!J16:L16),0)</f>
        <v>0.47699999999999998</v>
      </c>
      <c r="I15" s="1573">
        <v>0</v>
      </c>
      <c r="J15" s="1576">
        <f t="shared" si="0"/>
        <v>120.96799999999999</v>
      </c>
      <c r="K15" s="152"/>
      <c r="L15" s="844" t="s">
        <v>1895</v>
      </c>
      <c r="N15" s="685"/>
      <c r="P15" s="1355"/>
      <c r="R15" s="840" t="s">
        <v>1894</v>
      </c>
      <c r="S15" s="309" t="s">
        <v>1896</v>
      </c>
      <c r="T15" s="850" t="s">
        <v>1897</v>
      </c>
      <c r="U15" s="850" t="s">
        <v>1898</v>
      </c>
      <c r="V15" s="850" t="s">
        <v>1899</v>
      </c>
      <c r="W15" s="863" t="s">
        <v>1900</v>
      </c>
      <c r="X15" s="1265" t="s">
        <v>1901</v>
      </c>
    </row>
    <row r="16" spans="2:24" ht="33" customHeight="1" thickBot="1">
      <c r="B16" s="845" t="s">
        <v>1902</v>
      </c>
      <c r="C16" s="846" t="s">
        <v>813</v>
      </c>
      <c r="D16" s="846">
        <v>3</v>
      </c>
      <c r="E16" s="1578">
        <f>IFERROR(SUM(E8:E15), 0)</f>
        <v>55.140000000000008</v>
      </c>
      <c r="F16" s="1578">
        <f>IFERROR(SUM(F8:F15), 0)</f>
        <v>417.56399999999996</v>
      </c>
      <c r="G16" s="1578">
        <f>IFERROR(SUM(G8:G15), 0)</f>
        <v>375.95799999999997</v>
      </c>
      <c r="H16" s="1578">
        <f>IFERROR(SUM(H8:H15), 0)</f>
        <v>52.256999999999998</v>
      </c>
      <c r="I16" s="1579">
        <f>IFERROR(SUM(I8:I15),0)</f>
        <v>0</v>
      </c>
      <c r="J16" s="1580">
        <f>IFERROR(SUM(E16:I16),0)</f>
        <v>900.91899999999987</v>
      </c>
      <c r="K16" s="152"/>
      <c r="L16" s="847" t="s">
        <v>1903</v>
      </c>
      <c r="N16" s="685"/>
      <c r="P16" s="1355"/>
      <c r="R16" s="845" t="s">
        <v>1902</v>
      </c>
      <c r="S16" s="1125" t="s">
        <v>1904</v>
      </c>
      <c r="T16" s="1126" t="s">
        <v>1905</v>
      </c>
      <c r="U16" s="1126" t="s">
        <v>1906</v>
      </c>
      <c r="V16" s="1126" t="s">
        <v>1907</v>
      </c>
      <c r="W16" s="1126" t="s">
        <v>1908</v>
      </c>
      <c r="X16" s="1127" t="s">
        <v>1909</v>
      </c>
    </row>
    <row r="17" spans="2:24" ht="14.25" customHeight="1" thickBot="1">
      <c r="B17" s="732"/>
      <c r="C17" s="732"/>
      <c r="D17" s="732"/>
      <c r="E17" s="1500"/>
      <c r="F17" s="1500"/>
      <c r="G17" s="1500"/>
      <c r="H17" s="1500"/>
      <c r="I17" s="1500"/>
      <c r="J17" s="1500"/>
      <c r="K17" s="377"/>
      <c r="L17" s="849"/>
      <c r="P17" s="1355"/>
      <c r="R17" s="732"/>
      <c r="S17" s="411"/>
      <c r="T17" s="411"/>
      <c r="U17" s="411"/>
      <c r="V17" s="411"/>
      <c r="W17" s="411"/>
      <c r="X17" s="411"/>
    </row>
    <row r="18" spans="2:24" ht="21" customHeight="1" thickBot="1">
      <c r="B18" s="233" t="s">
        <v>1886</v>
      </c>
      <c r="C18" s="416"/>
      <c r="D18" s="416"/>
      <c r="E18" s="1581"/>
      <c r="F18" s="1581"/>
      <c r="G18" s="1581"/>
      <c r="H18" s="1581"/>
      <c r="I18" s="1581"/>
      <c r="J18" s="1581"/>
      <c r="K18" s="77"/>
      <c r="L18" s="158"/>
      <c r="P18" s="1355"/>
      <c r="R18" s="233" t="s">
        <v>1886</v>
      </c>
      <c r="S18" s="82"/>
      <c r="T18" s="82"/>
      <c r="U18" s="82"/>
      <c r="V18" s="82"/>
      <c r="W18" s="82"/>
      <c r="X18" s="82"/>
    </row>
    <row r="19" spans="2:24" ht="33" customHeight="1" thickBot="1">
      <c r="B19" s="835" t="s">
        <v>1910</v>
      </c>
      <c r="C19" s="837" t="s">
        <v>813</v>
      </c>
      <c r="D19" s="837">
        <v>3</v>
      </c>
      <c r="E19" s="1572">
        <f>IFERROR('4D'!E10, 0)</f>
        <v>0.96100000000000008</v>
      </c>
      <c r="F19" s="1572">
        <f>IFERROR(SUM('4D'!F10:I10), 0)</f>
        <v>5.9710000000000001</v>
      </c>
      <c r="G19" s="1572">
        <f>IFERROR(SUM('4E'!E10:I10), 0)</f>
        <v>7.657</v>
      </c>
      <c r="H19" s="1572">
        <f>IFERROR(SUM('4E'!J10:L10), 0)</f>
        <v>0</v>
      </c>
      <c r="I19" s="1573">
        <v>0</v>
      </c>
      <c r="J19" s="1574">
        <f>IFERROR(SUM(E19:I19), 0)</f>
        <v>14.589</v>
      </c>
      <c r="K19" s="838"/>
      <c r="L19" s="839" t="s">
        <v>1911</v>
      </c>
      <c r="N19" s="685"/>
      <c r="P19" s="1355"/>
      <c r="R19" s="835" t="s">
        <v>1910</v>
      </c>
      <c r="S19" s="866" t="s">
        <v>1912</v>
      </c>
      <c r="T19" s="866" t="s">
        <v>1913</v>
      </c>
      <c r="U19" s="866" t="s">
        <v>1914</v>
      </c>
      <c r="V19" s="866" t="s">
        <v>1915</v>
      </c>
      <c r="W19" s="866" t="s">
        <v>1916</v>
      </c>
      <c r="X19" s="867" t="s">
        <v>1917</v>
      </c>
    </row>
    <row r="20" spans="2:24" ht="33" customHeight="1" thickBot="1">
      <c r="B20" s="840" t="s">
        <v>1918</v>
      </c>
      <c r="C20" s="841" t="s">
        <v>813</v>
      </c>
      <c r="D20" s="841">
        <v>3</v>
      </c>
      <c r="E20" s="1575">
        <f>IFERROR('4D'!E11, 0)</f>
        <v>0</v>
      </c>
      <c r="F20" s="1575">
        <f>IFERROR(SUM('4D'!F11:I11), 0)</f>
        <v>1.206</v>
      </c>
      <c r="G20" s="1575">
        <f>IFERROR(SUM('4E'!E11:I11), 0)</f>
        <v>1.125</v>
      </c>
      <c r="H20" s="1575">
        <f>IFERROR(SUM('4E'!J11:L11), 0)</f>
        <v>0</v>
      </c>
      <c r="I20" s="1573">
        <v>0</v>
      </c>
      <c r="J20" s="1576">
        <f>IFERROR(SUM(E20:I20), 0)</f>
        <v>2.331</v>
      </c>
      <c r="K20" s="838"/>
      <c r="L20" s="842" t="s">
        <v>1919</v>
      </c>
      <c r="N20" s="685"/>
      <c r="P20" s="1355"/>
      <c r="R20" s="840" t="s">
        <v>1920</v>
      </c>
      <c r="S20" s="865" t="s">
        <v>1921</v>
      </c>
      <c r="T20" s="865" t="s">
        <v>1922</v>
      </c>
      <c r="U20" s="865" t="s">
        <v>1923</v>
      </c>
      <c r="V20" s="865" t="s">
        <v>1924</v>
      </c>
      <c r="W20" s="865" t="s">
        <v>1925</v>
      </c>
      <c r="X20" s="868" t="s">
        <v>1926</v>
      </c>
    </row>
    <row r="21" spans="2:24" ht="33" customHeight="1" thickBot="1">
      <c r="B21" s="840" t="s">
        <v>1927</v>
      </c>
      <c r="C21" s="843" t="s">
        <v>813</v>
      </c>
      <c r="D21" s="843">
        <v>3</v>
      </c>
      <c r="E21" s="1582">
        <f>E16+E19+E20</f>
        <v>56.101000000000006</v>
      </c>
      <c r="F21" s="1583">
        <f>F16+F19+F20</f>
        <v>424.74099999999999</v>
      </c>
      <c r="G21" s="1583">
        <f>G16+G19+G20</f>
        <v>384.73999999999995</v>
      </c>
      <c r="H21" s="1583">
        <f>H16+H19+H20</f>
        <v>52.256999999999998</v>
      </c>
      <c r="I21" s="1583">
        <f>I16+I19+I20</f>
        <v>0</v>
      </c>
      <c r="J21" s="1576">
        <f>SUM(E21:I21)</f>
        <v>917.83899999999983</v>
      </c>
      <c r="K21" s="152"/>
      <c r="L21" s="842" t="s">
        <v>1928</v>
      </c>
      <c r="N21" s="685"/>
      <c r="P21" s="1355"/>
      <c r="R21" s="840" t="s">
        <v>1927</v>
      </c>
      <c r="S21" s="1266" t="s">
        <v>1929</v>
      </c>
      <c r="T21" s="1266" t="s">
        <v>1930</v>
      </c>
      <c r="U21" s="1266" t="s">
        <v>1931</v>
      </c>
      <c r="V21" s="1266" t="s">
        <v>1932</v>
      </c>
      <c r="W21" s="1266" t="s">
        <v>1933</v>
      </c>
      <c r="X21" s="1265" t="s">
        <v>1934</v>
      </c>
    </row>
    <row r="22" spans="2:24" ht="33" customHeight="1" thickBot="1">
      <c r="B22" s="840" t="s">
        <v>1935</v>
      </c>
      <c r="C22" s="841" t="s">
        <v>813</v>
      </c>
      <c r="D22" s="841">
        <v>3</v>
      </c>
      <c r="E22" s="1584">
        <f>IFERROR('4D'!E13, 0)</f>
        <v>1.571</v>
      </c>
      <c r="F22" s="1575">
        <f>IFERROR(SUM('4D'!F13:I13), 0)</f>
        <v>2.5259999999999998</v>
      </c>
      <c r="G22" s="1575">
        <f>IFERROR(SUM('4E'!E13:I13), 0)</f>
        <v>0.92799999999999994</v>
      </c>
      <c r="H22" s="1575">
        <f>IFERROR(SUM('4E'!J13:L13), 0)</f>
        <v>0.23099999999999998</v>
      </c>
      <c r="I22" s="1573">
        <v>0</v>
      </c>
      <c r="J22" s="1576">
        <f>SUM(E22:I22)</f>
        <v>5.2559999999999993</v>
      </c>
      <c r="K22" s="152"/>
      <c r="L22" s="842" t="s">
        <v>1936</v>
      </c>
      <c r="N22" s="685"/>
      <c r="P22" s="1355"/>
      <c r="R22" s="840" t="s">
        <v>1935</v>
      </c>
      <c r="S22" s="850" t="s">
        <v>1937</v>
      </c>
      <c r="T22" s="850" t="s">
        <v>1938</v>
      </c>
      <c r="U22" s="850" t="s">
        <v>1939</v>
      </c>
      <c r="V22" s="850" t="s">
        <v>1940</v>
      </c>
      <c r="W22" s="863" t="s">
        <v>1941</v>
      </c>
      <c r="X22" s="1265" t="s">
        <v>1942</v>
      </c>
    </row>
    <row r="23" spans="2:24" ht="33" customHeight="1" thickBot="1">
      <c r="B23" s="845" t="s">
        <v>1943</v>
      </c>
      <c r="C23" s="851" t="s">
        <v>813</v>
      </c>
      <c r="D23" s="851">
        <v>3</v>
      </c>
      <c r="E23" s="1579">
        <f>E21+E22</f>
        <v>57.672000000000004</v>
      </c>
      <c r="F23" s="1579">
        <f>F21+F22</f>
        <v>427.267</v>
      </c>
      <c r="G23" s="1579">
        <f>G21+G22</f>
        <v>385.66799999999995</v>
      </c>
      <c r="H23" s="1579">
        <f>H21+H22</f>
        <v>52.488</v>
      </c>
      <c r="I23" s="1579">
        <f>I21+I22</f>
        <v>0</v>
      </c>
      <c r="J23" s="1580">
        <f>SUM(E23:I23)</f>
        <v>923.09500000000003</v>
      </c>
      <c r="K23" s="152"/>
      <c r="L23" s="852" t="s">
        <v>1944</v>
      </c>
      <c r="N23" s="685"/>
      <c r="P23" s="1355"/>
      <c r="R23" s="845" t="s">
        <v>1943</v>
      </c>
      <c r="S23" s="1267" t="s">
        <v>1945</v>
      </c>
      <c r="T23" s="1267" t="s">
        <v>1946</v>
      </c>
      <c r="U23" s="1267" t="s">
        <v>1947</v>
      </c>
      <c r="V23" s="1267" t="s">
        <v>1948</v>
      </c>
      <c r="W23" s="1267" t="s">
        <v>1949</v>
      </c>
      <c r="X23" s="1268" t="s">
        <v>1950</v>
      </c>
    </row>
    <row r="24" spans="2:24" ht="14.25" customHeight="1" thickBot="1">
      <c r="B24" s="732"/>
      <c r="C24" s="732"/>
      <c r="D24" s="732"/>
      <c r="E24" s="1500"/>
      <c r="F24" s="1500"/>
      <c r="G24" s="1500"/>
      <c r="H24" s="1500"/>
      <c r="I24" s="1500"/>
      <c r="J24" s="1500"/>
      <c r="K24" s="77"/>
      <c r="L24" s="158"/>
      <c r="P24" s="1355"/>
      <c r="R24" s="732"/>
      <c r="S24" s="411"/>
      <c r="T24" s="411"/>
      <c r="U24" s="411"/>
      <c r="V24" s="411"/>
      <c r="W24" s="411"/>
      <c r="X24" s="411"/>
    </row>
    <row r="25" spans="2:24" ht="21" customHeight="1" thickBot="1">
      <c r="B25" s="233" t="s">
        <v>1951</v>
      </c>
      <c r="C25" s="416"/>
      <c r="D25" s="416"/>
      <c r="E25" s="1585"/>
      <c r="F25" s="1585"/>
      <c r="G25" s="1585"/>
      <c r="H25" s="1585"/>
      <c r="I25" s="1585"/>
      <c r="J25" s="1585"/>
      <c r="K25" s="77"/>
      <c r="L25" s="158"/>
      <c r="P25" s="1355"/>
      <c r="R25" s="233" t="s">
        <v>1951</v>
      </c>
      <c r="S25" s="77"/>
      <c r="T25" s="77"/>
      <c r="U25" s="77"/>
      <c r="V25" s="77"/>
      <c r="W25" s="77"/>
      <c r="X25" s="77"/>
    </row>
    <row r="26" spans="2:24" ht="33" customHeight="1" thickBot="1">
      <c r="B26" s="1169" t="s">
        <v>1952</v>
      </c>
      <c r="C26" s="1170" t="s">
        <v>813</v>
      </c>
      <c r="D26" s="1170">
        <v>3</v>
      </c>
      <c r="E26" s="1586">
        <f>IFERROR('4D'!E17, 0)</f>
        <v>0</v>
      </c>
      <c r="F26" s="1586">
        <f>IFERROR(SUM('4D'!F17:I17), 0)</f>
        <v>0.27500000000000002</v>
      </c>
      <c r="G26" s="1586">
        <f>IFERROR(SUM('4E'!E17:I17), 0)</f>
        <v>1.393</v>
      </c>
      <c r="H26" s="1586">
        <f>IFERROR(SUM('4E'!J17:L17), 0)</f>
        <v>0</v>
      </c>
      <c r="I26" s="1573">
        <v>0</v>
      </c>
      <c r="J26" s="1587">
        <f>SUM(E26:I26)</f>
        <v>1.6680000000000001</v>
      </c>
      <c r="K26" s="152"/>
      <c r="L26" s="855" t="s">
        <v>1953</v>
      </c>
      <c r="N26" s="685"/>
      <c r="P26" s="1355"/>
      <c r="R26" s="853" t="s">
        <v>1952</v>
      </c>
      <c r="S26" s="1128" t="s">
        <v>1954</v>
      </c>
      <c r="T26" s="1128" t="s">
        <v>1955</v>
      </c>
      <c r="U26" s="1128" t="s">
        <v>1956</v>
      </c>
      <c r="V26" s="1128" t="s">
        <v>1957</v>
      </c>
      <c r="W26" s="1128" t="s">
        <v>1958</v>
      </c>
      <c r="X26" s="1129" t="s">
        <v>1959</v>
      </c>
    </row>
    <row r="27" spans="2:24" ht="14.25" customHeight="1" thickBot="1">
      <c r="B27" s="856"/>
      <c r="C27" s="54"/>
      <c r="D27" s="54"/>
      <c r="E27" s="1585"/>
      <c r="F27" s="1585"/>
      <c r="G27" s="1585"/>
      <c r="H27" s="1585"/>
      <c r="I27" s="1585"/>
      <c r="J27" s="1585"/>
      <c r="K27" s="77"/>
      <c r="L27" s="158"/>
      <c r="P27" s="1355"/>
      <c r="R27" s="856"/>
      <c r="S27" s="77"/>
      <c r="T27" s="77"/>
      <c r="U27" s="77"/>
      <c r="V27" s="77"/>
      <c r="W27" s="77"/>
      <c r="X27" s="77"/>
    </row>
    <row r="28" spans="2:24" ht="21" customHeight="1" thickBot="1">
      <c r="B28" s="233" t="s">
        <v>1286</v>
      </c>
      <c r="C28" s="416"/>
      <c r="D28" s="416"/>
      <c r="E28" s="1585"/>
      <c r="F28" s="1585"/>
      <c r="G28" s="1585"/>
      <c r="H28" s="1585"/>
      <c r="I28" s="1585"/>
      <c r="J28" s="1585"/>
      <c r="K28" s="77"/>
      <c r="L28" s="158"/>
      <c r="P28" s="1355"/>
      <c r="R28" s="233" t="s">
        <v>1286</v>
      </c>
      <c r="S28" s="77"/>
      <c r="T28" s="77"/>
      <c r="U28" s="77"/>
      <c r="V28" s="77"/>
      <c r="W28" s="77"/>
      <c r="X28" s="77"/>
    </row>
    <row r="29" spans="2:24" ht="33" customHeight="1" thickBot="1">
      <c r="B29" s="835" t="s">
        <v>1960</v>
      </c>
      <c r="C29" s="837" t="s">
        <v>813</v>
      </c>
      <c r="D29" s="837">
        <v>3</v>
      </c>
      <c r="E29" s="1572">
        <f>IFERROR('4D'!E20, 0)</f>
        <v>20.206000000000003</v>
      </c>
      <c r="F29" s="1572">
        <f>IFERROR(SUM('4D'!F20:I20), 0)</f>
        <v>343.971</v>
      </c>
      <c r="G29" s="1572">
        <f>IFERROR(SUM('4E'!E20:I20), 0)</f>
        <v>240.89999999999998</v>
      </c>
      <c r="H29" s="1572">
        <f>IFERROR(SUM('4E'!J20:L20), 0)</f>
        <v>62.344000000000001</v>
      </c>
      <c r="I29" s="1573">
        <v>-0.70499999999999996</v>
      </c>
      <c r="J29" s="1574">
        <f>SUM(E29:I29)</f>
        <v>666.71600000000001</v>
      </c>
      <c r="K29" s="152"/>
      <c r="L29" s="839" t="s">
        <v>1961</v>
      </c>
      <c r="N29" s="685"/>
      <c r="P29" s="1355"/>
      <c r="R29" s="835" t="s">
        <v>1960</v>
      </c>
      <c r="S29" s="866" t="s">
        <v>1962</v>
      </c>
      <c r="T29" s="866" t="s">
        <v>1963</v>
      </c>
      <c r="U29" s="866" t="s">
        <v>1964</v>
      </c>
      <c r="V29" s="866" t="s">
        <v>1965</v>
      </c>
      <c r="W29" s="866" t="s">
        <v>1966</v>
      </c>
      <c r="X29" s="867" t="s">
        <v>1967</v>
      </c>
    </row>
    <row r="30" spans="2:24" ht="33" customHeight="1" thickBot="1">
      <c r="B30" s="840" t="s">
        <v>1968</v>
      </c>
      <c r="C30" s="841" t="s">
        <v>813</v>
      </c>
      <c r="D30" s="841">
        <v>3</v>
      </c>
      <c r="E30" s="1575">
        <f>IFERROR('4D'!E21, 0)</f>
        <v>14.058000000000002</v>
      </c>
      <c r="F30" s="1575">
        <f>IFERROR(SUM('4D'!F21:I21), 0)</f>
        <v>95.445000000000007</v>
      </c>
      <c r="G30" s="1575">
        <f>IFERROR(SUM('4E'!E21:I21), 0)</f>
        <v>60.031999999999996</v>
      </c>
      <c r="H30" s="1575">
        <f>IFERROR(SUM('4E'!J21:L21), 0)</f>
        <v>1.1199999999999999</v>
      </c>
      <c r="I30" s="1573">
        <v>51.826999999999998</v>
      </c>
      <c r="J30" s="1576">
        <f t="shared" ref="J30:J34" si="1">SUM(E30:I30)</f>
        <v>222.48200000000003</v>
      </c>
      <c r="K30" s="152"/>
      <c r="L30" s="842" t="s">
        <v>1969</v>
      </c>
      <c r="N30" s="685"/>
      <c r="P30" s="1355"/>
      <c r="R30" s="840" t="s">
        <v>1968</v>
      </c>
      <c r="S30" s="865" t="s">
        <v>1970</v>
      </c>
      <c r="T30" s="865" t="s">
        <v>1971</v>
      </c>
      <c r="U30" s="865" t="s">
        <v>1972</v>
      </c>
      <c r="V30" s="865" t="s">
        <v>1973</v>
      </c>
      <c r="W30" s="865" t="s">
        <v>1974</v>
      </c>
      <c r="X30" s="868" t="s">
        <v>1975</v>
      </c>
    </row>
    <row r="31" spans="2:24" ht="33" customHeight="1" thickBot="1">
      <c r="B31" s="840" t="s">
        <v>1976</v>
      </c>
      <c r="C31" s="843" t="s">
        <v>813</v>
      </c>
      <c r="D31" s="843">
        <v>3</v>
      </c>
      <c r="E31" s="1575">
        <f>IFERROR('4D'!E22, 0)</f>
        <v>0</v>
      </c>
      <c r="F31" s="1575">
        <f>IFERROR(SUM('4D'!F22:I22), 0)</f>
        <v>63.705000000000005</v>
      </c>
      <c r="G31" s="1575">
        <f>IFERROR(SUM('4E'!E22:I22), 0)</f>
        <v>20.192999999999998</v>
      </c>
      <c r="H31" s="1575">
        <f>IFERROR(SUM('4E'!J22:L22), 0)</f>
        <v>0</v>
      </c>
      <c r="I31" s="1573">
        <v>0</v>
      </c>
      <c r="J31" s="1576">
        <f t="shared" si="1"/>
        <v>83.897999999999996</v>
      </c>
      <c r="K31" s="152"/>
      <c r="L31" s="842" t="s">
        <v>1977</v>
      </c>
      <c r="N31" s="685"/>
      <c r="P31" s="1355"/>
      <c r="R31" s="840" t="s">
        <v>1978</v>
      </c>
      <c r="S31" s="1130" t="s">
        <v>1979</v>
      </c>
      <c r="T31" s="865" t="s">
        <v>1980</v>
      </c>
      <c r="U31" s="865" t="s">
        <v>1981</v>
      </c>
      <c r="V31" s="865" t="s">
        <v>1982</v>
      </c>
      <c r="W31" s="865" t="s">
        <v>1983</v>
      </c>
      <c r="X31" s="868" t="s">
        <v>1984</v>
      </c>
    </row>
    <row r="32" spans="2:24" ht="33" customHeight="1" thickBot="1">
      <c r="B32" s="840" t="s">
        <v>1985</v>
      </c>
      <c r="C32" s="843" t="s">
        <v>813</v>
      </c>
      <c r="D32" s="843">
        <v>3</v>
      </c>
      <c r="E32" s="1582">
        <f>E29+E30+E31</f>
        <v>34.264000000000003</v>
      </c>
      <c r="F32" s="1583">
        <f>F29+F30+F31</f>
        <v>503.12099999999998</v>
      </c>
      <c r="G32" s="1583">
        <f>G29+G30+G31</f>
        <v>321.12499999999994</v>
      </c>
      <c r="H32" s="1583">
        <f>H29+H30+H31</f>
        <v>63.463999999999999</v>
      </c>
      <c r="I32" s="1583">
        <f>I29+I30+I31</f>
        <v>51.122</v>
      </c>
      <c r="J32" s="1576">
        <f>SUM(E32:I32)</f>
        <v>973.09599999999989</v>
      </c>
      <c r="K32" s="152"/>
      <c r="L32" s="842" t="s">
        <v>1986</v>
      </c>
      <c r="N32" s="685"/>
      <c r="P32" s="1355"/>
      <c r="R32" s="840" t="s">
        <v>1985</v>
      </c>
      <c r="S32" s="1269" t="s">
        <v>1987</v>
      </c>
      <c r="T32" s="1269" t="s">
        <v>1988</v>
      </c>
      <c r="U32" s="1269" t="s">
        <v>1989</v>
      </c>
      <c r="V32" s="1269" t="s">
        <v>1990</v>
      </c>
      <c r="W32" s="1269" t="s">
        <v>1991</v>
      </c>
      <c r="X32" s="1270" t="s">
        <v>1992</v>
      </c>
    </row>
    <row r="33" spans="2:24" ht="33" customHeight="1" thickBot="1">
      <c r="B33" s="840" t="s">
        <v>1935</v>
      </c>
      <c r="C33" s="841" t="s">
        <v>813</v>
      </c>
      <c r="D33" s="841">
        <v>3</v>
      </c>
      <c r="E33" s="1575">
        <f>IFERROR('4D'!E24, 0)</f>
        <v>0</v>
      </c>
      <c r="F33" s="1575">
        <f>IFERROR(SUM('4D'!F24:I24), 0)</f>
        <v>7.1859999999999999</v>
      </c>
      <c r="G33" s="1575">
        <f>IFERROR(SUM('4E'!E24:I24), 0)</f>
        <v>4.0360000000000005</v>
      </c>
      <c r="H33" s="1575">
        <f>IFERROR(SUM('4E'!J24:L24), 0)</f>
        <v>0</v>
      </c>
      <c r="I33" s="1573">
        <v>0</v>
      </c>
      <c r="J33" s="1576">
        <f t="shared" si="1"/>
        <v>11.222000000000001</v>
      </c>
      <c r="K33" s="152"/>
      <c r="L33" s="842" t="s">
        <v>1993</v>
      </c>
      <c r="N33" s="685"/>
      <c r="P33" s="1355"/>
      <c r="R33" s="840" t="s">
        <v>1935</v>
      </c>
      <c r="S33" s="850" t="s">
        <v>1994</v>
      </c>
      <c r="T33" s="850" t="s">
        <v>1995</v>
      </c>
      <c r="U33" s="850" t="s">
        <v>1996</v>
      </c>
      <c r="V33" s="850" t="s">
        <v>1997</v>
      </c>
      <c r="W33" s="863" t="s">
        <v>1998</v>
      </c>
      <c r="X33" s="1270" t="s">
        <v>1999</v>
      </c>
    </row>
    <row r="34" spans="2:24" ht="33" customHeight="1" thickBot="1">
      <c r="B34" s="845" t="s">
        <v>2000</v>
      </c>
      <c r="C34" s="851" t="s">
        <v>813</v>
      </c>
      <c r="D34" s="851">
        <v>3</v>
      </c>
      <c r="E34" s="1579">
        <f>E32+E33</f>
        <v>34.264000000000003</v>
      </c>
      <c r="F34" s="1579">
        <f>F32+F33</f>
        <v>510.30699999999996</v>
      </c>
      <c r="G34" s="1579">
        <f>G32+G33</f>
        <v>325.16099999999994</v>
      </c>
      <c r="H34" s="1579">
        <f>H32+H33</f>
        <v>63.463999999999999</v>
      </c>
      <c r="I34" s="1579">
        <f>I32+I33</f>
        <v>51.122</v>
      </c>
      <c r="J34" s="1580">
        <f t="shared" si="1"/>
        <v>984.31799999999987</v>
      </c>
      <c r="K34" s="152"/>
      <c r="L34" s="852" t="s">
        <v>2001</v>
      </c>
      <c r="N34" s="685"/>
      <c r="P34" s="1355"/>
      <c r="R34" s="845" t="s">
        <v>2000</v>
      </c>
      <c r="S34" s="1271" t="s">
        <v>2002</v>
      </c>
      <c r="T34" s="1271" t="s">
        <v>2003</v>
      </c>
      <c r="U34" s="1271" t="s">
        <v>2004</v>
      </c>
      <c r="V34" s="1271" t="s">
        <v>2005</v>
      </c>
      <c r="W34" s="1271" t="s">
        <v>2006</v>
      </c>
      <c r="X34" s="1272" t="s">
        <v>2007</v>
      </c>
    </row>
    <row r="35" spans="2:24" ht="14.25" customHeight="1" thickBot="1">
      <c r="B35" s="328"/>
      <c r="C35" s="77"/>
      <c r="D35" s="77"/>
      <c r="E35" s="1585"/>
      <c r="F35" s="1585"/>
      <c r="G35" s="1585"/>
      <c r="H35" s="1585"/>
      <c r="I35" s="1585"/>
      <c r="J35" s="1585"/>
      <c r="K35" s="77"/>
      <c r="L35" s="158"/>
      <c r="P35" s="1355"/>
      <c r="R35" s="328"/>
      <c r="S35" s="77"/>
      <c r="T35" s="77"/>
      <c r="U35" s="77"/>
      <c r="V35" s="77"/>
      <c r="W35" s="77"/>
      <c r="X35" s="77"/>
    </row>
    <row r="36" spans="2:24" ht="21" customHeight="1" thickBot="1">
      <c r="B36" s="233" t="s">
        <v>1951</v>
      </c>
      <c r="C36" s="416"/>
      <c r="D36" s="416"/>
      <c r="E36" s="1585"/>
      <c r="F36" s="1585"/>
      <c r="G36" s="1585"/>
      <c r="H36" s="1585"/>
      <c r="I36" s="1585"/>
      <c r="J36" s="1585"/>
      <c r="K36" s="77"/>
      <c r="L36" s="158"/>
      <c r="P36" s="1355"/>
      <c r="R36" s="233" t="s">
        <v>1951</v>
      </c>
      <c r="S36" s="77"/>
      <c r="T36" s="77"/>
      <c r="U36" s="77"/>
      <c r="V36" s="77"/>
      <c r="W36" s="77"/>
      <c r="X36" s="77"/>
    </row>
    <row r="37" spans="2:24" ht="33" customHeight="1" thickBot="1">
      <c r="B37" s="1433" t="s">
        <v>2008</v>
      </c>
      <c r="C37" s="291" t="s">
        <v>813</v>
      </c>
      <c r="D37" s="291">
        <v>3</v>
      </c>
      <c r="E37" s="1586">
        <f>IFERROR('4D'!E28, 0)</f>
        <v>0</v>
      </c>
      <c r="F37" s="1586">
        <f>IFERROR(SUM('4D'!F28:I28), 0)</f>
        <v>39.502000000000002</v>
      </c>
      <c r="G37" s="1586">
        <f>IFERROR(SUM('4E'!E28:I28), 0)</f>
        <v>17.091999999999999</v>
      </c>
      <c r="H37" s="1586">
        <f>IFERROR(SUM('4E'!J28:L28), 0)</f>
        <v>0</v>
      </c>
      <c r="I37" s="1573">
        <v>0</v>
      </c>
      <c r="J37" s="1566">
        <f>SUM(E37:I37)</f>
        <v>56.594000000000001</v>
      </c>
      <c r="K37" s="77"/>
      <c r="L37" s="855" t="s">
        <v>2009</v>
      </c>
      <c r="N37" s="685"/>
      <c r="P37" s="1355"/>
      <c r="R37" s="1433" t="s">
        <v>2008</v>
      </c>
      <c r="S37" s="318" t="s">
        <v>2010</v>
      </c>
      <c r="T37" s="318" t="s">
        <v>2011</v>
      </c>
      <c r="U37" s="318" t="s">
        <v>2012</v>
      </c>
      <c r="V37" s="318" t="s">
        <v>2013</v>
      </c>
      <c r="W37" s="318" t="s">
        <v>2014</v>
      </c>
      <c r="X37" s="621" t="s">
        <v>2015</v>
      </c>
    </row>
    <row r="38" spans="2:24" ht="14.25" customHeight="1" thickBot="1">
      <c r="B38" s="328"/>
      <c r="C38" s="328"/>
      <c r="D38" s="328"/>
      <c r="E38" s="1581"/>
      <c r="F38" s="1581"/>
      <c r="G38" s="1581"/>
      <c r="H38" s="1581"/>
      <c r="I38" s="1581"/>
      <c r="J38" s="1581"/>
      <c r="K38" s="77"/>
      <c r="L38" s="158"/>
      <c r="P38" s="1355"/>
      <c r="R38" s="328"/>
      <c r="S38" s="82"/>
      <c r="T38" s="82"/>
      <c r="U38" s="82"/>
      <c r="V38" s="82"/>
      <c r="W38" s="82"/>
      <c r="X38" s="82"/>
    </row>
    <row r="39" spans="2:24" ht="33" customHeight="1" thickBot="1">
      <c r="B39" s="1433" t="s">
        <v>2016</v>
      </c>
      <c r="C39" s="291" t="s">
        <v>813</v>
      </c>
      <c r="D39" s="291">
        <v>3</v>
      </c>
      <c r="E39" s="1502">
        <f>E23+E34-E26-E37</f>
        <v>91.936000000000007</v>
      </c>
      <c r="F39" s="1502">
        <f>F23+F34-F26-F37</f>
        <v>897.79700000000003</v>
      </c>
      <c r="G39" s="1502">
        <f>G23+G34-G26-G37</f>
        <v>692.34399999999994</v>
      </c>
      <c r="H39" s="1502">
        <f>H23+H34-H26-H37</f>
        <v>115.952</v>
      </c>
      <c r="I39" s="1502">
        <f>I23+I34-I26-I37</f>
        <v>51.122</v>
      </c>
      <c r="J39" s="1566">
        <f>SUM(E39:I39)</f>
        <v>1849.1510000000001</v>
      </c>
      <c r="K39" s="77"/>
      <c r="L39" s="855" t="s">
        <v>2017</v>
      </c>
      <c r="N39" s="685"/>
      <c r="P39" s="1355"/>
      <c r="R39" s="1433" t="s">
        <v>2016</v>
      </c>
      <c r="S39" s="296" t="s">
        <v>2018</v>
      </c>
      <c r="T39" s="296" t="s">
        <v>2019</v>
      </c>
      <c r="U39" s="296" t="s">
        <v>2020</v>
      </c>
      <c r="V39" s="296" t="s">
        <v>2021</v>
      </c>
      <c r="W39" s="296" t="s">
        <v>2022</v>
      </c>
      <c r="X39" s="293" t="s">
        <v>2023</v>
      </c>
    </row>
    <row r="40" spans="2:24" ht="14.25" customHeight="1" thickBot="1">
      <c r="B40" s="328"/>
      <c r="C40" s="328"/>
      <c r="D40" s="328"/>
      <c r="E40" s="1581"/>
      <c r="F40" s="1581"/>
      <c r="G40" s="1581"/>
      <c r="H40" s="1581"/>
      <c r="I40" s="1581"/>
      <c r="J40" s="1581"/>
      <c r="K40" s="77"/>
      <c r="L40" s="158"/>
      <c r="P40" s="1355"/>
      <c r="R40" s="328"/>
      <c r="S40" s="82"/>
      <c r="T40" s="82"/>
      <c r="U40" s="82"/>
      <c r="V40" s="82"/>
      <c r="W40" s="82"/>
      <c r="X40" s="82"/>
    </row>
    <row r="41" spans="2:24" ht="21" customHeight="1" thickBot="1">
      <c r="B41" s="233" t="s">
        <v>2024</v>
      </c>
      <c r="C41" s="416"/>
      <c r="D41" s="416"/>
      <c r="E41" s="1581"/>
      <c r="F41" s="1581"/>
      <c r="G41" s="1581"/>
      <c r="H41" s="1581"/>
      <c r="I41" s="1581"/>
      <c r="J41" s="1581"/>
      <c r="K41" s="77"/>
      <c r="L41" s="158"/>
      <c r="P41" s="1355"/>
      <c r="R41" s="233" t="s">
        <v>2024</v>
      </c>
      <c r="S41" s="82"/>
      <c r="T41" s="82"/>
      <c r="U41" s="82"/>
      <c r="V41" s="82"/>
      <c r="W41" s="82"/>
      <c r="X41" s="82"/>
    </row>
    <row r="42" spans="2:24" ht="33" customHeight="1" thickBot="1">
      <c r="B42" s="237" t="s">
        <v>2025</v>
      </c>
      <c r="C42" s="224" t="s">
        <v>813</v>
      </c>
      <c r="D42" s="224">
        <v>3</v>
      </c>
      <c r="E42" s="1497">
        <f>IFERROR('4D'!E33, 0)</f>
        <v>3.0409999999999999</v>
      </c>
      <c r="F42" s="1497">
        <f>IFERROR(SUM('4D'!F33:I33), 0)</f>
        <v>33.424999999999997</v>
      </c>
      <c r="G42" s="1497">
        <f>IFERROR(SUM('4E'!E33:I33), 0)</f>
        <v>25.570999999999998</v>
      </c>
      <c r="H42" s="1497">
        <f>IFERROR(SUM('4E'!J33:L33), 0)</f>
        <v>7.62</v>
      </c>
      <c r="I42" s="1573">
        <v>0</v>
      </c>
      <c r="J42" s="1505">
        <f>SUM(E42:I42)</f>
        <v>69.656999999999996</v>
      </c>
      <c r="K42" s="77"/>
      <c r="L42" s="839" t="s">
        <v>2026</v>
      </c>
      <c r="N42" s="685"/>
      <c r="P42" s="1355"/>
      <c r="R42" s="237" t="s">
        <v>2025</v>
      </c>
      <c r="S42" s="308" t="s">
        <v>2027</v>
      </c>
      <c r="T42" s="308" t="s">
        <v>2028</v>
      </c>
      <c r="U42" s="308" t="s">
        <v>2029</v>
      </c>
      <c r="V42" s="308" t="s">
        <v>2030</v>
      </c>
      <c r="W42" s="225" t="s">
        <v>2031</v>
      </c>
      <c r="X42" s="298" t="s">
        <v>2032</v>
      </c>
    </row>
    <row r="43" spans="2:24" ht="33" customHeight="1" thickBot="1">
      <c r="B43" s="1423" t="s">
        <v>2033</v>
      </c>
      <c r="C43" s="220" t="s">
        <v>813</v>
      </c>
      <c r="D43" s="220">
        <v>3</v>
      </c>
      <c r="E43" s="1498">
        <f>IFERROR('4D'!E34, 0)</f>
        <v>0</v>
      </c>
      <c r="F43" s="1498">
        <f>IFERROR(SUM('4D'!F34:I34), 0)</f>
        <v>0</v>
      </c>
      <c r="G43" s="1498">
        <f>IFERROR(SUM('4E'!E34:I34), 0)</f>
        <v>0</v>
      </c>
      <c r="H43" s="1498">
        <f>IFERROR(SUM('4E'!I34:K34), 0)</f>
        <v>0</v>
      </c>
      <c r="I43" s="1573">
        <v>0</v>
      </c>
      <c r="J43" s="1510">
        <f>SUM(E43:I43)</f>
        <v>0</v>
      </c>
      <c r="K43" s="77"/>
      <c r="L43" s="842" t="s">
        <v>2034</v>
      </c>
      <c r="N43" s="685"/>
      <c r="P43" s="1355"/>
      <c r="R43" s="1423" t="s">
        <v>2033</v>
      </c>
      <c r="S43" s="310" t="s">
        <v>2035</v>
      </c>
      <c r="T43" s="310" t="s">
        <v>2036</v>
      </c>
      <c r="U43" s="310" t="s">
        <v>2037</v>
      </c>
      <c r="V43" s="310" t="s">
        <v>2038</v>
      </c>
      <c r="W43" s="221" t="s">
        <v>2039</v>
      </c>
      <c r="X43" s="299" t="s">
        <v>2040</v>
      </c>
    </row>
    <row r="44" spans="2:24" ht="33" customHeight="1" thickBot="1">
      <c r="B44" s="1431" t="s">
        <v>2041</v>
      </c>
      <c r="C44" s="227" t="s">
        <v>813</v>
      </c>
      <c r="D44" s="227">
        <v>3</v>
      </c>
      <c r="E44" s="1492">
        <f>E39+E42+E43</f>
        <v>94.977000000000004</v>
      </c>
      <c r="F44" s="1492">
        <f>F39+F42+F43</f>
        <v>931.22199999999998</v>
      </c>
      <c r="G44" s="1492">
        <f>G39+G42+G43</f>
        <v>717.91499999999996</v>
      </c>
      <c r="H44" s="1492">
        <f>H39+H42+H43</f>
        <v>123.572</v>
      </c>
      <c r="I44" s="1492">
        <f>I39+I42+I43</f>
        <v>51.122</v>
      </c>
      <c r="J44" s="1514">
        <f>SUM(E44:I44)</f>
        <v>1918.8080000000002</v>
      </c>
      <c r="K44" s="77"/>
      <c r="L44" s="852" t="s">
        <v>2042</v>
      </c>
      <c r="N44" s="685"/>
      <c r="P44" s="1355"/>
      <c r="R44" s="1431" t="s">
        <v>2041</v>
      </c>
      <c r="S44" s="228" t="s">
        <v>2043</v>
      </c>
      <c r="T44" s="228" t="s">
        <v>2044</v>
      </c>
      <c r="U44" s="228" t="s">
        <v>2045</v>
      </c>
      <c r="V44" s="228" t="s">
        <v>2046</v>
      </c>
      <c r="W44" s="228" t="s">
        <v>2047</v>
      </c>
      <c r="X44" s="229" t="s">
        <v>2048</v>
      </c>
    </row>
    <row r="45" spans="2:24" ht="7.5" customHeight="1">
      <c r="B45" s="328"/>
      <c r="C45" s="77"/>
      <c r="D45" s="77"/>
      <c r="E45" s="77"/>
      <c r="F45" s="77"/>
      <c r="G45" s="77"/>
      <c r="H45" s="77"/>
      <c r="I45" s="77"/>
      <c r="J45" s="77"/>
      <c r="K45" s="77"/>
      <c r="L45" s="115"/>
    </row>
    <row r="46" spans="2:24" ht="18.75" customHeight="1">
      <c r="L46" s="115"/>
    </row>
    <row r="48" spans="2:24">
      <c r="F48" s="1496"/>
    </row>
  </sheetData>
  <mergeCells count="4">
    <mergeCell ref="B1:J1"/>
    <mergeCell ref="B2:J2"/>
    <mergeCell ref="B3:N3"/>
    <mergeCell ref="R3:X3"/>
  </mergeCells>
  <dataValidations count="1">
    <dataValidation type="custom" allowBlank="1" showErrorMessage="1" errorTitle="Input Error" error="Please enter a numeric value." sqref="I33 I8:I15 I19:I20 E37:I37 I22 I29:I31 E26:I26 I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pageSetUpPr fitToPage="1"/>
  </sheetPr>
  <dimension ref="B1:W51"/>
  <sheetViews>
    <sheetView showGridLines="0" topLeftCell="A4" zoomScale="80" zoomScaleNormal="80" zoomScaleSheetLayoutView="100" workbookViewId="0">
      <selection activeCell="D17" sqref="D17:D31"/>
    </sheetView>
  </sheetViews>
  <sheetFormatPr defaultColWidth="9" defaultRowHeight="15.6"/>
  <cols>
    <col min="1" max="1" width="1.625" style="1311" customWidth="1"/>
    <col min="2" max="2" width="40" style="1311" customWidth="1"/>
    <col min="3" max="3" width="5.125" style="1311" customWidth="1"/>
    <col min="4" max="4" width="4.625" style="1311" bestFit="1" customWidth="1"/>
    <col min="5" max="5" width="11.125" style="1311" customWidth="1"/>
    <col min="6" max="7" width="10.125" style="1311" customWidth="1"/>
    <col min="8" max="8" width="1.625" style="1311" customWidth="1"/>
    <col min="9" max="9" width="8.125" style="6" customWidth="1"/>
    <col min="10" max="10" width="1.625" style="1311" customWidth="1"/>
    <col min="11" max="11" width="33.625" style="1311" customWidth="1"/>
    <col min="12" max="13" width="1.625" style="1311" customWidth="1"/>
    <col min="14" max="14" width="25" style="1311" customWidth="1"/>
    <col min="15" max="15" width="1.625" style="1346" customWidth="1"/>
    <col min="16" max="17" width="12.625" style="1346" hidden="1" customWidth="1"/>
    <col min="18" max="18" width="1.625" style="1346" hidden="1" customWidth="1"/>
    <col min="19" max="19" width="1.625" style="1311" customWidth="1"/>
    <col min="20" max="20" width="40.125" style="1311" customWidth="1"/>
    <col min="21" max="23" width="12.5" style="1311" customWidth="1"/>
    <col min="24" max="24" width="1.625" style="1311" customWidth="1"/>
    <col min="25" max="16384" width="9" style="1311"/>
  </cols>
  <sheetData>
    <row r="1" spans="2:23" s="66" customFormat="1" ht="30" customHeight="1">
      <c r="B1" s="1405" t="s">
        <v>669</v>
      </c>
      <c r="C1" s="1405"/>
      <c r="D1" s="1405"/>
      <c r="E1" s="2044"/>
      <c r="F1" s="2044"/>
      <c r="G1" s="2044"/>
      <c r="H1" s="217"/>
      <c r="I1" s="6"/>
      <c r="M1" s="218"/>
      <c r="N1" s="114"/>
      <c r="O1" s="1354"/>
      <c r="P1" s="1346"/>
      <c r="Q1" s="1346"/>
      <c r="R1" s="1354"/>
      <c r="T1" s="1405" t="s">
        <v>669</v>
      </c>
    </row>
    <row r="2" spans="2:23" s="66" customFormat="1" ht="30" customHeight="1">
      <c r="B2" s="1405" t="s">
        <v>12</v>
      </c>
      <c r="C2" s="694"/>
      <c r="D2" s="694"/>
      <c r="E2" s="694"/>
      <c r="F2" s="694"/>
      <c r="G2" s="694"/>
      <c r="H2" s="217"/>
      <c r="I2" s="6"/>
      <c r="M2" s="218"/>
      <c r="N2" s="114"/>
      <c r="O2" s="1354"/>
      <c r="P2" s="1346"/>
      <c r="Q2" s="1346"/>
      <c r="R2" s="1354"/>
      <c r="T2" s="1405"/>
    </row>
    <row r="3" spans="2:23" ht="45" customHeight="1">
      <c r="B3" s="2045" t="s">
        <v>670</v>
      </c>
      <c r="C3" s="2046"/>
      <c r="D3" s="2046"/>
      <c r="E3" s="2046"/>
      <c r="F3" s="2046"/>
      <c r="G3" s="2046"/>
      <c r="H3" s="2046"/>
      <c r="I3" s="2046"/>
      <c r="J3" s="2046"/>
      <c r="K3" s="2046"/>
      <c r="M3" s="171"/>
      <c r="N3" s="265" t="s">
        <v>798</v>
      </c>
      <c r="O3" s="1354"/>
      <c r="R3" s="1354"/>
      <c r="T3" s="2047" t="s">
        <v>670</v>
      </c>
      <c r="U3" s="2048"/>
      <c r="V3" s="2048"/>
      <c r="W3" s="2048"/>
    </row>
    <row r="4" spans="2:23" ht="9" customHeight="1" thickBot="1">
      <c r="B4" s="713"/>
      <c r="C4" s="713"/>
      <c r="D4" s="713"/>
      <c r="E4" s="713"/>
      <c r="F4" s="713"/>
      <c r="G4" s="713"/>
      <c r="M4" s="1350"/>
      <c r="O4" s="1354"/>
      <c r="P4" s="2031" t="s">
        <v>799</v>
      </c>
      <c r="Q4" s="2031"/>
      <c r="R4" s="1354"/>
      <c r="T4" s="713"/>
      <c r="U4" s="713"/>
      <c r="V4" s="713"/>
      <c r="W4" s="713"/>
    </row>
    <row r="5" spans="2:23" ht="56.25" customHeight="1" thickBot="1">
      <c r="B5" s="341" t="s">
        <v>800</v>
      </c>
      <c r="C5" s="321" t="s">
        <v>801</v>
      </c>
      <c r="D5" s="321" t="s">
        <v>802</v>
      </c>
      <c r="E5" s="321" t="s">
        <v>2049</v>
      </c>
      <c r="F5" s="321" t="s">
        <v>2050</v>
      </c>
      <c r="G5" s="342" t="s">
        <v>1016</v>
      </c>
      <c r="H5" s="110"/>
      <c r="I5" s="819" t="s">
        <v>806</v>
      </c>
      <c r="K5" s="343" t="s">
        <v>807</v>
      </c>
      <c r="M5" s="1350"/>
      <c r="O5" s="1354"/>
      <c r="P5" s="198" t="s">
        <v>808</v>
      </c>
      <c r="Q5" s="211"/>
      <c r="R5" s="1354"/>
      <c r="T5" s="341" t="s">
        <v>800</v>
      </c>
      <c r="U5" s="321" t="s">
        <v>2049</v>
      </c>
      <c r="V5" s="321" t="s">
        <v>2050</v>
      </c>
      <c r="W5" s="342" t="s">
        <v>1016</v>
      </c>
    </row>
    <row r="6" spans="2:23" ht="30" customHeight="1" thickBot="1">
      <c r="B6" s="860"/>
      <c r="C6" s="860"/>
      <c r="D6" s="860"/>
      <c r="E6" s="111"/>
      <c r="F6" s="111"/>
      <c r="G6" s="111"/>
      <c r="H6" s="110"/>
      <c r="I6" s="109"/>
      <c r="M6" s="1350"/>
      <c r="O6" s="1354"/>
      <c r="P6" s="1311"/>
      <c r="Q6" s="1311"/>
      <c r="R6" s="1354"/>
      <c r="T6" s="860"/>
      <c r="U6" s="111"/>
      <c r="V6" s="111"/>
      <c r="W6" s="111"/>
    </row>
    <row r="7" spans="2:23" ht="21.75" customHeight="1" thickBot="1">
      <c r="B7" s="223" t="s">
        <v>2051</v>
      </c>
      <c r="C7" s="416"/>
      <c r="D7" s="416"/>
      <c r="E7" s="30"/>
      <c r="F7" s="30"/>
      <c r="G7" s="30"/>
      <c r="M7" s="1350"/>
      <c r="N7" s="1347"/>
      <c r="O7" s="1354"/>
      <c r="P7" s="1347"/>
      <c r="Q7" s="1347"/>
      <c r="R7" s="1354"/>
      <c r="T7" s="223" t="s">
        <v>2051</v>
      </c>
      <c r="U7" s="30"/>
      <c r="V7" s="30"/>
      <c r="W7" s="30"/>
    </row>
    <row r="8" spans="2:23" ht="33" customHeight="1" thickBot="1">
      <c r="B8" s="237" t="s">
        <v>2052</v>
      </c>
      <c r="C8" s="861" t="s">
        <v>813</v>
      </c>
      <c r="D8" s="224">
        <v>3</v>
      </c>
      <c r="E8" s="1573">
        <v>76.244</v>
      </c>
      <c r="F8" s="1573">
        <v>-2E-3</v>
      </c>
      <c r="G8" s="1505">
        <f>SUM(E8:F8)</f>
        <v>76.242000000000004</v>
      </c>
      <c r="I8" s="354" t="s">
        <v>2053</v>
      </c>
      <c r="K8" s="685"/>
      <c r="M8" s="1350"/>
      <c r="N8" s="355">
        <f>IF( SUM( P8:Q8 ) = 0, 0, $P$5 )</f>
        <v>0</v>
      </c>
      <c r="O8" s="1354"/>
      <c r="P8" s="356">
        <f xml:space="preserve"> IF( ISNUMBER( E8 ), 0, 1 )</f>
        <v>0</v>
      </c>
      <c r="Q8" s="356">
        <f xml:space="preserve"> IF( ISNUMBER( F8 ), 0, 1 )</f>
        <v>0</v>
      </c>
      <c r="R8" s="1354"/>
      <c r="T8" s="237" t="s">
        <v>2052</v>
      </c>
      <c r="U8" s="862" t="s">
        <v>2054</v>
      </c>
      <c r="V8" s="862" t="s">
        <v>2055</v>
      </c>
      <c r="W8" s="298" t="s">
        <v>2056</v>
      </c>
    </row>
    <row r="9" spans="2:23" ht="33" customHeight="1" thickBot="1">
      <c r="B9" s="783" t="s">
        <v>2057</v>
      </c>
      <c r="C9" s="220" t="s">
        <v>813</v>
      </c>
      <c r="D9" s="220">
        <v>3</v>
      </c>
      <c r="E9" s="1573">
        <v>14.715999999999999</v>
      </c>
      <c r="F9" s="1573">
        <v>0</v>
      </c>
      <c r="G9" s="1510">
        <f>SUM(E9:F9)</f>
        <v>14.715999999999999</v>
      </c>
      <c r="I9" s="359" t="s">
        <v>2058</v>
      </c>
      <c r="K9" s="685"/>
      <c r="M9" s="1355"/>
      <c r="N9" s="355">
        <f t="shared" ref="N9:N14" si="0">IF( SUM( P9:Q9 ) = 0, 0, $P$5 )</f>
        <v>0</v>
      </c>
      <c r="O9" s="1354"/>
      <c r="P9" s="356">
        <f t="shared" ref="P9:Q14" si="1" xml:space="preserve"> IF( ISNUMBER( E9 ), 0, 1 )</f>
        <v>0</v>
      </c>
      <c r="Q9" s="356">
        <f t="shared" si="1"/>
        <v>0</v>
      </c>
      <c r="R9" s="1354"/>
      <c r="T9" s="1423" t="s">
        <v>2057</v>
      </c>
      <c r="U9" s="863" t="s">
        <v>2059</v>
      </c>
      <c r="V9" s="863" t="s">
        <v>2060</v>
      </c>
      <c r="W9" s="299" t="s">
        <v>2061</v>
      </c>
    </row>
    <row r="10" spans="2:23" ht="33" customHeight="1" thickBot="1">
      <c r="B10" s="1423" t="s">
        <v>2062</v>
      </c>
      <c r="C10" s="220" t="s">
        <v>813</v>
      </c>
      <c r="D10" s="220">
        <v>3</v>
      </c>
      <c r="E10" s="1573">
        <v>85.338999999999999</v>
      </c>
      <c r="F10" s="1573">
        <v>0.123</v>
      </c>
      <c r="G10" s="1510">
        <f t="shared" ref="G10:G11" si="2">SUM(E10:F10)</f>
        <v>85.462000000000003</v>
      </c>
      <c r="I10" s="359" t="s">
        <v>2063</v>
      </c>
      <c r="K10" s="685"/>
      <c r="M10" s="1355"/>
      <c r="N10" s="355">
        <f t="shared" si="0"/>
        <v>0</v>
      </c>
      <c r="O10" s="1354"/>
      <c r="P10" s="356">
        <f t="shared" si="1"/>
        <v>0</v>
      </c>
      <c r="Q10" s="356">
        <f t="shared" si="1"/>
        <v>0</v>
      </c>
      <c r="R10" s="1354"/>
      <c r="T10" s="1423" t="s">
        <v>2062</v>
      </c>
      <c r="U10" s="863" t="s">
        <v>2064</v>
      </c>
      <c r="V10" s="863" t="s">
        <v>2065</v>
      </c>
      <c r="W10" s="299" t="s">
        <v>2066</v>
      </c>
    </row>
    <row r="11" spans="2:23" ht="33" customHeight="1" thickBot="1">
      <c r="B11" s="1423" t="s">
        <v>2067</v>
      </c>
      <c r="C11" s="220" t="s">
        <v>813</v>
      </c>
      <c r="D11" s="220">
        <v>3</v>
      </c>
      <c r="E11" s="1573">
        <v>7.2880000000000003</v>
      </c>
      <c r="F11" s="1573">
        <v>0</v>
      </c>
      <c r="G11" s="1510">
        <f t="shared" si="2"/>
        <v>7.2880000000000003</v>
      </c>
      <c r="I11" s="359" t="s">
        <v>2068</v>
      </c>
      <c r="K11" s="685"/>
      <c r="M11" s="1355"/>
      <c r="N11" s="355">
        <f t="shared" si="0"/>
        <v>0</v>
      </c>
      <c r="O11" s="1354"/>
      <c r="P11" s="356">
        <f t="shared" si="1"/>
        <v>0</v>
      </c>
      <c r="Q11" s="356">
        <f t="shared" si="1"/>
        <v>0</v>
      </c>
      <c r="R11" s="1354"/>
      <c r="T11" s="1423" t="s">
        <v>2067</v>
      </c>
      <c r="U11" s="863" t="s">
        <v>2069</v>
      </c>
      <c r="V11" s="863" t="s">
        <v>2070</v>
      </c>
      <c r="W11" s="299" t="s">
        <v>2071</v>
      </c>
    </row>
    <row r="12" spans="2:23" ht="33" customHeight="1" thickBot="1">
      <c r="B12" s="1423" t="s">
        <v>2072</v>
      </c>
      <c r="C12" s="220" t="s">
        <v>813</v>
      </c>
      <c r="D12" s="220">
        <v>3</v>
      </c>
      <c r="E12" s="1588"/>
      <c r="F12" s="1573">
        <v>2.004</v>
      </c>
      <c r="G12" s="1510">
        <f>F12</f>
        <v>2.004</v>
      </c>
      <c r="I12" s="359" t="s">
        <v>2073</v>
      </c>
      <c r="K12" s="685"/>
      <c r="M12" s="1355"/>
      <c r="N12" s="355">
        <f t="shared" si="0"/>
        <v>0</v>
      </c>
      <c r="O12" s="1354"/>
      <c r="P12" s="211"/>
      <c r="Q12" s="356">
        <f t="shared" si="1"/>
        <v>0</v>
      </c>
      <c r="R12" s="1354"/>
      <c r="T12" s="1423" t="s">
        <v>2072</v>
      </c>
      <c r="U12" s="864"/>
      <c r="V12" s="316" t="s">
        <v>2074</v>
      </c>
      <c r="W12" s="299" t="s">
        <v>2075</v>
      </c>
    </row>
    <row r="13" spans="2:23" ht="33" customHeight="1" thickBot="1">
      <c r="B13" s="1423" t="s">
        <v>1886</v>
      </c>
      <c r="C13" s="220" t="s">
        <v>813</v>
      </c>
      <c r="D13" s="220">
        <v>3</v>
      </c>
      <c r="E13" s="1573">
        <v>6.6669816481925572</v>
      </c>
      <c r="F13" s="1573">
        <v>0.89</v>
      </c>
      <c r="G13" s="1510">
        <f>SUM(E13:F13)</f>
        <v>7.5569816481925569</v>
      </c>
      <c r="I13" s="359" t="s">
        <v>2076</v>
      </c>
      <c r="K13" s="685"/>
      <c r="M13" s="1355"/>
      <c r="N13" s="355">
        <f t="shared" si="0"/>
        <v>0</v>
      </c>
      <c r="O13" s="1354"/>
      <c r="P13" s="356">
        <f t="shared" si="1"/>
        <v>0</v>
      </c>
      <c r="Q13" s="356">
        <f t="shared" si="1"/>
        <v>0</v>
      </c>
      <c r="R13" s="1354"/>
      <c r="T13" s="1423" t="s">
        <v>1886</v>
      </c>
      <c r="U13" s="865" t="s">
        <v>2077</v>
      </c>
      <c r="V13" s="865" t="s">
        <v>2078</v>
      </c>
      <c r="W13" s="240" t="s">
        <v>2079</v>
      </c>
    </row>
    <row r="14" spans="2:23" ht="33" customHeight="1">
      <c r="B14" s="1423" t="s">
        <v>1894</v>
      </c>
      <c r="C14" s="220" t="s">
        <v>813</v>
      </c>
      <c r="D14" s="220">
        <v>3</v>
      </c>
      <c r="E14" s="1573">
        <v>0.25471006752960668</v>
      </c>
      <c r="F14" s="1573">
        <v>2.5999999999999999E-2</v>
      </c>
      <c r="G14" s="1510">
        <f>SUM(E14:F14)</f>
        <v>0.2807100675296067</v>
      </c>
      <c r="H14" s="54"/>
      <c r="I14" s="359" t="s">
        <v>2080</v>
      </c>
      <c r="K14" s="685"/>
      <c r="M14" s="1355"/>
      <c r="N14" s="355">
        <f t="shared" si="0"/>
        <v>0</v>
      </c>
      <c r="O14" s="1354"/>
      <c r="P14" s="356">
        <f t="shared" si="1"/>
        <v>0</v>
      </c>
      <c r="Q14" s="356">
        <f t="shared" si="1"/>
        <v>0</v>
      </c>
      <c r="R14" s="1354"/>
      <c r="T14" s="1423" t="s">
        <v>1894</v>
      </c>
      <c r="U14" s="865" t="s">
        <v>2081</v>
      </c>
      <c r="V14" s="236" t="s">
        <v>2082</v>
      </c>
      <c r="W14" s="240" t="s">
        <v>2083</v>
      </c>
    </row>
    <row r="15" spans="2:23" ht="33" customHeight="1" thickBot="1">
      <c r="B15" s="1431" t="s">
        <v>1927</v>
      </c>
      <c r="C15" s="227" t="s">
        <v>813</v>
      </c>
      <c r="D15" s="227">
        <v>3</v>
      </c>
      <c r="E15" s="1492">
        <f>SUM(E8:E11) + SUM(E13:E14)</f>
        <v>190.50869171572216</v>
      </c>
      <c r="F15" s="1492">
        <f>SUM(F8:F14)</f>
        <v>3.0409999999999999</v>
      </c>
      <c r="G15" s="1514">
        <f>SUM(E15:F15)</f>
        <v>193.54969171572216</v>
      </c>
      <c r="I15" s="388" t="s">
        <v>2084</v>
      </c>
      <c r="K15" s="686"/>
      <c r="M15" s="1355"/>
      <c r="N15" s="413"/>
      <c r="O15" s="1354"/>
      <c r="P15" s="211"/>
      <c r="Q15" s="211"/>
      <c r="R15" s="1354"/>
      <c r="T15" s="1431" t="s">
        <v>1927</v>
      </c>
      <c r="U15" s="337" t="s">
        <v>2085</v>
      </c>
      <c r="V15" s="337" t="s">
        <v>2086</v>
      </c>
      <c r="W15" s="338" t="s">
        <v>2087</v>
      </c>
    </row>
    <row r="16" spans="2:23" ht="15" customHeight="1" thickBot="1">
      <c r="B16" s="328"/>
      <c r="C16" s="328"/>
      <c r="D16" s="328"/>
      <c r="E16" s="1544"/>
      <c r="F16" s="1568"/>
      <c r="G16" s="1568"/>
      <c r="M16" s="1355"/>
      <c r="N16" s="413"/>
      <c r="O16" s="1354"/>
      <c r="P16" s="211"/>
      <c r="Q16" s="211"/>
      <c r="R16" s="1354"/>
      <c r="T16" s="328"/>
      <c r="U16" s="98"/>
      <c r="V16" s="107"/>
      <c r="W16" s="107"/>
    </row>
    <row r="17" spans="2:23" ht="21.75" customHeight="1" thickBot="1">
      <c r="B17" s="223" t="s">
        <v>1215</v>
      </c>
      <c r="C17" s="416"/>
      <c r="D17" s="416"/>
      <c r="E17" s="1544"/>
      <c r="F17" s="1568"/>
      <c r="G17" s="1568"/>
      <c r="M17" s="1355"/>
      <c r="N17" s="413"/>
      <c r="O17" s="1354"/>
      <c r="P17" s="211"/>
      <c r="Q17" s="211"/>
      <c r="R17" s="1354"/>
      <c r="T17" s="223" t="s">
        <v>1215</v>
      </c>
      <c r="U17" s="98"/>
      <c r="V17" s="107"/>
      <c r="W17" s="107"/>
    </row>
    <row r="18" spans="2:23" ht="33" customHeight="1" thickBot="1">
      <c r="B18" s="835" t="s">
        <v>2088</v>
      </c>
      <c r="C18" s="837" t="s">
        <v>813</v>
      </c>
      <c r="D18" s="837">
        <v>3</v>
      </c>
      <c r="E18" s="1573">
        <v>0.16600000000000001</v>
      </c>
      <c r="F18" s="1573">
        <v>0</v>
      </c>
      <c r="G18" s="1574">
        <f>SUM(E18:F18)</f>
        <v>0.16600000000000001</v>
      </c>
      <c r="I18" s="354" t="s">
        <v>2089</v>
      </c>
      <c r="K18" s="685"/>
      <c r="M18" s="1355"/>
      <c r="N18" s="355">
        <f t="shared" ref="N18:N21" si="3">IF( SUM( P18:Q18 ) = 0, 0, $P$5 )</f>
        <v>0</v>
      </c>
      <c r="O18" s="1354"/>
      <c r="P18" s="356">
        <f t="shared" ref="P18:Q21" si="4" xml:space="preserve"> IF( ISNUMBER( E18 ), 0, 1 )</f>
        <v>0</v>
      </c>
      <c r="Q18" s="356">
        <f t="shared" si="4"/>
        <v>0</v>
      </c>
      <c r="R18" s="1354"/>
      <c r="T18" s="835" t="s">
        <v>2088</v>
      </c>
      <c r="U18" s="866" t="s">
        <v>2090</v>
      </c>
      <c r="V18" s="866" t="s">
        <v>2091</v>
      </c>
      <c r="W18" s="867" t="s">
        <v>2092</v>
      </c>
    </row>
    <row r="19" spans="2:23" ht="33" customHeight="1" thickBot="1">
      <c r="B19" s="840" t="s">
        <v>2093</v>
      </c>
      <c r="C19" s="841" t="s">
        <v>813</v>
      </c>
      <c r="D19" s="841">
        <v>3</v>
      </c>
      <c r="E19" s="1573">
        <v>5.8609999999999998</v>
      </c>
      <c r="F19" s="1573">
        <v>5.0000000000000001E-3</v>
      </c>
      <c r="G19" s="1576">
        <f>SUM(E19:F19)</f>
        <v>5.8659999999999997</v>
      </c>
      <c r="I19" s="359" t="s">
        <v>2094</v>
      </c>
      <c r="K19" s="685"/>
      <c r="M19" s="1355"/>
      <c r="N19" s="355">
        <f t="shared" si="3"/>
        <v>0</v>
      </c>
      <c r="O19" s="1354"/>
      <c r="P19" s="356">
        <f t="shared" si="4"/>
        <v>0</v>
      </c>
      <c r="Q19" s="356">
        <f t="shared" si="4"/>
        <v>0</v>
      </c>
      <c r="R19" s="1354"/>
      <c r="T19" s="840" t="s">
        <v>2093</v>
      </c>
      <c r="U19" s="865" t="s">
        <v>2095</v>
      </c>
      <c r="V19" s="865" t="s">
        <v>2096</v>
      </c>
      <c r="W19" s="868" t="s">
        <v>2097</v>
      </c>
    </row>
    <row r="20" spans="2:23" ht="33" customHeight="1" thickBot="1">
      <c r="B20" s="840" t="s">
        <v>2098</v>
      </c>
      <c r="C20" s="841" t="s">
        <v>813</v>
      </c>
      <c r="D20" s="841">
        <v>3</v>
      </c>
      <c r="E20" s="1573">
        <v>0</v>
      </c>
      <c r="F20" s="1573">
        <v>0</v>
      </c>
      <c r="G20" s="1576">
        <f>SUM(E20:F20)</f>
        <v>0</v>
      </c>
      <c r="I20" s="359" t="s">
        <v>2099</v>
      </c>
      <c r="K20" s="685"/>
      <c r="M20" s="1355"/>
      <c r="N20" s="355">
        <f t="shared" si="3"/>
        <v>0</v>
      </c>
      <c r="O20" s="1354"/>
      <c r="P20" s="356">
        <f t="shared" si="4"/>
        <v>0</v>
      </c>
      <c r="Q20" s="356">
        <f t="shared" si="4"/>
        <v>0</v>
      </c>
      <c r="R20" s="1354"/>
      <c r="T20" s="840" t="s">
        <v>2098</v>
      </c>
      <c r="U20" s="865" t="s">
        <v>2100</v>
      </c>
      <c r="V20" s="865" t="s">
        <v>2101</v>
      </c>
      <c r="W20" s="868" t="s">
        <v>2102</v>
      </c>
    </row>
    <row r="21" spans="2:23" ht="33" customHeight="1" thickBot="1">
      <c r="B21" s="845" t="s">
        <v>2103</v>
      </c>
      <c r="C21" s="851" t="s">
        <v>813</v>
      </c>
      <c r="D21" s="851">
        <v>3</v>
      </c>
      <c r="E21" s="1573">
        <v>13.756</v>
      </c>
      <c r="F21" s="1573">
        <v>0</v>
      </c>
      <c r="G21" s="1580">
        <f>SUM(E21:F21)</f>
        <v>13.756</v>
      </c>
      <c r="I21" s="388" t="s">
        <v>2104</v>
      </c>
      <c r="K21" s="685"/>
      <c r="M21" s="1355"/>
      <c r="N21" s="355">
        <f t="shared" si="3"/>
        <v>0</v>
      </c>
      <c r="O21" s="1354"/>
      <c r="P21" s="356">
        <f t="shared" si="4"/>
        <v>0</v>
      </c>
      <c r="Q21" s="356">
        <f t="shared" si="4"/>
        <v>0</v>
      </c>
      <c r="R21" s="1354"/>
      <c r="T21" s="845" t="s">
        <v>2103</v>
      </c>
      <c r="U21" s="869" t="s">
        <v>2105</v>
      </c>
      <c r="V21" s="869" t="s">
        <v>2106</v>
      </c>
      <c r="W21" s="870" t="s">
        <v>2107</v>
      </c>
    </row>
    <row r="22" spans="2:23" ht="15" customHeight="1" thickBot="1">
      <c r="B22" s="328"/>
      <c r="C22" s="328"/>
      <c r="D22" s="328"/>
      <c r="E22" s="1544"/>
      <c r="F22" s="1568"/>
      <c r="G22" s="1568"/>
      <c r="M22" s="1355"/>
      <c r="N22" s="413"/>
      <c r="O22" s="1354"/>
      <c r="P22" s="211"/>
      <c r="Q22" s="211"/>
      <c r="R22" s="1354"/>
      <c r="T22" s="328"/>
      <c r="U22" s="98"/>
      <c r="V22" s="107"/>
      <c r="W22" s="107"/>
    </row>
    <row r="23" spans="2:23" ht="21.75" customHeight="1" thickBot="1">
      <c r="B23" s="233" t="s">
        <v>2108</v>
      </c>
      <c r="C23" s="416"/>
      <c r="D23" s="416"/>
      <c r="E23" s="1544"/>
      <c r="F23" s="1568"/>
      <c r="G23" s="1568"/>
      <c r="M23" s="1355"/>
      <c r="N23" s="413"/>
      <c r="O23" s="1354"/>
      <c r="P23" s="211"/>
      <c r="Q23" s="211"/>
      <c r="R23" s="395"/>
      <c r="T23" s="223" t="s">
        <v>2108</v>
      </c>
      <c r="U23" s="98"/>
      <c r="V23" s="107"/>
      <c r="W23" s="107"/>
    </row>
    <row r="24" spans="2:23" ht="33" customHeight="1" thickBot="1">
      <c r="B24" s="835" t="s">
        <v>2109</v>
      </c>
      <c r="C24" s="837" t="s">
        <v>813</v>
      </c>
      <c r="D24" s="837">
        <v>3</v>
      </c>
      <c r="E24" s="1573">
        <v>0</v>
      </c>
      <c r="F24" s="1573">
        <v>0</v>
      </c>
      <c r="G24" s="1574">
        <f>SUM(E24:F24)</f>
        <v>0</v>
      </c>
      <c r="I24" s="354" t="s">
        <v>2110</v>
      </c>
      <c r="K24" s="685"/>
      <c r="M24" s="1355"/>
      <c r="N24" s="355">
        <f t="shared" ref="N24:N28" si="5">IF( SUM( P24:Q24 ) = 0, 0, $P$5 )</f>
        <v>0</v>
      </c>
      <c r="O24" s="1354"/>
      <c r="P24" s="356">
        <f t="shared" ref="P24:P27" si="6" xml:space="preserve"> IF( ISNUMBER( E24 ), 0, 1 )</f>
        <v>0</v>
      </c>
      <c r="Q24" s="211"/>
      <c r="R24" s="395"/>
      <c r="T24" s="835" t="s">
        <v>2109</v>
      </c>
      <c r="U24" s="867" t="s">
        <v>2111</v>
      </c>
      <c r="V24" s="838"/>
      <c r="W24" s="838"/>
    </row>
    <row r="25" spans="2:23" ht="33" customHeight="1" thickBot="1">
      <c r="B25" s="840" t="s">
        <v>2112</v>
      </c>
      <c r="C25" s="841" t="s">
        <v>813</v>
      </c>
      <c r="D25" s="841">
        <v>3</v>
      </c>
      <c r="E25" s="1573">
        <v>0</v>
      </c>
      <c r="F25" s="1573">
        <v>0</v>
      </c>
      <c r="G25" s="1576">
        <f>SUM(E25:F25)</f>
        <v>0</v>
      </c>
      <c r="I25" s="359" t="s">
        <v>2113</v>
      </c>
      <c r="K25" s="685"/>
      <c r="M25" s="1355"/>
      <c r="N25" s="355">
        <f t="shared" si="5"/>
        <v>0</v>
      </c>
      <c r="O25" s="1354"/>
      <c r="P25" s="356">
        <f t="shared" si="6"/>
        <v>0</v>
      </c>
      <c r="Q25" s="211"/>
      <c r="R25" s="395"/>
      <c r="T25" s="840" t="s">
        <v>2112</v>
      </c>
      <c r="U25" s="868" t="s">
        <v>2114</v>
      </c>
      <c r="V25" s="838"/>
      <c r="W25" s="838"/>
    </row>
    <row r="26" spans="2:23" ht="33" customHeight="1" thickBot="1">
      <c r="B26" s="840" t="s">
        <v>2115</v>
      </c>
      <c r="C26" s="841" t="s">
        <v>813</v>
      </c>
      <c r="D26" s="841">
        <v>3</v>
      </c>
      <c r="E26" s="1573">
        <v>3.8010000000000002</v>
      </c>
      <c r="F26" s="1573">
        <v>0</v>
      </c>
      <c r="G26" s="1576">
        <f t="shared" ref="G26:G27" si="7">SUM(E26:F26)</f>
        <v>3.8010000000000002</v>
      </c>
      <c r="I26" s="359" t="s">
        <v>2116</v>
      </c>
      <c r="K26" s="685"/>
      <c r="M26" s="1355"/>
      <c r="N26" s="355">
        <f t="shared" si="5"/>
        <v>0</v>
      </c>
      <c r="O26" s="1354"/>
      <c r="P26" s="356">
        <f t="shared" si="6"/>
        <v>0</v>
      </c>
      <c r="Q26" s="211"/>
      <c r="R26" s="1354"/>
      <c r="T26" s="840" t="s">
        <v>2115</v>
      </c>
      <c r="U26" s="868" t="s">
        <v>2117</v>
      </c>
      <c r="V26" s="838"/>
      <c r="W26" s="838"/>
    </row>
    <row r="27" spans="2:23" ht="33" customHeight="1">
      <c r="B27" s="840" t="s">
        <v>2118</v>
      </c>
      <c r="C27" s="841" t="s">
        <v>813</v>
      </c>
      <c r="D27" s="841">
        <v>3</v>
      </c>
      <c r="E27" s="1573">
        <v>0</v>
      </c>
      <c r="F27" s="1573">
        <v>0</v>
      </c>
      <c r="G27" s="1576">
        <f t="shared" si="7"/>
        <v>0</v>
      </c>
      <c r="I27" s="359" t="s">
        <v>2119</v>
      </c>
      <c r="K27" s="685"/>
      <c r="M27" s="1355"/>
      <c r="N27" s="355">
        <f t="shared" si="5"/>
        <v>0</v>
      </c>
      <c r="O27" s="1354"/>
      <c r="P27" s="356">
        <f t="shared" si="6"/>
        <v>0</v>
      </c>
      <c r="Q27" s="211"/>
      <c r="R27" s="1354"/>
      <c r="T27" s="840" t="s">
        <v>2118</v>
      </c>
      <c r="U27" s="868" t="s">
        <v>2120</v>
      </c>
      <c r="V27" s="838"/>
      <c r="W27" s="838"/>
    </row>
    <row r="28" spans="2:23" ht="33" customHeight="1" thickBot="1">
      <c r="B28" s="871" t="s">
        <v>2121</v>
      </c>
      <c r="C28" s="851" t="s">
        <v>813</v>
      </c>
      <c r="D28" s="851">
        <v>3</v>
      </c>
      <c r="E28" s="1579">
        <f>IFERROR(E24 + E26 - E25 - E27, 0)</f>
        <v>3.8010000000000002</v>
      </c>
      <c r="F28" s="1579">
        <f>IFERROR(F24 + F26 - F25 - F27, 0)</f>
        <v>0</v>
      </c>
      <c r="G28" s="1580">
        <f>IFERROR(G24 + G26 - G25 - G27, 0)</f>
        <v>3.8010000000000002</v>
      </c>
      <c r="I28" s="388" t="s">
        <v>2122</v>
      </c>
      <c r="K28" s="686"/>
      <c r="M28" s="1355"/>
      <c r="N28" s="355">
        <f t="shared" si="5"/>
        <v>0</v>
      </c>
      <c r="O28" s="1354"/>
      <c r="P28" s="211"/>
      <c r="Q28" s="211"/>
      <c r="R28" s="1354"/>
      <c r="T28" s="871" t="s">
        <v>2121</v>
      </c>
      <c r="U28" s="870" t="s">
        <v>2123</v>
      </c>
      <c r="V28" s="872"/>
      <c r="W28" s="872"/>
    </row>
    <row r="29" spans="2:23" ht="15" customHeight="1" thickBot="1">
      <c r="B29" s="153"/>
      <c r="C29" s="873"/>
      <c r="D29" s="873"/>
      <c r="E29" s="1589" t="s">
        <v>2124</v>
      </c>
      <c r="F29" s="1589"/>
      <c r="G29" s="1589"/>
      <c r="M29" s="1354"/>
      <c r="N29" s="413"/>
      <c r="O29" s="1354"/>
      <c r="P29" s="211"/>
      <c r="Q29" s="211"/>
      <c r="R29" s="1354"/>
      <c r="T29" s="873"/>
      <c r="U29" s="872"/>
      <c r="V29" s="872"/>
      <c r="W29" s="872"/>
    </row>
    <row r="30" spans="2:23" ht="33" customHeight="1" thickBot="1">
      <c r="B30" s="853" t="s">
        <v>2125</v>
      </c>
      <c r="C30" s="854" t="s">
        <v>813</v>
      </c>
      <c r="D30" s="854">
        <v>3</v>
      </c>
      <c r="E30" s="1590">
        <f>E15+SUM(E18:E21)+E28</f>
        <v>214.09269171572214</v>
      </c>
      <c r="F30" s="1590">
        <f>F15+SUM(F18:F21)</f>
        <v>3.0459999999999998</v>
      </c>
      <c r="G30" s="1591">
        <f>SUM(E30:F30)</f>
        <v>217.13869171572213</v>
      </c>
      <c r="I30" s="400" t="s">
        <v>2126</v>
      </c>
      <c r="K30" s="686"/>
      <c r="M30" s="1354"/>
      <c r="N30" s="413"/>
      <c r="O30" s="1354"/>
      <c r="P30" s="211"/>
      <c r="Q30" s="211"/>
      <c r="R30" s="1354"/>
      <c r="T30" s="853" t="s">
        <v>2125</v>
      </c>
      <c r="U30" s="874" t="s">
        <v>2127</v>
      </c>
      <c r="V30" s="874" t="s">
        <v>2128</v>
      </c>
      <c r="W30" s="875" t="s">
        <v>2129</v>
      </c>
    </row>
    <row r="31" spans="2:23" ht="15" customHeight="1" thickBot="1">
      <c r="B31" s="876"/>
      <c r="C31" s="876"/>
      <c r="D31" s="876"/>
      <c r="E31" s="1592"/>
      <c r="F31" s="1592"/>
      <c r="G31" s="1592"/>
      <c r="M31" s="1354"/>
      <c r="N31" s="413"/>
      <c r="O31" s="1354"/>
      <c r="P31" s="211"/>
      <c r="Q31" s="211"/>
      <c r="R31" s="1354"/>
      <c r="T31" s="876"/>
      <c r="U31" s="157"/>
      <c r="V31" s="157"/>
      <c r="W31" s="157"/>
    </row>
    <row r="32" spans="2:23" ht="33" customHeight="1" thickBot="1">
      <c r="B32" s="835" t="s">
        <v>2130</v>
      </c>
      <c r="C32" s="837" t="s">
        <v>813</v>
      </c>
      <c r="D32" s="837">
        <v>3</v>
      </c>
      <c r="E32" s="1573">
        <v>0</v>
      </c>
      <c r="F32" s="1573">
        <v>0</v>
      </c>
      <c r="G32" s="1574">
        <f>SUM(E32:F32)</f>
        <v>0</v>
      </c>
      <c r="I32" s="354" t="s">
        <v>2131</v>
      </c>
      <c r="K32" s="685"/>
      <c r="M32" s="1354"/>
      <c r="N32" s="355">
        <f t="shared" ref="N32" si="8">IF( SUM( P32:Q32 ) = 0, 0, $P$5 )</f>
        <v>0</v>
      </c>
      <c r="O32" s="1354"/>
      <c r="P32" s="356">
        <f t="shared" ref="P32:Q33" si="9" xml:space="preserve"> IF( ISNUMBER( E32 ), 0, 1 )</f>
        <v>0</v>
      </c>
      <c r="Q32" s="356">
        <f t="shared" si="9"/>
        <v>0</v>
      </c>
      <c r="R32" s="1354"/>
      <c r="T32" s="835" t="s">
        <v>2130</v>
      </c>
      <c r="U32" s="877" t="s">
        <v>2132</v>
      </c>
      <c r="V32" s="862" t="s">
        <v>2133</v>
      </c>
      <c r="W32" s="878" t="s">
        <v>2134</v>
      </c>
    </row>
    <row r="33" spans="2:23" ht="33" customHeight="1" thickBot="1">
      <c r="B33" s="845" t="s">
        <v>2135</v>
      </c>
      <c r="C33" s="851" t="s">
        <v>813</v>
      </c>
      <c r="D33" s="851">
        <v>3</v>
      </c>
      <c r="E33" s="1573">
        <v>0</v>
      </c>
      <c r="F33" s="1573">
        <v>0</v>
      </c>
      <c r="G33" s="1580">
        <f>SUM(E33:F33)</f>
        <v>0</v>
      </c>
      <c r="H33" s="54"/>
      <c r="I33" s="388" t="s">
        <v>2136</v>
      </c>
      <c r="K33" s="685"/>
      <c r="M33" s="1354"/>
      <c r="N33" s="355">
        <f t="shared" ref="N33" si="10">IF( SUM( P33:Q33 ) = 0, 0, $P$5 )</f>
        <v>0</v>
      </c>
      <c r="O33" s="1354"/>
      <c r="P33" s="356">
        <f t="shared" si="9"/>
        <v>0</v>
      </c>
      <c r="Q33" s="356">
        <f t="shared" si="9"/>
        <v>0</v>
      </c>
      <c r="R33" s="1354"/>
      <c r="T33" s="845" t="s">
        <v>2135</v>
      </c>
      <c r="U33" s="869" t="s">
        <v>2137</v>
      </c>
      <c r="V33" s="869" t="s">
        <v>2138</v>
      </c>
      <c r="W33" s="870" t="s">
        <v>2139</v>
      </c>
    </row>
    <row r="34" spans="2:23" ht="15" customHeight="1" thickBot="1">
      <c r="B34" s="879"/>
      <c r="C34" s="838"/>
      <c r="D34" s="838"/>
      <c r="E34" s="1593"/>
      <c r="F34" s="1593"/>
      <c r="G34" s="1593"/>
      <c r="I34" s="3"/>
      <c r="M34" s="1354"/>
      <c r="N34" s="413"/>
      <c r="O34" s="1354"/>
      <c r="P34" s="211"/>
      <c r="Q34" s="211"/>
      <c r="R34" s="1354"/>
      <c r="T34" s="879"/>
      <c r="U34" s="838"/>
      <c r="V34" s="838"/>
      <c r="W34" s="838"/>
    </row>
    <row r="35" spans="2:23" ht="33" customHeight="1" thickBot="1">
      <c r="B35" s="880" t="s">
        <v>2140</v>
      </c>
      <c r="C35" s="854" t="s">
        <v>813</v>
      </c>
      <c r="D35" s="854">
        <v>3</v>
      </c>
      <c r="E35" s="1594">
        <f>E30+E32+E33</f>
        <v>214.09269171572214</v>
      </c>
      <c r="F35" s="1594">
        <f>F30+F32+F33</f>
        <v>3.0459999999999998</v>
      </c>
      <c r="G35" s="1595">
        <f>SUM(E35:F35)</f>
        <v>217.13869171572213</v>
      </c>
      <c r="I35" s="400" t="s">
        <v>2141</v>
      </c>
      <c r="K35" s="686"/>
      <c r="M35" s="1354"/>
      <c r="N35" s="413"/>
      <c r="O35" s="1354"/>
      <c r="P35" s="211"/>
      <c r="Q35" s="211"/>
      <c r="R35" s="1354"/>
      <c r="T35" s="880" t="s">
        <v>2140</v>
      </c>
      <c r="U35" s="1128" t="s">
        <v>2142</v>
      </c>
      <c r="V35" s="1128" t="s">
        <v>2143</v>
      </c>
      <c r="W35" s="1129" t="s">
        <v>2144</v>
      </c>
    </row>
    <row r="36" spans="2:23" ht="15" customHeight="1" thickBot="1">
      <c r="B36" s="876"/>
      <c r="C36" s="876"/>
      <c r="D36" s="876"/>
      <c r="E36" s="1592"/>
      <c r="F36" s="1592"/>
      <c r="G36" s="1592"/>
      <c r="H36" s="54"/>
      <c r="M36" s="1354"/>
      <c r="N36" s="413"/>
      <c r="O36" s="1354"/>
      <c r="P36" s="211"/>
      <c r="Q36" s="211"/>
      <c r="R36" s="1354"/>
      <c r="T36" s="876"/>
      <c r="U36" s="157"/>
      <c r="V36" s="157"/>
      <c r="W36" s="157"/>
    </row>
    <row r="37" spans="2:23" ht="21.75" customHeight="1" thickBot="1">
      <c r="B37" s="881" t="s">
        <v>2145</v>
      </c>
      <c r="C37" s="879"/>
      <c r="D37" s="879"/>
      <c r="E37" s="1592"/>
      <c r="F37" s="1592"/>
      <c r="G37" s="1592"/>
      <c r="H37" s="54"/>
      <c r="M37" s="1354"/>
      <c r="N37" s="413"/>
      <c r="O37" s="1354"/>
      <c r="P37" s="211"/>
      <c r="Q37" s="211"/>
      <c r="R37" s="1354"/>
      <c r="T37" s="881" t="s">
        <v>2145</v>
      </c>
      <c r="U37" s="157"/>
      <c r="V37" s="157"/>
      <c r="W37" s="157"/>
    </row>
    <row r="38" spans="2:23" ht="33" customHeight="1" thickBot="1">
      <c r="B38" s="853" t="s">
        <v>2145</v>
      </c>
      <c r="C38" s="854" t="s">
        <v>813</v>
      </c>
      <c r="D38" s="854">
        <v>3</v>
      </c>
      <c r="E38" s="1573">
        <v>87.048000000000002</v>
      </c>
      <c r="F38" s="1573">
        <v>32.177999999999997</v>
      </c>
      <c r="G38" s="1591">
        <f>SUM(E38:F38)</f>
        <v>119.226</v>
      </c>
      <c r="I38" s="400" t="s">
        <v>2146</v>
      </c>
      <c r="K38" s="685"/>
      <c r="M38" s="1354"/>
      <c r="N38" s="355">
        <f t="shared" ref="N38" si="11">IF( SUM( P38:Q38 ) = 0, 0, $P$5 )</f>
        <v>0</v>
      </c>
      <c r="O38" s="1354"/>
      <c r="P38" s="356">
        <f t="shared" ref="P38:Q38" si="12" xml:space="preserve"> IF( ISNUMBER( E38 ), 0, 1 )</f>
        <v>0</v>
      </c>
      <c r="Q38" s="356">
        <f t="shared" si="12"/>
        <v>0</v>
      </c>
      <c r="R38" s="1354"/>
      <c r="T38" s="853" t="s">
        <v>2145</v>
      </c>
      <c r="U38" s="882" t="s">
        <v>2147</v>
      </c>
      <c r="V38" s="883" t="s">
        <v>2148</v>
      </c>
      <c r="W38" s="884" t="s">
        <v>2149</v>
      </c>
    </row>
    <row r="39" spans="2:23" ht="15" customHeight="1" thickBot="1">
      <c r="B39" s="876"/>
      <c r="C39" s="876"/>
      <c r="D39" s="876"/>
      <c r="E39" s="1592"/>
      <c r="F39" s="1592"/>
      <c r="G39" s="1592"/>
      <c r="M39" s="1354"/>
      <c r="N39" s="413"/>
      <c r="O39" s="1354"/>
      <c r="P39" s="211"/>
      <c r="Q39" s="211"/>
      <c r="R39" s="1354"/>
      <c r="T39" s="876"/>
      <c r="U39" s="157"/>
      <c r="V39" s="157"/>
      <c r="W39" s="157"/>
    </row>
    <row r="40" spans="2:23" ht="21.75" customHeight="1" thickBot="1">
      <c r="B40" s="881" t="s">
        <v>1286</v>
      </c>
      <c r="C40" s="879"/>
      <c r="D40" s="879"/>
      <c r="E40" s="1592"/>
      <c r="F40" s="1592"/>
      <c r="G40" s="1592"/>
      <c r="M40" s="1354"/>
      <c r="N40" s="413"/>
      <c r="O40" s="1354"/>
      <c r="P40" s="211"/>
      <c r="Q40" s="211"/>
      <c r="R40" s="1354"/>
      <c r="T40" s="881" t="s">
        <v>1286</v>
      </c>
      <c r="U40" s="157"/>
      <c r="V40" s="157"/>
      <c r="W40" s="157"/>
    </row>
    <row r="41" spans="2:23" ht="33" customHeight="1" thickBot="1">
      <c r="B41" s="853" t="s">
        <v>1286</v>
      </c>
      <c r="C41" s="854" t="s">
        <v>813</v>
      </c>
      <c r="D41" s="854">
        <v>3</v>
      </c>
      <c r="E41" s="1573">
        <v>5.8999999999999997E-2</v>
      </c>
      <c r="F41" s="1573">
        <v>0</v>
      </c>
      <c r="G41" s="1591">
        <f>SUM(E41:F41)</f>
        <v>5.8999999999999997E-2</v>
      </c>
      <c r="I41" s="400" t="s">
        <v>2150</v>
      </c>
      <c r="K41" s="685"/>
      <c r="M41" s="1354"/>
      <c r="N41" s="355">
        <f t="shared" ref="N41" si="13">IF( SUM( P41:Q41 ) = 0, 0, $P$5 )</f>
        <v>0</v>
      </c>
      <c r="O41" s="1354"/>
      <c r="P41" s="356">
        <f t="shared" ref="P41:Q41" si="14" xml:space="preserve"> IF( ISNUMBER( E41 ), 0, 1 )</f>
        <v>0</v>
      </c>
      <c r="Q41" s="356">
        <f t="shared" si="14"/>
        <v>0</v>
      </c>
      <c r="R41" s="1354"/>
      <c r="T41" s="853" t="s">
        <v>1286</v>
      </c>
      <c r="U41" s="874" t="s">
        <v>2151</v>
      </c>
      <c r="V41" s="874" t="s">
        <v>2152</v>
      </c>
      <c r="W41" s="875" t="s">
        <v>2153</v>
      </c>
    </row>
    <row r="42" spans="2:23" ht="15" customHeight="1" thickBot="1">
      <c r="B42" s="152"/>
      <c r="C42" s="152"/>
      <c r="D42" s="152"/>
      <c r="E42" s="1596"/>
      <c r="F42" s="1596"/>
      <c r="G42" s="1597"/>
      <c r="M42" s="1354"/>
      <c r="N42" s="413"/>
      <c r="O42" s="1354"/>
      <c r="P42" s="211"/>
      <c r="Q42" s="211"/>
      <c r="R42" s="1354"/>
      <c r="T42" s="152"/>
      <c r="U42" s="154"/>
      <c r="V42" s="154"/>
      <c r="W42" s="155"/>
    </row>
    <row r="43" spans="2:23" ht="42.75" customHeight="1" thickBot="1">
      <c r="B43" s="881" t="s">
        <v>2154</v>
      </c>
      <c r="C43" s="879"/>
      <c r="D43" s="879"/>
      <c r="E43" s="1598"/>
      <c r="F43" s="1598"/>
      <c r="G43" s="1597"/>
      <c r="M43" s="1354"/>
      <c r="N43" s="413"/>
      <c r="O43" s="1354"/>
      <c r="P43" s="211"/>
      <c r="Q43" s="211"/>
      <c r="R43" s="1354"/>
      <c r="T43" s="881" t="s">
        <v>2154</v>
      </c>
      <c r="U43" s="156"/>
      <c r="V43" s="156"/>
      <c r="W43" s="155"/>
    </row>
    <row r="44" spans="2:23" ht="33" customHeight="1" thickBot="1">
      <c r="B44" s="835" t="s">
        <v>2155</v>
      </c>
      <c r="C44" s="837" t="s">
        <v>813</v>
      </c>
      <c r="D44" s="837">
        <v>3</v>
      </c>
      <c r="E44" s="1573">
        <v>2.746</v>
      </c>
      <c r="F44" s="1592"/>
      <c r="G44" s="1599"/>
      <c r="I44" s="354" t="s">
        <v>2156</v>
      </c>
      <c r="K44" s="685"/>
      <c r="M44" s="1354"/>
      <c r="N44" s="355">
        <f t="shared" ref="N44:N45" si="15">IF( SUM( P44:Q44 ) = 0, 0, $P$5 )</f>
        <v>0</v>
      </c>
      <c r="O44" s="1354"/>
      <c r="P44" s="356">
        <f t="shared" ref="P44:P45" si="16" xml:space="preserve"> IF( ISNUMBER( E44 ), 0, 1 )</f>
        <v>0</v>
      </c>
      <c r="Q44" s="211"/>
      <c r="R44" s="1354"/>
      <c r="T44" s="835" t="s">
        <v>2155</v>
      </c>
      <c r="U44" s="885" t="s">
        <v>2157</v>
      </c>
      <c r="V44" s="157"/>
      <c r="W44" s="152"/>
    </row>
    <row r="45" spans="2:23" ht="33" customHeight="1">
      <c r="B45" s="840" t="s">
        <v>2158</v>
      </c>
      <c r="C45" s="841" t="s">
        <v>813</v>
      </c>
      <c r="D45" s="841">
        <v>3</v>
      </c>
      <c r="E45" s="1573">
        <v>2.746</v>
      </c>
      <c r="F45" s="1599"/>
      <c r="G45" s="1599"/>
      <c r="I45" s="359" t="s">
        <v>2159</v>
      </c>
      <c r="K45" s="685"/>
      <c r="M45" s="1354"/>
      <c r="N45" s="355">
        <f t="shared" si="15"/>
        <v>0</v>
      </c>
      <c r="O45" s="1354"/>
      <c r="P45" s="356">
        <f t="shared" si="16"/>
        <v>0</v>
      </c>
      <c r="Q45" s="211"/>
      <c r="R45" s="1354"/>
      <c r="T45" s="840" t="s">
        <v>2158</v>
      </c>
      <c r="U45" s="886" t="s">
        <v>2160</v>
      </c>
      <c r="V45" s="152"/>
      <c r="W45" s="152"/>
    </row>
    <row r="46" spans="2:23" ht="33" customHeight="1" thickBot="1">
      <c r="B46" s="845" t="s">
        <v>2161</v>
      </c>
      <c r="C46" s="851" t="s">
        <v>813</v>
      </c>
      <c r="D46" s="851">
        <v>3</v>
      </c>
      <c r="E46" s="1600">
        <f>E44-E45</f>
        <v>0</v>
      </c>
      <c r="F46" s="1599"/>
      <c r="G46" s="1599"/>
      <c r="I46" s="388" t="s">
        <v>2162</v>
      </c>
      <c r="K46" s="686"/>
      <c r="M46" s="1354"/>
      <c r="N46" s="413"/>
      <c r="O46" s="1354"/>
      <c r="P46" s="211"/>
      <c r="Q46" s="211"/>
      <c r="R46" s="1354"/>
      <c r="T46" s="845" t="s">
        <v>2161</v>
      </c>
      <c r="U46" s="887" t="s">
        <v>2163</v>
      </c>
      <c r="V46" s="152"/>
      <c r="W46" s="152"/>
    </row>
    <row r="47" spans="2:23" ht="15" customHeight="1" thickBot="1">
      <c r="B47" s="879"/>
      <c r="C47" s="879"/>
      <c r="D47" s="879"/>
      <c r="E47" s="1589"/>
      <c r="F47" s="1599"/>
      <c r="G47" s="1599"/>
      <c r="M47" s="1354"/>
      <c r="N47" s="413"/>
      <c r="O47" s="1354"/>
      <c r="P47" s="211"/>
      <c r="Q47" s="211"/>
      <c r="R47" s="1354"/>
      <c r="T47" s="879"/>
      <c r="U47" s="872"/>
      <c r="V47" s="152"/>
      <c r="W47" s="152"/>
    </row>
    <row r="48" spans="2:23" ht="33" customHeight="1" thickBot="1">
      <c r="B48" s="835" t="s">
        <v>2164</v>
      </c>
      <c r="C48" s="837" t="s">
        <v>813</v>
      </c>
      <c r="D48" s="837">
        <v>3</v>
      </c>
      <c r="E48" s="1573">
        <v>5.8789999999999996</v>
      </c>
      <c r="F48" s="1599"/>
      <c r="G48" s="1599"/>
      <c r="I48" s="354" t="s">
        <v>2165</v>
      </c>
      <c r="K48" s="685"/>
      <c r="M48" s="1354"/>
      <c r="N48" s="355">
        <f t="shared" ref="N48:N49" si="17">IF( SUM( P48:Q48 ) = 0, 0, $P$5 )</f>
        <v>0</v>
      </c>
      <c r="O48" s="1354"/>
      <c r="P48" s="356">
        <f t="shared" ref="P48:P49" si="18" xml:space="preserve"> IF( ISNUMBER( E48 ), 0, 1 )</f>
        <v>0</v>
      </c>
      <c r="Q48" s="211"/>
      <c r="R48" s="1354"/>
      <c r="T48" s="835" t="s">
        <v>2164</v>
      </c>
      <c r="U48" s="885" t="s">
        <v>2166</v>
      </c>
      <c r="V48" s="152"/>
      <c r="W48" s="152"/>
    </row>
    <row r="49" spans="2:23" ht="33" customHeight="1">
      <c r="B49" s="840" t="s">
        <v>2167</v>
      </c>
      <c r="C49" s="841" t="s">
        <v>813</v>
      </c>
      <c r="D49" s="841">
        <v>3</v>
      </c>
      <c r="E49" s="1573">
        <v>5.8789999999999996</v>
      </c>
      <c r="F49" s="1599"/>
      <c r="G49" s="1599"/>
      <c r="I49" s="359" t="s">
        <v>2168</v>
      </c>
      <c r="K49" s="685"/>
      <c r="M49" s="1354"/>
      <c r="N49" s="355">
        <f t="shared" si="17"/>
        <v>0</v>
      </c>
      <c r="O49" s="1354"/>
      <c r="P49" s="356">
        <f t="shared" si="18"/>
        <v>0</v>
      </c>
      <c r="Q49" s="211"/>
      <c r="R49" s="1354"/>
      <c r="T49" s="840" t="s">
        <v>2167</v>
      </c>
      <c r="U49" s="886" t="s">
        <v>2169</v>
      </c>
      <c r="V49" s="152"/>
      <c r="W49" s="152"/>
    </row>
    <row r="50" spans="2:23" ht="33" customHeight="1" thickBot="1">
      <c r="B50" s="845" t="s">
        <v>2170</v>
      </c>
      <c r="C50" s="851" t="s">
        <v>813</v>
      </c>
      <c r="D50" s="851">
        <v>3</v>
      </c>
      <c r="E50" s="1600">
        <f>E48-E49</f>
        <v>0</v>
      </c>
      <c r="F50" s="1599"/>
      <c r="G50" s="1599"/>
      <c r="I50" s="388" t="s">
        <v>2171</v>
      </c>
      <c r="K50" s="686"/>
      <c r="M50" s="1354"/>
      <c r="N50" s="413"/>
      <c r="O50" s="1354"/>
      <c r="P50" s="211"/>
      <c r="Q50" s="211"/>
      <c r="R50" s="1354"/>
      <c r="T50" s="845" t="s">
        <v>2170</v>
      </c>
      <c r="U50" s="887" t="s">
        <v>2172</v>
      </c>
      <c r="V50" s="152"/>
      <c r="W50" s="152"/>
    </row>
    <row r="51" spans="2:23" ht="6" customHeight="1">
      <c r="B51" s="112"/>
      <c r="C51" s="112"/>
      <c r="D51" s="112"/>
      <c r="M51" s="1354"/>
      <c r="N51" s="413"/>
      <c r="O51" s="1354"/>
      <c r="P51" s="211"/>
      <c r="Q51" s="211"/>
      <c r="R51" s="1354"/>
    </row>
  </sheetData>
  <mergeCells count="4">
    <mergeCell ref="E1:G1"/>
    <mergeCell ref="B3:K3"/>
    <mergeCell ref="T3:W3"/>
    <mergeCell ref="P4:Q4"/>
  </mergeCells>
  <conditionalFormatting sqref="N15">
    <cfRule type="cellIs" dxfId="345" priority="14" operator="equal">
      <formula>0</formula>
    </cfRule>
  </conditionalFormatting>
  <conditionalFormatting sqref="N17">
    <cfRule type="cellIs" dxfId="344" priority="13" operator="equal">
      <formula>0</formula>
    </cfRule>
  </conditionalFormatting>
  <conditionalFormatting sqref="N16">
    <cfRule type="cellIs" dxfId="343" priority="10" operator="equal">
      <formula>0</formula>
    </cfRule>
  </conditionalFormatting>
  <conditionalFormatting sqref="N29">
    <cfRule type="cellIs" dxfId="342" priority="8" operator="equal">
      <formula>0</formula>
    </cfRule>
  </conditionalFormatting>
  <conditionalFormatting sqref="N30:N31 N34:N37 N39:N40 N42:N43 N46:N47 N50:N51">
    <cfRule type="cellIs" dxfId="341" priority="12" operator="equal">
      <formula>0</formula>
    </cfRule>
  </conditionalFormatting>
  <conditionalFormatting sqref="N8:N14">
    <cfRule type="cellIs" dxfId="340" priority="11" operator="equal">
      <formula>0</formula>
    </cfRule>
  </conditionalFormatting>
  <conditionalFormatting sqref="N22:N23">
    <cfRule type="cellIs" dxfId="339" priority="9" operator="equal">
      <formula>0</formula>
    </cfRule>
  </conditionalFormatting>
  <conditionalFormatting sqref="N24:N28">
    <cfRule type="cellIs" dxfId="338" priority="6" operator="equal">
      <formula>0</formula>
    </cfRule>
  </conditionalFormatting>
  <conditionalFormatting sqref="N18:N21">
    <cfRule type="cellIs" dxfId="337" priority="7" operator="equal">
      <formula>0</formula>
    </cfRule>
  </conditionalFormatting>
  <conditionalFormatting sqref="N41">
    <cfRule type="cellIs" dxfId="336" priority="3" operator="equal">
      <formula>0</formula>
    </cfRule>
  </conditionalFormatting>
  <conditionalFormatting sqref="N44:N45">
    <cfRule type="cellIs" dxfId="335" priority="2" operator="equal">
      <formula>0</formula>
    </cfRule>
  </conditionalFormatting>
  <conditionalFormatting sqref="N48:N49">
    <cfRule type="cellIs" dxfId="334" priority="1" operator="equal">
      <formula>0</formula>
    </cfRule>
  </conditionalFormatting>
  <conditionalFormatting sqref="N32:N33">
    <cfRule type="cellIs" dxfId="333" priority="5" operator="equal">
      <formula>0</formula>
    </cfRule>
  </conditionalFormatting>
  <conditionalFormatting sqref="N38">
    <cfRule type="cellIs" dxfId="332" priority="4" operator="equal">
      <formula>0</formula>
    </cfRule>
  </conditionalFormatting>
  <dataValidations count="1">
    <dataValidation type="custom" allowBlank="1" showErrorMessage="1" errorTitle="Input Error" error="Please input a numeric value." sqref="E41:F41 E38:F38 E32:F33 E24:F27 E18:F21 F12:F14 E13:E14 E8:F11 E44:E45 E48:E49"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pageSetUpPr fitToPage="1"/>
  </sheetPr>
  <dimension ref="B1:AL45"/>
  <sheetViews>
    <sheetView showGridLines="0" topLeftCell="B10" zoomScaleNormal="100" zoomScaleSheetLayoutView="100" workbookViewId="0">
      <selection activeCell="D17" sqref="D17:D31"/>
    </sheetView>
  </sheetViews>
  <sheetFormatPr defaultColWidth="8.625" defaultRowHeight="15.6"/>
  <cols>
    <col min="1" max="1" width="1.625" style="1311" customWidth="1"/>
    <col min="2" max="2" width="32" style="1311" customWidth="1"/>
    <col min="3" max="3" width="7" style="1311" customWidth="1"/>
    <col min="4" max="4" width="5.5" style="1311" customWidth="1"/>
    <col min="5" max="12" width="12.5" style="1608" customWidth="1"/>
    <col min="13" max="13" width="1.625" style="6" customWidth="1"/>
    <col min="14" max="14" width="12.5" style="89" customWidth="1"/>
    <col min="15" max="15" width="1.625" style="1311" customWidth="1"/>
    <col min="16" max="16" width="33.625" style="1311" customWidth="1"/>
    <col min="17" max="18" width="1.625" style="1311" customWidth="1"/>
    <col min="19" max="19" width="20.125" style="1311" customWidth="1"/>
    <col min="20" max="20" width="1.625" style="1346" customWidth="1"/>
    <col min="21" max="27" width="7.5" style="1346" hidden="1" customWidth="1"/>
    <col min="28" max="28" width="1.625" style="1346" hidden="1" customWidth="1"/>
    <col min="29" max="29" width="1.625" style="1311" customWidth="1"/>
    <col min="30" max="30" width="20.625" style="1311" bestFit="1" customWidth="1"/>
    <col min="31" max="38" width="12.5" style="1311" customWidth="1"/>
    <col min="39" max="39" width="1.625" style="1311" customWidth="1"/>
    <col min="40" max="16384" width="8.625" style="1311"/>
  </cols>
  <sheetData>
    <row r="1" spans="2:38" s="66" customFormat="1" ht="30" customHeight="1">
      <c r="B1" s="201" t="s">
        <v>671</v>
      </c>
      <c r="C1" s="201"/>
      <c r="D1" s="201"/>
      <c r="E1" s="1601"/>
      <c r="F1" s="1601"/>
      <c r="G1" s="1601"/>
      <c r="H1" s="1601"/>
      <c r="I1" s="1601"/>
      <c r="J1" s="1601"/>
      <c r="K1" s="2044"/>
      <c r="L1" s="2044"/>
      <c r="M1" s="2044"/>
      <c r="N1" s="2044"/>
      <c r="R1" s="218"/>
      <c r="S1" s="114"/>
      <c r="T1" s="1354"/>
      <c r="U1" s="1346"/>
      <c r="V1" s="1346"/>
      <c r="W1" s="1346"/>
      <c r="X1" s="1346"/>
      <c r="Y1" s="1346"/>
      <c r="Z1" s="1346"/>
      <c r="AA1" s="1346"/>
      <c r="AB1" s="1354"/>
      <c r="AD1" s="201" t="s">
        <v>671</v>
      </c>
    </row>
    <row r="2" spans="2:38" s="66" customFormat="1" ht="30" customHeight="1">
      <c r="B2" s="2044" t="s">
        <v>12</v>
      </c>
      <c r="C2" s="2044"/>
      <c r="D2" s="2044"/>
      <c r="E2" s="2044"/>
      <c r="F2" s="2044"/>
      <c r="G2" s="2044"/>
      <c r="H2" s="2044"/>
      <c r="I2" s="2044"/>
      <c r="J2" s="2044"/>
      <c r="K2" s="1602"/>
      <c r="L2" s="1602"/>
      <c r="M2" s="694"/>
      <c r="N2" s="694"/>
      <c r="R2" s="218"/>
      <c r="S2" s="114"/>
      <c r="T2" s="1354"/>
      <c r="U2" s="1346"/>
      <c r="V2" s="1346"/>
      <c r="W2" s="1346"/>
      <c r="X2" s="1346"/>
      <c r="Y2" s="1346"/>
      <c r="Z2" s="1346"/>
      <c r="AA2" s="1346"/>
      <c r="AB2" s="1354"/>
      <c r="AD2" s="201"/>
    </row>
    <row r="3" spans="2:38" s="30" customFormat="1" ht="45" customHeight="1">
      <c r="B3" s="2045" t="s">
        <v>672</v>
      </c>
      <c r="C3" s="2046"/>
      <c r="D3" s="2046"/>
      <c r="E3" s="2046"/>
      <c r="F3" s="2046"/>
      <c r="G3" s="2046"/>
      <c r="H3" s="2046"/>
      <c r="I3" s="2046"/>
      <c r="J3" s="2046"/>
      <c r="K3" s="2046"/>
      <c r="L3" s="2046"/>
      <c r="M3" s="2046"/>
      <c r="N3" s="2046"/>
      <c r="O3" s="2046"/>
      <c r="P3" s="2046"/>
      <c r="R3" s="171"/>
      <c r="S3" s="265" t="s">
        <v>798</v>
      </c>
      <c r="T3" s="1354"/>
      <c r="U3" s="1346"/>
      <c r="V3" s="1346"/>
      <c r="W3" s="1346"/>
      <c r="X3" s="1346"/>
      <c r="Y3" s="1346"/>
      <c r="Z3" s="1346"/>
      <c r="AA3" s="1346"/>
      <c r="AB3" s="1354"/>
      <c r="AD3" s="2047" t="s">
        <v>2173</v>
      </c>
      <c r="AE3" s="2048"/>
      <c r="AF3" s="2048"/>
      <c r="AG3" s="2048"/>
      <c r="AH3" s="2048"/>
      <c r="AI3" s="2048"/>
      <c r="AJ3" s="2048"/>
      <c r="AK3" s="2048"/>
      <c r="AL3" s="2048"/>
    </row>
    <row r="4" spans="2:38" s="30" customFormat="1" ht="14.25" customHeight="1" thickBot="1">
      <c r="B4" s="713"/>
      <c r="C4" s="713"/>
      <c r="D4" s="713"/>
      <c r="E4" s="1603"/>
      <c r="F4" s="1603"/>
      <c r="G4" s="1603"/>
      <c r="H4" s="1603"/>
      <c r="I4" s="1603"/>
      <c r="J4" s="1603"/>
      <c r="K4" s="1603"/>
      <c r="L4" s="1603"/>
      <c r="M4" s="42"/>
      <c r="N4" s="26"/>
      <c r="R4" s="1350"/>
      <c r="S4" s="1311"/>
      <c r="T4" s="1354"/>
      <c r="U4" s="2031" t="s">
        <v>799</v>
      </c>
      <c r="V4" s="2031"/>
      <c r="W4" s="2031"/>
      <c r="X4" s="2031"/>
      <c r="Y4" s="2031"/>
      <c r="Z4" s="2031"/>
      <c r="AA4" s="2031"/>
      <c r="AB4" s="1354"/>
      <c r="AD4" s="713"/>
      <c r="AE4" s="713"/>
      <c r="AF4" s="713"/>
      <c r="AG4" s="713"/>
      <c r="AH4" s="713"/>
      <c r="AI4" s="713"/>
      <c r="AJ4" s="713"/>
      <c r="AK4" s="713"/>
      <c r="AL4" s="713"/>
    </row>
    <row r="5" spans="2:38" ht="56.25" customHeight="1" thickBot="1">
      <c r="B5" s="341" t="s">
        <v>800</v>
      </c>
      <c r="C5" s="321" t="s">
        <v>801</v>
      </c>
      <c r="D5" s="321" t="s">
        <v>802</v>
      </c>
      <c r="E5" s="1604" t="s">
        <v>1734</v>
      </c>
      <c r="F5" s="1604" t="s">
        <v>1735</v>
      </c>
      <c r="G5" s="1604" t="s">
        <v>1736</v>
      </c>
      <c r="H5" s="1604" t="s">
        <v>1737</v>
      </c>
      <c r="I5" s="1604" t="s">
        <v>1738</v>
      </c>
      <c r="J5" s="1604" t="s">
        <v>1739</v>
      </c>
      <c r="K5" s="1604" t="s">
        <v>1740</v>
      </c>
      <c r="L5" s="1605" t="s">
        <v>1016</v>
      </c>
      <c r="M5" s="77"/>
      <c r="N5" s="890" t="s">
        <v>806</v>
      </c>
      <c r="P5" s="343" t="s">
        <v>807</v>
      </c>
      <c r="R5" s="1350"/>
      <c r="T5" s="1354"/>
      <c r="U5" s="198" t="s">
        <v>808</v>
      </c>
      <c r="V5" s="211"/>
      <c r="W5" s="211"/>
      <c r="X5" s="211"/>
      <c r="Y5" s="211"/>
      <c r="Z5" s="211"/>
      <c r="AA5" s="211"/>
      <c r="AB5" s="1354"/>
      <c r="AD5" s="341" t="s">
        <v>800</v>
      </c>
      <c r="AE5" s="888" t="s">
        <v>2174</v>
      </c>
      <c r="AF5" s="888" t="s">
        <v>1737</v>
      </c>
      <c r="AG5" s="888" t="s">
        <v>1738</v>
      </c>
      <c r="AH5" s="888" t="s">
        <v>1739</v>
      </c>
      <c r="AI5" s="888" t="s">
        <v>1740</v>
      </c>
      <c r="AJ5" s="888" t="s">
        <v>1734</v>
      </c>
      <c r="AK5" s="888" t="s">
        <v>2175</v>
      </c>
      <c r="AL5" s="889" t="s">
        <v>1016</v>
      </c>
    </row>
    <row r="6" spans="2:38" ht="14.25" customHeight="1" thickBot="1">
      <c r="B6" s="77"/>
      <c r="C6" s="77"/>
      <c r="D6" s="77"/>
      <c r="E6" s="1606"/>
      <c r="F6" s="1606"/>
      <c r="G6" s="1606"/>
      <c r="H6" s="1606"/>
      <c r="I6" s="1606"/>
      <c r="J6" s="1606"/>
      <c r="K6" s="1606"/>
      <c r="L6" s="1606"/>
      <c r="M6" s="77"/>
      <c r="N6" s="109"/>
      <c r="R6" s="1350"/>
      <c r="T6" s="1354"/>
      <c r="U6" s="1311"/>
      <c r="V6" s="1311"/>
      <c r="W6" s="1311"/>
      <c r="X6" s="1311"/>
      <c r="Y6" s="1311"/>
      <c r="Z6" s="1311"/>
      <c r="AA6" s="1311"/>
      <c r="AB6" s="1354"/>
      <c r="AD6" s="77"/>
      <c r="AE6" s="891"/>
      <c r="AF6" s="891"/>
      <c r="AG6" s="891"/>
      <c r="AH6" s="891"/>
      <c r="AI6" s="891"/>
      <c r="AJ6" s="891"/>
      <c r="AK6" s="891"/>
      <c r="AL6" s="891"/>
    </row>
    <row r="7" spans="2:38" ht="21" customHeight="1" thickBot="1">
      <c r="B7" s="233" t="s">
        <v>2176</v>
      </c>
      <c r="C7" s="416"/>
      <c r="D7" s="416"/>
      <c r="E7" s="1607"/>
      <c r="F7" s="1607"/>
      <c r="G7" s="1607"/>
      <c r="H7" s="1607"/>
      <c r="I7" s="1607"/>
      <c r="J7" s="1607"/>
      <c r="K7" s="1607"/>
      <c r="L7" s="1607"/>
      <c r="M7" s="77"/>
      <c r="N7" s="77"/>
      <c r="R7" s="1350"/>
      <c r="S7" s="1347"/>
      <c r="T7" s="1354"/>
      <c r="U7" s="1347"/>
      <c r="V7" s="1347"/>
      <c r="W7" s="1347"/>
      <c r="X7" s="1347"/>
      <c r="Y7" s="1347"/>
      <c r="Z7" s="1347"/>
      <c r="AA7" s="1347"/>
      <c r="AB7" s="1354"/>
      <c r="AD7" s="223" t="s">
        <v>2176</v>
      </c>
      <c r="AE7" s="77"/>
      <c r="AF7" s="77"/>
      <c r="AG7" s="77"/>
      <c r="AH7" s="77"/>
      <c r="AI7" s="77"/>
      <c r="AJ7" s="77"/>
      <c r="AK7" s="77"/>
      <c r="AL7" s="77"/>
    </row>
    <row r="8" spans="2:38" ht="33" customHeight="1" thickBot="1">
      <c r="B8" s="237" t="s">
        <v>2177</v>
      </c>
      <c r="C8" s="224" t="s">
        <v>813</v>
      </c>
      <c r="D8" s="224">
        <v>3</v>
      </c>
      <c r="E8" s="1487">
        <v>121.898</v>
      </c>
      <c r="F8" s="1487">
        <v>9.5000000000000001E-2</v>
      </c>
      <c r="G8" s="1487">
        <v>323.44400000000002</v>
      </c>
      <c r="H8" s="1487">
        <v>10227.681</v>
      </c>
      <c r="I8" s="1487">
        <v>8476.7819999999992</v>
      </c>
      <c r="J8" s="1487">
        <v>1617.154</v>
      </c>
      <c r="K8" s="1487">
        <v>1176.405</v>
      </c>
      <c r="L8" s="1505">
        <f>SUM(E8:K8)</f>
        <v>21943.458999999999</v>
      </c>
      <c r="M8" s="1585"/>
      <c r="N8" s="892" t="s">
        <v>2178</v>
      </c>
      <c r="P8" s="685"/>
      <c r="R8" s="1350"/>
      <c r="S8" s="355">
        <f>IF( SUM( U8:AA8 ) = 0, 0, $U$5 )</f>
        <v>0</v>
      </c>
      <c r="T8" s="1354"/>
      <c r="U8" s="356">
        <f t="shared" ref="U8:AA12" si="0" xml:space="preserve"> IF( ISNUMBER( E8 ), 0, 1 )</f>
        <v>0</v>
      </c>
      <c r="V8" s="356">
        <f t="shared" si="0"/>
        <v>0</v>
      </c>
      <c r="W8" s="356">
        <f t="shared" si="0"/>
        <v>0</v>
      </c>
      <c r="X8" s="356">
        <f t="shared" si="0"/>
        <v>0</v>
      </c>
      <c r="Y8" s="356">
        <f t="shared" si="0"/>
        <v>0</v>
      </c>
      <c r="Z8" s="356">
        <f t="shared" si="0"/>
        <v>0</v>
      </c>
      <c r="AA8" s="356">
        <f t="shared" si="0"/>
        <v>0</v>
      </c>
      <c r="AB8" s="1354"/>
      <c r="AD8" s="237" t="s">
        <v>2177</v>
      </c>
      <c r="AE8" s="511" t="s">
        <v>2179</v>
      </c>
      <c r="AF8" s="225" t="s">
        <v>2180</v>
      </c>
      <c r="AG8" s="225" t="s">
        <v>2181</v>
      </c>
      <c r="AH8" s="225" t="s">
        <v>2182</v>
      </c>
      <c r="AI8" s="225" t="s">
        <v>2183</v>
      </c>
      <c r="AJ8" s="225" t="s">
        <v>2184</v>
      </c>
      <c r="AK8" s="225" t="s">
        <v>2185</v>
      </c>
      <c r="AL8" s="298" t="s">
        <v>2186</v>
      </c>
    </row>
    <row r="9" spans="2:38" ht="33" customHeight="1" thickBot="1">
      <c r="B9" s="1423" t="s">
        <v>2187</v>
      </c>
      <c r="C9" s="220" t="s">
        <v>813</v>
      </c>
      <c r="D9" s="220">
        <v>3</v>
      </c>
      <c r="E9" s="1487">
        <v>-13.329000000000001</v>
      </c>
      <c r="F9" s="1487">
        <v>-4.0000000000000001E-3</v>
      </c>
      <c r="G9" s="1487">
        <v>-2.27</v>
      </c>
      <c r="H9" s="1487">
        <v>-68.567999999999998</v>
      </c>
      <c r="I9" s="1487">
        <v>-93.179000000000002</v>
      </c>
      <c r="J9" s="1487">
        <v>-10.901</v>
      </c>
      <c r="K9" s="1487">
        <v>0</v>
      </c>
      <c r="L9" s="1510">
        <f t="shared" ref="L9:L12" si="1">SUM(E9:K9)</f>
        <v>-188.251</v>
      </c>
      <c r="M9" s="1585"/>
      <c r="N9" s="893" t="s">
        <v>2188</v>
      </c>
      <c r="P9" s="685"/>
      <c r="R9" s="1355"/>
      <c r="S9" s="355">
        <f t="shared" ref="S9:S12" si="2">IF( SUM( U9:AA9 ) = 0, 0, $U$5 )</f>
        <v>0</v>
      </c>
      <c r="T9" s="1354"/>
      <c r="U9" s="356">
        <f t="shared" si="0"/>
        <v>0</v>
      </c>
      <c r="V9" s="356">
        <f t="shared" si="0"/>
        <v>0</v>
      </c>
      <c r="W9" s="356">
        <f t="shared" si="0"/>
        <v>0</v>
      </c>
      <c r="X9" s="356">
        <f t="shared" si="0"/>
        <v>0</v>
      </c>
      <c r="Y9" s="356">
        <f t="shared" si="0"/>
        <v>0</v>
      </c>
      <c r="Z9" s="356">
        <f t="shared" si="0"/>
        <v>0</v>
      </c>
      <c r="AA9" s="356">
        <f t="shared" si="0"/>
        <v>0</v>
      </c>
      <c r="AB9" s="1354"/>
      <c r="AD9" s="1423" t="s">
        <v>2187</v>
      </c>
      <c r="AE9" s="221" t="s">
        <v>2189</v>
      </c>
      <c r="AF9" s="221" t="s">
        <v>2190</v>
      </c>
      <c r="AG9" s="221" t="s">
        <v>2191</v>
      </c>
      <c r="AH9" s="221" t="s">
        <v>2192</v>
      </c>
      <c r="AI9" s="221" t="s">
        <v>2193</v>
      </c>
      <c r="AJ9" s="221" t="s">
        <v>2194</v>
      </c>
      <c r="AK9" s="221" t="s">
        <v>2195</v>
      </c>
      <c r="AL9" s="299" t="s">
        <v>2196</v>
      </c>
    </row>
    <row r="10" spans="2:38" ht="33" customHeight="1" thickBot="1">
      <c r="B10" s="1423" t="s">
        <v>2197</v>
      </c>
      <c r="C10" s="220" t="s">
        <v>813</v>
      </c>
      <c r="D10" s="220">
        <v>3</v>
      </c>
      <c r="E10" s="1487">
        <v>0.121</v>
      </c>
      <c r="F10" s="1487">
        <v>0</v>
      </c>
      <c r="G10" s="1487">
        <v>33.747999999999998</v>
      </c>
      <c r="H10" s="1487">
        <v>503.52</v>
      </c>
      <c r="I10" s="1487">
        <v>288.529</v>
      </c>
      <c r="J10" s="1487">
        <v>52.548999999999999</v>
      </c>
      <c r="K10" s="1487">
        <v>23.442</v>
      </c>
      <c r="L10" s="1510">
        <f t="shared" si="1"/>
        <v>901.90899999999999</v>
      </c>
      <c r="M10" s="1585"/>
      <c r="N10" s="894" t="s">
        <v>2198</v>
      </c>
      <c r="P10" s="685"/>
      <c r="R10" s="1355"/>
      <c r="S10" s="355">
        <f t="shared" si="2"/>
        <v>0</v>
      </c>
      <c r="T10" s="1354"/>
      <c r="U10" s="356">
        <f t="shared" si="0"/>
        <v>0</v>
      </c>
      <c r="V10" s="356">
        <f t="shared" si="0"/>
        <v>0</v>
      </c>
      <c r="W10" s="356">
        <f t="shared" si="0"/>
        <v>0</v>
      </c>
      <c r="X10" s="356">
        <f t="shared" si="0"/>
        <v>0</v>
      </c>
      <c r="Y10" s="356">
        <f t="shared" si="0"/>
        <v>0</v>
      </c>
      <c r="Z10" s="356">
        <f t="shared" si="0"/>
        <v>0</v>
      </c>
      <c r="AA10" s="356">
        <f t="shared" si="0"/>
        <v>0</v>
      </c>
      <c r="AB10" s="1354"/>
      <c r="AD10" s="1423" t="s">
        <v>2197</v>
      </c>
      <c r="AE10" s="221" t="s">
        <v>2199</v>
      </c>
      <c r="AF10" s="221" t="s">
        <v>2200</v>
      </c>
      <c r="AG10" s="221" t="s">
        <v>2201</v>
      </c>
      <c r="AH10" s="221" t="s">
        <v>2202</v>
      </c>
      <c r="AI10" s="221" t="s">
        <v>2203</v>
      </c>
      <c r="AJ10" s="221" t="s">
        <v>2204</v>
      </c>
      <c r="AK10" s="221" t="s">
        <v>2205</v>
      </c>
      <c r="AL10" s="299" t="s">
        <v>2206</v>
      </c>
    </row>
    <row r="11" spans="2:38" ht="33" customHeight="1" thickBot="1">
      <c r="B11" s="1423" t="s">
        <v>804</v>
      </c>
      <c r="C11" s="220" t="s">
        <v>813</v>
      </c>
      <c r="D11" s="220">
        <v>3</v>
      </c>
      <c r="E11" s="1487">
        <v>12.739000000000001</v>
      </c>
      <c r="F11" s="1487">
        <v>0</v>
      </c>
      <c r="G11" s="1487">
        <v>-11.441000000000001</v>
      </c>
      <c r="H11" s="1487">
        <v>-14.523</v>
      </c>
      <c r="I11" s="1487">
        <v>29.297000000000001</v>
      </c>
      <c r="J11" s="1487">
        <v>-16.058</v>
      </c>
      <c r="K11" s="1487">
        <v>1E-3</v>
      </c>
      <c r="L11" s="1510">
        <f t="shared" si="1"/>
        <v>1.50000000000029E-2</v>
      </c>
      <c r="M11" s="1585"/>
      <c r="N11" s="895" t="s">
        <v>2207</v>
      </c>
      <c r="P11" s="685"/>
      <c r="R11" s="1355"/>
      <c r="S11" s="355">
        <f t="shared" si="2"/>
        <v>0</v>
      </c>
      <c r="T11" s="1354"/>
      <c r="U11" s="356">
        <f t="shared" si="0"/>
        <v>0</v>
      </c>
      <c r="V11" s="356">
        <f t="shared" si="0"/>
        <v>0</v>
      </c>
      <c r="W11" s="356">
        <f t="shared" si="0"/>
        <v>0</v>
      </c>
      <c r="X11" s="356">
        <f t="shared" si="0"/>
        <v>0</v>
      </c>
      <c r="Y11" s="356">
        <f t="shared" si="0"/>
        <v>0</v>
      </c>
      <c r="Z11" s="356">
        <f t="shared" si="0"/>
        <v>0</v>
      </c>
      <c r="AA11" s="356">
        <f t="shared" si="0"/>
        <v>0</v>
      </c>
      <c r="AB11" s="1354"/>
      <c r="AD11" s="1423" t="s">
        <v>804</v>
      </c>
      <c r="AE11" s="221" t="s">
        <v>2208</v>
      </c>
      <c r="AF11" s="221" t="s">
        <v>2209</v>
      </c>
      <c r="AG11" s="221" t="s">
        <v>2210</v>
      </c>
      <c r="AH11" s="221" t="s">
        <v>2211</v>
      </c>
      <c r="AI11" s="221" t="s">
        <v>2212</v>
      </c>
      <c r="AJ11" s="221" t="s">
        <v>2213</v>
      </c>
      <c r="AK11" s="221" t="s">
        <v>2214</v>
      </c>
      <c r="AL11" s="299" t="s">
        <v>2215</v>
      </c>
    </row>
    <row r="12" spans="2:38" ht="33" customHeight="1">
      <c r="B12" s="1423" t="s">
        <v>2216</v>
      </c>
      <c r="C12" s="220" t="s">
        <v>813</v>
      </c>
      <c r="D12" s="220">
        <v>3</v>
      </c>
      <c r="E12" s="1487">
        <v>0</v>
      </c>
      <c r="F12" s="1487">
        <v>0</v>
      </c>
      <c r="G12" s="1487">
        <v>0</v>
      </c>
      <c r="H12" s="1487">
        <v>7.9980000000000002</v>
      </c>
      <c r="I12" s="1487">
        <v>43.558</v>
      </c>
      <c r="J12" s="1487">
        <v>0</v>
      </c>
      <c r="K12" s="1487">
        <v>0</v>
      </c>
      <c r="L12" s="1510">
        <f t="shared" si="1"/>
        <v>51.555999999999997</v>
      </c>
      <c r="M12" s="1585"/>
      <c r="N12" s="893" t="s">
        <v>2217</v>
      </c>
      <c r="P12" s="685"/>
      <c r="R12" s="1355"/>
      <c r="S12" s="355">
        <f t="shared" si="2"/>
        <v>0</v>
      </c>
      <c r="T12" s="1354"/>
      <c r="U12" s="356">
        <f t="shared" si="0"/>
        <v>0</v>
      </c>
      <c r="V12" s="356">
        <f t="shared" si="0"/>
        <v>0</v>
      </c>
      <c r="W12" s="356">
        <f t="shared" si="0"/>
        <v>0</v>
      </c>
      <c r="X12" s="356">
        <f t="shared" si="0"/>
        <v>0</v>
      </c>
      <c r="Y12" s="356">
        <f t="shared" si="0"/>
        <v>0</v>
      </c>
      <c r="Z12" s="356">
        <f t="shared" si="0"/>
        <v>0</v>
      </c>
      <c r="AA12" s="356">
        <f t="shared" si="0"/>
        <v>0</v>
      </c>
      <c r="AB12" s="1354"/>
      <c r="AD12" s="1423" t="s">
        <v>2216</v>
      </c>
      <c r="AE12" s="221" t="s">
        <v>2218</v>
      </c>
      <c r="AF12" s="221" t="s">
        <v>2219</v>
      </c>
      <c r="AG12" s="221" t="s">
        <v>2220</v>
      </c>
      <c r="AH12" s="221" t="s">
        <v>2221</v>
      </c>
      <c r="AI12" s="221" t="s">
        <v>2222</v>
      </c>
      <c r="AJ12" s="221" t="s">
        <v>2223</v>
      </c>
      <c r="AK12" s="221" t="s">
        <v>2224</v>
      </c>
      <c r="AL12" s="299" t="s">
        <v>2225</v>
      </c>
    </row>
    <row r="13" spans="2:38" ht="33" customHeight="1" thickBot="1">
      <c r="B13" s="1431" t="s">
        <v>2226</v>
      </c>
      <c r="C13" s="227" t="s">
        <v>813</v>
      </c>
      <c r="D13" s="227">
        <v>3</v>
      </c>
      <c r="E13" s="1492">
        <f>SUM(E8:E12)</f>
        <v>121.42899999999999</v>
      </c>
      <c r="F13" s="1492">
        <f t="shared" ref="F13:K13" si="3">SUM(F8:F12)</f>
        <v>9.0999999999999998E-2</v>
      </c>
      <c r="G13" s="1492">
        <f t="shared" si="3"/>
        <v>343.48100000000005</v>
      </c>
      <c r="H13" s="1492">
        <f t="shared" si="3"/>
        <v>10656.108000000002</v>
      </c>
      <c r="I13" s="1492">
        <f t="shared" si="3"/>
        <v>8744.987000000001</v>
      </c>
      <c r="J13" s="1492">
        <f t="shared" si="3"/>
        <v>1642.7439999999999</v>
      </c>
      <c r="K13" s="1492">
        <f t="shared" si="3"/>
        <v>1199.848</v>
      </c>
      <c r="L13" s="1514">
        <f>SUM(E13:K13)</f>
        <v>22708.688000000002</v>
      </c>
      <c r="M13" s="1585"/>
      <c r="N13" s="331" t="s">
        <v>2227</v>
      </c>
      <c r="P13" s="686"/>
      <c r="R13" s="1355"/>
      <c r="S13" s="355"/>
      <c r="T13" s="1354"/>
      <c r="U13" s="211"/>
      <c r="V13" s="211"/>
      <c r="W13" s="211"/>
      <c r="X13" s="211"/>
      <c r="Y13" s="211"/>
      <c r="Z13" s="211"/>
      <c r="AA13" s="211"/>
      <c r="AB13" s="1354"/>
      <c r="AD13" s="1431" t="s">
        <v>2226</v>
      </c>
      <c r="AE13" s="228" t="s">
        <v>2228</v>
      </c>
      <c r="AF13" s="228" t="s">
        <v>2229</v>
      </c>
      <c r="AG13" s="228" t="s">
        <v>2230</v>
      </c>
      <c r="AH13" s="228" t="s">
        <v>2231</v>
      </c>
      <c r="AI13" s="228" t="s">
        <v>2232</v>
      </c>
      <c r="AJ13" s="228" t="s">
        <v>2233</v>
      </c>
      <c r="AK13" s="228" t="s">
        <v>2234</v>
      </c>
      <c r="AL13" s="229" t="s">
        <v>2235</v>
      </c>
    </row>
    <row r="14" spans="2:38" ht="14.25" customHeight="1" thickBot="1">
      <c r="B14" s="896"/>
      <c r="C14" s="896"/>
      <c r="D14" s="896"/>
      <c r="E14" s="1585"/>
      <c r="F14" s="1585"/>
      <c r="G14" s="1585"/>
      <c r="H14" s="1585"/>
      <c r="I14" s="1585"/>
      <c r="J14" s="1585"/>
      <c r="K14" s="1585"/>
      <c r="L14" s="1585"/>
      <c r="M14" s="1585"/>
      <c r="N14" s="26"/>
      <c r="R14" s="1355"/>
      <c r="S14" s="355"/>
      <c r="T14" s="1354"/>
      <c r="U14" s="211"/>
      <c r="V14" s="211"/>
      <c r="W14" s="211"/>
      <c r="X14" s="211"/>
      <c r="Y14" s="211"/>
      <c r="Z14" s="211"/>
      <c r="AA14" s="211"/>
      <c r="AB14" s="1354"/>
      <c r="AD14" s="896"/>
      <c r="AE14" s="77"/>
      <c r="AF14" s="77"/>
      <c r="AG14" s="77"/>
      <c r="AH14" s="77"/>
      <c r="AI14" s="77"/>
      <c r="AJ14" s="77"/>
      <c r="AK14" s="77"/>
      <c r="AL14" s="77"/>
    </row>
    <row r="15" spans="2:38" ht="21" customHeight="1" thickBot="1">
      <c r="B15" s="233" t="s">
        <v>1215</v>
      </c>
      <c r="C15" s="416"/>
      <c r="D15" s="416"/>
      <c r="E15" s="1585"/>
      <c r="F15" s="1585"/>
      <c r="G15" s="1585"/>
      <c r="H15" s="1585"/>
      <c r="I15" s="1585"/>
      <c r="J15" s="1585"/>
      <c r="K15" s="1585"/>
      <c r="L15" s="1585"/>
      <c r="M15" s="1585"/>
      <c r="N15" s="26"/>
      <c r="R15" s="1355"/>
      <c r="S15" s="355"/>
      <c r="T15" s="1354"/>
      <c r="U15" s="211"/>
      <c r="V15" s="211"/>
      <c r="W15" s="211"/>
      <c r="X15" s="211"/>
      <c r="Y15" s="211"/>
      <c r="Z15" s="211"/>
      <c r="AA15" s="211"/>
      <c r="AB15" s="1354"/>
      <c r="AD15" s="223" t="s">
        <v>1215</v>
      </c>
      <c r="AE15" s="77"/>
      <c r="AF15" s="77"/>
      <c r="AG15" s="77"/>
      <c r="AH15" s="77"/>
      <c r="AI15" s="77"/>
      <c r="AJ15" s="77"/>
      <c r="AK15" s="77"/>
      <c r="AL15" s="77"/>
    </row>
    <row r="16" spans="2:38" ht="33" customHeight="1" thickBot="1">
      <c r="B16" s="237" t="s">
        <v>2177</v>
      </c>
      <c r="C16" s="224" t="s">
        <v>813</v>
      </c>
      <c r="D16" s="224">
        <v>3</v>
      </c>
      <c r="E16" s="1487">
        <v>-96.100999999999999</v>
      </c>
      <c r="F16" s="1487">
        <v>-0.05</v>
      </c>
      <c r="G16" s="1487">
        <v>-71.850999999999999</v>
      </c>
      <c r="H16" s="1487">
        <v>-3104.1610000000001</v>
      </c>
      <c r="I16" s="1487">
        <v>-2600.2600000000002</v>
      </c>
      <c r="J16" s="1487">
        <v>-698.64400000000001</v>
      </c>
      <c r="K16" s="1487">
        <v>-8.5459999999999994</v>
      </c>
      <c r="L16" s="1505">
        <f>SUM(E16:K16)</f>
        <v>-6579.6130000000012</v>
      </c>
      <c r="M16" s="1585"/>
      <c r="N16" s="230" t="s">
        <v>2236</v>
      </c>
      <c r="P16" s="685"/>
      <c r="R16" s="1355"/>
      <c r="S16" s="355">
        <f>IF( SUM( U16:AA16 ) = 0, 0, $U$5 )</f>
        <v>0</v>
      </c>
      <c r="T16" s="1354"/>
      <c r="U16" s="356">
        <f t="shared" ref="U16:AA19" si="4" xml:space="preserve"> IF( ISNUMBER( E16 ), 0, 1 )</f>
        <v>0</v>
      </c>
      <c r="V16" s="356">
        <f t="shared" si="4"/>
        <v>0</v>
      </c>
      <c r="W16" s="356">
        <f t="shared" si="4"/>
        <v>0</v>
      </c>
      <c r="X16" s="356">
        <f t="shared" si="4"/>
        <v>0</v>
      </c>
      <c r="Y16" s="356">
        <f t="shared" si="4"/>
        <v>0</v>
      </c>
      <c r="Z16" s="356">
        <f t="shared" si="4"/>
        <v>0</v>
      </c>
      <c r="AA16" s="356">
        <f t="shared" si="4"/>
        <v>0</v>
      </c>
      <c r="AB16" s="1354"/>
      <c r="AD16" s="237" t="s">
        <v>2177</v>
      </c>
      <c r="AE16" s="511" t="s">
        <v>2237</v>
      </c>
      <c r="AF16" s="225" t="s">
        <v>2238</v>
      </c>
      <c r="AG16" s="225" t="s">
        <v>2239</v>
      </c>
      <c r="AH16" s="225" t="s">
        <v>2240</v>
      </c>
      <c r="AI16" s="225" t="s">
        <v>2241</v>
      </c>
      <c r="AJ16" s="225" t="s">
        <v>2242</v>
      </c>
      <c r="AK16" s="225" t="s">
        <v>2243</v>
      </c>
      <c r="AL16" s="298" t="s">
        <v>2244</v>
      </c>
    </row>
    <row r="17" spans="2:38" ht="33" customHeight="1" thickBot="1">
      <c r="B17" s="1423" t="s">
        <v>2187</v>
      </c>
      <c r="C17" s="220" t="s">
        <v>813</v>
      </c>
      <c r="D17" s="220">
        <v>3</v>
      </c>
      <c r="E17" s="1487">
        <v>10.644</v>
      </c>
      <c r="F17" s="1487">
        <v>0</v>
      </c>
      <c r="G17" s="1487">
        <v>1.484</v>
      </c>
      <c r="H17" s="1487">
        <v>66.372</v>
      </c>
      <c r="I17" s="1487">
        <v>90.22</v>
      </c>
      <c r="J17" s="1487">
        <v>14.657</v>
      </c>
      <c r="K17" s="1487">
        <v>0</v>
      </c>
      <c r="L17" s="1510">
        <f>SUM(E17:K17)</f>
        <v>183.37700000000001</v>
      </c>
      <c r="M17" s="1585"/>
      <c r="N17" s="231" t="s">
        <v>2245</v>
      </c>
      <c r="P17" s="685"/>
      <c r="R17" s="1355"/>
      <c r="S17" s="355">
        <f t="shared" ref="S17:S19" si="5">IF( SUM( U17:AA17 ) = 0, 0, $U$5 )</f>
        <v>0</v>
      </c>
      <c r="T17" s="1354"/>
      <c r="U17" s="356">
        <f t="shared" si="4"/>
        <v>0</v>
      </c>
      <c r="V17" s="356">
        <f t="shared" si="4"/>
        <v>0</v>
      </c>
      <c r="W17" s="356">
        <f t="shared" si="4"/>
        <v>0</v>
      </c>
      <c r="X17" s="356">
        <f t="shared" si="4"/>
        <v>0</v>
      </c>
      <c r="Y17" s="356">
        <f t="shared" si="4"/>
        <v>0</v>
      </c>
      <c r="Z17" s="356">
        <f t="shared" si="4"/>
        <v>0</v>
      </c>
      <c r="AA17" s="356">
        <f t="shared" si="4"/>
        <v>0</v>
      </c>
      <c r="AB17" s="1354"/>
      <c r="AD17" s="1423" t="s">
        <v>2187</v>
      </c>
      <c r="AE17" s="316" t="s">
        <v>2246</v>
      </c>
      <c r="AF17" s="221" t="s">
        <v>2247</v>
      </c>
      <c r="AG17" s="221" t="s">
        <v>2248</v>
      </c>
      <c r="AH17" s="221" t="s">
        <v>2249</v>
      </c>
      <c r="AI17" s="221" t="s">
        <v>2250</v>
      </c>
      <c r="AJ17" s="221" t="s">
        <v>2251</v>
      </c>
      <c r="AK17" s="221" t="s">
        <v>2252</v>
      </c>
      <c r="AL17" s="299" t="s">
        <v>2253</v>
      </c>
    </row>
    <row r="18" spans="2:38" ht="33" customHeight="1" thickBot="1">
      <c r="B18" s="1423" t="s">
        <v>804</v>
      </c>
      <c r="C18" s="220" t="s">
        <v>813</v>
      </c>
      <c r="D18" s="220">
        <v>3</v>
      </c>
      <c r="E18" s="1487">
        <v>-3.19</v>
      </c>
      <c r="F18" s="1487">
        <v>0</v>
      </c>
      <c r="G18" s="1487">
        <v>-0.11799999999999999</v>
      </c>
      <c r="H18" s="1487">
        <v>-3.278</v>
      </c>
      <c r="I18" s="1487">
        <v>-0.22500000000000001</v>
      </c>
      <c r="J18" s="1487">
        <v>7.3719999999999999</v>
      </c>
      <c r="K18" s="1487">
        <v>0</v>
      </c>
      <c r="L18" s="1510">
        <f>SUM(E18:K18)</f>
        <v>0.56099999999999994</v>
      </c>
      <c r="M18" s="1585"/>
      <c r="N18" s="231" t="s">
        <v>2254</v>
      </c>
      <c r="P18" s="685"/>
      <c r="R18" s="1355"/>
      <c r="S18" s="355">
        <f t="shared" si="5"/>
        <v>0</v>
      </c>
      <c r="T18" s="1354"/>
      <c r="U18" s="356">
        <f t="shared" si="4"/>
        <v>0</v>
      </c>
      <c r="V18" s="356">
        <f t="shared" si="4"/>
        <v>0</v>
      </c>
      <c r="W18" s="356">
        <f t="shared" si="4"/>
        <v>0</v>
      </c>
      <c r="X18" s="356">
        <f t="shared" si="4"/>
        <v>0</v>
      </c>
      <c r="Y18" s="356">
        <f t="shared" si="4"/>
        <v>0</v>
      </c>
      <c r="Z18" s="356">
        <f t="shared" si="4"/>
        <v>0</v>
      </c>
      <c r="AA18" s="356">
        <f t="shared" si="4"/>
        <v>0</v>
      </c>
      <c r="AB18" s="1354"/>
      <c r="AD18" s="1423" t="s">
        <v>804</v>
      </c>
      <c r="AE18" s="316" t="s">
        <v>2255</v>
      </c>
      <c r="AF18" s="221" t="s">
        <v>2256</v>
      </c>
      <c r="AG18" s="221" t="s">
        <v>2257</v>
      </c>
      <c r="AH18" s="221" t="s">
        <v>2258</v>
      </c>
      <c r="AI18" s="221" t="s">
        <v>2259</v>
      </c>
      <c r="AJ18" s="221" t="s">
        <v>2260</v>
      </c>
      <c r="AK18" s="221" t="s">
        <v>2261</v>
      </c>
      <c r="AL18" s="299" t="s">
        <v>2262</v>
      </c>
    </row>
    <row r="19" spans="2:38" ht="33" customHeight="1">
      <c r="B19" s="1423" t="s">
        <v>2263</v>
      </c>
      <c r="C19" s="220" t="s">
        <v>813</v>
      </c>
      <c r="D19" s="220">
        <v>3</v>
      </c>
      <c r="E19" s="1487">
        <v>-6.0270000000000001</v>
      </c>
      <c r="F19" s="1487">
        <v>-5.0000000000000001E-3</v>
      </c>
      <c r="G19" s="1487">
        <v>-4.9770000000000003</v>
      </c>
      <c r="H19" s="1487">
        <v>-296.13499999999999</v>
      </c>
      <c r="I19" s="1487">
        <v>-202.40299999999999</v>
      </c>
      <c r="J19" s="1487">
        <v>-52.201999999999998</v>
      </c>
      <c r="K19" s="1487">
        <v>-1.538</v>
      </c>
      <c r="L19" s="1510">
        <f>SUM(E19:K19)</f>
        <v>-563.28700000000003</v>
      </c>
      <c r="M19" s="1585"/>
      <c r="N19" s="231" t="s">
        <v>2264</v>
      </c>
      <c r="P19" s="685"/>
      <c r="R19" s="1355"/>
      <c r="S19" s="355">
        <f t="shared" si="5"/>
        <v>0</v>
      </c>
      <c r="T19" s="1354"/>
      <c r="U19" s="356">
        <f t="shared" si="4"/>
        <v>0</v>
      </c>
      <c r="V19" s="356">
        <f t="shared" si="4"/>
        <v>0</v>
      </c>
      <c r="W19" s="356">
        <f t="shared" si="4"/>
        <v>0</v>
      </c>
      <c r="X19" s="356">
        <f t="shared" si="4"/>
        <v>0</v>
      </c>
      <c r="Y19" s="356">
        <f t="shared" si="4"/>
        <v>0</v>
      </c>
      <c r="Z19" s="356">
        <f t="shared" si="4"/>
        <v>0</v>
      </c>
      <c r="AA19" s="356">
        <f t="shared" si="4"/>
        <v>0</v>
      </c>
      <c r="AB19" s="1354"/>
      <c r="AD19" s="1423" t="s">
        <v>2263</v>
      </c>
      <c r="AE19" s="316" t="s">
        <v>2265</v>
      </c>
      <c r="AF19" s="221" t="s">
        <v>2266</v>
      </c>
      <c r="AG19" s="221" t="s">
        <v>2267</v>
      </c>
      <c r="AH19" s="221" t="s">
        <v>2268</v>
      </c>
      <c r="AI19" s="221" t="s">
        <v>2269</v>
      </c>
      <c r="AJ19" s="221" t="s">
        <v>2270</v>
      </c>
      <c r="AK19" s="221" t="s">
        <v>2271</v>
      </c>
      <c r="AL19" s="299" t="s">
        <v>2272</v>
      </c>
    </row>
    <row r="20" spans="2:38" ht="33" customHeight="1" thickBot="1">
      <c r="B20" s="1431" t="s">
        <v>2226</v>
      </c>
      <c r="C20" s="227" t="s">
        <v>813</v>
      </c>
      <c r="D20" s="227">
        <v>3</v>
      </c>
      <c r="E20" s="1492">
        <f>SUM(E16:E19)</f>
        <v>-94.673999999999992</v>
      </c>
      <c r="F20" s="1492">
        <f>SUM(F16:F19)</f>
        <v>-5.5E-2</v>
      </c>
      <c r="G20" s="1492">
        <f>SUM(G16:G19)</f>
        <v>-75.462000000000003</v>
      </c>
      <c r="H20" s="1492">
        <f>SUM(H16:H19)</f>
        <v>-3337.2020000000002</v>
      </c>
      <c r="I20" s="1492">
        <f t="shared" ref="I20" si="6">SUM(I16:I19)</f>
        <v>-2712.6680000000001</v>
      </c>
      <c r="J20" s="1492">
        <f>SUM(J16:J19)</f>
        <v>-728.81700000000001</v>
      </c>
      <c r="K20" s="1492">
        <f>SUM(K16:K19)</f>
        <v>-10.084</v>
      </c>
      <c r="L20" s="1514">
        <f>SUM(E20:K20)</f>
        <v>-6958.9619999999995</v>
      </c>
      <c r="M20" s="1585"/>
      <c r="N20" s="232" t="s">
        <v>2273</v>
      </c>
      <c r="P20" s="686"/>
      <c r="R20" s="1355"/>
      <c r="S20" s="355"/>
      <c r="T20" s="1354"/>
      <c r="U20" s="211"/>
      <c r="V20" s="211"/>
      <c r="W20" s="211"/>
      <c r="X20" s="211"/>
      <c r="Y20" s="211"/>
      <c r="Z20" s="211"/>
      <c r="AA20" s="211"/>
      <c r="AB20" s="1354"/>
      <c r="AD20" s="1431" t="s">
        <v>2226</v>
      </c>
      <c r="AE20" s="234" t="s">
        <v>2274</v>
      </c>
      <c r="AF20" s="228" t="s">
        <v>2275</v>
      </c>
      <c r="AG20" s="228" t="s">
        <v>2276</v>
      </c>
      <c r="AH20" s="228" t="s">
        <v>2277</v>
      </c>
      <c r="AI20" s="228" t="s">
        <v>2278</v>
      </c>
      <c r="AJ20" s="228" t="s">
        <v>2279</v>
      </c>
      <c r="AK20" s="228" t="s">
        <v>2280</v>
      </c>
      <c r="AL20" s="229" t="s">
        <v>2281</v>
      </c>
    </row>
    <row r="21" spans="2:38" ht="14.25" customHeight="1" thickBot="1">
      <c r="B21" s="77"/>
      <c r="C21" s="77"/>
      <c r="D21" s="77"/>
      <c r="E21" s="1585"/>
      <c r="F21" s="1585"/>
      <c r="G21" s="1585"/>
      <c r="H21" s="1585"/>
      <c r="I21" s="1585"/>
      <c r="J21" s="1585"/>
      <c r="K21" s="1585"/>
      <c r="L21" s="1585"/>
      <c r="M21" s="1585"/>
      <c r="N21" s="26"/>
      <c r="R21" s="1355"/>
      <c r="S21" s="355"/>
      <c r="T21" s="1354"/>
      <c r="U21" s="211"/>
      <c r="V21" s="211"/>
      <c r="W21" s="211"/>
      <c r="X21" s="211"/>
      <c r="Y21" s="211"/>
      <c r="Z21" s="211"/>
      <c r="AA21" s="211"/>
      <c r="AB21" s="1354"/>
      <c r="AD21" s="77"/>
      <c r="AE21" s="77"/>
      <c r="AF21" s="77"/>
      <c r="AG21" s="77"/>
      <c r="AH21" s="77"/>
      <c r="AI21" s="77"/>
      <c r="AJ21" s="77"/>
      <c r="AK21" s="77"/>
      <c r="AL21" s="77"/>
    </row>
    <row r="22" spans="2:38" ht="33" customHeight="1" thickBot="1">
      <c r="B22" s="897" t="s">
        <v>2282</v>
      </c>
      <c r="C22" s="253" t="s">
        <v>813</v>
      </c>
      <c r="D22" s="253">
        <v>3</v>
      </c>
      <c r="E22" s="1540">
        <f>E13+E20</f>
        <v>26.754999999999995</v>
      </c>
      <c r="F22" s="1540">
        <f>F13+F20</f>
        <v>3.5999999999999997E-2</v>
      </c>
      <c r="G22" s="1540">
        <f t="shared" ref="G22" si="7">G13+G20</f>
        <v>268.01900000000006</v>
      </c>
      <c r="H22" s="1540">
        <f>H13+H20</f>
        <v>7318.9060000000018</v>
      </c>
      <c r="I22" s="1540">
        <f>I13+I20</f>
        <v>6032.3190000000013</v>
      </c>
      <c r="J22" s="1540">
        <f>J13+J20</f>
        <v>913.92699999999991</v>
      </c>
      <c r="K22" s="1540">
        <f>K13+K20</f>
        <v>1189.7639999999999</v>
      </c>
      <c r="L22" s="1545">
        <f>SUM(E22:K22)</f>
        <v>15749.726000000002</v>
      </c>
      <c r="M22" s="1585"/>
      <c r="N22" s="400" t="s">
        <v>2283</v>
      </c>
      <c r="P22" s="686"/>
      <c r="R22" s="1355"/>
      <c r="S22" s="355"/>
      <c r="T22" s="1354"/>
      <c r="U22" s="211"/>
      <c r="V22" s="211"/>
      <c r="W22" s="211"/>
      <c r="X22" s="211"/>
      <c r="Y22" s="211"/>
      <c r="Z22" s="211"/>
      <c r="AA22" s="211"/>
      <c r="AB22" s="1354"/>
      <c r="AD22" s="897" t="s">
        <v>2282</v>
      </c>
      <c r="AE22" s="898" t="s">
        <v>2284</v>
      </c>
      <c r="AF22" s="899" t="s">
        <v>2285</v>
      </c>
      <c r="AG22" s="899" t="s">
        <v>2286</v>
      </c>
      <c r="AH22" s="899" t="s">
        <v>2287</v>
      </c>
      <c r="AI22" s="899" t="s">
        <v>2288</v>
      </c>
      <c r="AJ22" s="899" t="s">
        <v>2289</v>
      </c>
      <c r="AK22" s="899" t="s">
        <v>2290</v>
      </c>
      <c r="AL22" s="900" t="s">
        <v>2291</v>
      </c>
    </row>
    <row r="23" spans="2:38" ht="14.25" customHeight="1" thickBot="1">
      <c r="B23" s="901"/>
      <c r="C23" s="901"/>
      <c r="D23" s="901"/>
      <c r="E23" s="1585"/>
      <c r="F23" s="1585"/>
      <c r="G23" s="1585"/>
      <c r="H23" s="1585"/>
      <c r="I23" s="1585"/>
      <c r="J23" s="1585"/>
      <c r="K23" s="1585"/>
      <c r="L23" s="1585"/>
      <c r="M23" s="1585"/>
      <c r="N23" s="26"/>
      <c r="R23" s="1355"/>
      <c r="S23" s="355"/>
      <c r="T23" s="395"/>
      <c r="U23" s="211"/>
      <c r="V23" s="211"/>
      <c r="W23" s="211"/>
      <c r="X23" s="211"/>
      <c r="Y23" s="211"/>
      <c r="Z23" s="211"/>
      <c r="AA23" s="211"/>
      <c r="AB23" s="395"/>
      <c r="AD23" s="901"/>
      <c r="AE23" s="77"/>
      <c r="AF23" s="77"/>
      <c r="AG23" s="77"/>
      <c r="AH23" s="77"/>
      <c r="AI23" s="77"/>
      <c r="AJ23" s="77"/>
      <c r="AK23" s="77"/>
      <c r="AL23" s="77"/>
    </row>
    <row r="24" spans="2:38" ht="33" customHeight="1" thickBot="1">
      <c r="B24" s="897" t="s">
        <v>2292</v>
      </c>
      <c r="C24" s="253" t="s">
        <v>813</v>
      </c>
      <c r="D24" s="253">
        <v>3</v>
      </c>
      <c r="E24" s="1540">
        <f>E8+E16</f>
        <v>25.796999999999997</v>
      </c>
      <c r="F24" s="1540">
        <f t="shared" ref="F24:K24" si="8">F8+F16</f>
        <v>4.4999999999999998E-2</v>
      </c>
      <c r="G24" s="1540">
        <f t="shared" si="8"/>
        <v>251.59300000000002</v>
      </c>
      <c r="H24" s="1540">
        <f t="shared" si="8"/>
        <v>7123.52</v>
      </c>
      <c r="I24" s="1540">
        <f t="shared" si="8"/>
        <v>5876.521999999999</v>
      </c>
      <c r="J24" s="1540">
        <f t="shared" si="8"/>
        <v>918.51</v>
      </c>
      <c r="K24" s="1540">
        <f t="shared" si="8"/>
        <v>1167.8589999999999</v>
      </c>
      <c r="L24" s="1545">
        <f>SUM(E24:K24)</f>
        <v>15363.846</v>
      </c>
      <c r="M24" s="1585"/>
      <c r="N24" s="400" t="s">
        <v>2293</v>
      </c>
      <c r="P24" s="686"/>
      <c r="R24" s="1355"/>
      <c r="S24" s="355"/>
      <c r="T24" s="395"/>
      <c r="U24" s="211"/>
      <c r="V24" s="211"/>
      <c r="W24" s="211"/>
      <c r="X24" s="211"/>
      <c r="Y24" s="211"/>
      <c r="Z24" s="211"/>
      <c r="AA24" s="211"/>
      <c r="AB24" s="395"/>
      <c r="AD24" s="897" t="s">
        <v>2292</v>
      </c>
      <c r="AE24" s="898" t="s">
        <v>2294</v>
      </c>
      <c r="AF24" s="899" t="s">
        <v>2295</v>
      </c>
      <c r="AG24" s="899" t="s">
        <v>2296</v>
      </c>
      <c r="AH24" s="899" t="s">
        <v>2297</v>
      </c>
      <c r="AI24" s="899" t="s">
        <v>2298</v>
      </c>
      <c r="AJ24" s="899" t="s">
        <v>2299</v>
      </c>
      <c r="AK24" s="899" t="s">
        <v>2300</v>
      </c>
      <c r="AL24" s="900" t="s">
        <v>2301</v>
      </c>
    </row>
    <row r="25" spans="2:38" ht="14.25" customHeight="1" thickBot="1">
      <c r="B25" s="77"/>
      <c r="C25" s="77"/>
      <c r="D25" s="77"/>
      <c r="E25" s="1585"/>
      <c r="F25" s="1585"/>
      <c r="G25" s="1585"/>
      <c r="H25" s="1585"/>
      <c r="I25" s="1585"/>
      <c r="J25" s="1585"/>
      <c r="K25" s="1585"/>
      <c r="L25" s="1585"/>
      <c r="M25" s="1585"/>
      <c r="O25" s="6"/>
      <c r="P25" s="6"/>
      <c r="R25" s="1355"/>
      <c r="S25" s="355"/>
      <c r="T25" s="395"/>
      <c r="U25" s="211"/>
      <c r="V25" s="211"/>
      <c r="W25" s="211"/>
      <c r="X25" s="211"/>
      <c r="Y25" s="211"/>
      <c r="Z25" s="211"/>
      <c r="AA25" s="211"/>
      <c r="AB25" s="395"/>
      <c r="AD25" s="77"/>
      <c r="AE25" s="77"/>
      <c r="AF25" s="77"/>
      <c r="AG25" s="77"/>
      <c r="AH25" s="77"/>
      <c r="AI25" s="77"/>
      <c r="AJ25" s="77"/>
      <c r="AK25" s="77"/>
      <c r="AL25" s="77"/>
    </row>
    <row r="26" spans="2:38" ht="21" customHeight="1" thickBot="1">
      <c r="B26" s="233" t="s">
        <v>2302</v>
      </c>
      <c r="C26" s="416"/>
      <c r="D26" s="416"/>
      <c r="E26" s="1585"/>
      <c r="F26" s="1585"/>
      <c r="G26" s="1585"/>
      <c r="H26" s="1585"/>
      <c r="I26" s="1585"/>
      <c r="J26" s="1585"/>
      <c r="K26" s="1585"/>
      <c r="L26" s="1585"/>
      <c r="M26" s="1585"/>
      <c r="O26" s="6"/>
      <c r="P26" s="6"/>
      <c r="R26" s="1355"/>
      <c r="S26" s="355"/>
      <c r="T26" s="395"/>
      <c r="U26" s="211"/>
      <c r="V26" s="211"/>
      <c r="W26" s="211"/>
      <c r="X26" s="211"/>
      <c r="Y26" s="211"/>
      <c r="Z26" s="211"/>
      <c r="AA26" s="211"/>
      <c r="AB26" s="395"/>
      <c r="AD26" s="223" t="s">
        <v>2302</v>
      </c>
      <c r="AE26" s="77"/>
      <c r="AF26" s="77"/>
      <c r="AG26" s="77"/>
      <c r="AH26" s="77"/>
      <c r="AI26" s="77"/>
      <c r="AJ26" s="77"/>
      <c r="AK26" s="77"/>
      <c r="AL26" s="77"/>
    </row>
    <row r="27" spans="2:38" ht="22.5" customHeight="1" thickBot="1">
      <c r="B27" s="237" t="s">
        <v>2303</v>
      </c>
      <c r="C27" s="224" t="s">
        <v>813</v>
      </c>
      <c r="D27" s="224">
        <v>3</v>
      </c>
      <c r="E27" s="1487">
        <v>-6.0270000000000001</v>
      </c>
      <c r="F27" s="1487">
        <v>-5.0000000000000001E-3</v>
      </c>
      <c r="G27" s="1487">
        <v>-4.9770000000000003</v>
      </c>
      <c r="H27" s="1487">
        <v>-296.08999999999997</v>
      </c>
      <c r="I27" s="1487">
        <v>-202.30699999999999</v>
      </c>
      <c r="J27" s="1487">
        <v>-52.201999999999998</v>
      </c>
      <c r="K27" s="1487">
        <v>-1.538</v>
      </c>
      <c r="L27" s="1505">
        <f>SUM(E27:K27)</f>
        <v>-563.14599999999996</v>
      </c>
      <c r="M27" s="1585"/>
      <c r="N27" s="230" t="s">
        <v>2304</v>
      </c>
      <c r="O27" s="6"/>
      <c r="P27" s="685"/>
      <c r="R27" s="1355"/>
      <c r="S27" s="355">
        <f t="shared" ref="S27:S28" si="9">IF( SUM( U27:AA27 ) = 0, 0, $U$5 )</f>
        <v>0</v>
      </c>
      <c r="T27" s="1354"/>
      <c r="U27" s="356">
        <f t="shared" ref="U27:W28" si="10" xml:space="preserve"> IF( ISNUMBER( E27 ), 0, 1 )</f>
        <v>0</v>
      </c>
      <c r="V27" s="356">
        <f t="shared" si="10"/>
        <v>0</v>
      </c>
      <c r="W27" s="356">
        <f t="shared" si="10"/>
        <v>0</v>
      </c>
      <c r="X27" s="356">
        <f xml:space="preserve"> IF( ISNUMBER( H27 ), 0, 1 )</f>
        <v>0</v>
      </c>
      <c r="Y27" s="356">
        <f xml:space="preserve"> IF( ISNUMBER( I27 ), 0, 1 )</f>
        <v>0</v>
      </c>
      <c r="Z27" s="356">
        <f t="shared" ref="Z27:AA28" si="11" xml:space="preserve"> IF( ISNUMBER( J27 ), 0, 1 )</f>
        <v>0</v>
      </c>
      <c r="AA27" s="356">
        <f t="shared" si="11"/>
        <v>0</v>
      </c>
      <c r="AB27" s="395"/>
      <c r="AD27" s="237" t="s">
        <v>2303</v>
      </c>
      <c r="AE27" s="511" t="s">
        <v>2305</v>
      </c>
      <c r="AF27" s="225" t="s">
        <v>2306</v>
      </c>
      <c r="AG27" s="225" t="s">
        <v>2307</v>
      </c>
      <c r="AH27" s="225" t="s">
        <v>2308</v>
      </c>
      <c r="AI27" s="225" t="s">
        <v>2309</v>
      </c>
      <c r="AJ27" s="225" t="s">
        <v>2310</v>
      </c>
      <c r="AK27" s="225" t="s">
        <v>2311</v>
      </c>
      <c r="AL27" s="298" t="s">
        <v>2312</v>
      </c>
    </row>
    <row r="28" spans="2:38" ht="22.5" customHeight="1">
      <c r="B28" s="1423" t="s">
        <v>1935</v>
      </c>
      <c r="C28" s="220" t="s">
        <v>813</v>
      </c>
      <c r="D28" s="220">
        <v>3</v>
      </c>
      <c r="E28" s="1487">
        <v>0</v>
      </c>
      <c r="F28" s="1487">
        <v>0</v>
      </c>
      <c r="G28" s="1487">
        <v>0</v>
      </c>
      <c r="H28" s="1487">
        <v>-4.4999999999999998E-2</v>
      </c>
      <c r="I28" s="1487">
        <v>-9.6000000000000002E-2</v>
      </c>
      <c r="J28" s="1487">
        <v>0</v>
      </c>
      <c r="K28" s="1487">
        <v>0</v>
      </c>
      <c r="L28" s="1510">
        <f>SUM(E28:K28)</f>
        <v>-0.14100000000000001</v>
      </c>
      <c r="M28" s="1585"/>
      <c r="N28" s="231" t="s">
        <v>2313</v>
      </c>
      <c r="O28" s="6"/>
      <c r="P28" s="685"/>
      <c r="R28" s="1355"/>
      <c r="S28" s="355">
        <f t="shared" si="9"/>
        <v>0</v>
      </c>
      <c r="T28" s="1354"/>
      <c r="U28" s="356">
        <f t="shared" si="10"/>
        <v>0</v>
      </c>
      <c r="V28" s="356">
        <f t="shared" si="10"/>
        <v>0</v>
      </c>
      <c r="W28" s="356">
        <f t="shared" si="10"/>
        <v>0</v>
      </c>
      <c r="X28" s="356">
        <f xml:space="preserve"> IF( ISNUMBER( H28 ), 0, 1 )</f>
        <v>0</v>
      </c>
      <c r="Y28" s="356">
        <f xml:space="preserve"> IF( ISNUMBER( I28 ), 0, 1 )</f>
        <v>0</v>
      </c>
      <c r="Z28" s="356">
        <f t="shared" si="11"/>
        <v>0</v>
      </c>
      <c r="AA28" s="356">
        <f t="shared" si="11"/>
        <v>0</v>
      </c>
      <c r="AB28" s="395"/>
      <c r="AD28" s="1423" t="s">
        <v>1935</v>
      </c>
      <c r="AE28" s="316" t="s">
        <v>2314</v>
      </c>
      <c r="AF28" s="221" t="s">
        <v>2315</v>
      </c>
      <c r="AG28" s="221" t="s">
        <v>2316</v>
      </c>
      <c r="AH28" s="221" t="s">
        <v>2317</v>
      </c>
      <c r="AI28" s="221" t="s">
        <v>2318</v>
      </c>
      <c r="AJ28" s="221" t="s">
        <v>2319</v>
      </c>
      <c r="AK28" s="221" t="s">
        <v>2320</v>
      </c>
      <c r="AL28" s="299" t="s">
        <v>2321</v>
      </c>
    </row>
    <row r="29" spans="2:38" ht="22.5" customHeight="1" thickBot="1">
      <c r="B29" s="1431" t="s">
        <v>1016</v>
      </c>
      <c r="C29" s="227" t="s">
        <v>813</v>
      </c>
      <c r="D29" s="227">
        <v>3</v>
      </c>
      <c r="E29" s="1492">
        <f>E27+E28</f>
        <v>-6.0270000000000001</v>
      </c>
      <c r="F29" s="1492">
        <f>F27+F28</f>
        <v>-5.0000000000000001E-3</v>
      </c>
      <c r="G29" s="1492">
        <f t="shared" ref="G29:J29" si="12">G27+G28</f>
        <v>-4.9770000000000003</v>
      </c>
      <c r="H29" s="1492">
        <f t="shared" si="12"/>
        <v>-296.13499999999999</v>
      </c>
      <c r="I29" s="1492">
        <f t="shared" si="12"/>
        <v>-202.40299999999999</v>
      </c>
      <c r="J29" s="1492">
        <f t="shared" si="12"/>
        <v>-52.201999999999998</v>
      </c>
      <c r="K29" s="1492">
        <f>K27+K28</f>
        <v>-1.538</v>
      </c>
      <c r="L29" s="1514">
        <f>SUM(E29:K29)</f>
        <v>-563.28700000000003</v>
      </c>
      <c r="M29" s="1585"/>
      <c r="N29" s="232" t="s">
        <v>2322</v>
      </c>
      <c r="O29" s="6"/>
      <c r="P29" s="686"/>
      <c r="R29" s="1355"/>
      <c r="S29" s="355">
        <f>IF( SUM( U29:AA29 ) = 0, 0, "2D.16 should equal 2D.10" )</f>
        <v>0</v>
      </c>
      <c r="T29" s="395"/>
      <c r="U29" s="356">
        <f t="shared" ref="U29:AA29" si="13">IF(E29=E19,0,1)</f>
        <v>0</v>
      </c>
      <c r="V29" s="356">
        <f t="shared" si="13"/>
        <v>0</v>
      </c>
      <c r="W29" s="356">
        <f t="shared" si="13"/>
        <v>0</v>
      </c>
      <c r="X29" s="356">
        <f t="shared" si="13"/>
        <v>0</v>
      </c>
      <c r="Y29" s="356">
        <f t="shared" si="13"/>
        <v>0</v>
      </c>
      <c r="Z29" s="356">
        <f t="shared" si="13"/>
        <v>0</v>
      </c>
      <c r="AA29" s="356">
        <f t="shared" si="13"/>
        <v>0</v>
      </c>
      <c r="AB29" s="395"/>
      <c r="AD29" s="1431" t="s">
        <v>1016</v>
      </c>
      <c r="AE29" s="234" t="s">
        <v>2323</v>
      </c>
      <c r="AF29" s="228" t="s">
        <v>2324</v>
      </c>
      <c r="AG29" s="228" t="s">
        <v>2325</v>
      </c>
      <c r="AH29" s="228" t="s">
        <v>2326</v>
      </c>
      <c r="AI29" s="228" t="s">
        <v>2327</v>
      </c>
      <c r="AJ29" s="228" t="s">
        <v>2328</v>
      </c>
      <c r="AK29" s="228" t="s">
        <v>2329</v>
      </c>
      <c r="AL29" s="229" t="s">
        <v>2330</v>
      </c>
    </row>
    <row r="30" spans="2:38" ht="12" customHeight="1">
      <c r="B30" s="77"/>
      <c r="C30" s="77"/>
      <c r="D30" s="77"/>
      <c r="E30" s="1607"/>
      <c r="F30" s="1607"/>
      <c r="G30" s="1607"/>
      <c r="H30" s="1607"/>
      <c r="I30" s="1607"/>
      <c r="J30" s="1607"/>
      <c r="K30" s="1607"/>
      <c r="L30" s="1607"/>
      <c r="M30" s="31"/>
      <c r="S30" s="413">
        <f t="shared" ref="S30:S38" si="14">IF( SUM( U30:W30 ) = 0, 0, $S$5 )</f>
        <v>0</v>
      </c>
      <c r="U30" s="211"/>
      <c r="V30" s="211"/>
      <c r="W30" s="211"/>
      <c r="X30" s="211"/>
      <c r="Y30" s="211"/>
      <c r="Z30" s="211"/>
      <c r="AA30" s="211"/>
    </row>
    <row r="31" spans="2:38" ht="15.75" customHeight="1">
      <c r="B31" s="2128" t="s">
        <v>2331</v>
      </c>
      <c r="C31" s="2128"/>
      <c r="D31" s="2128"/>
      <c r="E31" s="2128"/>
      <c r="F31" s="2128"/>
      <c r="G31" s="2128"/>
      <c r="H31" s="2128"/>
      <c r="I31" s="2128"/>
      <c r="J31" s="2128"/>
      <c r="K31" s="2128"/>
      <c r="S31" s="413">
        <f t="shared" si="14"/>
        <v>0</v>
      </c>
      <c r="T31" s="215"/>
      <c r="U31" s="211"/>
      <c r="V31" s="211"/>
      <c r="W31" s="211"/>
      <c r="X31" s="211"/>
      <c r="Y31" s="211"/>
      <c r="Z31" s="211"/>
      <c r="AA31" s="211"/>
      <c r="AB31" s="215"/>
    </row>
    <row r="32" spans="2:38">
      <c r="S32" s="413">
        <f t="shared" si="14"/>
        <v>0</v>
      </c>
      <c r="U32" s="211"/>
      <c r="V32" s="211"/>
      <c r="W32" s="211"/>
      <c r="X32" s="211"/>
      <c r="Y32" s="211"/>
      <c r="Z32" s="211"/>
      <c r="AA32" s="211"/>
    </row>
    <row r="33" spans="19:27">
      <c r="S33" s="413">
        <f t="shared" si="14"/>
        <v>0</v>
      </c>
      <c r="U33" s="211"/>
      <c r="V33" s="211"/>
      <c r="W33" s="211"/>
      <c r="X33" s="211"/>
      <c r="Y33" s="211"/>
      <c r="Z33" s="211"/>
      <c r="AA33" s="211"/>
    </row>
    <row r="34" spans="19:27">
      <c r="S34" s="413">
        <f t="shared" si="14"/>
        <v>0</v>
      </c>
      <c r="U34" s="211"/>
      <c r="V34" s="211"/>
      <c r="W34" s="211"/>
      <c r="X34" s="211"/>
      <c r="Y34" s="211"/>
      <c r="Z34" s="211"/>
      <c r="AA34" s="211"/>
    </row>
    <row r="35" spans="19:27">
      <c r="S35" s="413">
        <f t="shared" si="14"/>
        <v>0</v>
      </c>
      <c r="U35" s="211"/>
      <c r="V35" s="211"/>
      <c r="W35" s="211"/>
      <c r="X35" s="211"/>
      <c r="Y35" s="211"/>
      <c r="Z35" s="211"/>
      <c r="AA35" s="211"/>
    </row>
    <row r="36" spans="19:27">
      <c r="S36" s="413">
        <f t="shared" si="14"/>
        <v>0</v>
      </c>
      <c r="U36" s="211"/>
      <c r="V36" s="211"/>
      <c r="W36" s="211"/>
      <c r="X36" s="211"/>
      <c r="Y36" s="211"/>
      <c r="Z36" s="211"/>
      <c r="AA36" s="211"/>
    </row>
    <row r="37" spans="19:27">
      <c r="S37" s="413">
        <f t="shared" si="14"/>
        <v>0</v>
      </c>
      <c r="U37" s="211"/>
      <c r="V37" s="211"/>
      <c r="W37" s="211"/>
      <c r="X37" s="211"/>
      <c r="Y37" s="211"/>
      <c r="Z37" s="211"/>
      <c r="AA37" s="211"/>
    </row>
    <row r="38" spans="19:27">
      <c r="S38" s="413">
        <f t="shared" si="14"/>
        <v>0</v>
      </c>
      <c r="U38" s="211"/>
      <c r="V38" s="211"/>
      <c r="W38" s="211"/>
      <c r="X38" s="211"/>
      <c r="Y38" s="211"/>
      <c r="Z38" s="211"/>
      <c r="AA38" s="211"/>
    </row>
    <row r="44" spans="19:27">
      <c r="S44" s="413">
        <f t="shared" ref="S44:S45" si="15">IF( SUM( U44:W44 ) = 0, 0, $S$5 )</f>
        <v>0</v>
      </c>
      <c r="U44" s="211"/>
      <c r="V44" s="211"/>
      <c r="W44" s="211"/>
      <c r="X44" s="211"/>
      <c r="Y44" s="211"/>
      <c r="Z44" s="211"/>
      <c r="AA44" s="211"/>
    </row>
    <row r="45" spans="19:27">
      <c r="S45" s="413">
        <f t="shared" si="15"/>
        <v>0</v>
      </c>
      <c r="U45" s="211"/>
      <c r="V45" s="211"/>
      <c r="W45" s="211"/>
      <c r="X45" s="211"/>
      <c r="Y45" s="211"/>
      <c r="Z45" s="211"/>
      <c r="AA45" s="211"/>
    </row>
  </sheetData>
  <mergeCells count="6">
    <mergeCell ref="B31:K31"/>
    <mergeCell ref="K1:N1"/>
    <mergeCell ref="B2:J2"/>
    <mergeCell ref="B3:P3"/>
    <mergeCell ref="AD3:AL3"/>
    <mergeCell ref="U4:AA4"/>
  </mergeCells>
  <conditionalFormatting sqref="S8:S19">
    <cfRule type="cellIs" dxfId="331" priority="8" operator="equal">
      <formula>0</formula>
    </cfRule>
  </conditionalFormatting>
  <conditionalFormatting sqref="S30:S38">
    <cfRule type="cellIs" dxfId="330" priority="6" operator="equal">
      <formula>0</formula>
    </cfRule>
  </conditionalFormatting>
  <conditionalFormatting sqref="S20">
    <cfRule type="cellIs" dxfId="329" priority="7" operator="equal">
      <formula>0</formula>
    </cfRule>
  </conditionalFormatting>
  <conditionalFormatting sqref="S44:S45">
    <cfRule type="cellIs" dxfId="328" priority="5" operator="equal">
      <formula>0</formula>
    </cfRule>
  </conditionalFormatting>
  <conditionalFormatting sqref="S23:S26">
    <cfRule type="cellIs" dxfId="327" priority="4" operator="equal">
      <formula>0</formula>
    </cfRule>
  </conditionalFormatting>
  <conditionalFormatting sqref="S21:S22">
    <cfRule type="cellIs" dxfId="326" priority="3" operator="equal">
      <formula>0</formula>
    </cfRule>
  </conditionalFormatting>
  <conditionalFormatting sqref="S27:S28">
    <cfRule type="cellIs" dxfId="325" priority="2" operator="equal">
      <formula>0</formula>
    </cfRule>
  </conditionalFormatting>
  <conditionalFormatting sqref="S29">
    <cfRule type="cellIs" dxfId="324" priority="1" operator="equal">
      <formula>0</formula>
    </cfRule>
  </conditionalFormatting>
  <dataValidations count="1">
    <dataValidation type="custom" allowBlank="1" showErrorMessage="1" errorTitle="Input Error" error="Please input a numeric value." sqref="E16:K19 E8:K12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pageSetUpPr fitToPage="1"/>
  </sheetPr>
  <dimension ref="B1:AA56"/>
  <sheetViews>
    <sheetView showGridLines="0" topLeftCell="B1" zoomScale="70" zoomScaleNormal="70" zoomScaleSheetLayoutView="100" workbookViewId="0">
      <selection activeCell="D17" sqref="D17:D31"/>
    </sheetView>
  </sheetViews>
  <sheetFormatPr defaultColWidth="8.625" defaultRowHeight="14.45"/>
  <cols>
    <col min="1" max="1" width="1.625" style="1608" customWidth="1"/>
    <col min="2" max="2" width="36.125" style="1608" customWidth="1"/>
    <col min="3" max="3" width="7" style="1608" customWidth="1"/>
    <col min="4" max="4" width="5.125" style="1608" customWidth="1"/>
    <col min="5" max="5" width="12.5" style="1567" customWidth="1"/>
    <col min="6" max="6" width="14.125" style="1567" customWidth="1"/>
    <col min="7" max="7" width="17.5" style="1567" customWidth="1"/>
    <col min="8" max="8" width="12.5" style="1567" customWidth="1"/>
    <col min="9" max="9" width="1.625" style="1608" customWidth="1"/>
    <col min="10" max="10" width="12.5" style="1682" customWidth="1"/>
    <col min="11" max="11" width="1.625" style="1608" customWidth="1"/>
    <col min="12" max="12" width="33.625" style="1608" customWidth="1"/>
    <col min="13" max="14" width="1.625" style="1608" customWidth="1"/>
    <col min="15" max="15" width="25" style="1608" customWidth="1"/>
    <col min="16" max="16" width="1.625" style="1608" customWidth="1"/>
    <col min="17" max="19" width="8.125" style="1608" hidden="1" customWidth="1"/>
    <col min="20" max="20" width="1.625" style="1608" hidden="1" customWidth="1"/>
    <col min="21" max="21" width="1.625" style="1608" customWidth="1"/>
    <col min="22" max="22" width="36.125" style="1608" customWidth="1"/>
    <col min="23" max="26" width="15" style="1608" customWidth="1"/>
    <col min="27" max="27" width="1.625" style="1608" customWidth="1"/>
    <col min="28" max="16384" width="8.625" style="1608"/>
  </cols>
  <sheetData>
    <row r="1" spans="2:26" s="1610" customFormat="1" ht="30" customHeight="1">
      <c r="B1" s="1601" t="s">
        <v>673</v>
      </c>
      <c r="C1" s="1601"/>
      <c r="D1" s="1601"/>
      <c r="E1" s="1609"/>
      <c r="F1" s="1609"/>
      <c r="G1" s="1609"/>
      <c r="H1" s="1609"/>
      <c r="J1" s="1611"/>
      <c r="N1" s="1612"/>
      <c r="O1" s="1613"/>
      <c r="P1" s="1614"/>
      <c r="Q1" s="1608"/>
      <c r="R1" s="1608"/>
      <c r="S1" s="1608"/>
      <c r="T1" s="1614"/>
      <c r="V1" s="1601" t="s">
        <v>673</v>
      </c>
    </row>
    <row r="2" spans="2:26" s="1610" customFormat="1" ht="30" customHeight="1">
      <c r="B2" s="1601" t="s">
        <v>12</v>
      </c>
      <c r="C2" s="1602"/>
      <c r="D2" s="1602"/>
      <c r="E2" s="1615"/>
      <c r="F2" s="1615"/>
      <c r="G2" s="1615"/>
      <c r="H2" s="1615"/>
      <c r="J2" s="1611"/>
      <c r="N2" s="1612"/>
      <c r="O2" s="1613"/>
      <c r="P2" s="1614"/>
      <c r="Q2" s="1608"/>
      <c r="R2" s="1608"/>
      <c r="S2" s="1608"/>
      <c r="T2" s="1614"/>
      <c r="V2" s="1601"/>
    </row>
    <row r="3" spans="2:26" ht="45" customHeight="1">
      <c r="B3" s="2129" t="s">
        <v>674</v>
      </c>
      <c r="C3" s="2130"/>
      <c r="D3" s="2130"/>
      <c r="E3" s="2130"/>
      <c r="F3" s="2130"/>
      <c r="G3" s="2130"/>
      <c r="H3" s="2130"/>
      <c r="I3" s="2130"/>
      <c r="J3" s="2130"/>
      <c r="K3" s="2130"/>
      <c r="L3" s="2130"/>
      <c r="N3" s="1616"/>
      <c r="O3" s="1617" t="s">
        <v>798</v>
      </c>
      <c r="P3" s="1614"/>
      <c r="T3" s="1614"/>
      <c r="V3" s="2131" t="s">
        <v>674</v>
      </c>
      <c r="W3" s="2132"/>
      <c r="X3" s="2132"/>
      <c r="Y3" s="2132"/>
      <c r="Z3" s="2132"/>
    </row>
    <row r="4" spans="2:26" ht="15" customHeight="1" thickBot="1">
      <c r="B4" s="1618"/>
      <c r="C4" s="1618"/>
      <c r="D4" s="1618"/>
      <c r="E4" s="1619"/>
      <c r="F4" s="1619"/>
      <c r="G4" s="1619"/>
      <c r="H4" s="1619"/>
      <c r="I4" s="1607"/>
      <c r="J4" s="1620"/>
      <c r="N4" s="1621"/>
      <c r="P4" s="1614"/>
      <c r="Q4" s="2133" t="s">
        <v>799</v>
      </c>
      <c r="R4" s="2133"/>
      <c r="S4" s="2133"/>
      <c r="T4" s="1614"/>
      <c r="V4" s="1618"/>
      <c r="W4" s="1618"/>
      <c r="X4" s="1618"/>
      <c r="Y4" s="1618"/>
      <c r="Z4" s="1618"/>
    </row>
    <row r="5" spans="2:26" s="1628" customFormat="1" ht="55.5" customHeight="1" thickBot="1">
      <c r="B5" s="1622" t="s">
        <v>800</v>
      </c>
      <c r="C5" s="1623" t="s">
        <v>801</v>
      </c>
      <c r="D5" s="1623" t="s">
        <v>802</v>
      </c>
      <c r="E5" s="1624" t="s">
        <v>2332</v>
      </c>
      <c r="F5" s="1624" t="s">
        <v>2333</v>
      </c>
      <c r="G5" s="1624" t="s">
        <v>2334</v>
      </c>
      <c r="H5" s="1625" t="s">
        <v>1016</v>
      </c>
      <c r="I5" s="1626"/>
      <c r="J5" s="1627" t="s">
        <v>806</v>
      </c>
      <c r="L5" s="1627" t="s">
        <v>807</v>
      </c>
      <c r="N5" s="1621"/>
      <c r="O5" s="1608"/>
      <c r="P5" s="1614"/>
      <c r="Q5" s="1629" t="s">
        <v>808</v>
      </c>
      <c r="R5" s="1630"/>
      <c r="S5" s="1630"/>
      <c r="T5" s="1614"/>
      <c r="V5" s="1622" t="s">
        <v>800</v>
      </c>
      <c r="W5" s="1623" t="s">
        <v>2332</v>
      </c>
      <c r="X5" s="1623" t="s">
        <v>2333</v>
      </c>
      <c r="Y5" s="1623" t="s">
        <v>2334</v>
      </c>
      <c r="Z5" s="1631" t="s">
        <v>1016</v>
      </c>
    </row>
    <row r="6" spans="2:26" s="1628" customFormat="1" ht="15" customHeight="1" thickBot="1">
      <c r="B6" s="1632"/>
      <c r="C6" s="1632"/>
      <c r="D6" s="1632"/>
      <c r="E6" s="1473"/>
      <c r="F6" s="1473"/>
      <c r="G6" s="1473"/>
      <c r="H6" s="1473"/>
      <c r="I6" s="1626"/>
      <c r="J6" s="1632"/>
      <c r="N6" s="1621"/>
      <c r="O6" s="1608"/>
      <c r="P6" s="1614"/>
      <c r="Q6" s="1608"/>
      <c r="R6" s="1608"/>
      <c r="S6" s="1608"/>
      <c r="T6" s="1614"/>
      <c r="V6" s="1632"/>
      <c r="W6" s="1632"/>
      <c r="X6" s="1632"/>
      <c r="Y6" s="1632"/>
      <c r="Z6" s="1632"/>
    </row>
    <row r="7" spans="2:26" s="1635" customFormat="1" ht="20.25" customHeight="1" thickBot="1">
      <c r="B7" s="1633" t="s">
        <v>2335</v>
      </c>
      <c r="C7" s="1634"/>
      <c r="D7" s="1634"/>
      <c r="E7" s="1473"/>
      <c r="F7" s="1473"/>
      <c r="G7" s="1473"/>
      <c r="H7" s="1473"/>
      <c r="J7" s="1626"/>
      <c r="N7" s="1621"/>
      <c r="O7" s="1636"/>
      <c r="P7" s="1614"/>
      <c r="Q7" s="1636"/>
      <c r="R7" s="1636"/>
      <c r="S7" s="1636"/>
      <c r="T7" s="1614"/>
      <c r="V7" s="1633" t="s">
        <v>2335</v>
      </c>
      <c r="W7" s="1632"/>
      <c r="X7" s="1632"/>
      <c r="Y7" s="1632"/>
      <c r="Z7" s="1632"/>
    </row>
    <row r="8" spans="2:26" s="1635" customFormat="1" ht="33" customHeight="1" thickBot="1">
      <c r="B8" s="1637" t="s">
        <v>2336</v>
      </c>
      <c r="C8" s="1638" t="s">
        <v>813</v>
      </c>
      <c r="D8" s="1638">
        <v>3</v>
      </c>
      <c r="E8" s="1487">
        <v>0</v>
      </c>
      <c r="F8" s="1487">
        <v>0</v>
      </c>
      <c r="G8" s="1487">
        <v>0</v>
      </c>
      <c r="H8" s="1505">
        <f>SUM(E8:G8)</f>
        <v>0</v>
      </c>
      <c r="J8" s="1639" t="s">
        <v>2337</v>
      </c>
      <c r="L8" s="1640"/>
      <c r="N8" s="1621"/>
      <c r="O8" s="1641">
        <f>IF( SUM( Q8:S8 ) = 0, 0, $Q$5 )</f>
        <v>0</v>
      </c>
      <c r="P8" s="1614"/>
      <c r="Q8" s="1642">
        <f xml:space="preserve"> IF( ISNUMBER( E8 ), 0, 1 )</f>
        <v>0</v>
      </c>
      <c r="R8" s="1642">
        <f t="shared" ref="Q8:S9" si="0" xml:space="preserve"> IF( ISNUMBER( F8 ), 0, 1 )</f>
        <v>0</v>
      </c>
      <c r="S8" s="1642">
        <f t="shared" si="0"/>
        <v>0</v>
      </c>
      <c r="T8" s="1614"/>
      <c r="V8" s="1637" t="s">
        <v>2336</v>
      </c>
      <c r="W8" s="1643" t="s">
        <v>2338</v>
      </c>
      <c r="X8" s="1643" t="s">
        <v>2339</v>
      </c>
      <c r="Y8" s="1643" t="s">
        <v>2340</v>
      </c>
      <c r="Z8" s="1644" t="s">
        <v>2341</v>
      </c>
    </row>
    <row r="9" spans="2:26" s="1635" customFormat="1" ht="33" customHeight="1">
      <c r="B9" s="1645" t="s">
        <v>2342</v>
      </c>
      <c r="C9" s="1646" t="s">
        <v>813</v>
      </c>
      <c r="D9" s="1646">
        <v>3</v>
      </c>
      <c r="E9" s="1499">
        <v>0</v>
      </c>
      <c r="F9" s="1499">
        <v>0</v>
      </c>
      <c r="G9" s="1499">
        <v>0</v>
      </c>
      <c r="H9" s="1510">
        <f t="shared" ref="H9:H14" si="1">SUM(E9:G9)</f>
        <v>0</v>
      </c>
      <c r="J9" s="1647" t="s">
        <v>2343</v>
      </c>
      <c r="L9" s="1640"/>
      <c r="N9" s="1614"/>
      <c r="O9" s="1641">
        <f>IF( SUM( Q9:S9 ) = 0, 0, $Q$5 )</f>
        <v>0</v>
      </c>
      <c r="P9" s="1614"/>
      <c r="Q9" s="1642">
        <f t="shared" si="0"/>
        <v>0</v>
      </c>
      <c r="R9" s="1642">
        <f t="shared" si="0"/>
        <v>0</v>
      </c>
      <c r="S9" s="1642">
        <f t="shared" si="0"/>
        <v>0</v>
      </c>
      <c r="T9" s="1614"/>
      <c r="V9" s="1645" t="s">
        <v>2342</v>
      </c>
      <c r="W9" s="1648" t="s">
        <v>2344</v>
      </c>
      <c r="X9" s="1648" t="s">
        <v>2345</v>
      </c>
      <c r="Y9" s="1648" t="s">
        <v>2346</v>
      </c>
      <c r="Z9" s="1649" t="s">
        <v>2347</v>
      </c>
    </row>
    <row r="10" spans="2:26" s="1635" customFormat="1" ht="33" customHeight="1" thickBot="1">
      <c r="B10" s="1645" t="s">
        <v>2348</v>
      </c>
      <c r="C10" s="1646" t="s">
        <v>813</v>
      </c>
      <c r="D10" s="1646">
        <v>3</v>
      </c>
      <c r="E10" s="1490">
        <f>SUM(E8:E9)</f>
        <v>0</v>
      </c>
      <c r="F10" s="1490">
        <f>SUM(F8:F9)</f>
        <v>0</v>
      </c>
      <c r="G10" s="1490">
        <f>SUM(G8:G9)</f>
        <v>0</v>
      </c>
      <c r="H10" s="1510">
        <f t="shared" si="1"/>
        <v>0</v>
      </c>
      <c r="J10" s="1647" t="s">
        <v>2349</v>
      </c>
      <c r="L10" s="1650"/>
      <c r="N10" s="1614"/>
      <c r="O10" s="1641"/>
      <c r="P10" s="1614"/>
      <c r="Q10" s="1630"/>
      <c r="R10" s="1630"/>
      <c r="S10" s="1630"/>
      <c r="T10" s="1614"/>
      <c r="V10" s="1645" t="s">
        <v>2348</v>
      </c>
      <c r="W10" s="1648" t="s">
        <v>2350</v>
      </c>
      <c r="X10" s="1648" t="s">
        <v>2351</v>
      </c>
      <c r="Y10" s="1648" t="s">
        <v>2352</v>
      </c>
      <c r="Z10" s="1649" t="s">
        <v>2353</v>
      </c>
    </row>
    <row r="11" spans="2:26" s="1635" customFormat="1" ht="33" customHeight="1" thickBot="1">
      <c r="B11" s="1645" t="s">
        <v>2354</v>
      </c>
      <c r="C11" s="1646" t="s">
        <v>813</v>
      </c>
      <c r="D11" s="1646">
        <v>3</v>
      </c>
      <c r="E11" s="1499">
        <v>0</v>
      </c>
      <c r="F11" s="1499">
        <v>0</v>
      </c>
      <c r="G11" s="1499">
        <v>0</v>
      </c>
      <c r="H11" s="1510">
        <f t="shared" si="1"/>
        <v>0</v>
      </c>
      <c r="J11" s="1647" t="s">
        <v>2355</v>
      </c>
      <c r="L11" s="1640"/>
      <c r="N11" s="1614"/>
      <c r="O11" s="1641">
        <f>IF( SUM( Q11:S11 ) = 0, 0, $Q$5 )</f>
        <v>0</v>
      </c>
      <c r="P11" s="1614"/>
      <c r="Q11" s="1642">
        <f t="shared" ref="Q11:S13" si="2" xml:space="preserve"> IF( ISNUMBER( E11 ), 0, 1 )</f>
        <v>0</v>
      </c>
      <c r="R11" s="1642">
        <f t="shared" si="2"/>
        <v>0</v>
      </c>
      <c r="S11" s="1642">
        <f t="shared" si="2"/>
        <v>0</v>
      </c>
      <c r="T11" s="1614"/>
      <c r="V11" s="1645" t="s">
        <v>2354</v>
      </c>
      <c r="W11" s="1648" t="s">
        <v>2356</v>
      </c>
      <c r="X11" s="1648" t="s">
        <v>2357</v>
      </c>
      <c r="Y11" s="1648" t="s">
        <v>2358</v>
      </c>
      <c r="Z11" s="1649" t="s">
        <v>2359</v>
      </c>
    </row>
    <row r="12" spans="2:26" s="1635" customFormat="1" ht="33" customHeight="1" thickBot="1">
      <c r="B12" s="1645" t="s">
        <v>2360</v>
      </c>
      <c r="C12" s="1646" t="s">
        <v>813</v>
      </c>
      <c r="D12" s="1646">
        <v>3</v>
      </c>
      <c r="E12" s="1499">
        <v>0</v>
      </c>
      <c r="F12" s="1499">
        <v>0</v>
      </c>
      <c r="G12" s="1499">
        <v>0</v>
      </c>
      <c r="H12" s="1510">
        <f t="shared" si="1"/>
        <v>0</v>
      </c>
      <c r="J12" s="1647" t="s">
        <v>2361</v>
      </c>
      <c r="L12" s="1640"/>
      <c r="N12" s="1614"/>
      <c r="O12" s="1641">
        <f t="shared" ref="O12:O13" si="3">IF( SUM( Q12:S12 ) = 0, 0, $Q$5 )</f>
        <v>0</v>
      </c>
      <c r="P12" s="1614"/>
      <c r="Q12" s="1642">
        <f t="shared" si="2"/>
        <v>0</v>
      </c>
      <c r="R12" s="1642">
        <f t="shared" si="2"/>
        <v>0</v>
      </c>
      <c r="S12" s="1642">
        <f t="shared" si="2"/>
        <v>0</v>
      </c>
      <c r="T12" s="1614"/>
      <c r="V12" s="1645" t="s">
        <v>2360</v>
      </c>
      <c r="W12" s="1648" t="s">
        <v>2362</v>
      </c>
      <c r="X12" s="1648" t="s">
        <v>2363</v>
      </c>
      <c r="Y12" s="1648" t="s">
        <v>2364</v>
      </c>
      <c r="Z12" s="1649" t="s">
        <v>2365</v>
      </c>
    </row>
    <row r="13" spans="2:26" s="1635" customFormat="1" ht="33" customHeight="1">
      <c r="B13" s="1645" t="s">
        <v>2366</v>
      </c>
      <c r="C13" s="1646" t="s">
        <v>813</v>
      </c>
      <c r="D13" s="1646">
        <v>3</v>
      </c>
      <c r="E13" s="1499">
        <v>0</v>
      </c>
      <c r="F13" s="1499">
        <v>0</v>
      </c>
      <c r="G13" s="1499">
        <v>0</v>
      </c>
      <c r="H13" s="1510">
        <f t="shared" si="1"/>
        <v>0</v>
      </c>
      <c r="J13" s="1647" t="s">
        <v>2367</v>
      </c>
      <c r="L13" s="1640"/>
      <c r="N13" s="1614"/>
      <c r="O13" s="1641">
        <f t="shared" si="3"/>
        <v>0</v>
      </c>
      <c r="P13" s="1614"/>
      <c r="Q13" s="1642">
        <f t="shared" si="2"/>
        <v>0</v>
      </c>
      <c r="R13" s="1642">
        <f t="shared" si="2"/>
        <v>0</v>
      </c>
      <c r="S13" s="1642">
        <f t="shared" si="2"/>
        <v>0</v>
      </c>
      <c r="T13" s="1614"/>
      <c r="V13" s="1645" t="s">
        <v>2366</v>
      </c>
      <c r="W13" s="1648" t="s">
        <v>2368</v>
      </c>
      <c r="X13" s="1648" t="s">
        <v>2369</v>
      </c>
      <c r="Y13" s="1648" t="s">
        <v>2370</v>
      </c>
      <c r="Z13" s="1649" t="s">
        <v>2371</v>
      </c>
    </row>
    <row r="14" spans="2:26" s="1635" customFormat="1" ht="33" customHeight="1" thickBot="1">
      <c r="B14" s="1651" t="s">
        <v>1016</v>
      </c>
      <c r="C14" s="1652" t="s">
        <v>813</v>
      </c>
      <c r="D14" s="1652">
        <v>3</v>
      </c>
      <c r="E14" s="1492">
        <f>SUM(E10:E13)</f>
        <v>0</v>
      </c>
      <c r="F14" s="1492">
        <f>SUM(F10:F13)</f>
        <v>0</v>
      </c>
      <c r="G14" s="1492">
        <f>SUM(G10:G13)</f>
        <v>0</v>
      </c>
      <c r="H14" s="1514">
        <f t="shared" si="1"/>
        <v>0</v>
      </c>
      <c r="J14" s="1653" t="s">
        <v>2372</v>
      </c>
      <c r="L14" s="1650"/>
      <c r="N14" s="1614"/>
      <c r="O14" s="1641">
        <f>IF( SUM( Q14:S14 ) = 0, 0, $U$5 )</f>
        <v>0</v>
      </c>
      <c r="P14" s="1614"/>
      <c r="Q14" s="1630"/>
      <c r="R14" s="1630"/>
      <c r="S14" s="1630"/>
      <c r="T14" s="1614"/>
      <c r="V14" s="1651" t="s">
        <v>1016</v>
      </c>
      <c r="W14" s="1654" t="s">
        <v>2373</v>
      </c>
      <c r="X14" s="1654" t="s">
        <v>2374</v>
      </c>
      <c r="Y14" s="1654" t="s">
        <v>2375</v>
      </c>
      <c r="Z14" s="1655" t="s">
        <v>2376</v>
      </c>
    </row>
    <row r="15" spans="2:26" s="1635" customFormat="1" ht="15" customHeight="1" thickBot="1">
      <c r="B15" s="1656"/>
      <c r="C15" s="1656"/>
      <c r="D15" s="1656"/>
      <c r="E15" s="1569"/>
      <c r="F15" s="1569"/>
      <c r="G15" s="1569"/>
      <c r="H15" s="1569"/>
      <c r="J15" s="1657"/>
      <c r="N15" s="1614"/>
      <c r="O15" s="1641"/>
      <c r="P15" s="1614"/>
      <c r="Q15" s="1630"/>
      <c r="R15" s="1630"/>
      <c r="S15" s="1630"/>
      <c r="T15" s="1614"/>
      <c r="V15" s="1656"/>
      <c r="W15" s="1658"/>
      <c r="X15" s="1658"/>
      <c r="Y15" s="1658"/>
      <c r="Z15" s="1658"/>
    </row>
    <row r="16" spans="2:26" s="1635" customFormat="1" ht="33" customHeight="1" thickBot="1">
      <c r="B16" s="1659" t="s">
        <v>2377</v>
      </c>
      <c r="C16" s="1660" t="s">
        <v>813</v>
      </c>
      <c r="D16" s="1660">
        <v>3</v>
      </c>
      <c r="E16" s="1661">
        <v>0</v>
      </c>
      <c r="F16" s="1661">
        <v>0</v>
      </c>
      <c r="G16" s="1662"/>
      <c r="H16" s="1566">
        <f>SUM(E16:F16)</f>
        <v>0</v>
      </c>
      <c r="J16" s="1663" t="s">
        <v>2378</v>
      </c>
      <c r="L16" s="1640"/>
      <c r="N16" s="1614"/>
      <c r="O16" s="1641">
        <f t="shared" ref="O16" si="4">IF( SUM( Q16:S16 ) = 0, 0, $Q$5 )</f>
        <v>0</v>
      </c>
      <c r="P16" s="1614"/>
      <c r="Q16" s="1642">
        <f xml:space="preserve"> IF( ISNUMBER( E16 ), 0, 1 )</f>
        <v>0</v>
      </c>
      <c r="R16" s="1642">
        <f xml:space="preserve"> IF( ISNUMBER( F16 ), 0, 1 )</f>
        <v>0</v>
      </c>
      <c r="S16" s="1630"/>
      <c r="T16" s="1614"/>
      <c r="V16" s="1659" t="s">
        <v>2377</v>
      </c>
      <c r="W16" s="1664" t="s">
        <v>2379</v>
      </c>
      <c r="X16" s="1664" t="s">
        <v>2380</v>
      </c>
      <c r="Y16" s="1664" t="s">
        <v>2381</v>
      </c>
      <c r="Z16" s="1665" t="s">
        <v>2382</v>
      </c>
    </row>
    <row r="17" spans="2:26" s="1635" customFormat="1" ht="15" customHeight="1" thickBot="1">
      <c r="B17" s="1666"/>
      <c r="C17" s="1666"/>
      <c r="D17" s="1666"/>
      <c r="E17" s="1569"/>
      <c r="F17" s="1569"/>
      <c r="G17" s="1569"/>
      <c r="H17" s="1569"/>
      <c r="J17" s="1657"/>
      <c r="N17" s="1614"/>
      <c r="O17" s="1641">
        <f xml:space="preserve"> IF( SUM( Q17:S17 ) = 0, 0,#REF! )</f>
        <v>0</v>
      </c>
      <c r="P17" s="1614"/>
      <c r="Q17" s="1630"/>
      <c r="R17" s="1630"/>
      <c r="S17" s="1630"/>
      <c r="T17" s="1614"/>
      <c r="V17" s="1666"/>
      <c r="W17" s="1658"/>
      <c r="X17" s="1658"/>
      <c r="Y17" s="1658"/>
      <c r="Z17" s="1658"/>
    </row>
    <row r="18" spans="2:26" ht="20.25" customHeight="1" thickBot="1">
      <c r="B18" s="1633" t="s">
        <v>2383</v>
      </c>
      <c r="C18" s="1634"/>
      <c r="D18" s="1634"/>
      <c r="E18" s="1473"/>
      <c r="F18" s="1473"/>
      <c r="G18" s="1473"/>
      <c r="H18" s="1473"/>
      <c r="I18" s="1635"/>
      <c r="J18" s="1626"/>
      <c r="N18" s="1614"/>
      <c r="O18" s="1641"/>
      <c r="P18" s="1614"/>
      <c r="Q18" s="1630"/>
      <c r="R18" s="1630"/>
      <c r="S18" s="1630"/>
      <c r="T18" s="1614"/>
      <c r="V18" s="1633" t="s">
        <v>2383</v>
      </c>
      <c r="W18" s="1632"/>
      <c r="X18" s="1632"/>
      <c r="Y18" s="1632"/>
      <c r="Z18" s="1632"/>
    </row>
    <row r="19" spans="2:26" ht="33" customHeight="1" thickBot="1">
      <c r="B19" s="1637" t="s">
        <v>2384</v>
      </c>
      <c r="C19" s="1638" t="s">
        <v>813</v>
      </c>
      <c r="D19" s="1638">
        <v>3</v>
      </c>
      <c r="E19" s="1487">
        <v>18.207000000000001</v>
      </c>
      <c r="F19" s="1487">
        <v>0</v>
      </c>
      <c r="G19" s="1487">
        <v>0</v>
      </c>
      <c r="H19" s="1505">
        <f t="shared" ref="H19:H30" si="5">SUM(E19:G19)</f>
        <v>18.207000000000001</v>
      </c>
      <c r="I19" s="1635"/>
      <c r="J19" s="1639" t="s">
        <v>2385</v>
      </c>
      <c r="L19" s="1640"/>
      <c r="N19" s="1614"/>
      <c r="O19" s="1641">
        <f t="shared" ref="O19" si="6">IF( SUM( Q19:S19 ) = 0, 0, $Q$5 )</f>
        <v>0</v>
      </c>
      <c r="P19" s="1614"/>
      <c r="Q19" s="1642">
        <f t="shared" ref="Q19:S23" si="7" xml:space="preserve"> IF( ISNUMBER( E19 ), 0, 1 )</f>
        <v>0</v>
      </c>
      <c r="R19" s="1642">
        <f t="shared" si="7"/>
        <v>0</v>
      </c>
      <c r="S19" s="1642">
        <f t="shared" si="7"/>
        <v>0</v>
      </c>
      <c r="T19" s="1614"/>
      <c r="V19" s="1637" t="s">
        <v>2384</v>
      </c>
      <c r="W19" s="1643" t="s">
        <v>2386</v>
      </c>
      <c r="X19" s="1643" t="s">
        <v>2387</v>
      </c>
      <c r="Y19" s="1643" t="s">
        <v>2388</v>
      </c>
      <c r="Z19" s="1644" t="s">
        <v>2389</v>
      </c>
    </row>
    <row r="20" spans="2:26" ht="33" customHeight="1" thickBot="1">
      <c r="B20" s="1645" t="s">
        <v>2390</v>
      </c>
      <c r="C20" s="1646" t="s">
        <v>813</v>
      </c>
      <c r="D20" s="1646">
        <v>3</v>
      </c>
      <c r="E20" s="1499">
        <v>0</v>
      </c>
      <c r="F20" s="1499">
        <v>5.3239999999999998</v>
      </c>
      <c r="G20" s="1499">
        <v>0</v>
      </c>
      <c r="H20" s="1510">
        <f t="shared" si="5"/>
        <v>5.3239999999999998</v>
      </c>
      <c r="I20" s="1635"/>
      <c r="J20" s="1647" t="s">
        <v>2391</v>
      </c>
      <c r="L20" s="1640"/>
      <c r="N20" s="1614"/>
      <c r="O20" s="1641">
        <f t="shared" ref="O20:O23" si="8">IF( SUM( Q20:S20 ) = 0, 0, $Q$5 )</f>
        <v>0</v>
      </c>
      <c r="P20" s="1614"/>
      <c r="Q20" s="1642">
        <f t="shared" si="7"/>
        <v>0</v>
      </c>
      <c r="R20" s="1642">
        <f t="shared" si="7"/>
        <v>0</v>
      </c>
      <c r="S20" s="1642">
        <f t="shared" si="7"/>
        <v>0</v>
      </c>
      <c r="T20" s="1614"/>
      <c r="V20" s="1645" t="s">
        <v>2390</v>
      </c>
      <c r="W20" s="1648" t="s">
        <v>2392</v>
      </c>
      <c r="X20" s="1648" t="s">
        <v>2393</v>
      </c>
      <c r="Y20" s="1648" t="s">
        <v>2394</v>
      </c>
      <c r="Z20" s="1649" t="s">
        <v>2395</v>
      </c>
    </row>
    <row r="21" spans="2:26" ht="33" customHeight="1" thickBot="1">
      <c r="B21" s="1645" t="s">
        <v>2396</v>
      </c>
      <c r="C21" s="1646" t="s">
        <v>813</v>
      </c>
      <c r="D21" s="1646">
        <v>3</v>
      </c>
      <c r="E21" s="1499">
        <v>2.528</v>
      </c>
      <c r="F21" s="1499">
        <v>0</v>
      </c>
      <c r="G21" s="1499">
        <v>0</v>
      </c>
      <c r="H21" s="1510">
        <f t="shared" si="5"/>
        <v>2.528</v>
      </c>
      <c r="I21" s="1635"/>
      <c r="J21" s="1647" t="s">
        <v>2397</v>
      </c>
      <c r="L21" s="1640"/>
      <c r="N21" s="1614"/>
      <c r="O21" s="1641">
        <f t="shared" si="8"/>
        <v>0</v>
      </c>
      <c r="P21" s="1614"/>
      <c r="Q21" s="1642">
        <f t="shared" si="7"/>
        <v>0</v>
      </c>
      <c r="R21" s="1642">
        <f t="shared" si="7"/>
        <v>0</v>
      </c>
      <c r="S21" s="1642">
        <f t="shared" si="7"/>
        <v>0</v>
      </c>
      <c r="T21" s="1614"/>
      <c r="V21" s="1645" t="s">
        <v>2396</v>
      </c>
      <c r="W21" s="1648" t="s">
        <v>2398</v>
      </c>
      <c r="X21" s="1648" t="s">
        <v>2399</v>
      </c>
      <c r="Y21" s="1648" t="s">
        <v>2400</v>
      </c>
      <c r="Z21" s="1649" t="s">
        <v>2401</v>
      </c>
    </row>
    <row r="22" spans="2:26" ht="33" customHeight="1" thickBot="1">
      <c r="B22" s="1645" t="s">
        <v>2336</v>
      </c>
      <c r="C22" s="1646" t="s">
        <v>813</v>
      </c>
      <c r="D22" s="1646">
        <v>3</v>
      </c>
      <c r="E22" s="1499">
        <v>5.2939999999999996</v>
      </c>
      <c r="F22" s="1499">
        <v>0</v>
      </c>
      <c r="G22" s="1499">
        <v>0</v>
      </c>
      <c r="H22" s="1510">
        <f t="shared" si="5"/>
        <v>5.2939999999999996</v>
      </c>
      <c r="I22" s="1635"/>
      <c r="J22" s="1647" t="s">
        <v>2402</v>
      </c>
      <c r="L22" s="1640"/>
      <c r="N22" s="1614"/>
      <c r="O22" s="1641">
        <f t="shared" si="8"/>
        <v>0</v>
      </c>
      <c r="P22" s="1614"/>
      <c r="Q22" s="1642">
        <f t="shared" si="7"/>
        <v>0</v>
      </c>
      <c r="R22" s="1642">
        <f t="shared" si="7"/>
        <v>0</v>
      </c>
      <c r="S22" s="1642">
        <f t="shared" si="7"/>
        <v>0</v>
      </c>
      <c r="T22" s="1614"/>
      <c r="V22" s="1645" t="s">
        <v>2336</v>
      </c>
      <c r="W22" s="1648" t="s">
        <v>2403</v>
      </c>
      <c r="X22" s="1648" t="s">
        <v>2404</v>
      </c>
      <c r="Y22" s="1648" t="s">
        <v>2405</v>
      </c>
      <c r="Z22" s="1649" t="s">
        <v>2406</v>
      </c>
    </row>
    <row r="23" spans="2:26" ht="33" customHeight="1">
      <c r="B23" s="1645" t="s">
        <v>2342</v>
      </c>
      <c r="C23" s="1646" t="s">
        <v>813</v>
      </c>
      <c r="D23" s="1646">
        <v>3</v>
      </c>
      <c r="E23" s="1499">
        <v>0</v>
      </c>
      <c r="F23" s="1499">
        <v>0</v>
      </c>
      <c r="G23" s="1499">
        <v>0</v>
      </c>
      <c r="H23" s="1510">
        <f t="shared" si="5"/>
        <v>0</v>
      </c>
      <c r="I23" s="1635"/>
      <c r="J23" s="1647" t="s">
        <v>2407</v>
      </c>
      <c r="L23" s="1640"/>
      <c r="N23" s="1614"/>
      <c r="O23" s="1641">
        <f t="shared" si="8"/>
        <v>0</v>
      </c>
      <c r="P23" s="1614"/>
      <c r="Q23" s="1642">
        <f t="shared" si="7"/>
        <v>0</v>
      </c>
      <c r="R23" s="1642">
        <f t="shared" si="7"/>
        <v>0</v>
      </c>
      <c r="S23" s="1642">
        <f t="shared" si="7"/>
        <v>0</v>
      </c>
      <c r="T23" s="1667"/>
      <c r="V23" s="1645" t="s">
        <v>2342</v>
      </c>
      <c r="W23" s="1648" t="s">
        <v>2408</v>
      </c>
      <c r="X23" s="1648" t="s">
        <v>2409</v>
      </c>
      <c r="Y23" s="1648" t="s">
        <v>2410</v>
      </c>
      <c r="Z23" s="1649" t="s">
        <v>2411</v>
      </c>
    </row>
    <row r="24" spans="2:26" ht="33" customHeight="1" thickBot="1">
      <c r="B24" s="1645" t="s">
        <v>2412</v>
      </c>
      <c r="C24" s="1646" t="s">
        <v>813</v>
      </c>
      <c r="D24" s="1646">
        <v>3</v>
      </c>
      <c r="E24" s="1490">
        <f>SUM(E19:E23)</f>
        <v>26.029</v>
      </c>
      <c r="F24" s="1490">
        <f>SUM(F19:F23)</f>
        <v>5.3239999999999998</v>
      </c>
      <c r="G24" s="1490">
        <f>SUM(G19:G23)</f>
        <v>0</v>
      </c>
      <c r="H24" s="1510">
        <f t="shared" si="5"/>
        <v>31.353000000000002</v>
      </c>
      <c r="I24" s="1607"/>
      <c r="J24" s="1647" t="s">
        <v>2413</v>
      </c>
      <c r="L24" s="1650"/>
      <c r="N24" s="1614"/>
      <c r="O24" s="1641"/>
      <c r="P24" s="1667"/>
      <c r="Q24" s="1630"/>
      <c r="R24" s="1630"/>
      <c r="S24" s="1630"/>
      <c r="T24" s="1667"/>
      <c r="V24" s="1645" t="s">
        <v>2412</v>
      </c>
      <c r="W24" s="1648" t="s">
        <v>2414</v>
      </c>
      <c r="X24" s="1648" t="s">
        <v>2415</v>
      </c>
      <c r="Y24" s="1648" t="s">
        <v>2416</v>
      </c>
      <c r="Z24" s="1649" t="s">
        <v>2417</v>
      </c>
    </row>
    <row r="25" spans="2:26" ht="33" customHeight="1">
      <c r="B25" s="1645" t="s">
        <v>2418</v>
      </c>
      <c r="C25" s="1646" t="s">
        <v>813</v>
      </c>
      <c r="D25" s="1646">
        <v>3</v>
      </c>
      <c r="E25" s="1499">
        <v>0</v>
      </c>
      <c r="F25" s="1499">
        <v>4.1989999999999998</v>
      </c>
      <c r="G25" s="1499">
        <v>0</v>
      </c>
      <c r="H25" s="1510">
        <f t="shared" si="5"/>
        <v>4.1989999999999998</v>
      </c>
      <c r="I25" s="1607"/>
      <c r="J25" s="1647" t="s">
        <v>2419</v>
      </c>
      <c r="L25" s="1640"/>
      <c r="N25" s="1614"/>
      <c r="O25" s="1641">
        <f t="shared" ref="O25" si="9">IF( SUM( Q25:S25 ) = 0, 0, $Q$5 )</f>
        <v>0</v>
      </c>
      <c r="P25" s="1614"/>
      <c r="Q25" s="1642">
        <f xml:space="preserve"> IF( ISNUMBER( E25 ), 0, 1 )</f>
        <v>0</v>
      </c>
      <c r="R25" s="1642">
        <f xml:space="preserve"> IF( ISNUMBER( F25 ), 0, 1 )</f>
        <v>0</v>
      </c>
      <c r="S25" s="1642">
        <f xml:space="preserve"> IF( ISNUMBER( G25 ), 0, 1 )</f>
        <v>0</v>
      </c>
      <c r="T25" s="1667"/>
      <c r="V25" s="1645" t="s">
        <v>2418</v>
      </c>
      <c r="W25" s="1648" t="s">
        <v>2420</v>
      </c>
      <c r="X25" s="1648" t="s">
        <v>2421</v>
      </c>
      <c r="Y25" s="1648" t="s">
        <v>2422</v>
      </c>
      <c r="Z25" s="1649" t="s">
        <v>2423</v>
      </c>
    </row>
    <row r="26" spans="2:26" ht="33" customHeight="1" thickBot="1">
      <c r="B26" s="1645" t="s">
        <v>2424</v>
      </c>
      <c r="C26" s="1646" t="s">
        <v>813</v>
      </c>
      <c r="D26" s="1646">
        <v>3</v>
      </c>
      <c r="E26" s="1490">
        <f>E24-E25</f>
        <v>26.029</v>
      </c>
      <c r="F26" s="1490">
        <f>F24-F25</f>
        <v>1.125</v>
      </c>
      <c r="G26" s="1490">
        <f>G24-G25</f>
        <v>0</v>
      </c>
      <c r="H26" s="1510">
        <f t="shared" si="5"/>
        <v>27.154</v>
      </c>
      <c r="I26" s="1607"/>
      <c r="J26" s="1647" t="s">
        <v>2425</v>
      </c>
      <c r="L26" s="1650"/>
      <c r="N26" s="1614"/>
      <c r="O26" s="1641"/>
      <c r="P26" s="1614"/>
      <c r="Q26" s="1630"/>
      <c r="R26" s="1630"/>
      <c r="S26" s="1630"/>
      <c r="T26" s="1614"/>
      <c r="V26" s="1645" t="s">
        <v>2424</v>
      </c>
      <c r="W26" s="1648" t="s">
        <v>2426</v>
      </c>
      <c r="X26" s="1648" t="s">
        <v>2427</v>
      </c>
      <c r="Y26" s="1648" t="s">
        <v>2428</v>
      </c>
      <c r="Z26" s="1649" t="s">
        <v>2429</v>
      </c>
    </row>
    <row r="27" spans="2:26" ht="33" customHeight="1" thickBot="1">
      <c r="B27" s="1645" t="s">
        <v>2354</v>
      </c>
      <c r="C27" s="1646" t="s">
        <v>813</v>
      </c>
      <c r="D27" s="1646">
        <v>3</v>
      </c>
      <c r="E27" s="1499">
        <v>0.97599999999999998</v>
      </c>
      <c r="F27" s="1499">
        <v>0</v>
      </c>
      <c r="G27" s="1499">
        <v>0</v>
      </c>
      <c r="H27" s="1510">
        <f t="shared" si="5"/>
        <v>0.97599999999999998</v>
      </c>
      <c r="I27" s="1607"/>
      <c r="J27" s="1647" t="s">
        <v>2430</v>
      </c>
      <c r="L27" s="1640"/>
      <c r="N27" s="1614"/>
      <c r="O27" s="1641">
        <f t="shared" ref="O27:O29" si="10">IF( SUM( Q27:S27 ) = 0, 0, $Q$5 )</f>
        <v>0</v>
      </c>
      <c r="P27" s="1614"/>
      <c r="Q27" s="1642">
        <f xml:space="preserve"> IF( ISNUMBER( E27 ), 0, 1 )</f>
        <v>0</v>
      </c>
      <c r="R27" s="1642">
        <f t="shared" ref="R27:S29" si="11" xml:space="preserve"> IF( ISNUMBER( F27 ), 0, 1 )</f>
        <v>0</v>
      </c>
      <c r="S27" s="1642">
        <f t="shared" si="11"/>
        <v>0</v>
      </c>
      <c r="T27" s="1614"/>
      <c r="V27" s="1645" t="s">
        <v>2354</v>
      </c>
      <c r="W27" s="1648" t="s">
        <v>2431</v>
      </c>
      <c r="X27" s="1648" t="s">
        <v>2432</v>
      </c>
      <c r="Y27" s="1648" t="s">
        <v>2433</v>
      </c>
      <c r="Z27" s="1649" t="s">
        <v>2434</v>
      </c>
    </row>
    <row r="28" spans="2:26" ht="33" customHeight="1" thickBot="1">
      <c r="B28" s="1645" t="s">
        <v>2360</v>
      </c>
      <c r="C28" s="1646" t="s">
        <v>813</v>
      </c>
      <c r="D28" s="1646">
        <v>3</v>
      </c>
      <c r="E28" s="1499">
        <v>3.4460000000000002</v>
      </c>
      <c r="F28" s="1499">
        <v>0</v>
      </c>
      <c r="G28" s="1499">
        <v>0</v>
      </c>
      <c r="H28" s="1510">
        <f t="shared" si="5"/>
        <v>3.4460000000000002</v>
      </c>
      <c r="I28" s="1607"/>
      <c r="J28" s="1647" t="s">
        <v>2435</v>
      </c>
      <c r="L28" s="1640"/>
      <c r="N28" s="1614"/>
      <c r="O28" s="1641">
        <f t="shared" si="10"/>
        <v>0</v>
      </c>
      <c r="P28" s="1614"/>
      <c r="Q28" s="1642">
        <f xml:space="preserve"> IF( ISNUMBER( E28 ), 0, 1 )</f>
        <v>0</v>
      </c>
      <c r="R28" s="1642">
        <f t="shared" si="11"/>
        <v>0</v>
      </c>
      <c r="S28" s="1642">
        <f t="shared" si="11"/>
        <v>0</v>
      </c>
      <c r="T28" s="1614"/>
      <c r="V28" s="1645" t="s">
        <v>2360</v>
      </c>
      <c r="W28" s="1648" t="s">
        <v>2436</v>
      </c>
      <c r="X28" s="1648" t="s">
        <v>2437</v>
      </c>
      <c r="Y28" s="1648" t="s">
        <v>2438</v>
      </c>
      <c r="Z28" s="1649" t="s">
        <v>2439</v>
      </c>
    </row>
    <row r="29" spans="2:26" ht="33" customHeight="1">
      <c r="B29" s="1645" t="s">
        <v>2366</v>
      </c>
      <c r="C29" s="1646" t="s">
        <v>813</v>
      </c>
      <c r="D29" s="1646">
        <v>3</v>
      </c>
      <c r="E29" s="1499">
        <v>8.0060000000000002</v>
      </c>
      <c r="F29" s="1499">
        <v>0.19600000000000001</v>
      </c>
      <c r="G29" s="1499">
        <v>0</v>
      </c>
      <c r="H29" s="1510">
        <f t="shared" si="5"/>
        <v>8.202</v>
      </c>
      <c r="I29" s="1607"/>
      <c r="J29" s="1647" t="s">
        <v>2440</v>
      </c>
      <c r="L29" s="1640"/>
      <c r="N29" s="1614"/>
      <c r="O29" s="1641">
        <f t="shared" si="10"/>
        <v>0</v>
      </c>
      <c r="P29" s="1614"/>
      <c r="Q29" s="1642">
        <f xml:space="preserve"> IF( ISNUMBER( E29 ), 0, 1 )</f>
        <v>0</v>
      </c>
      <c r="R29" s="1642">
        <f t="shared" si="11"/>
        <v>0</v>
      </c>
      <c r="S29" s="1642">
        <f t="shared" si="11"/>
        <v>0</v>
      </c>
      <c r="T29" s="1614"/>
      <c r="V29" s="1645" t="s">
        <v>2366</v>
      </c>
      <c r="W29" s="1648" t="s">
        <v>2441</v>
      </c>
      <c r="X29" s="1648" t="s">
        <v>2442</v>
      </c>
      <c r="Y29" s="1648" t="s">
        <v>2443</v>
      </c>
      <c r="Z29" s="1649" t="s">
        <v>2444</v>
      </c>
    </row>
    <row r="30" spans="2:26" ht="33" customHeight="1" thickBot="1">
      <c r="B30" s="1651" t="s">
        <v>1016</v>
      </c>
      <c r="C30" s="1652" t="s">
        <v>813</v>
      </c>
      <c r="D30" s="1652">
        <v>3</v>
      </c>
      <c r="E30" s="1492">
        <f>SUM(E26:E29)</f>
        <v>38.457000000000001</v>
      </c>
      <c r="F30" s="1492">
        <f>SUM(F26:F29)</f>
        <v>1.321</v>
      </c>
      <c r="G30" s="1492">
        <f>SUM(G26:G29)</f>
        <v>0</v>
      </c>
      <c r="H30" s="1514">
        <f t="shared" si="5"/>
        <v>39.777999999999999</v>
      </c>
      <c r="I30" s="1635"/>
      <c r="J30" s="1653" t="s">
        <v>2445</v>
      </c>
      <c r="L30" s="1650"/>
      <c r="N30" s="1614"/>
      <c r="O30" s="1641"/>
      <c r="P30" s="1614"/>
      <c r="Q30" s="1630"/>
      <c r="R30" s="1630"/>
      <c r="S30" s="1630"/>
      <c r="T30" s="1614"/>
      <c r="V30" s="1651" t="s">
        <v>1016</v>
      </c>
      <c r="W30" s="1654" t="s">
        <v>2446</v>
      </c>
      <c r="X30" s="1654" t="s">
        <v>2447</v>
      </c>
      <c r="Y30" s="1654" t="s">
        <v>2448</v>
      </c>
      <c r="Z30" s="1655" t="s">
        <v>2449</v>
      </c>
    </row>
    <row r="31" spans="2:26" ht="15" customHeight="1" thickBot="1">
      <c r="B31" s="1656"/>
      <c r="C31" s="1656"/>
      <c r="D31" s="1656"/>
      <c r="E31" s="1569"/>
      <c r="F31" s="1569"/>
      <c r="G31" s="1569"/>
      <c r="H31" s="1569"/>
      <c r="I31" s="1607"/>
      <c r="J31" s="1657"/>
      <c r="N31" s="1614"/>
      <c r="O31" s="1641"/>
      <c r="P31" s="1614"/>
      <c r="Q31" s="1668"/>
      <c r="T31" s="1614"/>
      <c r="V31" s="1656"/>
      <c r="W31" s="1658"/>
      <c r="X31" s="1658"/>
      <c r="Y31" s="1658"/>
      <c r="Z31" s="1658"/>
    </row>
    <row r="32" spans="2:26" ht="33" customHeight="1" thickBot="1">
      <c r="B32" s="1659" t="s">
        <v>2377</v>
      </c>
      <c r="C32" s="1660" t="s">
        <v>813</v>
      </c>
      <c r="D32" s="1660">
        <v>3</v>
      </c>
      <c r="E32" s="1661">
        <v>0</v>
      </c>
      <c r="F32" s="1661">
        <v>8.0269999999999992</v>
      </c>
      <c r="G32" s="1662"/>
      <c r="H32" s="1566">
        <f>SUM(E32:F32)</f>
        <v>8.0269999999999992</v>
      </c>
      <c r="J32" s="1663" t="s">
        <v>2450</v>
      </c>
      <c r="L32" s="1640"/>
      <c r="N32" s="1614"/>
      <c r="O32" s="1641">
        <f t="shared" ref="O32" si="12">IF( SUM( Q32:S32 ) = 0, 0, $Q$5 )</f>
        <v>0</v>
      </c>
      <c r="P32" s="1614"/>
      <c r="Q32" s="1642">
        <f xml:space="preserve"> IF( ISNUMBER( E32 ), 0, 1 )</f>
        <v>0</v>
      </c>
      <c r="R32" s="1642">
        <f xml:space="preserve"> IF( ISNUMBER( F32 ), 0, 1 )</f>
        <v>0</v>
      </c>
      <c r="T32" s="1614"/>
    </row>
    <row r="33" spans="2:26" ht="15" customHeight="1" thickBot="1">
      <c r="J33" s="1608"/>
      <c r="N33" s="1614"/>
      <c r="O33" s="1641"/>
      <c r="P33" s="1614"/>
      <c r="Q33" s="1668"/>
      <c r="T33" s="1614"/>
    </row>
    <row r="34" spans="2:26" ht="30" customHeight="1" thickBot="1">
      <c r="B34" s="1633" t="s">
        <v>2451</v>
      </c>
      <c r="C34" s="1634"/>
      <c r="D34" s="1634"/>
      <c r="E34" s="1473"/>
      <c r="F34" s="1473"/>
      <c r="G34" s="1473"/>
      <c r="H34" s="1473"/>
      <c r="I34" s="1635"/>
      <c r="J34" s="1626"/>
      <c r="N34" s="1614"/>
      <c r="O34" s="1641"/>
      <c r="P34" s="1614"/>
      <c r="T34" s="1614"/>
      <c r="V34" s="1633" t="s">
        <v>2451</v>
      </c>
      <c r="W34" s="1632"/>
      <c r="X34" s="1632"/>
      <c r="Y34" s="1632"/>
      <c r="Z34" s="1632"/>
    </row>
    <row r="35" spans="2:26" ht="33" customHeight="1" thickBot="1">
      <c r="B35" s="1637" t="s">
        <v>2452</v>
      </c>
      <c r="C35" s="1638" t="s">
        <v>813</v>
      </c>
      <c r="D35" s="1638">
        <v>3</v>
      </c>
      <c r="E35" s="1487">
        <v>0.90900000000000003</v>
      </c>
      <c r="F35" s="1487">
        <v>0</v>
      </c>
      <c r="G35" s="1487">
        <v>0</v>
      </c>
      <c r="H35" s="1505">
        <f t="shared" ref="H35:H45" si="13">SUM(E35:G35)</f>
        <v>0.90900000000000003</v>
      </c>
      <c r="I35" s="1635"/>
      <c r="J35" s="1639" t="s">
        <v>2453</v>
      </c>
      <c r="L35" s="1640"/>
      <c r="N35" s="1614"/>
      <c r="O35" s="1641">
        <f t="shared" ref="O35:O38" si="14">IF( SUM( Q35:S35 ) = 0, 0, $Q$5 )</f>
        <v>0</v>
      </c>
      <c r="P35" s="1614"/>
      <c r="Q35" s="1642">
        <f t="shared" ref="Q35:S38" si="15" xml:space="preserve"> IF( ISNUMBER( E35 ), 0, 1 )</f>
        <v>0</v>
      </c>
      <c r="R35" s="1642">
        <f t="shared" si="15"/>
        <v>0</v>
      </c>
      <c r="S35" s="1642">
        <f t="shared" si="15"/>
        <v>0</v>
      </c>
      <c r="T35" s="1614"/>
      <c r="V35" s="1637" t="s">
        <v>2452</v>
      </c>
      <c r="W35" s="1643" t="s">
        <v>2454</v>
      </c>
      <c r="X35" s="1643" t="s">
        <v>2455</v>
      </c>
      <c r="Y35" s="1643" t="s">
        <v>2456</v>
      </c>
      <c r="Z35" s="1644" t="s">
        <v>2457</v>
      </c>
    </row>
    <row r="36" spans="2:26" ht="33" customHeight="1" thickBot="1">
      <c r="B36" s="1645" t="s">
        <v>2390</v>
      </c>
      <c r="C36" s="1646" t="s">
        <v>813</v>
      </c>
      <c r="D36" s="1646">
        <v>3</v>
      </c>
      <c r="E36" s="1499">
        <v>0</v>
      </c>
      <c r="F36" s="1499">
        <v>10.581</v>
      </c>
      <c r="G36" s="1499">
        <v>0</v>
      </c>
      <c r="H36" s="1510">
        <f t="shared" si="13"/>
        <v>10.581</v>
      </c>
      <c r="I36" s="1635"/>
      <c r="J36" s="1647" t="s">
        <v>2458</v>
      </c>
      <c r="L36" s="1640"/>
      <c r="N36" s="1614"/>
      <c r="O36" s="1641">
        <f t="shared" si="14"/>
        <v>0</v>
      </c>
      <c r="P36" s="1614"/>
      <c r="Q36" s="1642">
        <f t="shared" si="15"/>
        <v>0</v>
      </c>
      <c r="R36" s="1642">
        <f t="shared" si="15"/>
        <v>0</v>
      </c>
      <c r="S36" s="1642">
        <f t="shared" si="15"/>
        <v>0</v>
      </c>
      <c r="T36" s="1614"/>
      <c r="V36" s="1645" t="s">
        <v>2390</v>
      </c>
      <c r="W36" s="1669" t="s">
        <v>2459</v>
      </c>
      <c r="X36" s="1669" t="s">
        <v>2460</v>
      </c>
      <c r="Y36" s="1669" t="s">
        <v>2461</v>
      </c>
      <c r="Z36" s="1670" t="s">
        <v>2462</v>
      </c>
    </row>
    <row r="37" spans="2:26" ht="33" customHeight="1" thickBot="1">
      <c r="B37" s="1645" t="s">
        <v>2336</v>
      </c>
      <c r="C37" s="1646" t="s">
        <v>813</v>
      </c>
      <c r="D37" s="1646">
        <v>3</v>
      </c>
      <c r="E37" s="1499">
        <v>1.236</v>
      </c>
      <c r="F37" s="1499">
        <v>0</v>
      </c>
      <c r="G37" s="1499">
        <v>0</v>
      </c>
      <c r="H37" s="1510">
        <f t="shared" si="13"/>
        <v>1.236</v>
      </c>
      <c r="I37" s="1635"/>
      <c r="J37" s="1647" t="s">
        <v>2463</v>
      </c>
      <c r="L37" s="1640"/>
      <c r="N37" s="1614"/>
      <c r="O37" s="1641">
        <f t="shared" si="14"/>
        <v>0</v>
      </c>
      <c r="P37" s="1614"/>
      <c r="Q37" s="1642">
        <f t="shared" si="15"/>
        <v>0</v>
      </c>
      <c r="R37" s="1642">
        <f t="shared" si="15"/>
        <v>0</v>
      </c>
      <c r="S37" s="1642">
        <f t="shared" si="15"/>
        <v>0</v>
      </c>
      <c r="T37" s="1614"/>
      <c r="V37" s="1645" t="s">
        <v>2336</v>
      </c>
      <c r="W37" s="1648" t="s">
        <v>2464</v>
      </c>
      <c r="X37" s="1648" t="s">
        <v>2465</v>
      </c>
      <c r="Y37" s="1648" t="s">
        <v>2466</v>
      </c>
      <c r="Z37" s="1649" t="s">
        <v>2467</v>
      </c>
    </row>
    <row r="38" spans="2:26" ht="33" customHeight="1">
      <c r="B38" s="1645" t="s">
        <v>2342</v>
      </c>
      <c r="C38" s="1646" t="s">
        <v>813</v>
      </c>
      <c r="D38" s="1646">
        <v>3</v>
      </c>
      <c r="E38" s="1499">
        <v>3.3769999999999998</v>
      </c>
      <c r="F38" s="1499">
        <v>0</v>
      </c>
      <c r="G38" s="1499">
        <v>0</v>
      </c>
      <c r="H38" s="1510">
        <f t="shared" si="13"/>
        <v>3.3769999999999998</v>
      </c>
      <c r="I38" s="1635"/>
      <c r="J38" s="1647" t="s">
        <v>2468</v>
      </c>
      <c r="L38" s="1640"/>
      <c r="N38" s="1614"/>
      <c r="O38" s="1641">
        <f t="shared" si="14"/>
        <v>0</v>
      </c>
      <c r="P38" s="1614"/>
      <c r="Q38" s="1642">
        <f t="shared" si="15"/>
        <v>0</v>
      </c>
      <c r="R38" s="1642">
        <f t="shared" si="15"/>
        <v>0</v>
      </c>
      <c r="S38" s="1642">
        <f t="shared" si="15"/>
        <v>0</v>
      </c>
      <c r="T38" s="1614"/>
      <c r="V38" s="1645" t="s">
        <v>2342</v>
      </c>
      <c r="W38" s="1648" t="s">
        <v>2469</v>
      </c>
      <c r="X38" s="1648" t="s">
        <v>2470</v>
      </c>
      <c r="Y38" s="1648" t="s">
        <v>2471</v>
      </c>
      <c r="Z38" s="1649" t="s">
        <v>2472</v>
      </c>
    </row>
    <row r="39" spans="2:26" ht="33" customHeight="1" thickBot="1">
      <c r="B39" s="1645" t="s">
        <v>2412</v>
      </c>
      <c r="C39" s="1646" t="s">
        <v>813</v>
      </c>
      <c r="D39" s="1646">
        <v>3</v>
      </c>
      <c r="E39" s="1490">
        <f>SUM(E35:E38)</f>
        <v>5.5220000000000002</v>
      </c>
      <c r="F39" s="1490">
        <f>SUM(F35:F38)</f>
        <v>10.581</v>
      </c>
      <c r="G39" s="1490">
        <f>SUM(G35:G38)</f>
        <v>0</v>
      </c>
      <c r="H39" s="1510">
        <f t="shared" si="13"/>
        <v>16.103000000000002</v>
      </c>
      <c r="I39" s="1635"/>
      <c r="J39" s="1647" t="s">
        <v>2473</v>
      </c>
      <c r="L39" s="1650"/>
      <c r="N39" s="1614"/>
      <c r="O39" s="1641"/>
      <c r="P39" s="1614"/>
      <c r="Q39" s="1630"/>
      <c r="R39" s="1630"/>
      <c r="S39" s="1630"/>
      <c r="T39" s="1614"/>
      <c r="V39" s="1645" t="s">
        <v>2412</v>
      </c>
      <c r="W39" s="1648" t="s">
        <v>2474</v>
      </c>
      <c r="X39" s="1648" t="s">
        <v>2475</v>
      </c>
      <c r="Y39" s="1648" t="s">
        <v>2476</v>
      </c>
      <c r="Z39" s="1649" t="s">
        <v>2477</v>
      </c>
    </row>
    <row r="40" spans="2:26" ht="33" customHeight="1">
      <c r="B40" s="1645" t="s">
        <v>2418</v>
      </c>
      <c r="C40" s="1646" t="s">
        <v>813</v>
      </c>
      <c r="D40" s="1646">
        <v>3</v>
      </c>
      <c r="E40" s="1499">
        <v>0</v>
      </c>
      <c r="F40" s="1499">
        <v>1.1930000000000001</v>
      </c>
      <c r="G40" s="1499">
        <v>0</v>
      </c>
      <c r="H40" s="1510">
        <f t="shared" si="13"/>
        <v>1.1930000000000001</v>
      </c>
      <c r="I40" s="1635"/>
      <c r="J40" s="1647" t="s">
        <v>2478</v>
      </c>
      <c r="L40" s="1640"/>
      <c r="N40" s="1614"/>
      <c r="O40" s="1641">
        <f t="shared" ref="O40" si="16">IF( SUM( Q40:S40 ) = 0, 0, $Q$5 )</f>
        <v>0</v>
      </c>
      <c r="P40" s="1614"/>
      <c r="Q40" s="1642">
        <f t="shared" ref="Q40:S40" si="17" xml:space="preserve"> IF( ISNUMBER( E40 ), 0, 1 )</f>
        <v>0</v>
      </c>
      <c r="R40" s="1642">
        <f t="shared" si="17"/>
        <v>0</v>
      </c>
      <c r="S40" s="1642">
        <f t="shared" si="17"/>
        <v>0</v>
      </c>
      <c r="T40" s="1614"/>
      <c r="V40" s="1645" t="s">
        <v>2418</v>
      </c>
      <c r="W40" s="1648" t="s">
        <v>2479</v>
      </c>
      <c r="X40" s="1648" t="s">
        <v>2480</v>
      </c>
      <c r="Y40" s="1648" t="s">
        <v>2481</v>
      </c>
      <c r="Z40" s="1649" t="s">
        <v>2482</v>
      </c>
    </row>
    <row r="41" spans="2:26" ht="33" customHeight="1" thickBot="1">
      <c r="B41" s="1645" t="s">
        <v>2424</v>
      </c>
      <c r="C41" s="1646" t="s">
        <v>813</v>
      </c>
      <c r="D41" s="1646">
        <v>3</v>
      </c>
      <c r="E41" s="1490">
        <f>E39-E40</f>
        <v>5.5220000000000002</v>
      </c>
      <c r="F41" s="1490">
        <f>F39-F40</f>
        <v>9.3879999999999999</v>
      </c>
      <c r="G41" s="1490">
        <f>G39-G40</f>
        <v>0</v>
      </c>
      <c r="H41" s="1510">
        <f t="shared" si="13"/>
        <v>14.91</v>
      </c>
      <c r="I41" s="1635"/>
      <c r="J41" s="1647" t="s">
        <v>2483</v>
      </c>
      <c r="L41" s="1650"/>
      <c r="N41" s="1614"/>
      <c r="O41" s="1641"/>
      <c r="P41" s="1614"/>
      <c r="Q41" s="1630"/>
      <c r="R41" s="1630"/>
      <c r="S41" s="1630"/>
      <c r="T41" s="1614"/>
      <c r="V41" s="1645" t="s">
        <v>2424</v>
      </c>
      <c r="W41" s="1648" t="s">
        <v>2484</v>
      </c>
      <c r="X41" s="1648" t="s">
        <v>2485</v>
      </c>
      <c r="Y41" s="1648" t="s">
        <v>2486</v>
      </c>
      <c r="Z41" s="1649" t="s">
        <v>2487</v>
      </c>
    </row>
    <row r="42" spans="2:26" ht="33" customHeight="1" thickBot="1">
      <c r="B42" s="1645" t="s">
        <v>2354</v>
      </c>
      <c r="C42" s="1646" t="s">
        <v>813</v>
      </c>
      <c r="D42" s="1646">
        <v>3</v>
      </c>
      <c r="E42" s="1499">
        <v>-1.2999999999999999E-2</v>
      </c>
      <c r="F42" s="1499">
        <v>0</v>
      </c>
      <c r="G42" s="1499">
        <v>0</v>
      </c>
      <c r="H42" s="1510">
        <f t="shared" si="13"/>
        <v>-1.2999999999999999E-2</v>
      </c>
      <c r="I42" s="1635"/>
      <c r="J42" s="1647" t="s">
        <v>2488</v>
      </c>
      <c r="L42" s="1640"/>
      <c r="N42" s="1614"/>
      <c r="O42" s="1641">
        <f t="shared" ref="O42:O44" si="18">IF( SUM( Q42:S42 ) = 0, 0, $Q$5 )</f>
        <v>0</v>
      </c>
      <c r="P42" s="1614"/>
      <c r="Q42" s="1642">
        <f t="shared" ref="Q42:S44" si="19" xml:space="preserve"> IF( ISNUMBER( E42 ), 0, 1 )</f>
        <v>0</v>
      </c>
      <c r="R42" s="1642">
        <f t="shared" si="19"/>
        <v>0</v>
      </c>
      <c r="S42" s="1642">
        <f t="shared" si="19"/>
        <v>0</v>
      </c>
      <c r="T42" s="1614"/>
      <c r="V42" s="1645" t="s">
        <v>2354</v>
      </c>
      <c r="W42" s="1648" t="s">
        <v>2489</v>
      </c>
      <c r="X42" s="1648" t="s">
        <v>2490</v>
      </c>
      <c r="Y42" s="1648" t="s">
        <v>2491</v>
      </c>
      <c r="Z42" s="1649" t="s">
        <v>2492</v>
      </c>
    </row>
    <row r="43" spans="2:26" ht="33" customHeight="1" thickBot="1">
      <c r="B43" s="1645" t="s">
        <v>2360</v>
      </c>
      <c r="C43" s="1646" t="s">
        <v>813</v>
      </c>
      <c r="D43" s="1646">
        <v>3</v>
      </c>
      <c r="E43" s="1499">
        <v>3.3780000000000001</v>
      </c>
      <c r="F43" s="1499">
        <v>0</v>
      </c>
      <c r="G43" s="1499">
        <v>0</v>
      </c>
      <c r="H43" s="1510">
        <f t="shared" si="13"/>
        <v>3.3780000000000001</v>
      </c>
      <c r="I43" s="1635"/>
      <c r="J43" s="1647" t="s">
        <v>2493</v>
      </c>
      <c r="L43" s="1640"/>
      <c r="N43" s="1614"/>
      <c r="O43" s="1641">
        <f t="shared" si="18"/>
        <v>0</v>
      </c>
      <c r="P43" s="1614"/>
      <c r="Q43" s="1642">
        <f t="shared" si="19"/>
        <v>0</v>
      </c>
      <c r="R43" s="1642">
        <f t="shared" si="19"/>
        <v>0</v>
      </c>
      <c r="S43" s="1642">
        <f t="shared" si="19"/>
        <v>0</v>
      </c>
      <c r="T43" s="1614"/>
      <c r="V43" s="1645" t="s">
        <v>2360</v>
      </c>
      <c r="W43" s="1648" t="s">
        <v>2494</v>
      </c>
      <c r="X43" s="1648" t="s">
        <v>2495</v>
      </c>
      <c r="Y43" s="1648" t="s">
        <v>2496</v>
      </c>
      <c r="Z43" s="1649" t="s">
        <v>2497</v>
      </c>
    </row>
    <row r="44" spans="2:26" ht="33" customHeight="1">
      <c r="B44" s="1645" t="s">
        <v>2498</v>
      </c>
      <c r="C44" s="1646" t="s">
        <v>813</v>
      </c>
      <c r="D44" s="1646">
        <v>3</v>
      </c>
      <c r="E44" s="1499">
        <v>0</v>
      </c>
      <c r="F44" s="1499">
        <v>0.20899999999999999</v>
      </c>
      <c r="G44" s="1499">
        <v>0</v>
      </c>
      <c r="H44" s="1510">
        <f t="shared" si="13"/>
        <v>0.20899999999999999</v>
      </c>
      <c r="I44" s="1635"/>
      <c r="J44" s="1647" t="s">
        <v>2499</v>
      </c>
      <c r="L44" s="1640"/>
      <c r="N44" s="1614"/>
      <c r="O44" s="1641">
        <f t="shared" si="18"/>
        <v>0</v>
      </c>
      <c r="P44" s="1614"/>
      <c r="Q44" s="1642">
        <f t="shared" si="19"/>
        <v>0</v>
      </c>
      <c r="R44" s="1642">
        <f t="shared" si="19"/>
        <v>0</v>
      </c>
      <c r="S44" s="1642">
        <f t="shared" si="19"/>
        <v>0</v>
      </c>
      <c r="T44" s="1614"/>
      <c r="V44" s="1645" t="s">
        <v>2498</v>
      </c>
      <c r="W44" s="1648" t="s">
        <v>2500</v>
      </c>
      <c r="X44" s="1648" t="s">
        <v>2501</v>
      </c>
      <c r="Y44" s="1648" t="s">
        <v>2502</v>
      </c>
      <c r="Z44" s="1649" t="s">
        <v>2503</v>
      </c>
    </row>
    <row r="45" spans="2:26" ht="33" customHeight="1" thickBot="1">
      <c r="B45" s="1651" t="s">
        <v>1016</v>
      </c>
      <c r="C45" s="1652" t="s">
        <v>813</v>
      </c>
      <c r="D45" s="1652">
        <v>3</v>
      </c>
      <c r="E45" s="1492">
        <f>SUM(E41:E44)</f>
        <v>8.8870000000000005</v>
      </c>
      <c r="F45" s="1492">
        <f>SUM(F41:F44)</f>
        <v>9.5969999999999995</v>
      </c>
      <c r="G45" s="1492">
        <f>SUM(G41:G44)</f>
        <v>0</v>
      </c>
      <c r="H45" s="1514">
        <f t="shared" si="13"/>
        <v>18.484000000000002</v>
      </c>
      <c r="I45" s="1635"/>
      <c r="J45" s="1653" t="s">
        <v>2504</v>
      </c>
      <c r="L45" s="1650"/>
      <c r="N45" s="1614"/>
      <c r="O45" s="1641"/>
      <c r="P45" s="1614"/>
      <c r="Q45" s="1630"/>
      <c r="R45" s="1630"/>
      <c r="S45" s="1630"/>
      <c r="T45" s="1614"/>
      <c r="V45" s="1651" t="s">
        <v>1016</v>
      </c>
      <c r="W45" s="1671" t="s">
        <v>2505</v>
      </c>
      <c r="X45" s="1671" t="s">
        <v>2506</v>
      </c>
      <c r="Y45" s="1671" t="s">
        <v>2507</v>
      </c>
      <c r="Z45" s="1672" t="s">
        <v>2508</v>
      </c>
    </row>
    <row r="46" spans="2:26" ht="15" customHeight="1" thickBot="1">
      <c r="B46" s="1656"/>
      <c r="C46" s="1656"/>
      <c r="D46" s="1656"/>
      <c r="I46" s="1607"/>
      <c r="J46" s="1657"/>
      <c r="N46" s="1614"/>
      <c r="O46" s="1641"/>
      <c r="P46" s="1614"/>
      <c r="Q46" s="1630"/>
      <c r="R46" s="1630"/>
      <c r="S46" s="1630"/>
      <c r="T46" s="1614"/>
      <c r="V46" s="1656"/>
      <c r="W46" s="1658"/>
      <c r="X46" s="1658"/>
      <c r="Y46" s="1658"/>
      <c r="Z46" s="1658"/>
    </row>
    <row r="47" spans="2:26" ht="33" customHeight="1" thickBot="1">
      <c r="B47" s="1659" t="s">
        <v>2377</v>
      </c>
      <c r="C47" s="1660" t="s">
        <v>813</v>
      </c>
      <c r="D47" s="1660">
        <v>3</v>
      </c>
      <c r="E47" s="1661">
        <v>0</v>
      </c>
      <c r="F47" s="1661">
        <v>43.615000000000002</v>
      </c>
      <c r="G47" s="1662"/>
      <c r="H47" s="1566">
        <f>SUM(E47:F47)</f>
        <v>43.615000000000002</v>
      </c>
      <c r="I47" s="1635"/>
      <c r="J47" s="1663" t="s">
        <v>2509</v>
      </c>
      <c r="L47" s="1640"/>
      <c r="N47" s="1614"/>
      <c r="O47" s="1641">
        <f t="shared" ref="O47" si="20">IF( SUM( Q47:S47 ) = 0, 0, $Q$5 )</f>
        <v>0</v>
      </c>
      <c r="P47" s="1614"/>
      <c r="Q47" s="1642">
        <f t="shared" ref="Q47:R47" si="21" xml:space="preserve"> IF( ISNUMBER( E47 ), 0, 1 )</f>
        <v>0</v>
      </c>
      <c r="R47" s="1642">
        <f t="shared" si="21"/>
        <v>0</v>
      </c>
      <c r="T47" s="1614"/>
      <c r="V47" s="1659" t="s">
        <v>2377</v>
      </c>
      <c r="W47" s="1673" t="s">
        <v>2510</v>
      </c>
      <c r="X47" s="1673" t="s">
        <v>2511</v>
      </c>
      <c r="Y47" s="1674"/>
      <c r="Z47" s="1675" t="s">
        <v>2512</v>
      </c>
    </row>
    <row r="48" spans="2:26" ht="15" customHeight="1" thickBot="1">
      <c r="B48" s="1656"/>
      <c r="C48" s="1656"/>
      <c r="D48" s="1656"/>
      <c r="E48" s="1676"/>
      <c r="F48" s="1676"/>
      <c r="G48" s="1676"/>
      <c r="H48" s="1676"/>
      <c r="I48" s="1607"/>
      <c r="J48" s="1657"/>
      <c r="N48" s="1614"/>
      <c r="O48" s="1641"/>
      <c r="P48" s="1614"/>
      <c r="Q48" s="1630"/>
      <c r="R48" s="1630"/>
      <c r="T48" s="1614"/>
      <c r="V48" s="1656"/>
      <c r="W48" s="1626"/>
      <c r="X48" s="1626"/>
      <c r="Y48" s="1626"/>
      <c r="Z48" s="1626"/>
    </row>
    <row r="49" spans="2:27" ht="56.25" customHeight="1" thickBot="1">
      <c r="B49" s="1622" t="s">
        <v>800</v>
      </c>
      <c r="C49" s="1623" t="s">
        <v>801</v>
      </c>
      <c r="D49" s="1623" t="s">
        <v>802</v>
      </c>
      <c r="E49" s="1624" t="s">
        <v>2513</v>
      </c>
      <c r="F49" s="1624" t="s">
        <v>2514</v>
      </c>
      <c r="G49" s="1624" t="s">
        <v>2515</v>
      </c>
      <c r="H49" s="1625" t="s">
        <v>1016</v>
      </c>
      <c r="I49" s="1632"/>
      <c r="J49" s="1607"/>
      <c r="N49" s="1614"/>
      <c r="O49" s="1641"/>
      <c r="P49" s="1614"/>
      <c r="T49" s="1614"/>
      <c r="V49" s="1622"/>
      <c r="W49" s="1623" t="s">
        <v>2513</v>
      </c>
      <c r="X49" s="1623" t="s">
        <v>2514</v>
      </c>
      <c r="Y49" s="1623" t="s">
        <v>2515</v>
      </c>
      <c r="Z49" s="1631" t="s">
        <v>1016</v>
      </c>
    </row>
    <row r="50" spans="2:27" ht="15" customHeight="1" thickBot="1">
      <c r="B50" s="1632"/>
      <c r="C50" s="1632"/>
      <c r="D50" s="1632"/>
      <c r="E50" s="1473"/>
      <c r="F50" s="1473"/>
      <c r="G50" s="1473"/>
      <c r="H50" s="1473"/>
      <c r="I50" s="1632"/>
      <c r="J50" s="1607"/>
      <c r="N50" s="1614"/>
      <c r="O50" s="1641"/>
      <c r="P50" s="1614"/>
      <c r="T50" s="1614"/>
      <c r="V50" s="1632"/>
      <c r="W50" s="1632"/>
      <c r="X50" s="1632"/>
      <c r="Y50" s="1632"/>
      <c r="Z50" s="1632"/>
    </row>
    <row r="51" spans="2:27" ht="30" customHeight="1" thickBot="1">
      <c r="B51" s="1627" t="s">
        <v>2516</v>
      </c>
      <c r="C51" s="1632"/>
      <c r="D51" s="1632"/>
      <c r="E51" s="1473"/>
      <c r="F51" s="1473"/>
      <c r="G51" s="1473"/>
      <c r="H51" s="1473"/>
      <c r="I51" s="1632"/>
      <c r="J51" s="1607"/>
      <c r="N51" s="1614"/>
      <c r="O51" s="1641"/>
      <c r="P51" s="1614"/>
      <c r="T51" s="1614"/>
      <c r="V51" s="1627" t="s">
        <v>2516</v>
      </c>
      <c r="W51" s="1632"/>
      <c r="X51" s="1632"/>
      <c r="Y51" s="1632"/>
      <c r="Z51" s="1632"/>
    </row>
    <row r="52" spans="2:27" ht="33" customHeight="1">
      <c r="B52" s="1637" t="s">
        <v>2517</v>
      </c>
      <c r="C52" s="1638" t="s">
        <v>813</v>
      </c>
      <c r="D52" s="1638">
        <v>3</v>
      </c>
      <c r="E52" s="1487">
        <v>0</v>
      </c>
      <c r="F52" s="1487">
        <v>206.429</v>
      </c>
      <c r="G52" s="1487">
        <v>310.66399999999999</v>
      </c>
      <c r="H52" s="1505">
        <f>SUM(E52:G52)</f>
        <v>517.09299999999996</v>
      </c>
      <c r="I52" s="1677"/>
      <c r="J52" s="1639" t="s">
        <v>2518</v>
      </c>
      <c r="N52" s="1614"/>
      <c r="O52" s="1641">
        <f t="shared" ref="O52:O54" si="22">IF( SUM( Q52:S52 ) = 0, 0, $Q$5 )</f>
        <v>0</v>
      </c>
      <c r="P52" s="1614"/>
      <c r="Q52" s="1642">
        <f xml:space="preserve"> IF( ISNUMBER( E52 ), 0, 1 )</f>
        <v>0</v>
      </c>
      <c r="R52" s="1642">
        <f xml:space="preserve"> IF( ISNUMBER( F52 ), 0, 1 )</f>
        <v>0</v>
      </c>
      <c r="S52" s="1642">
        <f xml:space="preserve"> IF( ISNUMBER( G52 ), 0, 1 )</f>
        <v>0</v>
      </c>
      <c r="T52" s="1614"/>
      <c r="V52" s="1637" t="s">
        <v>2517</v>
      </c>
      <c r="W52" s="1678" t="s">
        <v>2519</v>
      </c>
      <c r="X52" s="1678" t="s">
        <v>2520</v>
      </c>
      <c r="Y52" s="1678" t="s">
        <v>2521</v>
      </c>
      <c r="Z52" s="1679" t="s">
        <v>2522</v>
      </c>
    </row>
    <row r="53" spans="2:27" ht="33" customHeight="1">
      <c r="B53" s="1645" t="s">
        <v>2523</v>
      </c>
      <c r="C53" s="1646" t="s">
        <v>813</v>
      </c>
      <c r="D53" s="1646">
        <v>3</v>
      </c>
      <c r="E53" s="1490">
        <f>F14</f>
        <v>0</v>
      </c>
      <c r="F53" s="1490">
        <f>F30</f>
        <v>1.321</v>
      </c>
      <c r="G53" s="1490">
        <f>F45</f>
        <v>9.5969999999999995</v>
      </c>
      <c r="H53" s="1510">
        <f>SUM(E53:G53)</f>
        <v>10.917999999999999</v>
      </c>
      <c r="I53" s="1677"/>
      <c r="J53" s="1647" t="s">
        <v>2524</v>
      </c>
      <c r="N53" s="1614"/>
      <c r="O53" s="1641"/>
      <c r="P53" s="1614"/>
      <c r="Q53" s="1630"/>
      <c r="R53" s="1630"/>
      <c r="S53" s="1630"/>
      <c r="T53" s="1614"/>
      <c r="V53" s="1645" t="s">
        <v>2523</v>
      </c>
      <c r="W53" s="1680" t="s">
        <v>2525</v>
      </c>
      <c r="X53" s="1680" t="s">
        <v>2506</v>
      </c>
      <c r="Y53" s="1680" t="s">
        <v>2526</v>
      </c>
      <c r="Z53" s="1670" t="s">
        <v>2527</v>
      </c>
    </row>
    <row r="54" spans="2:27" ht="33" customHeight="1">
      <c r="B54" s="1645" t="s">
        <v>2528</v>
      </c>
      <c r="C54" s="1646" t="s">
        <v>813</v>
      </c>
      <c r="D54" s="1646">
        <v>3</v>
      </c>
      <c r="E54" s="1499">
        <v>0</v>
      </c>
      <c r="F54" s="1499">
        <v>-3.0089999999999999</v>
      </c>
      <c r="G54" s="1499">
        <v>-2.242</v>
      </c>
      <c r="H54" s="1510">
        <f>SUM(E54:G54)</f>
        <v>-5.2509999999999994</v>
      </c>
      <c r="I54" s="1677"/>
      <c r="J54" s="1647" t="s">
        <v>2529</v>
      </c>
      <c r="N54" s="1614"/>
      <c r="O54" s="1641">
        <f t="shared" si="22"/>
        <v>0</v>
      </c>
      <c r="P54" s="1614"/>
      <c r="Q54" s="1642">
        <f xml:space="preserve"> IF( ISNUMBER( E54 ), 0, 1 )</f>
        <v>0</v>
      </c>
      <c r="R54" s="1642">
        <f xml:space="preserve"> IF( ISNUMBER( F54 ), 0, 1 )</f>
        <v>0</v>
      </c>
      <c r="S54" s="1642">
        <f xml:space="preserve"> IF( ISNUMBER( G54 ), 0, 1 )</f>
        <v>0</v>
      </c>
      <c r="T54" s="1614"/>
      <c r="V54" s="1645" t="s">
        <v>2528</v>
      </c>
      <c r="W54" s="1669" t="s">
        <v>2530</v>
      </c>
      <c r="X54" s="1669" t="s">
        <v>2531</v>
      </c>
      <c r="Y54" s="1669" t="s">
        <v>2532</v>
      </c>
      <c r="Z54" s="1670" t="s">
        <v>2533</v>
      </c>
    </row>
    <row r="55" spans="2:27" ht="33" customHeight="1" thickBot="1">
      <c r="B55" s="1651" t="s">
        <v>2534</v>
      </c>
      <c r="C55" s="1652" t="s">
        <v>813</v>
      </c>
      <c r="D55" s="1652">
        <v>3</v>
      </c>
      <c r="E55" s="1492">
        <f>SUM(E52:E54)</f>
        <v>0</v>
      </c>
      <c r="F55" s="1492">
        <f>SUM(F52:F54)</f>
        <v>204.74100000000001</v>
      </c>
      <c r="G55" s="1492">
        <f>SUM(G52:G54)</f>
        <v>318.01899999999995</v>
      </c>
      <c r="H55" s="1514">
        <f>SUM(E55:G55)</f>
        <v>522.76</v>
      </c>
      <c r="I55" s="1677"/>
      <c r="J55" s="1653" t="s">
        <v>2535</v>
      </c>
      <c r="N55" s="1614"/>
      <c r="O55" s="1641"/>
      <c r="P55" s="1614"/>
      <c r="T55" s="1614"/>
      <c r="V55" s="1651" t="s">
        <v>2534</v>
      </c>
      <c r="W55" s="1671" t="s">
        <v>2536</v>
      </c>
      <c r="X55" s="1671" t="s">
        <v>2537</v>
      </c>
      <c r="Y55" s="1671" t="s">
        <v>2538</v>
      </c>
      <c r="Z55" s="1672" t="s">
        <v>2539</v>
      </c>
    </row>
    <row r="56" spans="2:27" ht="25.5" customHeight="1">
      <c r="J56" s="1608"/>
      <c r="N56" s="1681"/>
      <c r="O56" s="1641"/>
      <c r="T56" s="1614"/>
      <c r="Z56" s="1681"/>
      <c r="AA56" s="1681"/>
    </row>
  </sheetData>
  <mergeCells count="3">
    <mergeCell ref="B3:L3"/>
    <mergeCell ref="V3:Z3"/>
    <mergeCell ref="Q4:S4"/>
  </mergeCells>
  <conditionalFormatting sqref="O10 O14:O15">
    <cfRule type="cellIs" dxfId="323" priority="31" operator="equal">
      <formula>0</formula>
    </cfRule>
  </conditionalFormatting>
  <conditionalFormatting sqref="O17">
    <cfRule type="cellIs" dxfId="322" priority="30" operator="equal">
      <formula>0</formula>
    </cfRule>
  </conditionalFormatting>
  <conditionalFormatting sqref="O16">
    <cfRule type="cellIs" dxfId="321" priority="25" operator="equal">
      <formula>0</formula>
    </cfRule>
  </conditionalFormatting>
  <conditionalFormatting sqref="O18">
    <cfRule type="cellIs" dxfId="320" priority="29" operator="equal">
      <formula>0</formula>
    </cfRule>
  </conditionalFormatting>
  <conditionalFormatting sqref="O26 O30:O31">
    <cfRule type="cellIs" dxfId="319" priority="28" operator="equal">
      <formula>0</formula>
    </cfRule>
  </conditionalFormatting>
  <conditionalFormatting sqref="O8:O9">
    <cfRule type="cellIs" dxfId="318" priority="27" operator="equal">
      <formula>0</formula>
    </cfRule>
  </conditionalFormatting>
  <conditionalFormatting sqref="O11:O13">
    <cfRule type="cellIs" dxfId="317" priority="26" operator="equal">
      <formula>0</formula>
    </cfRule>
  </conditionalFormatting>
  <conditionalFormatting sqref="O19:O23">
    <cfRule type="cellIs" dxfId="316" priority="24" operator="equal">
      <formula>0</formula>
    </cfRule>
  </conditionalFormatting>
  <conditionalFormatting sqref="O25">
    <cfRule type="cellIs" dxfId="315" priority="23" operator="equal">
      <formula>0</formula>
    </cfRule>
  </conditionalFormatting>
  <conditionalFormatting sqref="O27:O29">
    <cfRule type="cellIs" dxfId="314" priority="22" operator="equal">
      <formula>0</formula>
    </cfRule>
  </conditionalFormatting>
  <conditionalFormatting sqref="O36:O39">
    <cfRule type="cellIs" dxfId="313" priority="21" operator="equal">
      <formula>0</formula>
    </cfRule>
  </conditionalFormatting>
  <conditionalFormatting sqref="O48">
    <cfRule type="cellIs" dxfId="312" priority="17" operator="equal">
      <formula>0</formula>
    </cfRule>
  </conditionalFormatting>
  <conditionalFormatting sqref="O46">
    <cfRule type="cellIs" dxfId="311" priority="20" operator="equal">
      <formula>0</formula>
    </cfRule>
  </conditionalFormatting>
  <conditionalFormatting sqref="O41">
    <cfRule type="cellIs" dxfId="310" priority="19" operator="equal">
      <formula>0</formula>
    </cfRule>
  </conditionalFormatting>
  <conditionalFormatting sqref="O43:O45">
    <cfRule type="cellIs" dxfId="309" priority="18" operator="equal">
      <formula>0</formula>
    </cfRule>
  </conditionalFormatting>
  <conditionalFormatting sqref="O42">
    <cfRule type="cellIs" dxfId="308" priority="13" operator="equal">
      <formula>0</formula>
    </cfRule>
  </conditionalFormatting>
  <conditionalFormatting sqref="O54">
    <cfRule type="cellIs" dxfId="307" priority="16" operator="equal">
      <formula>0</formula>
    </cfRule>
  </conditionalFormatting>
  <conditionalFormatting sqref="O35">
    <cfRule type="cellIs" dxfId="306" priority="15" operator="equal">
      <formula>0</formula>
    </cfRule>
  </conditionalFormatting>
  <conditionalFormatting sqref="O40">
    <cfRule type="cellIs" dxfId="305" priority="14" operator="equal">
      <formula>0</formula>
    </cfRule>
  </conditionalFormatting>
  <conditionalFormatting sqref="O32">
    <cfRule type="cellIs" dxfId="304" priority="12" operator="equal">
      <formula>0</formula>
    </cfRule>
  </conditionalFormatting>
  <conditionalFormatting sqref="O47">
    <cfRule type="cellIs" dxfId="303" priority="11" operator="equal">
      <formula>0</formula>
    </cfRule>
  </conditionalFormatting>
  <conditionalFormatting sqref="O52">
    <cfRule type="cellIs" dxfId="302" priority="10" operator="equal">
      <formula>0</formula>
    </cfRule>
  </conditionalFormatting>
  <conditionalFormatting sqref="O24">
    <cfRule type="cellIs" dxfId="301" priority="9" operator="equal">
      <formula>0</formula>
    </cfRule>
  </conditionalFormatting>
  <conditionalFormatting sqref="O34">
    <cfRule type="cellIs" dxfId="300" priority="8" operator="equal">
      <formula>0</formula>
    </cfRule>
  </conditionalFormatting>
  <conditionalFormatting sqref="O33">
    <cfRule type="cellIs" dxfId="299" priority="7" operator="equal">
      <formula>0</formula>
    </cfRule>
  </conditionalFormatting>
  <conditionalFormatting sqref="O49">
    <cfRule type="cellIs" dxfId="298" priority="6" operator="equal">
      <formula>0</formula>
    </cfRule>
  </conditionalFormatting>
  <conditionalFormatting sqref="O50">
    <cfRule type="cellIs" dxfId="297" priority="5" operator="equal">
      <formula>0</formula>
    </cfRule>
  </conditionalFormatting>
  <conditionalFormatting sqref="O53">
    <cfRule type="cellIs" dxfId="296" priority="4" operator="equal">
      <formula>0</formula>
    </cfRule>
  </conditionalFormatting>
  <conditionalFormatting sqref="O55">
    <cfRule type="cellIs" dxfId="295" priority="3" operator="equal">
      <formula>0</formula>
    </cfRule>
  </conditionalFormatting>
  <conditionalFormatting sqref="O56">
    <cfRule type="cellIs" dxfId="294" priority="2" operator="equal">
      <formula>0</formula>
    </cfRule>
  </conditionalFormatting>
  <conditionalFormatting sqref="O51">
    <cfRule type="cellIs" dxfId="293"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pageSetUpPr fitToPage="1"/>
  </sheetPr>
  <dimension ref="A1:AR70"/>
  <sheetViews>
    <sheetView showGridLines="0" topLeftCell="D1" zoomScale="80" zoomScaleNormal="80" zoomScaleSheetLayoutView="100" workbookViewId="0"/>
  </sheetViews>
  <sheetFormatPr defaultColWidth="8.625" defaultRowHeight="14.45"/>
  <cols>
    <col min="1" max="1" width="1.625" style="1311" customWidth="1"/>
    <col min="2" max="2" width="36.125" style="1311" customWidth="1"/>
    <col min="3" max="12" width="12.5" style="1311" customWidth="1"/>
    <col min="13" max="13" width="1.625" style="1311" customWidth="1"/>
    <col min="14" max="14" width="12.5" style="1311" customWidth="1"/>
    <col min="15" max="15" width="1.625" style="1311" customWidth="1"/>
    <col min="16" max="16" width="33.625" style="1311" customWidth="1"/>
    <col min="17" max="18" width="1.625" style="1311" customWidth="1"/>
    <col min="19" max="19" width="25" style="1311" customWidth="1"/>
    <col min="20" max="20" width="1.625" style="1346" customWidth="1"/>
    <col min="21" max="30" width="5.75" style="1346" hidden="1" customWidth="1"/>
    <col min="31" max="31" width="1.625" style="1346" hidden="1" customWidth="1"/>
    <col min="32" max="32" width="1.625" style="1311" customWidth="1"/>
    <col min="33" max="33" width="36.125" style="1311" customWidth="1"/>
    <col min="34" max="43" width="12.5" style="1311" customWidth="1"/>
    <col min="44" max="44" width="1.625" style="1311" customWidth="1"/>
    <col min="45" max="16384" width="8.625" style="1311"/>
  </cols>
  <sheetData>
    <row r="1" spans="1:44" s="66" customFormat="1" ht="30" customHeight="1">
      <c r="A1" s="66" t="s">
        <v>2124</v>
      </c>
      <c r="B1" s="2044" t="s">
        <v>2540</v>
      </c>
      <c r="C1" s="2044"/>
      <c r="D1" s="2044"/>
      <c r="E1" s="2044"/>
      <c r="F1" s="2044"/>
      <c r="G1" s="2044"/>
      <c r="H1" s="2044"/>
      <c r="I1" s="2044"/>
      <c r="J1" s="2044"/>
      <c r="K1" s="2044"/>
      <c r="L1" s="2044"/>
      <c r="M1" s="2044"/>
      <c r="R1" s="218"/>
      <c r="S1" s="355"/>
      <c r="T1" s="1354"/>
      <c r="U1" s="1346"/>
      <c r="V1" s="1346"/>
      <c r="W1" s="1346"/>
      <c r="X1" s="1346"/>
      <c r="Y1" s="1346"/>
      <c r="Z1" s="1346"/>
      <c r="AA1" s="1346"/>
      <c r="AB1" s="1346"/>
      <c r="AC1" s="1346"/>
      <c r="AD1" s="1346"/>
      <c r="AE1" s="1354"/>
      <c r="AG1" s="2044" t="s">
        <v>2540</v>
      </c>
      <c r="AH1" s="2044"/>
      <c r="AI1" s="2044"/>
      <c r="AJ1" s="2044"/>
      <c r="AK1" s="2044"/>
      <c r="AL1" s="2044"/>
      <c r="AM1" s="2044"/>
      <c r="AN1" s="2044"/>
      <c r="AO1" s="2044"/>
      <c r="AP1" s="2044"/>
      <c r="AQ1" s="2044"/>
    </row>
    <row r="2" spans="1:44" s="66" customFormat="1" ht="30" customHeight="1">
      <c r="B2" s="2044" t="str">
        <f>[1]Validation!B4</f>
        <v>Thames Water</v>
      </c>
      <c r="C2" s="2044"/>
      <c r="D2" s="2044"/>
      <c r="E2" s="2044"/>
      <c r="F2" s="2044"/>
      <c r="G2" s="694"/>
      <c r="H2" s="694"/>
      <c r="I2" s="694"/>
      <c r="J2" s="694"/>
      <c r="K2" s="694"/>
      <c r="L2" s="694"/>
      <c r="M2" s="694"/>
      <c r="R2" s="218"/>
      <c r="S2" s="355"/>
      <c r="T2" s="1354"/>
      <c r="U2" s="1346"/>
      <c r="V2" s="1346"/>
      <c r="W2" s="1346"/>
      <c r="X2" s="1346"/>
      <c r="Y2" s="1346"/>
      <c r="Z2" s="1346"/>
      <c r="AA2" s="1346"/>
      <c r="AB2" s="1346"/>
      <c r="AC2" s="1346"/>
      <c r="AD2" s="1346"/>
      <c r="AE2" s="1354"/>
      <c r="AG2" s="2044" t="str">
        <f>[1]Validation!B4</f>
        <v>Thames Water</v>
      </c>
      <c r="AH2" s="2044"/>
      <c r="AI2" s="2044"/>
      <c r="AJ2" s="2044"/>
      <c r="AK2" s="2044"/>
      <c r="AL2" s="694"/>
      <c r="AM2" s="694"/>
      <c r="AN2" s="694"/>
      <c r="AO2" s="694"/>
      <c r="AP2" s="694"/>
      <c r="AQ2" s="694"/>
    </row>
    <row r="3" spans="1:44" ht="47.25" customHeight="1">
      <c r="B3" s="2075" t="s">
        <v>678</v>
      </c>
      <c r="C3" s="2076"/>
      <c r="D3" s="2076"/>
      <c r="E3" s="2076"/>
      <c r="F3" s="2076"/>
      <c r="G3" s="2076"/>
      <c r="H3" s="2076"/>
      <c r="I3" s="2076"/>
      <c r="J3" s="2076"/>
      <c r="K3" s="2076"/>
      <c r="L3" s="2076"/>
      <c r="M3" s="2076"/>
      <c r="N3" s="2076"/>
      <c r="O3" s="2076"/>
      <c r="P3" s="2076"/>
      <c r="R3" s="171"/>
      <c r="S3" s="163" t="s">
        <v>798</v>
      </c>
      <c r="T3" s="1354"/>
      <c r="U3" s="2031" t="s">
        <v>799</v>
      </c>
      <c r="V3" s="2031"/>
      <c r="W3" s="2031"/>
      <c r="X3" s="2031"/>
      <c r="Y3" s="2031"/>
      <c r="Z3" s="2031"/>
      <c r="AA3" s="2031"/>
      <c r="AB3" s="2031"/>
      <c r="AC3" s="2031"/>
      <c r="AD3" s="2031"/>
      <c r="AE3" s="1354"/>
      <c r="AG3" s="2077" t="s">
        <v>678</v>
      </c>
      <c r="AH3" s="2078"/>
      <c r="AI3" s="2078"/>
      <c r="AJ3" s="2078"/>
      <c r="AK3" s="2078"/>
      <c r="AL3" s="2078"/>
      <c r="AM3" s="2078"/>
      <c r="AN3" s="2078"/>
      <c r="AO3" s="2078"/>
      <c r="AP3" s="2078"/>
      <c r="AQ3" s="2078"/>
      <c r="AR3" s="6"/>
    </row>
    <row r="4" spans="1:44" ht="14.25" customHeight="1" thickBot="1">
      <c r="B4" s="66"/>
      <c r="C4" s="66"/>
      <c r="D4" s="66"/>
      <c r="E4" s="66"/>
      <c r="F4" s="66"/>
      <c r="G4" s="66"/>
      <c r="H4" s="66"/>
      <c r="I4" s="66"/>
      <c r="J4" s="66"/>
      <c r="K4" s="66"/>
      <c r="L4" s="66"/>
      <c r="M4" s="66"/>
      <c r="N4" s="66"/>
      <c r="R4" s="1350"/>
      <c r="S4" s="355"/>
      <c r="T4" s="1354"/>
      <c r="U4" s="198" t="s">
        <v>808</v>
      </c>
      <c r="Z4" s="1311"/>
      <c r="AA4" s="198"/>
      <c r="AB4" s="198"/>
      <c r="AC4" s="211"/>
      <c r="AD4" s="211"/>
      <c r="AE4" s="1354"/>
      <c r="AG4" s="66"/>
      <c r="AH4" s="66"/>
      <c r="AI4" s="66"/>
      <c r="AJ4" s="66"/>
      <c r="AK4" s="66"/>
      <c r="AL4" s="66"/>
      <c r="AM4" s="66"/>
      <c r="AN4" s="66"/>
      <c r="AO4" s="66"/>
      <c r="AP4" s="66"/>
      <c r="AQ4" s="66"/>
      <c r="AR4" s="6"/>
    </row>
    <row r="5" spans="1:44" ht="75" customHeight="1">
      <c r="B5" s="1418" t="s">
        <v>800</v>
      </c>
      <c r="C5" s="1419" t="s">
        <v>2541</v>
      </c>
      <c r="D5" s="1419" t="s">
        <v>2542</v>
      </c>
      <c r="E5" s="1419" t="s">
        <v>2543</v>
      </c>
      <c r="F5" s="1419" t="s">
        <v>2544</v>
      </c>
      <c r="G5" s="1419" t="s">
        <v>2545</v>
      </c>
      <c r="H5" s="1419" t="s">
        <v>2546</v>
      </c>
      <c r="I5" s="1419" t="s">
        <v>2547</v>
      </c>
      <c r="J5" s="1419" t="s">
        <v>2548</v>
      </c>
      <c r="K5" s="1419" t="s">
        <v>2549</v>
      </c>
      <c r="L5" s="1413" t="s">
        <v>2550</v>
      </c>
      <c r="N5" s="2134" t="s">
        <v>806</v>
      </c>
      <c r="P5" s="2134" t="s">
        <v>807</v>
      </c>
      <c r="R5" s="1350"/>
      <c r="S5" s="355"/>
      <c r="T5" s="1354"/>
      <c r="Z5" s="1311"/>
      <c r="AA5" s="1311"/>
      <c r="AB5" s="1311"/>
      <c r="AC5" s="1311"/>
      <c r="AD5" s="1311"/>
      <c r="AE5" s="1354"/>
      <c r="AG5" s="2058" t="s">
        <v>800</v>
      </c>
      <c r="AH5" s="1419" t="s">
        <v>2541</v>
      </c>
      <c r="AI5" s="1419" t="s">
        <v>2542</v>
      </c>
      <c r="AJ5" s="1419" t="s">
        <v>2543</v>
      </c>
      <c r="AK5" s="1419" t="s">
        <v>2551</v>
      </c>
      <c r="AL5" s="1419" t="s">
        <v>2545</v>
      </c>
      <c r="AM5" s="1419" t="s">
        <v>2546</v>
      </c>
      <c r="AN5" s="1419" t="s">
        <v>2547</v>
      </c>
      <c r="AO5" s="1419" t="s">
        <v>2548</v>
      </c>
      <c r="AP5" s="1419" t="s">
        <v>2549</v>
      </c>
      <c r="AQ5" s="1413" t="s">
        <v>2550</v>
      </c>
    </row>
    <row r="6" spans="1:44" ht="15" customHeight="1">
      <c r="B6" s="1434" t="s">
        <v>801</v>
      </c>
      <c r="C6" s="1435" t="s">
        <v>813</v>
      </c>
      <c r="D6" s="1435" t="s">
        <v>813</v>
      </c>
      <c r="E6" s="1435" t="s">
        <v>813</v>
      </c>
      <c r="F6" s="1435" t="s">
        <v>2552</v>
      </c>
      <c r="G6" s="1435" t="s">
        <v>2553</v>
      </c>
      <c r="H6" s="1435" t="s">
        <v>2553</v>
      </c>
      <c r="I6" s="1435" t="s">
        <v>2553</v>
      </c>
      <c r="J6" s="1435" t="s">
        <v>2553</v>
      </c>
      <c r="K6" s="1435" t="s">
        <v>1392</v>
      </c>
      <c r="L6" s="1436" t="s">
        <v>2553</v>
      </c>
      <c r="N6" s="2135"/>
      <c r="P6" s="2137"/>
      <c r="R6" s="1350"/>
      <c r="S6" s="355"/>
      <c r="T6" s="1354"/>
      <c r="Z6" s="1311"/>
      <c r="AA6" s="1311"/>
      <c r="AB6" s="1311"/>
      <c r="AC6" s="1311"/>
      <c r="AD6" s="1311"/>
      <c r="AE6" s="1354"/>
      <c r="AG6" s="2124"/>
      <c r="AH6" s="2122" t="s">
        <v>813</v>
      </c>
      <c r="AI6" s="2122" t="s">
        <v>813</v>
      </c>
      <c r="AJ6" s="2122" t="s">
        <v>813</v>
      </c>
      <c r="AK6" s="2122" t="s">
        <v>2552</v>
      </c>
      <c r="AL6" s="2122" t="s">
        <v>2553</v>
      </c>
      <c r="AM6" s="2122" t="s">
        <v>2553</v>
      </c>
      <c r="AN6" s="2122" t="s">
        <v>2553</v>
      </c>
      <c r="AO6" s="2122" t="s">
        <v>2553</v>
      </c>
      <c r="AP6" s="2122" t="s">
        <v>1392</v>
      </c>
      <c r="AQ6" s="2123" t="s">
        <v>2553</v>
      </c>
    </row>
    <row r="7" spans="1:44" ht="15" customHeight="1" thickBot="1">
      <c r="B7" s="1420" t="s">
        <v>802</v>
      </c>
      <c r="C7" s="1421">
        <v>3</v>
      </c>
      <c r="D7" s="1421">
        <v>3</v>
      </c>
      <c r="E7" s="1421">
        <v>3</v>
      </c>
      <c r="F7" s="1421">
        <v>3</v>
      </c>
      <c r="G7" s="1421">
        <v>3</v>
      </c>
      <c r="H7" s="1421">
        <v>3</v>
      </c>
      <c r="I7" s="1421">
        <v>3</v>
      </c>
      <c r="J7" s="1421">
        <v>3</v>
      </c>
      <c r="K7" s="1421">
        <v>3</v>
      </c>
      <c r="L7" s="1414">
        <v>3</v>
      </c>
      <c r="N7" s="2136"/>
      <c r="P7" s="2136"/>
      <c r="R7" s="1350"/>
      <c r="S7" s="355"/>
      <c r="T7" s="1354"/>
      <c r="Z7" s="1347"/>
      <c r="AA7" s="1347"/>
      <c r="AB7" s="1347"/>
      <c r="AC7" s="1347"/>
      <c r="AD7" s="1347"/>
      <c r="AE7" s="1354"/>
      <c r="AG7" s="2060"/>
      <c r="AH7" s="2061"/>
      <c r="AI7" s="2061" t="s">
        <v>813</v>
      </c>
      <c r="AJ7" s="2061" t="s">
        <v>813</v>
      </c>
      <c r="AK7" s="2061" t="s">
        <v>2552</v>
      </c>
      <c r="AL7" s="2061" t="s">
        <v>2553</v>
      </c>
      <c r="AM7" s="2061" t="s">
        <v>2553</v>
      </c>
      <c r="AN7" s="2061" t="s">
        <v>2553</v>
      </c>
      <c r="AO7" s="2061" t="s">
        <v>2553</v>
      </c>
      <c r="AP7" s="2061" t="s">
        <v>1392</v>
      </c>
      <c r="AQ7" s="2065" t="s">
        <v>2553</v>
      </c>
    </row>
    <row r="8" spans="1:44" ht="23.25" customHeight="1" thickBot="1">
      <c r="R8" s="1350"/>
      <c r="S8" s="355"/>
      <c r="T8" s="1354"/>
      <c r="Z8" s="211"/>
      <c r="AA8" s="211"/>
      <c r="AB8" s="211"/>
      <c r="AC8" s="211"/>
      <c r="AD8" s="211"/>
      <c r="AE8" s="1354"/>
    </row>
    <row r="9" spans="1:44" ht="32.25" customHeight="1" thickBot="1">
      <c r="B9" s="233" t="s">
        <v>2554</v>
      </c>
      <c r="C9" s="376"/>
      <c r="D9" s="376"/>
      <c r="E9" s="99"/>
      <c r="F9" s="42"/>
      <c r="G9" s="42"/>
      <c r="H9" s="103"/>
      <c r="I9" s="103"/>
      <c r="J9" s="103"/>
      <c r="K9" s="103"/>
      <c r="L9" s="103"/>
      <c r="N9" s="6"/>
      <c r="R9" s="1355"/>
      <c r="S9" s="355"/>
      <c r="T9" s="1354"/>
      <c r="Z9" s="211"/>
      <c r="AA9" s="211"/>
      <c r="AB9" s="211"/>
      <c r="AC9" s="211"/>
      <c r="AD9" s="211"/>
      <c r="AE9" s="1354"/>
      <c r="AG9" s="233" t="s">
        <v>2554</v>
      </c>
      <c r="AH9" s="376"/>
      <c r="AI9" s="376"/>
      <c r="AJ9" s="99"/>
      <c r="AK9" s="42"/>
      <c r="AL9" s="42"/>
      <c r="AM9" s="103"/>
      <c r="AN9" s="103"/>
      <c r="AO9" s="103"/>
      <c r="AP9" s="103"/>
      <c r="AQ9" s="103"/>
    </row>
    <row r="10" spans="1:44" ht="33" customHeight="1" thickBot="1">
      <c r="B10" s="237" t="s">
        <v>2555</v>
      </c>
      <c r="C10" s="659"/>
      <c r="D10" s="659"/>
      <c r="E10" s="334">
        <f>SUM(C10:D10)</f>
        <v>0</v>
      </c>
      <c r="F10" s="659"/>
      <c r="G10" s="334">
        <f>IF(OR(E10=0,F10=0),0,E10/(F10/1000))</f>
        <v>0</v>
      </c>
      <c r="H10" s="659"/>
      <c r="I10" s="659"/>
      <c r="J10" s="334">
        <f>H10 + I10</f>
        <v>0</v>
      </c>
      <c r="K10" s="910"/>
      <c r="L10" s="911"/>
      <c r="N10" s="230" t="s">
        <v>2556</v>
      </c>
      <c r="P10" s="685" t="s">
        <v>2557</v>
      </c>
      <c r="R10" s="1355"/>
      <c r="S10" s="355" t="str">
        <f xml:space="preserve"> IF( SUM( U10:AD10 ) = 0, 0,U4 )</f>
        <v>Please complete all cells in row</v>
      </c>
      <c r="T10" s="1354"/>
      <c r="U10" s="356">
        <f xml:space="preserve"> IF( ISNUMBER( C10 ), 0, 1 )</f>
        <v>1</v>
      </c>
      <c r="V10" s="356">
        <f xml:space="preserve"> IF( ISNUMBER( D10 ), 0, 1 )</f>
        <v>1</v>
      </c>
      <c r="W10" s="211"/>
      <c r="X10" s="356">
        <f xml:space="preserve"> IF( ISNUMBER( F10 ), 0, 1 )</f>
        <v>1</v>
      </c>
      <c r="Y10" s="211"/>
      <c r="Z10" s="356">
        <f xml:space="preserve"> IF( ISNUMBER( H10 ), 0, 1 )</f>
        <v>1</v>
      </c>
      <c r="AA10" s="356">
        <f xml:space="preserve"> IF( ISNUMBER( I10 ), 0, 1 )</f>
        <v>1</v>
      </c>
      <c r="AB10" s="211"/>
      <c r="AC10" s="356">
        <f xml:space="preserve"> IF( ISNUMBER( K10 ), 0, 1 )</f>
        <v>1</v>
      </c>
      <c r="AD10" s="356">
        <f xml:space="preserve"> IF( ISNUMBER( L10 ), 0, 1 )</f>
        <v>1</v>
      </c>
      <c r="AE10" s="1354"/>
      <c r="AG10" s="237" t="s">
        <v>2555</v>
      </c>
      <c r="AH10" s="511" t="s">
        <v>2558</v>
      </c>
      <c r="AI10" s="225" t="s">
        <v>2559</v>
      </c>
      <c r="AJ10" s="330" t="s">
        <v>2560</v>
      </c>
      <c r="AK10" s="225" t="s">
        <v>2561</v>
      </c>
      <c r="AL10" s="330" t="s">
        <v>2562</v>
      </c>
      <c r="AM10" s="238" t="s">
        <v>2563</v>
      </c>
      <c r="AN10" s="238" t="s">
        <v>2564</v>
      </c>
      <c r="AO10" s="238" t="s">
        <v>2565</v>
      </c>
      <c r="AP10" s="238" t="s">
        <v>2566</v>
      </c>
      <c r="AQ10" s="239" t="s">
        <v>2567</v>
      </c>
    </row>
    <row r="11" spans="1:44" ht="33" customHeight="1">
      <c r="B11" s="1423" t="s">
        <v>2568</v>
      </c>
      <c r="C11" s="661"/>
      <c r="D11" s="661"/>
      <c r="E11" s="333">
        <f>SUM(C11:D11)</f>
        <v>0</v>
      </c>
      <c r="F11" s="661"/>
      <c r="G11" s="333">
        <f>IF(OR(E11=0,F11=0),0,E11/(F11/1000))</f>
        <v>0</v>
      </c>
      <c r="H11" s="661"/>
      <c r="I11" s="661"/>
      <c r="J11" s="333">
        <f>H11 + I11</f>
        <v>0</v>
      </c>
      <c r="K11" s="912"/>
      <c r="L11" s="913"/>
      <c r="N11" s="231" t="s">
        <v>2569</v>
      </c>
      <c r="P11" s="685" t="s">
        <v>2557</v>
      </c>
      <c r="R11" s="1355"/>
      <c r="S11" s="355" t="str">
        <f xml:space="preserve"> IF( SUM( U11:AD11 ) = 0, 0,U4)</f>
        <v>Please complete all cells in row</v>
      </c>
      <c r="T11" s="1354"/>
      <c r="U11" s="356">
        <f xml:space="preserve"> IF( ISNUMBER( C11 ), 0, 1 )</f>
        <v>1</v>
      </c>
      <c r="V11" s="356">
        <f t="shared" ref="V11" si="0" xml:space="preserve"> IF( ISNUMBER( D11 ), 0, 1 )</f>
        <v>1</v>
      </c>
      <c r="W11" s="211"/>
      <c r="X11" s="356">
        <f t="shared" ref="X11" si="1" xml:space="preserve"> IF( ISNUMBER( F11 ), 0, 1 )</f>
        <v>1</v>
      </c>
      <c r="Y11" s="211"/>
      <c r="Z11" s="356">
        <f t="shared" ref="Z11:AA11" si="2" xml:space="preserve"> IF( ISNUMBER( H11 ), 0, 1 )</f>
        <v>1</v>
      </c>
      <c r="AA11" s="356">
        <f t="shared" si="2"/>
        <v>1</v>
      </c>
      <c r="AB11" s="211"/>
      <c r="AC11" s="356">
        <f t="shared" ref="AC11:AD12" si="3" xml:space="preserve"> IF( ISNUMBER( K11 ), 0, 1 )</f>
        <v>1</v>
      </c>
      <c r="AD11" s="356">
        <f t="shared" si="3"/>
        <v>1</v>
      </c>
      <c r="AE11" s="1354"/>
      <c r="AG11" s="1423" t="s">
        <v>2568</v>
      </c>
      <c r="AH11" s="316" t="s">
        <v>2570</v>
      </c>
      <c r="AI11" s="221" t="s">
        <v>2571</v>
      </c>
      <c r="AJ11" s="222" t="s">
        <v>2572</v>
      </c>
      <c r="AK11" s="221" t="s">
        <v>2573</v>
      </c>
      <c r="AL11" s="222" t="s">
        <v>2574</v>
      </c>
      <c r="AM11" s="236" t="s">
        <v>2575</v>
      </c>
      <c r="AN11" s="236" t="s">
        <v>2576</v>
      </c>
      <c r="AO11" s="236" t="s">
        <v>2577</v>
      </c>
      <c r="AP11" s="236" t="s">
        <v>2578</v>
      </c>
      <c r="AQ11" s="240" t="s">
        <v>2579</v>
      </c>
    </row>
    <row r="12" spans="1:44" ht="33" customHeight="1" thickBot="1">
      <c r="B12" s="1431" t="s">
        <v>2580</v>
      </c>
      <c r="C12" s="234">
        <f t="shared" ref="C12:L12" si="4">SUM(C10:C11)</f>
        <v>0</v>
      </c>
      <c r="D12" s="234">
        <f t="shared" si="4"/>
        <v>0</v>
      </c>
      <c r="E12" s="234">
        <f t="shared" si="4"/>
        <v>0</v>
      </c>
      <c r="F12" s="234">
        <f t="shared" si="4"/>
        <v>0</v>
      </c>
      <c r="G12" s="234">
        <f t="shared" si="4"/>
        <v>0</v>
      </c>
      <c r="H12" s="234">
        <f t="shared" si="4"/>
        <v>0</v>
      </c>
      <c r="I12" s="234">
        <f t="shared" si="4"/>
        <v>0</v>
      </c>
      <c r="J12" s="234">
        <f t="shared" si="4"/>
        <v>0</v>
      </c>
      <c r="K12" s="914">
        <f t="shared" si="4"/>
        <v>0</v>
      </c>
      <c r="L12" s="235">
        <f t="shared" si="4"/>
        <v>0</v>
      </c>
      <c r="N12" s="232" t="s">
        <v>2581</v>
      </c>
      <c r="P12" s="686" t="s">
        <v>2582</v>
      </c>
      <c r="R12" s="1355"/>
      <c r="S12" s="355">
        <f xml:space="preserve"> IF( SUM( U12:AD12 ) = 0, 0,U4)</f>
        <v>0</v>
      </c>
      <c r="T12" s="1354"/>
      <c r="Z12" s="211"/>
      <c r="AA12" s="211"/>
      <c r="AB12" s="211"/>
      <c r="AC12" s="211"/>
      <c r="AD12" s="356">
        <f t="shared" si="3"/>
        <v>0</v>
      </c>
      <c r="AE12" s="1354"/>
      <c r="AG12" s="1431" t="s">
        <v>2580</v>
      </c>
      <c r="AH12" s="337" t="s">
        <v>2583</v>
      </c>
      <c r="AI12" s="337" t="s">
        <v>2584</v>
      </c>
      <c r="AJ12" s="337" t="s">
        <v>2585</v>
      </c>
      <c r="AK12" s="337" t="s">
        <v>2586</v>
      </c>
      <c r="AL12" s="337" t="s">
        <v>2587</v>
      </c>
      <c r="AM12" s="337" t="s">
        <v>2588</v>
      </c>
      <c r="AN12" s="337" t="s">
        <v>2589</v>
      </c>
      <c r="AO12" s="337" t="s">
        <v>2588</v>
      </c>
      <c r="AP12" s="337" t="s">
        <v>2590</v>
      </c>
      <c r="AQ12" s="338" t="s">
        <v>2591</v>
      </c>
    </row>
    <row r="13" spans="1:44" ht="24" customHeight="1" thickBot="1">
      <c r="B13" s="104"/>
      <c r="C13" s="101"/>
      <c r="D13" s="101"/>
      <c r="E13" s="101"/>
      <c r="F13" s="101"/>
      <c r="G13" s="101"/>
      <c r="H13" s="104"/>
      <c r="I13" s="104"/>
      <c r="J13" s="104"/>
      <c r="K13" s="104"/>
      <c r="L13" s="104"/>
      <c r="N13" s="6"/>
      <c r="R13" s="1355"/>
      <c r="S13" s="355">
        <f xml:space="preserve"> IF( SUM( Z13:AD13 ) = 0, 0,#REF! )</f>
        <v>0</v>
      </c>
      <c r="T13" s="1354"/>
      <c r="Z13" s="211"/>
      <c r="AA13" s="211"/>
      <c r="AB13" s="211"/>
      <c r="AC13" s="211"/>
      <c r="AD13" s="211"/>
      <c r="AE13" s="1354"/>
      <c r="AG13" s="104"/>
      <c r="AH13" s="101"/>
      <c r="AI13" s="101"/>
      <c r="AJ13" s="101"/>
      <c r="AK13" s="101"/>
      <c r="AL13" s="101"/>
      <c r="AM13" s="104"/>
      <c r="AN13" s="104"/>
      <c r="AO13" s="104"/>
      <c r="AP13" s="104"/>
      <c r="AQ13" s="104"/>
    </row>
    <row r="14" spans="1:44" ht="33" customHeight="1" thickBot="1">
      <c r="B14" s="223" t="s">
        <v>2592</v>
      </c>
      <c r="C14" s="77"/>
      <c r="D14" s="77"/>
      <c r="E14" s="77"/>
      <c r="F14" s="77"/>
      <c r="G14" s="77"/>
      <c r="H14" s="77"/>
      <c r="I14" s="77"/>
      <c r="J14" s="77"/>
      <c r="K14" s="77"/>
      <c r="L14" s="77"/>
      <c r="N14" s="6"/>
      <c r="R14" s="1355"/>
      <c r="S14" s="355"/>
      <c r="T14" s="1354"/>
      <c r="Z14" s="211"/>
      <c r="AA14" s="211"/>
      <c r="AB14" s="211"/>
      <c r="AC14" s="211"/>
      <c r="AD14" s="211"/>
      <c r="AE14" s="1354"/>
      <c r="AG14" s="233" t="s">
        <v>2592</v>
      </c>
      <c r="AH14" s="77"/>
      <c r="AI14" s="77"/>
      <c r="AJ14" s="77"/>
      <c r="AK14" s="77"/>
      <c r="AL14" s="77"/>
      <c r="AM14" s="77"/>
      <c r="AN14" s="77"/>
      <c r="AO14" s="77"/>
      <c r="AP14" s="77"/>
      <c r="AQ14" s="77"/>
    </row>
    <row r="15" spans="1:44" ht="33" customHeight="1" thickBot="1">
      <c r="B15" s="1433" t="s">
        <v>2555</v>
      </c>
      <c r="C15" s="664"/>
      <c r="D15" s="664"/>
      <c r="E15" s="311">
        <f>SUM(C15:D15)</f>
        <v>0</v>
      </c>
      <c r="F15" s="664"/>
      <c r="G15" s="311">
        <f>IF(OR(E15=0,F15=0),0,E15/(F15/1000))</f>
        <v>0</v>
      </c>
      <c r="H15" s="664"/>
      <c r="I15" s="664"/>
      <c r="J15" s="311">
        <f>H15-I15</f>
        <v>0</v>
      </c>
      <c r="K15" s="915"/>
      <c r="L15" s="916"/>
      <c r="N15" s="400" t="s">
        <v>2593</v>
      </c>
      <c r="P15" s="685" t="s">
        <v>2557</v>
      </c>
      <c r="R15" s="1355"/>
      <c r="S15" s="355" t="str">
        <f xml:space="preserve"> IF( SUM( U15:AD15 ) = 0, 0,U4)</f>
        <v>Please complete all cells in row</v>
      </c>
      <c r="T15" s="1354"/>
      <c r="U15" s="356">
        <f xml:space="preserve"> IF( ISNUMBER( C15 ), 0, 1 )</f>
        <v>1</v>
      </c>
      <c r="V15" s="356">
        <f t="shared" ref="V15" si="5" xml:space="preserve"> IF( ISNUMBER( D15 ), 0, 1 )</f>
        <v>1</v>
      </c>
      <c r="W15" s="211"/>
      <c r="X15" s="356">
        <f t="shared" ref="X15:AA15" si="6" xml:space="preserve"> IF( ISNUMBER( F15 ), 0, 1 )</f>
        <v>1</v>
      </c>
      <c r="Y15" s="211"/>
      <c r="Z15" s="356">
        <f t="shared" si="6"/>
        <v>1</v>
      </c>
      <c r="AA15" s="356">
        <f t="shared" si="6"/>
        <v>1</v>
      </c>
      <c r="AB15" s="211"/>
      <c r="AC15" s="356">
        <f t="shared" ref="AC15:AD15" si="7" xml:space="preserve"> IF( ISNUMBER( K15 ), 0, 1 )</f>
        <v>1</v>
      </c>
      <c r="AD15" s="356">
        <f t="shared" si="7"/>
        <v>1</v>
      </c>
      <c r="AE15" s="1354"/>
      <c r="AG15" s="1433" t="s">
        <v>2555</v>
      </c>
      <c r="AH15" s="320" t="s">
        <v>2594</v>
      </c>
      <c r="AI15" s="292" t="s">
        <v>2595</v>
      </c>
      <c r="AJ15" s="296" t="s">
        <v>2596</v>
      </c>
      <c r="AK15" s="292" t="s">
        <v>2597</v>
      </c>
      <c r="AL15" s="296" t="s">
        <v>2598</v>
      </c>
      <c r="AM15" s="1119" t="s">
        <v>2599</v>
      </c>
      <c r="AN15" s="1119" t="s">
        <v>2600</v>
      </c>
      <c r="AO15" s="1119" t="s">
        <v>2601</v>
      </c>
      <c r="AP15" s="318" t="s">
        <v>2602</v>
      </c>
      <c r="AQ15" s="621" t="s">
        <v>2603</v>
      </c>
    </row>
    <row r="16" spans="1:44" ht="17.25" customHeight="1" thickBot="1">
      <c r="B16" s="104"/>
      <c r="C16" s="101"/>
      <c r="D16" s="101"/>
      <c r="E16" s="101"/>
      <c r="F16" s="101"/>
      <c r="G16" s="101"/>
      <c r="H16" s="101"/>
      <c r="I16" s="101"/>
      <c r="J16" s="101"/>
      <c r="K16" s="101"/>
      <c r="L16" s="101"/>
      <c r="N16" s="6"/>
      <c r="R16" s="1355"/>
      <c r="S16" s="355"/>
      <c r="T16" s="1354"/>
      <c r="Z16" s="211"/>
      <c r="AA16" s="211"/>
      <c r="AB16" s="211"/>
      <c r="AC16" s="211"/>
      <c r="AD16" s="211"/>
      <c r="AE16" s="1354"/>
      <c r="AG16" s="104"/>
      <c r="AH16" s="101"/>
      <c r="AI16" s="101"/>
      <c r="AJ16" s="101"/>
      <c r="AK16" s="101"/>
      <c r="AL16" s="101"/>
      <c r="AM16" s="101"/>
      <c r="AN16" s="101"/>
      <c r="AO16" s="101"/>
      <c r="AP16" s="101"/>
      <c r="AQ16" s="101"/>
    </row>
    <row r="17" spans="2:43" ht="33" customHeight="1" thickBot="1">
      <c r="B17" s="1433" t="s">
        <v>2604</v>
      </c>
      <c r="C17" s="311">
        <f>C12+C15</f>
        <v>0</v>
      </c>
      <c r="D17" s="311">
        <f>D12+D15</f>
        <v>0</v>
      </c>
      <c r="E17" s="311">
        <f>E12+E15</f>
        <v>0</v>
      </c>
      <c r="F17" s="311">
        <f>F12+F15</f>
        <v>0</v>
      </c>
      <c r="G17" s="311">
        <f>IF(OR(E17=0,F17=0),0,E17/(F17/1000))</f>
        <v>0</v>
      </c>
      <c r="H17" s="311">
        <f>H12+H15</f>
        <v>0</v>
      </c>
      <c r="I17" s="311">
        <f>I12+I15</f>
        <v>0</v>
      </c>
      <c r="J17" s="311">
        <f>H17-I17</f>
        <v>0</v>
      </c>
      <c r="K17" s="917">
        <f>K12+K15</f>
        <v>0</v>
      </c>
      <c r="L17" s="918">
        <f>L12 + L15</f>
        <v>0</v>
      </c>
      <c r="N17" s="400" t="s">
        <v>2605</v>
      </c>
      <c r="P17" s="686" t="s">
        <v>2582</v>
      </c>
      <c r="R17" s="1355"/>
      <c r="S17" s="355">
        <f xml:space="preserve"> IF( SUM( U17:AD17 ) = 0, 0,U4)</f>
        <v>0</v>
      </c>
      <c r="T17" s="1354"/>
      <c r="Z17" s="211"/>
      <c r="AA17" s="211"/>
      <c r="AB17" s="211"/>
      <c r="AC17" s="211"/>
      <c r="AD17" s="356">
        <f xml:space="preserve"> IF( ISNUMBER( L17 ), 0, 1 )</f>
        <v>0</v>
      </c>
      <c r="AE17" s="1354"/>
      <c r="AG17" s="1433" t="s">
        <v>2604</v>
      </c>
      <c r="AH17" s="318" t="s">
        <v>2606</v>
      </c>
      <c r="AI17" s="318" t="s">
        <v>2607</v>
      </c>
      <c r="AJ17" s="318" t="s">
        <v>2608</v>
      </c>
      <c r="AK17" s="318" t="s">
        <v>2609</v>
      </c>
      <c r="AL17" s="318" t="s">
        <v>2610</v>
      </c>
      <c r="AM17" s="318" t="s">
        <v>2611</v>
      </c>
      <c r="AN17" s="318" t="s">
        <v>2612</v>
      </c>
      <c r="AO17" s="318" t="s">
        <v>2613</v>
      </c>
      <c r="AP17" s="318" t="s">
        <v>2614</v>
      </c>
      <c r="AQ17" s="621" t="s">
        <v>2615</v>
      </c>
    </row>
    <row r="18" spans="2:43" ht="24" customHeight="1" thickBot="1">
      <c r="B18" s="105"/>
      <c r="C18" s="107"/>
      <c r="D18" s="107"/>
      <c r="E18" s="107"/>
      <c r="F18" s="107"/>
      <c r="G18" s="107"/>
      <c r="H18" s="105"/>
      <c r="I18" s="105"/>
      <c r="J18" s="105"/>
      <c r="K18" s="105"/>
      <c r="L18" s="105"/>
      <c r="N18" s="6"/>
      <c r="R18" s="1355"/>
      <c r="S18" s="355"/>
      <c r="T18" s="1354"/>
      <c r="Z18" s="211"/>
      <c r="AA18" s="211"/>
      <c r="AB18" s="211"/>
      <c r="AC18" s="211"/>
      <c r="AD18" s="211"/>
      <c r="AE18" s="1354"/>
      <c r="AG18" s="105"/>
      <c r="AH18" s="107"/>
      <c r="AI18" s="107"/>
      <c r="AJ18" s="107"/>
      <c r="AK18" s="107"/>
      <c r="AL18" s="107"/>
      <c r="AM18" s="105"/>
      <c r="AN18" s="105"/>
      <c r="AO18" s="105"/>
      <c r="AP18" s="105"/>
      <c r="AQ18" s="105"/>
    </row>
    <row r="19" spans="2:43" ht="33" customHeight="1" thickBot="1">
      <c r="B19" s="223" t="s">
        <v>2616</v>
      </c>
      <c r="C19" s="77"/>
      <c r="D19" s="77"/>
      <c r="E19" s="77"/>
      <c r="F19" s="77"/>
      <c r="G19" s="77"/>
      <c r="H19" s="77"/>
      <c r="I19" s="77"/>
      <c r="J19" s="77"/>
      <c r="K19" s="77"/>
      <c r="L19" s="77"/>
      <c r="N19" s="6"/>
      <c r="R19" s="1355"/>
      <c r="S19" s="355"/>
      <c r="T19" s="1354"/>
      <c r="Z19" s="211"/>
      <c r="AA19" s="211"/>
      <c r="AB19" s="211"/>
      <c r="AC19" s="211"/>
      <c r="AD19" s="211"/>
      <c r="AE19" s="1354"/>
      <c r="AG19" s="233" t="s">
        <v>2616</v>
      </c>
      <c r="AH19" s="77"/>
      <c r="AI19" s="77"/>
      <c r="AJ19" s="77"/>
      <c r="AK19" s="77"/>
      <c r="AL19" s="77"/>
      <c r="AM19" s="77"/>
      <c r="AN19" s="77"/>
      <c r="AO19" s="77"/>
      <c r="AP19" s="77"/>
      <c r="AQ19" s="77"/>
    </row>
    <row r="20" spans="2:43" ht="33" customHeight="1" thickBot="1">
      <c r="B20" s="1433" t="s">
        <v>2617</v>
      </c>
      <c r="C20" s="664"/>
      <c r="D20" s="664"/>
      <c r="E20" s="311">
        <f>SUM(C20:D20)</f>
        <v>0</v>
      </c>
      <c r="F20" s="664"/>
      <c r="G20" s="307">
        <f>IF(OR(E20=0,F20=0),0,E20/(F20/1000))</f>
        <v>0</v>
      </c>
      <c r="N20" s="400" t="s">
        <v>2618</v>
      </c>
      <c r="P20" s="685" t="s">
        <v>2557</v>
      </c>
      <c r="R20" s="1355"/>
      <c r="S20" s="355" t="str">
        <f xml:space="preserve"> IF( SUM( U20:AD20 ) = 0, 0,U4)</f>
        <v>Please complete all cells in row</v>
      </c>
      <c r="T20" s="1354"/>
      <c r="U20" s="356">
        <f xml:space="preserve"> IF( ISNUMBER( C20 ), 0, 1 )</f>
        <v>1</v>
      </c>
      <c r="V20" s="356">
        <f t="shared" ref="V20" si="8" xml:space="preserve"> IF( ISNUMBER( D20 ), 0, 1 )</f>
        <v>1</v>
      </c>
      <c r="W20" s="211"/>
      <c r="X20" s="356">
        <f t="shared" ref="X20" si="9" xml:space="preserve"> IF( ISNUMBER( F20 ), 0, 1 )</f>
        <v>1</v>
      </c>
      <c r="Z20" s="211"/>
      <c r="AA20" s="211"/>
      <c r="AB20" s="211"/>
      <c r="AC20" s="211"/>
      <c r="AD20" s="211"/>
      <c r="AE20" s="1354"/>
      <c r="AG20" s="1433" t="s">
        <v>2617</v>
      </c>
      <c r="AH20" s="1227" t="s">
        <v>2619</v>
      </c>
      <c r="AI20" s="1227" t="s">
        <v>2620</v>
      </c>
      <c r="AJ20" s="1227" t="s">
        <v>2621</v>
      </c>
      <c r="AK20" s="1227" t="s">
        <v>2622</v>
      </c>
      <c r="AL20" s="1197" t="s">
        <v>2623</v>
      </c>
    </row>
    <row r="21" spans="2:43" ht="24" customHeight="1" thickBot="1">
      <c r="B21" s="105"/>
      <c r="H21" s="105"/>
      <c r="I21" s="105"/>
      <c r="J21" s="105"/>
      <c r="K21" s="105"/>
      <c r="L21" s="105"/>
      <c r="N21" s="6"/>
      <c r="R21" s="1355"/>
      <c r="S21" s="355"/>
      <c r="T21" s="1354"/>
      <c r="Z21" s="211"/>
      <c r="AA21" s="211"/>
      <c r="AB21" s="211"/>
      <c r="AC21" s="211"/>
      <c r="AD21" s="211"/>
      <c r="AE21" s="1354"/>
      <c r="AG21" s="105"/>
      <c r="AM21" s="105"/>
      <c r="AN21" s="105"/>
      <c r="AO21" s="105"/>
      <c r="AP21" s="105"/>
      <c r="AQ21" s="105"/>
    </row>
    <row r="22" spans="2:43" ht="33" customHeight="1" thickBot="1">
      <c r="B22" s="1426" t="s">
        <v>1016</v>
      </c>
      <c r="C22" s="398">
        <f>C17+C20</f>
        <v>0</v>
      </c>
      <c r="D22" s="398">
        <f>D17+D20</f>
        <v>0</v>
      </c>
      <c r="E22" s="398">
        <f>E17+E20</f>
        <v>0</v>
      </c>
      <c r="F22" s="398">
        <f>F17+F20</f>
        <v>0</v>
      </c>
      <c r="G22" s="437">
        <f>IF(OR(E22=0,F22=0),0,E22/(F22/1000))</f>
        <v>0</v>
      </c>
      <c r="N22" s="400" t="s">
        <v>2624</v>
      </c>
      <c r="P22" s="686" t="s">
        <v>2582</v>
      </c>
      <c r="R22" s="1355"/>
      <c r="S22" s="355"/>
      <c r="T22" s="1354"/>
      <c r="Z22" s="211"/>
      <c r="AA22" s="211"/>
      <c r="AB22" s="211"/>
      <c r="AC22" s="211"/>
      <c r="AD22" s="211"/>
      <c r="AE22" s="1354"/>
      <c r="AG22" s="1433" t="s">
        <v>1016</v>
      </c>
      <c r="AH22" s="1227" t="s">
        <v>2625</v>
      </c>
      <c r="AI22" s="1227" t="s">
        <v>2626</v>
      </c>
      <c r="AJ22" s="1227" t="s">
        <v>2627</v>
      </c>
      <c r="AK22" s="1227" t="s">
        <v>2628</v>
      </c>
      <c r="AL22" s="1197" t="s">
        <v>2629</v>
      </c>
    </row>
    <row r="23" spans="2:43" ht="16.149999999999999" thickBot="1">
      <c r="N23" s="6"/>
      <c r="R23" s="1355"/>
      <c r="S23" s="355"/>
      <c r="T23" s="1354"/>
      <c r="Z23" s="211"/>
      <c r="AA23" s="211"/>
      <c r="AB23" s="211"/>
      <c r="AC23" s="211"/>
      <c r="AD23" s="211"/>
      <c r="AE23" s="1354"/>
    </row>
    <row r="24" spans="2:43" ht="75" customHeight="1">
      <c r="B24" s="1418" t="s">
        <v>800</v>
      </c>
      <c r="C24" s="1419" t="s">
        <v>2551</v>
      </c>
      <c r="D24" s="1413" t="s">
        <v>2630</v>
      </c>
      <c r="E24" s="376"/>
      <c r="F24" s="376"/>
      <c r="G24" s="376"/>
      <c r="N24" s="6"/>
      <c r="R24" s="1355"/>
      <c r="S24" s="355"/>
      <c r="T24" s="395"/>
      <c r="U24" s="213"/>
      <c r="V24" s="213"/>
      <c r="W24" s="213"/>
      <c r="X24" s="213"/>
      <c r="Y24" s="213"/>
      <c r="Z24" s="211"/>
      <c r="AA24" s="211"/>
      <c r="AB24" s="211"/>
      <c r="AC24" s="211"/>
      <c r="AD24" s="211"/>
      <c r="AE24" s="395"/>
      <c r="AG24" s="1418" t="s">
        <v>800</v>
      </c>
      <c r="AH24" s="1419" t="s">
        <v>2551</v>
      </c>
      <c r="AI24" s="1413" t="s">
        <v>2630</v>
      </c>
      <c r="AJ24" s="417"/>
      <c r="AK24" s="376"/>
      <c r="AL24" s="376"/>
    </row>
    <row r="25" spans="2:43" ht="15.6">
      <c r="B25" s="1434" t="s">
        <v>801</v>
      </c>
      <c r="C25" s="1435" t="s">
        <v>2552</v>
      </c>
      <c r="D25" s="1436" t="s">
        <v>2553</v>
      </c>
      <c r="E25" s="376"/>
      <c r="F25" s="376"/>
      <c r="G25" s="376"/>
      <c r="N25" s="6"/>
      <c r="R25" s="1355"/>
      <c r="S25" s="355"/>
      <c r="T25" s="395"/>
      <c r="U25" s="213"/>
      <c r="V25" s="213"/>
      <c r="W25" s="213"/>
      <c r="X25" s="213"/>
      <c r="Y25" s="213"/>
      <c r="Z25" s="211"/>
      <c r="AA25" s="211"/>
      <c r="AB25" s="211"/>
      <c r="AC25" s="211"/>
      <c r="AD25" s="211"/>
      <c r="AE25" s="395"/>
      <c r="AG25" s="1434" t="s">
        <v>801</v>
      </c>
      <c r="AH25" s="1435" t="s">
        <v>2552</v>
      </c>
      <c r="AI25" s="1436" t="s">
        <v>2553</v>
      </c>
      <c r="AJ25" s="417"/>
      <c r="AK25" s="376"/>
      <c r="AL25" s="376"/>
    </row>
    <row r="26" spans="2:43" ht="16.149999999999999" thickBot="1">
      <c r="B26" s="1420" t="s">
        <v>802</v>
      </c>
      <c r="C26" s="1421">
        <v>3</v>
      </c>
      <c r="D26" s="1414">
        <v>3</v>
      </c>
      <c r="E26" s="376"/>
      <c r="F26" s="376"/>
      <c r="G26" s="376"/>
      <c r="N26" s="6"/>
      <c r="R26" s="1355"/>
      <c r="S26" s="355"/>
      <c r="T26" s="1354"/>
      <c r="Z26" s="211"/>
      <c r="AA26" s="211"/>
      <c r="AB26" s="211"/>
      <c r="AC26" s="211"/>
      <c r="AD26" s="211"/>
      <c r="AE26" s="1354"/>
      <c r="AG26" s="1420" t="s">
        <v>802</v>
      </c>
      <c r="AH26" s="1421">
        <v>3</v>
      </c>
      <c r="AI26" s="1414">
        <v>3</v>
      </c>
      <c r="AJ26" s="417"/>
      <c r="AK26" s="376"/>
      <c r="AL26" s="376"/>
    </row>
    <row r="27" spans="2:43" ht="13.5" customHeight="1" thickBot="1">
      <c r="N27" s="6"/>
      <c r="R27" s="1355"/>
      <c r="S27" s="355"/>
      <c r="T27" s="1354"/>
      <c r="Z27" s="211"/>
      <c r="AA27" s="211"/>
      <c r="AB27" s="211"/>
      <c r="AC27" s="211"/>
      <c r="AD27" s="211"/>
      <c r="AE27" s="1354"/>
    </row>
    <row r="28" spans="2:43" ht="22.5" customHeight="1" thickBot="1">
      <c r="B28" s="223" t="s">
        <v>2631</v>
      </c>
      <c r="C28" s="77"/>
      <c r="D28" s="77"/>
      <c r="E28" s="77"/>
      <c r="F28" s="77"/>
      <c r="G28" s="77"/>
      <c r="H28" s="106"/>
      <c r="I28" s="106"/>
      <c r="J28" s="106"/>
      <c r="K28" s="106"/>
      <c r="L28" s="106"/>
      <c r="N28" s="6"/>
      <c r="R28" s="1355"/>
      <c r="S28" s="355"/>
      <c r="T28" s="1354"/>
      <c r="Z28" s="211"/>
      <c r="AA28" s="211"/>
      <c r="AB28" s="211"/>
      <c r="AC28" s="211"/>
      <c r="AD28" s="211"/>
      <c r="AE28" s="1354"/>
      <c r="AG28" s="233" t="s">
        <v>2631</v>
      </c>
      <c r="AH28" s="77"/>
      <c r="AI28" s="77"/>
      <c r="AJ28" s="77"/>
      <c r="AK28" s="77"/>
      <c r="AL28" s="77"/>
      <c r="AM28" s="106"/>
      <c r="AN28" s="106"/>
      <c r="AO28" s="106"/>
      <c r="AP28" s="106"/>
      <c r="AQ28" s="106"/>
    </row>
    <row r="29" spans="2:43" ht="29.25" customHeight="1" thickBot="1">
      <c r="B29" s="1433" t="s">
        <v>1016</v>
      </c>
      <c r="C29" s="664"/>
      <c r="D29" s="307">
        <f>IF(OR(E22=0,C29=0),0,E22/(C29/1000))</f>
        <v>0</v>
      </c>
      <c r="E29" s="410"/>
      <c r="F29" s="411"/>
      <c r="G29" s="411"/>
      <c r="H29" s="919"/>
      <c r="I29" s="919"/>
      <c r="J29" s="919"/>
      <c r="K29" s="919"/>
      <c r="L29" s="919"/>
      <c r="N29" s="400" t="s">
        <v>2632</v>
      </c>
      <c r="P29" s="685" t="s">
        <v>2633</v>
      </c>
      <c r="R29" s="1355"/>
      <c r="S29" s="355" t="str">
        <f xml:space="preserve"> IF( SUM( U29:AD29 ) = 0, 0,U4)</f>
        <v>Please complete all cells in row</v>
      </c>
      <c r="T29" s="1354"/>
      <c r="U29" s="356">
        <f t="shared" ref="U29" si="10" xml:space="preserve"> IF( ISNUMBER( C29 ), 0, 1 )</f>
        <v>1</v>
      </c>
      <c r="V29" s="211"/>
      <c r="W29" s="211"/>
      <c r="X29" s="211"/>
      <c r="Z29" s="211"/>
      <c r="AA29" s="211"/>
      <c r="AB29" s="211"/>
      <c r="AC29" s="211"/>
      <c r="AD29" s="211"/>
      <c r="AE29" s="1354"/>
      <c r="AG29" s="1433" t="s">
        <v>1016</v>
      </c>
      <c r="AH29" s="1227" t="s">
        <v>2634</v>
      </c>
      <c r="AI29" s="1228" t="s">
        <v>2635</v>
      </c>
      <c r="AJ29" s="410"/>
      <c r="AK29" s="848"/>
      <c r="AL29" s="920"/>
      <c r="AM29" s="919"/>
      <c r="AN29" s="919"/>
      <c r="AO29" s="919"/>
      <c r="AP29" s="919"/>
      <c r="AQ29" s="919"/>
    </row>
    <row r="30" spans="2:43">
      <c r="S30" s="413"/>
      <c r="Z30" s="211"/>
      <c r="AA30" s="211"/>
      <c r="AB30" s="211"/>
      <c r="AC30" s="211"/>
      <c r="AD30" s="211"/>
    </row>
    <row r="31" spans="2:43">
      <c r="S31" s="413"/>
      <c r="Z31" s="211"/>
      <c r="AA31" s="211"/>
      <c r="AB31" s="211"/>
      <c r="AC31" s="211"/>
      <c r="AD31" s="211"/>
    </row>
    <row r="32" spans="2:43">
      <c r="Z32" s="1348"/>
      <c r="AA32" s="1348"/>
      <c r="AB32" s="1348"/>
      <c r="AC32" s="1349"/>
      <c r="AD32" s="1349"/>
    </row>
    <row r="33" spans="18:30">
      <c r="U33" s="1311"/>
      <c r="V33" s="1311"/>
      <c r="W33" s="1311"/>
      <c r="X33" s="1311"/>
      <c r="Y33" s="1311"/>
      <c r="Z33" s="1311"/>
      <c r="AA33" s="1311"/>
      <c r="AB33" s="1311"/>
      <c r="AC33" s="1311"/>
      <c r="AD33" s="1311"/>
    </row>
    <row r="34" spans="18:30">
      <c r="U34" s="1311"/>
      <c r="V34" s="1311"/>
      <c r="W34" s="1311"/>
      <c r="X34" s="1311"/>
      <c r="Y34" s="1311"/>
      <c r="Z34" s="1311"/>
      <c r="AA34" s="1311"/>
      <c r="AB34" s="1311"/>
      <c r="AC34" s="1311"/>
      <c r="AD34" s="1311"/>
    </row>
    <row r="35" spans="18:30">
      <c r="Z35" s="1311"/>
      <c r="AA35" s="1311"/>
      <c r="AB35" s="1311"/>
      <c r="AC35" s="1311"/>
      <c r="AD35" s="1311"/>
    </row>
    <row r="36" spans="18:30">
      <c r="S36" s="413"/>
      <c r="Z36" s="211"/>
      <c r="AA36" s="211"/>
      <c r="AB36" s="211"/>
      <c r="AC36" s="211"/>
      <c r="AD36" s="211"/>
    </row>
    <row r="37" spans="18:30">
      <c r="S37" s="413"/>
      <c r="Z37" s="211"/>
      <c r="AA37" s="211"/>
      <c r="AB37" s="211"/>
      <c r="AC37" s="211"/>
      <c r="AD37" s="211"/>
    </row>
    <row r="38" spans="18:30">
      <c r="S38" s="413"/>
      <c r="Z38" s="211"/>
      <c r="AA38" s="211"/>
      <c r="AB38" s="211"/>
      <c r="AC38" s="211"/>
      <c r="AD38" s="211"/>
    </row>
    <row r="39" spans="18:30">
      <c r="S39" s="413"/>
      <c r="Z39" s="211"/>
      <c r="AA39" s="211"/>
      <c r="AB39" s="211"/>
      <c r="AC39" s="211"/>
      <c r="AD39" s="211"/>
    </row>
    <row r="40" spans="18:30">
      <c r="S40" s="413"/>
      <c r="Z40" s="211"/>
      <c r="AA40" s="211"/>
      <c r="AB40" s="211"/>
      <c r="AC40" s="211"/>
      <c r="AD40" s="211"/>
    </row>
    <row r="41" spans="18:30">
      <c r="R41" s="1346"/>
      <c r="S41" s="413"/>
      <c r="Z41" s="211"/>
      <c r="AA41" s="211"/>
      <c r="AB41" s="211"/>
      <c r="AC41" s="211"/>
      <c r="AD41" s="211"/>
    </row>
    <row r="42" spans="18:30">
      <c r="R42" s="1346"/>
      <c r="S42" s="413"/>
      <c r="Z42" s="211"/>
      <c r="AA42" s="211"/>
      <c r="AB42" s="211"/>
      <c r="AC42" s="211"/>
      <c r="AD42" s="211"/>
    </row>
    <row r="43" spans="18:30">
      <c r="R43" s="1346"/>
      <c r="S43" s="413"/>
      <c r="Z43" s="211"/>
      <c r="AA43" s="211"/>
      <c r="AB43" s="211"/>
      <c r="AC43" s="211"/>
      <c r="AD43" s="211"/>
    </row>
    <row r="44" spans="18:30">
      <c r="R44" s="1346"/>
      <c r="S44" s="413"/>
      <c r="Z44" s="211"/>
      <c r="AA44" s="211"/>
      <c r="AB44" s="211"/>
      <c r="AC44" s="211"/>
      <c r="AD44" s="211"/>
    </row>
    <row r="45" spans="18:30">
      <c r="R45" s="1346"/>
      <c r="S45" s="413"/>
      <c r="Z45" s="211"/>
      <c r="AA45" s="211"/>
      <c r="AB45" s="211"/>
      <c r="AC45" s="211"/>
      <c r="AD45" s="211"/>
    </row>
    <row r="46" spans="18:30">
      <c r="R46" s="1346"/>
      <c r="S46" s="413"/>
      <c r="Z46" s="211"/>
      <c r="AA46" s="211"/>
      <c r="AB46" s="211"/>
      <c r="AC46" s="211"/>
      <c r="AD46" s="211"/>
    </row>
    <row r="47" spans="18:30">
      <c r="R47" s="1346"/>
      <c r="S47" s="413"/>
      <c r="Z47" s="211"/>
      <c r="AA47" s="211"/>
      <c r="AB47" s="211"/>
      <c r="AC47" s="211"/>
      <c r="AD47" s="211"/>
    </row>
    <row r="48" spans="18:30">
      <c r="R48" s="1346"/>
    </row>
    <row r="49" spans="18:31">
      <c r="R49" s="1346"/>
      <c r="S49" s="413"/>
      <c r="Z49" s="211"/>
      <c r="AA49" s="211"/>
      <c r="AB49" s="211"/>
      <c r="AC49" s="211"/>
    </row>
    <row r="50" spans="18:31">
      <c r="R50" s="1346"/>
    </row>
    <row r="51" spans="18:31">
      <c r="R51" s="1346"/>
    </row>
    <row r="52" spans="18:31">
      <c r="R52" s="1346"/>
    </row>
    <row r="53" spans="18:31">
      <c r="R53" s="1346"/>
    </row>
    <row r="54" spans="18:31">
      <c r="R54" s="1346"/>
      <c r="S54" s="413"/>
      <c r="Z54" s="211"/>
      <c r="AA54" s="211"/>
      <c r="AB54" s="211"/>
      <c r="AC54" s="211"/>
      <c r="AD54" s="211"/>
    </row>
    <row r="55" spans="18:31">
      <c r="R55" s="1346"/>
      <c r="S55" s="413"/>
      <c r="Z55" s="211"/>
      <c r="AA55" s="211"/>
      <c r="AB55" s="211"/>
      <c r="AC55" s="211"/>
      <c r="AD55" s="211"/>
    </row>
    <row r="56" spans="18:31">
      <c r="R56" s="1346"/>
      <c r="T56" s="1311"/>
      <c r="U56" s="1311"/>
      <c r="V56" s="1311"/>
      <c r="W56" s="1311"/>
      <c r="X56" s="1311"/>
      <c r="Y56" s="1311"/>
      <c r="Z56" s="1311"/>
      <c r="AA56" s="1311"/>
      <c r="AB56" s="1311"/>
      <c r="AC56" s="1311"/>
      <c r="AD56" s="1311"/>
      <c r="AE56" s="1311"/>
    </row>
    <row r="57" spans="18:31">
      <c r="R57" s="1346"/>
      <c r="T57" s="1311"/>
      <c r="U57" s="1311"/>
      <c r="V57" s="1311"/>
      <c r="W57" s="1311"/>
      <c r="X57" s="1311"/>
      <c r="Y57" s="1311"/>
      <c r="Z57" s="1311"/>
      <c r="AA57" s="1311"/>
      <c r="AB57" s="1311"/>
      <c r="AC57" s="1311"/>
      <c r="AD57" s="1311"/>
      <c r="AE57" s="1311"/>
    </row>
    <row r="58" spans="18:31">
      <c r="R58" s="1346"/>
      <c r="T58" s="1311"/>
      <c r="U58" s="1311"/>
      <c r="V58" s="1311"/>
      <c r="W58" s="1311"/>
      <c r="X58" s="1311"/>
      <c r="Y58" s="1311"/>
      <c r="Z58" s="1311"/>
      <c r="AA58" s="1311"/>
      <c r="AB58" s="1311"/>
      <c r="AC58" s="1311"/>
      <c r="AD58" s="1311"/>
      <c r="AE58" s="1311"/>
    </row>
    <row r="59" spans="18:31">
      <c r="R59" s="1346"/>
    </row>
    <row r="60" spans="18:31">
      <c r="R60" s="1346"/>
    </row>
    <row r="61" spans="18:31">
      <c r="R61" s="1346"/>
    </row>
    <row r="62" spans="18:31">
      <c r="R62" s="1346"/>
    </row>
    <row r="63" spans="18:31">
      <c r="R63" s="1346"/>
    </row>
    <row r="64" spans="18:31">
      <c r="R64" s="1346"/>
    </row>
    <row r="65" spans="18:18">
      <c r="R65" s="1346"/>
    </row>
    <row r="66" spans="18:18">
      <c r="R66" s="1346"/>
    </row>
    <row r="67" spans="18:18">
      <c r="R67" s="1346"/>
    </row>
    <row r="68" spans="18:18">
      <c r="R68" s="1346"/>
    </row>
    <row r="69" spans="18:18">
      <c r="R69" s="1346"/>
    </row>
    <row r="70" spans="18:18">
      <c r="R70" s="1346"/>
    </row>
  </sheetData>
  <sheetProtection algorithmName="SHA-512" hashValue="r4AHENovaCEPIL89vrEVrz8pKFmeXhnA7A523oamUFmy0YtDIgkhF7TztCiphk08bS/7Z9eGPgadsahQE5EHkQ==" saltValue="awqwKbGA1dljmP97263i1Q==" spinCount="100000" sheet="1" objects="1" scenarios="1"/>
  <mergeCells count="24">
    <mergeCell ref="AO1:AQ1"/>
    <mergeCell ref="B1:F1"/>
    <mergeCell ref="G1:I1"/>
    <mergeCell ref="J1:M1"/>
    <mergeCell ref="AG1:AK1"/>
    <mergeCell ref="AL1:AN1"/>
    <mergeCell ref="N5:N7"/>
    <mergeCell ref="P5:P7"/>
    <mergeCell ref="AG5:AG7"/>
    <mergeCell ref="AH6:AH7"/>
    <mergeCell ref="AI6:AI7"/>
    <mergeCell ref="B2:F2"/>
    <mergeCell ref="AG2:AK2"/>
    <mergeCell ref="B3:P3"/>
    <mergeCell ref="U3:AD3"/>
    <mergeCell ref="AG3:AQ3"/>
    <mergeCell ref="AP6:AP7"/>
    <mergeCell ref="AQ6:AQ7"/>
    <mergeCell ref="AJ6:AJ7"/>
    <mergeCell ref="AK6:AK7"/>
    <mergeCell ref="AL6:AL7"/>
    <mergeCell ref="AM6:AM7"/>
    <mergeCell ref="AN6:AN7"/>
    <mergeCell ref="AO6:AO7"/>
  </mergeCells>
  <conditionalFormatting sqref="S14">
    <cfRule type="cellIs" dxfId="292" priority="30" operator="equal">
      <formula>0</formula>
    </cfRule>
  </conditionalFormatting>
  <conditionalFormatting sqref="S27 S31">
    <cfRule type="cellIs" dxfId="291" priority="28" operator="equal">
      <formula>0</formula>
    </cfRule>
  </conditionalFormatting>
  <conditionalFormatting sqref="S16">
    <cfRule type="cellIs" dxfId="290" priority="25" operator="equal">
      <formula>0</formula>
    </cfRule>
  </conditionalFormatting>
  <conditionalFormatting sqref="S18">
    <cfRule type="cellIs" dxfId="289" priority="29" operator="equal">
      <formula>0</formula>
    </cfRule>
  </conditionalFormatting>
  <conditionalFormatting sqref="S5:S9">
    <cfRule type="cellIs" dxfId="288" priority="27" operator="equal">
      <formula>0</formula>
    </cfRule>
  </conditionalFormatting>
  <conditionalFormatting sqref="S13">
    <cfRule type="cellIs" dxfId="287" priority="26" operator="equal">
      <formula>0</formula>
    </cfRule>
  </conditionalFormatting>
  <conditionalFormatting sqref="S19 S21:S23">
    <cfRule type="cellIs" dxfId="286" priority="24" operator="equal">
      <formula>0</formula>
    </cfRule>
  </conditionalFormatting>
  <conditionalFormatting sqref="S26">
    <cfRule type="cellIs" dxfId="285" priority="23" operator="equal">
      <formula>0</formula>
    </cfRule>
  </conditionalFormatting>
  <conditionalFormatting sqref="S28 S30">
    <cfRule type="cellIs" dxfId="284" priority="22" operator="equal">
      <formula>0</formula>
    </cfRule>
  </conditionalFormatting>
  <conditionalFormatting sqref="S37:S40">
    <cfRule type="cellIs" dxfId="283" priority="21" operator="equal">
      <formula>0</formula>
    </cfRule>
  </conditionalFormatting>
  <conditionalFormatting sqref="S49">
    <cfRule type="cellIs" dxfId="282" priority="17" operator="equal">
      <formula>0</formula>
    </cfRule>
  </conditionalFormatting>
  <conditionalFormatting sqref="S47">
    <cfRule type="cellIs" dxfId="281" priority="20" operator="equal">
      <formula>0</formula>
    </cfRule>
  </conditionalFormatting>
  <conditionalFormatting sqref="S42">
    <cfRule type="cellIs" dxfId="280" priority="19" operator="equal">
      <formula>0</formula>
    </cfRule>
  </conditionalFormatting>
  <conditionalFormatting sqref="S44:S46">
    <cfRule type="cellIs" dxfId="279" priority="18" operator="equal">
      <formula>0</formula>
    </cfRule>
  </conditionalFormatting>
  <conditionalFormatting sqref="S54">
    <cfRule type="cellIs" dxfId="278" priority="16" operator="equal">
      <formula>0</formula>
    </cfRule>
  </conditionalFormatting>
  <conditionalFormatting sqref="S55">
    <cfRule type="cellIs" dxfId="277" priority="15" operator="equal">
      <formula>0</formula>
    </cfRule>
  </conditionalFormatting>
  <conditionalFormatting sqref="S36">
    <cfRule type="cellIs" dxfId="276" priority="14" operator="equal">
      <formula>0</formula>
    </cfRule>
  </conditionalFormatting>
  <conditionalFormatting sqref="S41">
    <cfRule type="cellIs" dxfId="275" priority="13" operator="equal">
      <formula>0</formula>
    </cfRule>
  </conditionalFormatting>
  <conditionalFormatting sqref="S43">
    <cfRule type="cellIs" dxfId="274" priority="12" operator="equal">
      <formula>0</formula>
    </cfRule>
  </conditionalFormatting>
  <conditionalFormatting sqref="S10:S11">
    <cfRule type="cellIs" dxfId="273" priority="11" operator="equal">
      <formula>0</formula>
    </cfRule>
  </conditionalFormatting>
  <conditionalFormatting sqref="S15">
    <cfRule type="cellIs" dxfId="272" priority="10" operator="equal">
      <formula>0</formula>
    </cfRule>
  </conditionalFormatting>
  <conditionalFormatting sqref="S20">
    <cfRule type="cellIs" dxfId="271" priority="9" operator="equal">
      <formula>0</formula>
    </cfRule>
  </conditionalFormatting>
  <conditionalFormatting sqref="S12">
    <cfRule type="cellIs" dxfId="270" priority="8" operator="equal">
      <formula>0</formula>
    </cfRule>
  </conditionalFormatting>
  <conditionalFormatting sqref="S17">
    <cfRule type="cellIs" dxfId="269" priority="7" operator="equal">
      <formula>0</formula>
    </cfRule>
  </conditionalFormatting>
  <conditionalFormatting sqref="S29">
    <cfRule type="cellIs" dxfId="268" priority="6" operator="equal">
      <formula>0</formula>
    </cfRule>
  </conditionalFormatting>
  <conditionalFormatting sqref="S4">
    <cfRule type="cellIs" dxfId="267" priority="5" operator="equal">
      <formula>0</formula>
    </cfRule>
  </conditionalFormatting>
  <conditionalFormatting sqref="S1">
    <cfRule type="cellIs" dxfId="266" priority="4" operator="equal">
      <formula>0</formula>
    </cfRule>
  </conditionalFormatting>
  <conditionalFormatting sqref="S2">
    <cfRule type="cellIs" dxfId="265" priority="3" operator="equal">
      <formula>0</formula>
    </cfRule>
  </conditionalFormatting>
  <conditionalFormatting sqref="S24">
    <cfRule type="cellIs" dxfId="264" priority="2" operator="equal">
      <formula>0</formula>
    </cfRule>
  </conditionalFormatting>
  <conditionalFormatting sqref="S25">
    <cfRule type="cellIs" dxfId="263" priority="1" operator="equal">
      <formula>0</formula>
    </cfRule>
  </conditionalFormatting>
  <dataValidations count="1">
    <dataValidation type="custom" allowBlank="1" showErrorMessage="1" errorTitle="Input Error" error="Please enter a numeric value." sqref="C10:D11 F10:F11 H10:I11 K10:L11 C29 K15:L15 H15:I15 F15 C15:D15 L17 C20:D20 F20"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pageSetUpPr fitToPage="1"/>
  </sheetPr>
  <dimension ref="B1:AU70"/>
  <sheetViews>
    <sheetView showGridLines="0" topLeftCell="D1" zoomScale="80" zoomScaleNormal="80" zoomScaleSheetLayoutView="100" workbookViewId="0"/>
  </sheetViews>
  <sheetFormatPr defaultColWidth="8.625" defaultRowHeight="14.45"/>
  <cols>
    <col min="1" max="1" width="1.625" style="1311" customWidth="1"/>
    <col min="2" max="2" width="36.125" style="1311" customWidth="1"/>
    <col min="3" max="12" width="12.5" style="1311" customWidth="1"/>
    <col min="13" max="13" width="1.25" style="1311" customWidth="1"/>
    <col min="14" max="14" width="12.5" style="1311" customWidth="1"/>
    <col min="15" max="15" width="1.625" style="1311" customWidth="1"/>
    <col min="16" max="16" width="33.625" style="1311" customWidth="1"/>
    <col min="17" max="18" width="1.625" style="1311" customWidth="1"/>
    <col min="19" max="19" width="25" style="1311" customWidth="1"/>
    <col min="20" max="20" width="1.625" style="1346" customWidth="1"/>
    <col min="21" max="30" width="5.75" style="1346" hidden="1" customWidth="1"/>
    <col min="31" max="31" width="1.625" style="1346" hidden="1" customWidth="1"/>
    <col min="32" max="32" width="1.625" style="1311" customWidth="1"/>
    <col min="33" max="33" width="36.125" style="1311" customWidth="1"/>
    <col min="34" max="43" width="15.125" style="1311" customWidth="1"/>
    <col min="44" max="44" width="1.625" style="1311" customWidth="1"/>
    <col min="45" max="16384" width="8.625" style="1311"/>
  </cols>
  <sheetData>
    <row r="1" spans="2:47" s="66" customFormat="1" ht="30" customHeight="1">
      <c r="B1" s="2044" t="s">
        <v>2636</v>
      </c>
      <c r="C1" s="2044"/>
      <c r="D1" s="2044"/>
      <c r="E1" s="2044"/>
      <c r="F1" s="2044"/>
      <c r="G1" s="2044"/>
      <c r="H1" s="2044"/>
      <c r="I1" s="2044"/>
      <c r="J1" s="2044"/>
      <c r="K1" s="2044"/>
      <c r="L1" s="2044"/>
      <c r="M1" s="2044"/>
      <c r="N1" s="694"/>
      <c r="R1" s="218"/>
      <c r="S1" s="114"/>
      <c r="T1" s="1354"/>
      <c r="U1" s="1346"/>
      <c r="V1" s="1346"/>
      <c r="W1" s="1346"/>
      <c r="X1" s="1346"/>
      <c r="Y1" s="1346"/>
      <c r="Z1" s="1346"/>
      <c r="AA1" s="1346"/>
      <c r="AB1" s="1346"/>
      <c r="AC1" s="1346"/>
      <c r="AD1" s="1346"/>
      <c r="AE1" s="1354"/>
      <c r="AG1" s="2044" t="s">
        <v>2636</v>
      </c>
      <c r="AH1" s="2044"/>
      <c r="AI1" s="2044"/>
      <c r="AJ1" s="2044"/>
      <c r="AK1" s="2044"/>
      <c r="AL1" s="2044"/>
      <c r="AM1" s="2044"/>
      <c r="AN1" s="2044"/>
      <c r="AS1" s="1311"/>
    </row>
    <row r="2" spans="2:47" s="66" customFormat="1" ht="30" customHeight="1">
      <c r="B2" s="2044" t="str">
        <f>[1]Validation!B4</f>
        <v>Thames Water</v>
      </c>
      <c r="C2" s="2044"/>
      <c r="D2" s="2044"/>
      <c r="E2" s="2044"/>
      <c r="F2" s="2044"/>
      <c r="G2" s="694"/>
      <c r="H2" s="694"/>
      <c r="I2" s="694"/>
      <c r="J2" s="694"/>
      <c r="K2" s="694"/>
      <c r="L2" s="694"/>
      <c r="M2" s="694"/>
      <c r="N2" s="694"/>
      <c r="R2" s="218"/>
      <c r="S2" s="114"/>
      <c r="T2" s="1354"/>
      <c r="U2" s="1346"/>
      <c r="V2" s="1346"/>
      <c r="W2" s="1346"/>
      <c r="X2" s="1346"/>
      <c r="Y2" s="1346"/>
      <c r="Z2" s="1346"/>
      <c r="AA2" s="1346"/>
      <c r="AB2" s="1346"/>
      <c r="AC2" s="1346"/>
      <c r="AD2" s="1346"/>
      <c r="AE2" s="1354"/>
      <c r="AG2" s="2044" t="str">
        <f>[1]Validation!B4</f>
        <v>Thames Water</v>
      </c>
      <c r="AH2" s="2044"/>
      <c r="AI2" s="2044"/>
      <c r="AJ2" s="2044"/>
      <c r="AK2" s="2044"/>
      <c r="AL2" s="694"/>
      <c r="AM2" s="694"/>
      <c r="AN2" s="694"/>
      <c r="AO2" s="694"/>
      <c r="AP2" s="694"/>
      <c r="AQ2" s="694"/>
    </row>
    <row r="3" spans="2:47" ht="38.25" customHeight="1">
      <c r="B3" s="2075" t="s">
        <v>680</v>
      </c>
      <c r="C3" s="2076"/>
      <c r="D3" s="2076"/>
      <c r="E3" s="2076"/>
      <c r="F3" s="2076"/>
      <c r="G3" s="2076"/>
      <c r="H3" s="2076"/>
      <c r="I3" s="2076"/>
      <c r="J3" s="2076"/>
      <c r="K3" s="2076"/>
      <c r="L3" s="2076"/>
      <c r="M3" s="2076"/>
      <c r="N3" s="2076"/>
      <c r="O3" s="2076"/>
      <c r="P3" s="2076"/>
      <c r="Q3" s="6"/>
      <c r="R3" s="171"/>
      <c r="S3" s="163" t="s">
        <v>798</v>
      </c>
      <c r="T3" s="1354"/>
      <c r="U3" s="2031" t="s">
        <v>799</v>
      </c>
      <c r="V3" s="2031"/>
      <c r="W3" s="2031"/>
      <c r="X3" s="2031"/>
      <c r="Y3" s="2031"/>
      <c r="Z3" s="2031"/>
      <c r="AA3" s="2031"/>
      <c r="AB3" s="2031"/>
      <c r="AC3" s="2031"/>
      <c r="AD3" s="2031"/>
      <c r="AE3" s="1354"/>
      <c r="AG3" s="2075" t="s">
        <v>680</v>
      </c>
      <c r="AH3" s="2076"/>
      <c r="AI3" s="2076"/>
      <c r="AJ3" s="2076"/>
      <c r="AK3" s="2076"/>
      <c r="AL3" s="2076"/>
      <c r="AM3" s="2076"/>
      <c r="AN3" s="2076"/>
      <c r="AO3" s="2076"/>
      <c r="AP3" s="2076"/>
      <c r="AQ3" s="2076"/>
      <c r="AR3" s="1967"/>
      <c r="AS3" s="1967"/>
      <c r="AT3" s="1967"/>
      <c r="AU3" s="1967"/>
    </row>
    <row r="4" spans="2:47" ht="18.75" customHeight="1" thickBot="1">
      <c r="B4" s="96"/>
      <c r="C4" s="921"/>
      <c r="D4" s="921"/>
      <c r="E4" s="921"/>
      <c r="F4" s="921"/>
      <c r="G4" s="921"/>
      <c r="H4" s="921"/>
      <c r="I4" s="921"/>
      <c r="J4" s="921"/>
      <c r="K4" s="921"/>
      <c r="L4" s="921"/>
      <c r="M4" s="96"/>
      <c r="N4" s="66"/>
      <c r="O4" s="6"/>
      <c r="P4" s="6"/>
      <c r="Q4" s="6"/>
      <c r="R4" s="1350"/>
      <c r="S4" s="355"/>
      <c r="T4" s="1354"/>
      <c r="U4" s="198" t="s">
        <v>808</v>
      </c>
      <c r="Z4" s="1311"/>
      <c r="AA4" s="198"/>
      <c r="AB4" s="198"/>
      <c r="AC4" s="211"/>
      <c r="AD4" s="211"/>
      <c r="AE4" s="1354"/>
      <c r="AG4" s="96"/>
      <c r="AH4" s="921"/>
      <c r="AI4" s="921"/>
      <c r="AJ4" s="921"/>
      <c r="AK4" s="921"/>
      <c r="AL4" s="921"/>
      <c r="AM4" s="921"/>
      <c r="AN4" s="921"/>
      <c r="AO4" s="921"/>
      <c r="AP4" s="921"/>
      <c r="AQ4" s="921"/>
    </row>
    <row r="5" spans="2:47" ht="75" customHeight="1">
      <c r="B5" s="1418" t="s">
        <v>800</v>
      </c>
      <c r="C5" s="1419" t="s">
        <v>2541</v>
      </c>
      <c r="D5" s="1419" t="s">
        <v>2542</v>
      </c>
      <c r="E5" s="1419" t="s">
        <v>2543</v>
      </c>
      <c r="F5" s="1419" t="s">
        <v>2544</v>
      </c>
      <c r="G5" s="1419" t="s">
        <v>2545</v>
      </c>
      <c r="H5" s="1419" t="s">
        <v>2546</v>
      </c>
      <c r="I5" s="1419" t="s">
        <v>2547</v>
      </c>
      <c r="J5" s="1419" t="s">
        <v>2548</v>
      </c>
      <c r="K5" s="1419" t="s">
        <v>2549</v>
      </c>
      <c r="L5" s="1413" t="s">
        <v>2550</v>
      </c>
      <c r="M5" s="97"/>
      <c r="N5" s="2134" t="s">
        <v>806</v>
      </c>
      <c r="P5" s="2134" t="s">
        <v>807</v>
      </c>
      <c r="R5" s="1350"/>
      <c r="S5" s="355"/>
      <c r="T5" s="1354"/>
      <c r="Z5" s="1311"/>
      <c r="AA5" s="1311"/>
      <c r="AB5" s="1311"/>
      <c r="AC5" s="1311"/>
      <c r="AD5" s="1311"/>
      <c r="AE5" s="1354"/>
      <c r="AG5" s="2058" t="s">
        <v>800</v>
      </c>
      <c r="AH5" s="1419" t="s">
        <v>2541</v>
      </c>
      <c r="AI5" s="1419" t="s">
        <v>2542</v>
      </c>
      <c r="AJ5" s="1419" t="s">
        <v>2543</v>
      </c>
      <c r="AK5" s="1419" t="s">
        <v>2551</v>
      </c>
      <c r="AL5" s="1419" t="s">
        <v>2545</v>
      </c>
      <c r="AM5" s="1419" t="s">
        <v>2546</v>
      </c>
      <c r="AN5" s="1419" t="s">
        <v>2547</v>
      </c>
      <c r="AO5" s="1419" t="s">
        <v>2548</v>
      </c>
      <c r="AP5" s="1419" t="s">
        <v>2549</v>
      </c>
      <c r="AQ5" s="1413" t="s">
        <v>2550</v>
      </c>
    </row>
    <row r="6" spans="2:47" ht="15" customHeight="1">
      <c r="B6" s="1434" t="s">
        <v>801</v>
      </c>
      <c r="C6" s="1435" t="s">
        <v>813</v>
      </c>
      <c r="D6" s="1435" t="s">
        <v>813</v>
      </c>
      <c r="E6" s="1435" t="s">
        <v>813</v>
      </c>
      <c r="F6" s="1435" t="s">
        <v>2552</v>
      </c>
      <c r="G6" s="1435" t="s">
        <v>2553</v>
      </c>
      <c r="H6" s="1435" t="s">
        <v>2553</v>
      </c>
      <c r="I6" s="1435" t="s">
        <v>2553</v>
      </c>
      <c r="J6" s="1435" t="s">
        <v>2553</v>
      </c>
      <c r="K6" s="1435" t="s">
        <v>1392</v>
      </c>
      <c r="L6" s="1436" t="s">
        <v>2553</v>
      </c>
      <c r="M6" s="97"/>
      <c r="N6" s="2135"/>
      <c r="P6" s="2135"/>
      <c r="R6" s="1350"/>
      <c r="S6" s="355"/>
      <c r="T6" s="1354"/>
      <c r="Z6" s="1311"/>
      <c r="AA6" s="1311"/>
      <c r="AB6" s="1311"/>
      <c r="AC6" s="1311"/>
      <c r="AD6" s="1311"/>
      <c r="AE6" s="1354"/>
      <c r="AG6" s="2124"/>
      <c r="AH6" s="2138" t="s">
        <v>813</v>
      </c>
      <c r="AI6" s="2138" t="s">
        <v>813</v>
      </c>
      <c r="AJ6" s="2138" t="s">
        <v>813</v>
      </c>
      <c r="AK6" s="2138" t="s">
        <v>2552</v>
      </c>
      <c r="AL6" s="2138" t="s">
        <v>2553</v>
      </c>
      <c r="AM6" s="2138" t="s">
        <v>2553</v>
      </c>
      <c r="AN6" s="2138" t="s">
        <v>2553</v>
      </c>
      <c r="AO6" s="2138" t="s">
        <v>2553</v>
      </c>
      <c r="AP6" s="2138" t="s">
        <v>1392</v>
      </c>
      <c r="AQ6" s="2140" t="s">
        <v>2553</v>
      </c>
    </row>
    <row r="7" spans="2:47" ht="15" customHeight="1" thickBot="1">
      <c r="B7" s="1420" t="s">
        <v>802</v>
      </c>
      <c r="C7" s="1421">
        <v>3</v>
      </c>
      <c r="D7" s="1421">
        <v>3</v>
      </c>
      <c r="E7" s="1421">
        <v>3</v>
      </c>
      <c r="F7" s="1421">
        <v>3</v>
      </c>
      <c r="G7" s="1421">
        <v>3</v>
      </c>
      <c r="H7" s="1421">
        <v>3</v>
      </c>
      <c r="I7" s="1421">
        <v>3</v>
      </c>
      <c r="J7" s="1421">
        <v>3</v>
      </c>
      <c r="K7" s="1421">
        <v>3</v>
      </c>
      <c r="L7" s="1414">
        <v>3</v>
      </c>
      <c r="M7" s="98"/>
      <c r="N7" s="2136"/>
      <c r="P7" s="2136"/>
      <c r="R7" s="1350"/>
      <c r="S7" s="355"/>
      <c r="T7" s="1354"/>
      <c r="Z7" s="1347"/>
      <c r="AA7" s="1347"/>
      <c r="AB7" s="1347"/>
      <c r="AC7" s="1347"/>
      <c r="AD7" s="1347"/>
      <c r="AE7" s="1354"/>
      <c r="AG7" s="2060"/>
      <c r="AH7" s="2139"/>
      <c r="AI7" s="2139" t="s">
        <v>813</v>
      </c>
      <c r="AJ7" s="2139" t="s">
        <v>813</v>
      </c>
      <c r="AK7" s="2139" t="s">
        <v>2552</v>
      </c>
      <c r="AL7" s="2139" t="s">
        <v>2553</v>
      </c>
      <c r="AM7" s="2139" t="s">
        <v>2553</v>
      </c>
      <c r="AN7" s="2139" t="s">
        <v>2553</v>
      </c>
      <c r="AO7" s="2139" t="s">
        <v>2553</v>
      </c>
      <c r="AP7" s="2139" t="s">
        <v>1392</v>
      </c>
      <c r="AQ7" s="2141" t="s">
        <v>2553</v>
      </c>
    </row>
    <row r="8" spans="2:47" ht="15" customHeight="1" thickBot="1">
      <c r="B8" s="99"/>
      <c r="C8" s="100"/>
      <c r="D8" s="100"/>
      <c r="E8" s="100"/>
      <c r="F8" s="101"/>
      <c r="G8" s="101"/>
      <c r="H8" s="100"/>
      <c r="I8" s="100"/>
      <c r="J8" s="100"/>
      <c r="K8" s="100"/>
      <c r="L8" s="99"/>
      <c r="M8" s="102"/>
      <c r="N8" s="6"/>
      <c r="R8" s="1350"/>
      <c r="S8" s="355"/>
      <c r="T8" s="1354"/>
      <c r="Z8" s="211"/>
      <c r="AA8" s="211"/>
      <c r="AB8" s="211"/>
      <c r="AC8" s="211"/>
      <c r="AD8" s="211"/>
      <c r="AE8" s="1354"/>
      <c r="AG8" s="99"/>
      <c r="AH8" s="100"/>
      <c r="AI8" s="100"/>
      <c r="AJ8" s="100"/>
      <c r="AK8" s="101"/>
      <c r="AL8" s="101"/>
      <c r="AM8" s="100"/>
      <c r="AN8" s="100"/>
      <c r="AO8" s="100"/>
      <c r="AP8" s="100"/>
      <c r="AQ8" s="99"/>
    </row>
    <row r="9" spans="2:47" ht="21" customHeight="1" thickBot="1">
      <c r="B9" s="233" t="s">
        <v>2554</v>
      </c>
      <c r="C9" s="376"/>
      <c r="D9" s="376"/>
      <c r="E9" s="99"/>
      <c r="F9" s="42"/>
      <c r="G9" s="42"/>
      <c r="H9" s="103"/>
      <c r="I9" s="103"/>
      <c r="J9" s="103"/>
      <c r="K9" s="103"/>
      <c r="M9" s="6"/>
      <c r="R9" s="1355"/>
      <c r="S9" s="355"/>
      <c r="T9" s="1354"/>
      <c r="Z9" s="211"/>
      <c r="AA9" s="211"/>
      <c r="AB9" s="211"/>
      <c r="AC9" s="211"/>
      <c r="AD9" s="211"/>
      <c r="AE9" s="1354"/>
      <c r="AG9" s="233" t="s">
        <v>2554</v>
      </c>
      <c r="AH9" s="376"/>
      <c r="AI9" s="376"/>
      <c r="AJ9" s="99"/>
      <c r="AK9" s="42"/>
      <c r="AL9" s="42"/>
      <c r="AM9" s="103"/>
      <c r="AN9" s="103"/>
      <c r="AO9" s="103"/>
      <c r="AP9" s="103"/>
    </row>
    <row r="10" spans="2:47" ht="33" customHeight="1" thickBot="1">
      <c r="B10" s="237" t="s">
        <v>2555</v>
      </c>
      <c r="C10" s="659"/>
      <c r="D10" s="659"/>
      <c r="E10" s="334">
        <f>SUM(C10:D10)</f>
        <v>0</v>
      </c>
      <c r="F10" s="659"/>
      <c r="G10" s="334">
        <f>IF(OR(E10=0,F10=0),0,E10/(F10/1000))</f>
        <v>0</v>
      </c>
      <c r="H10" s="659"/>
      <c r="I10" s="659"/>
      <c r="J10" s="334">
        <f>H10 + I10</f>
        <v>0</v>
      </c>
      <c r="K10" s="910"/>
      <c r="L10" s="911"/>
      <c r="M10" s="3"/>
      <c r="N10" s="922" t="s">
        <v>2637</v>
      </c>
      <c r="P10" s="685" t="s">
        <v>2557</v>
      </c>
      <c r="R10" s="1355"/>
      <c r="S10" s="355" t="str">
        <f>IF( SUM( U10:AD10 ) = 0, 0, $U$4 )</f>
        <v>Please complete all cells in row</v>
      </c>
      <c r="T10" s="1354"/>
      <c r="U10" s="356">
        <f t="shared" ref="U10:V12" si="0" xml:space="preserve"> IF( ISNUMBER( C10 ), 0, 1 )</f>
        <v>1</v>
      </c>
      <c r="V10" s="356">
        <f t="shared" si="0"/>
        <v>1</v>
      </c>
      <c r="W10" s="211"/>
      <c r="X10" s="356">
        <f xml:space="preserve"> IF( ISNUMBER( F10 ), 0, 1 )</f>
        <v>1</v>
      </c>
      <c r="Y10" s="211"/>
      <c r="Z10" s="356">
        <f t="shared" ref="Z10:AA12" si="1" xml:space="preserve"> IF( ISNUMBER( H10 ), 0, 1 )</f>
        <v>1</v>
      </c>
      <c r="AA10" s="356">
        <f t="shared" si="1"/>
        <v>1</v>
      </c>
      <c r="AB10" s="211"/>
      <c r="AC10" s="356">
        <f t="shared" ref="AC10:AD12" si="2" xml:space="preserve"> IF( ISNUMBER( K10 ), 0, 1 )</f>
        <v>1</v>
      </c>
      <c r="AD10" s="356">
        <f t="shared" si="2"/>
        <v>1</v>
      </c>
      <c r="AE10" s="1354"/>
      <c r="AG10" s="237" t="s">
        <v>2555</v>
      </c>
      <c r="AH10" s="511" t="s">
        <v>2638</v>
      </c>
      <c r="AI10" s="225" t="s">
        <v>2639</v>
      </c>
      <c r="AJ10" s="330" t="s">
        <v>2640</v>
      </c>
      <c r="AK10" s="225" t="s">
        <v>2641</v>
      </c>
      <c r="AL10" s="330" t="s">
        <v>2642</v>
      </c>
      <c r="AM10" s="238" t="s">
        <v>2643</v>
      </c>
      <c r="AN10" s="238" t="s">
        <v>2644</v>
      </c>
      <c r="AO10" s="238" t="s">
        <v>2645</v>
      </c>
      <c r="AP10" s="238" t="s">
        <v>2646</v>
      </c>
      <c r="AQ10" s="239" t="s">
        <v>2647</v>
      </c>
    </row>
    <row r="11" spans="2:47" ht="33" customHeight="1" thickBot="1">
      <c r="B11" s="1423" t="s">
        <v>2568</v>
      </c>
      <c r="C11" s="661"/>
      <c r="D11" s="661"/>
      <c r="E11" s="333">
        <f>SUM(C11:D11)</f>
        <v>0</v>
      </c>
      <c r="F11" s="661"/>
      <c r="G11" s="333">
        <f>IF(OR(E11=0,F11=0),0,E11/(F11/1000))</f>
        <v>0</v>
      </c>
      <c r="H11" s="661"/>
      <c r="I11" s="661"/>
      <c r="J11" s="333">
        <f>H11 + I11</f>
        <v>0</v>
      </c>
      <c r="K11" s="912"/>
      <c r="L11" s="913"/>
      <c r="M11" s="3"/>
      <c r="N11" s="923" t="s">
        <v>2648</v>
      </c>
      <c r="P11" s="685" t="s">
        <v>2557</v>
      </c>
      <c r="R11" s="1355"/>
      <c r="S11" s="355" t="str">
        <f>IF( SUM( U11:AD11 ) = 0, 0, $U$4 )</f>
        <v>Please complete all cells in row</v>
      </c>
      <c r="T11" s="1354"/>
      <c r="U11" s="356">
        <f t="shared" si="0"/>
        <v>1</v>
      </c>
      <c r="V11" s="356">
        <f t="shared" si="0"/>
        <v>1</v>
      </c>
      <c r="W11" s="211"/>
      <c r="X11" s="356">
        <f xml:space="preserve"> IF( ISNUMBER( F11 ), 0, 1 )</f>
        <v>1</v>
      </c>
      <c r="Y11" s="211"/>
      <c r="Z11" s="356">
        <f t="shared" si="1"/>
        <v>1</v>
      </c>
      <c r="AA11" s="356">
        <f t="shared" si="1"/>
        <v>1</v>
      </c>
      <c r="AB11" s="211"/>
      <c r="AC11" s="356">
        <f t="shared" si="2"/>
        <v>1</v>
      </c>
      <c r="AD11" s="356">
        <f t="shared" si="2"/>
        <v>1</v>
      </c>
      <c r="AE11" s="1354"/>
      <c r="AG11" s="1423" t="s">
        <v>2568</v>
      </c>
      <c r="AH11" s="221" t="s">
        <v>2649</v>
      </c>
      <c r="AI11" s="221" t="s">
        <v>2650</v>
      </c>
      <c r="AJ11" s="222" t="s">
        <v>2651</v>
      </c>
      <c r="AK11" s="221" t="s">
        <v>2652</v>
      </c>
      <c r="AL11" s="222" t="s">
        <v>2653</v>
      </c>
      <c r="AM11" s="236" t="s">
        <v>2654</v>
      </c>
      <c r="AN11" s="236" t="s">
        <v>2655</v>
      </c>
      <c r="AO11" s="236" t="s">
        <v>2656</v>
      </c>
      <c r="AP11" s="236" t="s">
        <v>2657</v>
      </c>
      <c r="AQ11" s="240" t="s">
        <v>2658</v>
      </c>
    </row>
    <row r="12" spans="2:47" ht="33" customHeight="1">
      <c r="B12" s="1423" t="s">
        <v>2659</v>
      </c>
      <c r="C12" s="661"/>
      <c r="D12" s="661"/>
      <c r="E12" s="333">
        <f>SUM(C12:D12)</f>
        <v>0</v>
      </c>
      <c r="F12" s="661"/>
      <c r="G12" s="333">
        <f>IF(OR(E12=0,F12=0),0,E12/(F12/1000))</f>
        <v>0</v>
      </c>
      <c r="H12" s="661"/>
      <c r="I12" s="661"/>
      <c r="J12" s="333">
        <f>H12 + I12</f>
        <v>0</v>
      </c>
      <c r="K12" s="912"/>
      <c r="L12" s="913"/>
      <c r="M12" s="6"/>
      <c r="N12" s="923" t="s">
        <v>2660</v>
      </c>
      <c r="P12" s="685" t="s">
        <v>2557</v>
      </c>
      <c r="R12" s="1355"/>
      <c r="S12" s="355" t="str">
        <f>IF( SUM( U12:AD12 ) = 0, 0, $U$4 )</f>
        <v>Please complete all cells in row</v>
      </c>
      <c r="T12" s="1354"/>
      <c r="U12" s="356">
        <f t="shared" si="0"/>
        <v>1</v>
      </c>
      <c r="V12" s="356">
        <f t="shared" si="0"/>
        <v>1</v>
      </c>
      <c r="W12" s="211"/>
      <c r="X12" s="356">
        <f xml:space="preserve"> IF( ISNUMBER( F12 ), 0, 1 )</f>
        <v>1</v>
      </c>
      <c r="Y12" s="211"/>
      <c r="Z12" s="356">
        <f t="shared" si="1"/>
        <v>1</v>
      </c>
      <c r="AA12" s="356">
        <f t="shared" si="1"/>
        <v>1</v>
      </c>
      <c r="AB12" s="211"/>
      <c r="AC12" s="356">
        <f t="shared" si="2"/>
        <v>1</v>
      </c>
      <c r="AD12" s="356">
        <f t="shared" si="2"/>
        <v>1</v>
      </c>
      <c r="AE12" s="1354"/>
      <c r="AG12" s="1423" t="s">
        <v>2659</v>
      </c>
      <c r="AH12" s="221" t="s">
        <v>2661</v>
      </c>
      <c r="AI12" s="221" t="s">
        <v>2662</v>
      </c>
      <c r="AJ12" s="222" t="s">
        <v>2663</v>
      </c>
      <c r="AK12" s="221" t="s">
        <v>2664</v>
      </c>
      <c r="AL12" s="222" t="s">
        <v>2665</v>
      </c>
      <c r="AM12" s="236" t="s">
        <v>2666</v>
      </c>
      <c r="AN12" s="236" t="s">
        <v>2667</v>
      </c>
      <c r="AO12" s="236" t="s">
        <v>2666</v>
      </c>
      <c r="AP12" s="236" t="s">
        <v>2668</v>
      </c>
      <c r="AQ12" s="240" t="s">
        <v>2669</v>
      </c>
    </row>
    <row r="13" spans="2:47" ht="33" customHeight="1" thickBot="1">
      <c r="B13" s="1431" t="s">
        <v>2604</v>
      </c>
      <c r="C13" s="234">
        <f t="shared" ref="C13:L13" si="3">SUM(C10:C12)</f>
        <v>0</v>
      </c>
      <c r="D13" s="234">
        <f t="shared" si="3"/>
        <v>0</v>
      </c>
      <c r="E13" s="234">
        <f t="shared" si="3"/>
        <v>0</v>
      </c>
      <c r="F13" s="234">
        <f t="shared" si="3"/>
        <v>0</v>
      </c>
      <c r="G13" s="234">
        <f t="shared" si="3"/>
        <v>0</v>
      </c>
      <c r="H13" s="234">
        <f t="shared" si="3"/>
        <v>0</v>
      </c>
      <c r="I13" s="234">
        <f t="shared" si="3"/>
        <v>0</v>
      </c>
      <c r="J13" s="234">
        <f t="shared" si="3"/>
        <v>0</v>
      </c>
      <c r="K13" s="914">
        <f t="shared" si="3"/>
        <v>0</v>
      </c>
      <c r="L13" s="235">
        <f t="shared" si="3"/>
        <v>0</v>
      </c>
      <c r="M13" s="98"/>
      <c r="N13" s="924" t="s">
        <v>2670</v>
      </c>
      <c r="P13" s="686" t="s">
        <v>2671</v>
      </c>
      <c r="R13" s="1355"/>
      <c r="S13" s="355">
        <f t="shared" ref="S13" si="4">IF( SUM( Z13:AD13 ) = 0, 0, $O$4 )</f>
        <v>0</v>
      </c>
      <c r="T13" s="1354"/>
      <c r="Z13" s="211"/>
      <c r="AA13" s="211"/>
      <c r="AB13" s="211"/>
      <c r="AC13" s="211"/>
      <c r="AD13" s="356">
        <f xml:space="preserve"> IF( ISNUMBER( L13 ), 0, 1 )</f>
        <v>0</v>
      </c>
      <c r="AE13" s="1354"/>
      <c r="AG13" s="1431" t="s">
        <v>2604</v>
      </c>
      <c r="AH13" s="337" t="s">
        <v>2672</v>
      </c>
      <c r="AI13" s="337" t="s">
        <v>2673</v>
      </c>
      <c r="AJ13" s="337" t="s">
        <v>2674</v>
      </c>
      <c r="AK13" s="337" t="s">
        <v>2675</v>
      </c>
      <c r="AL13" s="337" t="s">
        <v>2676</v>
      </c>
      <c r="AM13" s="337" t="s">
        <v>2677</v>
      </c>
      <c r="AN13" s="337" t="s">
        <v>2678</v>
      </c>
      <c r="AO13" s="337" t="s">
        <v>2677</v>
      </c>
      <c r="AP13" s="337" t="s">
        <v>2679</v>
      </c>
      <c r="AQ13" s="338" t="s">
        <v>2680</v>
      </c>
    </row>
    <row r="14" spans="2:47" ht="15" customHeight="1" thickBot="1">
      <c r="B14" s="104"/>
      <c r="C14" s="101"/>
      <c r="D14" s="101"/>
      <c r="E14" s="101"/>
      <c r="F14" s="101"/>
      <c r="G14" s="101"/>
      <c r="H14" s="104"/>
      <c r="I14" s="104"/>
      <c r="J14" s="104"/>
      <c r="K14" s="104"/>
      <c r="L14" s="104"/>
      <c r="M14" s="105"/>
      <c r="N14" s="6"/>
      <c r="R14" s="1355"/>
      <c r="S14" s="355"/>
      <c r="T14" s="1354"/>
      <c r="Z14" s="211"/>
      <c r="AA14" s="211"/>
      <c r="AB14" s="211"/>
      <c r="AC14" s="211"/>
      <c r="AD14" s="211"/>
      <c r="AE14" s="1354"/>
      <c r="AG14" s="104"/>
      <c r="AH14" s="101"/>
      <c r="AI14" s="101"/>
      <c r="AJ14" s="101"/>
      <c r="AK14" s="101"/>
      <c r="AL14" s="101"/>
      <c r="AM14" s="104"/>
      <c r="AN14" s="104"/>
      <c r="AO14" s="104"/>
      <c r="AP14" s="104"/>
      <c r="AQ14" s="104"/>
    </row>
    <row r="15" spans="2:47" ht="21" customHeight="1" thickBot="1">
      <c r="B15" s="223" t="s">
        <v>2616</v>
      </c>
      <c r="C15" s="376"/>
      <c r="D15" s="376"/>
      <c r="E15" s="99"/>
      <c r="F15" s="42"/>
      <c r="G15" s="42"/>
      <c r="H15" s="103"/>
      <c r="I15" s="103"/>
      <c r="J15" s="103"/>
      <c r="K15" s="103"/>
      <c r="L15" s="103"/>
      <c r="M15" s="103"/>
      <c r="N15" s="6"/>
      <c r="R15" s="1355"/>
      <c r="S15" s="355"/>
      <c r="T15" s="1354"/>
      <c r="U15" s="211"/>
      <c r="V15" s="211"/>
      <c r="W15" s="211"/>
      <c r="X15" s="211"/>
      <c r="Y15" s="211"/>
      <c r="Z15" s="211"/>
      <c r="AA15" s="211"/>
      <c r="AB15" s="211"/>
      <c r="AC15" s="211"/>
      <c r="AD15" s="211"/>
      <c r="AE15" s="1354"/>
      <c r="AG15" s="233" t="s">
        <v>2616</v>
      </c>
      <c r="AH15" s="376"/>
      <c r="AI15" s="376"/>
      <c r="AJ15" s="99"/>
      <c r="AK15" s="42"/>
      <c r="AL15" s="42"/>
      <c r="AM15" s="103"/>
      <c r="AN15" s="103"/>
      <c r="AO15" s="103"/>
      <c r="AP15" s="103"/>
      <c r="AQ15" s="103"/>
    </row>
    <row r="16" spans="2:47" ht="33" customHeight="1" thickBot="1">
      <c r="B16" s="1441" t="s">
        <v>2617</v>
      </c>
      <c r="C16" s="664"/>
      <c r="D16" s="664"/>
      <c r="E16" s="311">
        <f>SUM(C16:D16)</f>
        <v>0</v>
      </c>
      <c r="F16" s="664"/>
      <c r="G16" s="307">
        <f>IF(OR(E16=0,F16=0),0,E16/(F16/1000))</f>
        <v>0</v>
      </c>
      <c r="H16" s="101"/>
      <c r="I16" s="101"/>
      <c r="J16" s="848"/>
      <c r="K16" s="101"/>
      <c r="L16" s="848"/>
      <c r="M16" s="103"/>
      <c r="N16" s="400" t="s">
        <v>2681</v>
      </c>
      <c r="P16" s="685" t="s">
        <v>2557</v>
      </c>
      <c r="R16" s="1355"/>
      <c r="S16" s="355" t="str">
        <f>IF( SUM( U16:AD16 ) = 0, 0, $U$4 )</f>
        <v>Please complete all cells in row</v>
      </c>
      <c r="T16" s="1354"/>
      <c r="U16" s="356">
        <f xml:space="preserve"> IF( ISNUMBER( C16 ), 0, 1 )</f>
        <v>1</v>
      </c>
      <c r="V16" s="356">
        <f xml:space="preserve"> IF( ISNUMBER( D16 ), 0, 1 )</f>
        <v>1</v>
      </c>
      <c r="X16" s="356">
        <f xml:space="preserve"> IF( ISNUMBER( F16 ), 0, 1 )</f>
        <v>1</v>
      </c>
      <c r="Z16" s="211"/>
      <c r="AA16" s="211"/>
      <c r="AB16" s="211"/>
      <c r="AC16" s="211"/>
      <c r="AD16" s="211"/>
      <c r="AE16" s="1354"/>
      <c r="AG16" s="1441" t="s">
        <v>2617</v>
      </c>
      <c r="AH16" s="320" t="s">
        <v>2682</v>
      </c>
      <c r="AI16" s="292" t="s">
        <v>2683</v>
      </c>
      <c r="AJ16" s="296" t="s">
        <v>2684</v>
      </c>
      <c r="AK16" s="292" t="s">
        <v>2685</v>
      </c>
      <c r="AL16" s="293" t="s">
        <v>2686</v>
      </c>
      <c r="AM16" s="101"/>
      <c r="AN16" s="101"/>
      <c r="AO16" s="101"/>
      <c r="AP16" s="101"/>
      <c r="AQ16" s="101"/>
    </row>
    <row r="17" spans="2:43" ht="15" customHeight="1" thickBot="1">
      <c r="B17" s="104"/>
      <c r="C17" s="77"/>
      <c r="D17" s="77"/>
      <c r="E17" s="77"/>
      <c r="F17" s="77"/>
      <c r="G17" s="77"/>
      <c r="H17" s="77"/>
      <c r="I17" s="77"/>
      <c r="J17" s="77"/>
      <c r="K17" s="77"/>
      <c r="L17" s="77"/>
      <c r="M17" s="103"/>
      <c r="N17" s="6"/>
      <c r="R17" s="1355"/>
      <c r="S17" s="355"/>
      <c r="T17" s="1354"/>
      <c r="Z17" s="211"/>
      <c r="AA17" s="211"/>
      <c r="AB17" s="211"/>
      <c r="AC17" s="211"/>
      <c r="AD17" s="211"/>
      <c r="AE17" s="1354"/>
      <c r="AG17" s="104"/>
      <c r="AH17" s="77"/>
      <c r="AI17" s="77"/>
      <c r="AJ17" s="77"/>
      <c r="AK17" s="77"/>
      <c r="AL17" s="77"/>
      <c r="AM17" s="77"/>
      <c r="AN17" s="77"/>
      <c r="AO17" s="77"/>
      <c r="AP17" s="77"/>
      <c r="AQ17" s="77"/>
    </row>
    <row r="18" spans="2:43" ht="33" customHeight="1" thickBot="1">
      <c r="B18" s="1441" t="s">
        <v>1051</v>
      </c>
      <c r="C18" s="311">
        <f>C13+C16</f>
        <v>0</v>
      </c>
      <c r="D18" s="311">
        <f>D13+D16</f>
        <v>0</v>
      </c>
      <c r="E18" s="311">
        <f>SUM(C18:D18)</f>
        <v>0</v>
      </c>
      <c r="F18" s="311">
        <f>F13+F16</f>
        <v>0</v>
      </c>
      <c r="G18" s="307">
        <f>IF(OR(E18=0,F18=0),0,E18/(F18/1000))</f>
        <v>0</v>
      </c>
      <c r="H18" s="411"/>
      <c r="I18" s="411"/>
      <c r="J18" s="411"/>
      <c r="K18" s="411"/>
      <c r="L18" s="411"/>
      <c r="M18" s="103"/>
      <c r="N18" s="400" t="s">
        <v>2687</v>
      </c>
      <c r="P18" s="686" t="s">
        <v>2688</v>
      </c>
      <c r="R18" s="1355"/>
      <c r="S18" s="355"/>
      <c r="T18" s="1354"/>
      <c r="Z18" s="211"/>
      <c r="AA18" s="211"/>
      <c r="AB18" s="211"/>
      <c r="AC18" s="211"/>
      <c r="AD18" s="211"/>
      <c r="AE18" s="1354"/>
      <c r="AG18" s="1441" t="s">
        <v>1051</v>
      </c>
      <c r="AH18" s="320" t="s">
        <v>2689</v>
      </c>
      <c r="AI18" s="292" t="s">
        <v>2690</v>
      </c>
      <c r="AJ18" s="296" t="s">
        <v>2691</v>
      </c>
      <c r="AK18" s="292" t="s">
        <v>2692</v>
      </c>
      <c r="AL18" s="296" t="s">
        <v>2693</v>
      </c>
      <c r="AM18" s="318" t="s">
        <v>2694</v>
      </c>
      <c r="AN18" s="318" t="s">
        <v>2695</v>
      </c>
      <c r="AO18" s="318" t="s">
        <v>2696</v>
      </c>
      <c r="AP18" s="318" t="s">
        <v>2697</v>
      </c>
      <c r="AQ18" s="621" t="s">
        <v>2698</v>
      </c>
    </row>
    <row r="19" spans="2:43" ht="15" customHeight="1" thickBot="1">
      <c r="H19" s="103"/>
      <c r="I19" s="103"/>
      <c r="J19" s="103"/>
      <c r="K19" s="103"/>
      <c r="L19" s="103"/>
      <c r="M19" s="103"/>
      <c r="N19" s="6"/>
      <c r="R19" s="1355"/>
      <c r="S19" s="355"/>
      <c r="T19" s="1354"/>
      <c r="Z19" s="211"/>
      <c r="AA19" s="211"/>
      <c r="AB19" s="211"/>
      <c r="AC19" s="211"/>
      <c r="AD19" s="211"/>
      <c r="AE19" s="1354"/>
      <c r="AM19" s="103"/>
      <c r="AN19" s="103"/>
      <c r="AO19" s="103"/>
      <c r="AP19" s="103"/>
      <c r="AQ19" s="103"/>
    </row>
    <row r="20" spans="2:43" ht="75.75" customHeight="1">
      <c r="B20" s="1418" t="s">
        <v>800</v>
      </c>
      <c r="C20" s="1419" t="s">
        <v>2551</v>
      </c>
      <c r="D20" s="1413" t="s">
        <v>2630</v>
      </c>
      <c r="E20" s="376"/>
      <c r="F20" s="376"/>
      <c r="G20" s="376"/>
      <c r="N20" s="6"/>
      <c r="R20" s="1355"/>
      <c r="S20" s="355"/>
      <c r="T20" s="1354"/>
      <c r="U20" s="211"/>
      <c r="V20" s="211"/>
      <c r="W20" s="211"/>
      <c r="X20" s="211"/>
      <c r="Z20" s="211"/>
      <c r="AA20" s="211"/>
      <c r="AB20" s="211"/>
      <c r="AC20" s="211"/>
      <c r="AD20" s="211"/>
      <c r="AE20" s="1354"/>
      <c r="AG20" s="2058" t="s">
        <v>800</v>
      </c>
      <c r="AH20" s="2059"/>
      <c r="AI20" s="2059"/>
      <c r="AJ20" s="2059"/>
      <c r="AK20" s="1419" t="s">
        <v>2551</v>
      </c>
      <c r="AL20" s="1413" t="s">
        <v>2630</v>
      </c>
    </row>
    <row r="21" spans="2:43" ht="15" customHeight="1">
      <c r="B21" s="1434" t="s">
        <v>801</v>
      </c>
      <c r="C21" s="1435" t="s">
        <v>2552</v>
      </c>
      <c r="D21" s="1436" t="s">
        <v>2553</v>
      </c>
      <c r="E21" s="376"/>
      <c r="F21" s="376"/>
      <c r="G21" s="376"/>
      <c r="N21" s="6"/>
      <c r="R21" s="1355"/>
      <c r="S21" s="355"/>
      <c r="T21" s="1354"/>
      <c r="U21" s="211"/>
      <c r="V21" s="211"/>
      <c r="W21" s="211"/>
      <c r="X21" s="211"/>
      <c r="Z21" s="211"/>
      <c r="AA21" s="211"/>
      <c r="AB21" s="211"/>
      <c r="AC21" s="211"/>
      <c r="AD21" s="211"/>
      <c r="AE21" s="1354"/>
      <c r="AG21" s="2124"/>
      <c r="AH21" s="2122"/>
      <c r="AI21" s="2122"/>
      <c r="AJ21" s="2122"/>
      <c r="AK21" s="2138" t="s">
        <v>2552</v>
      </c>
      <c r="AL21" s="2140" t="s">
        <v>2553</v>
      </c>
    </row>
    <row r="22" spans="2:43" ht="15" customHeight="1" thickBot="1">
      <c r="B22" s="1420" t="s">
        <v>802</v>
      </c>
      <c r="C22" s="1421">
        <v>3</v>
      </c>
      <c r="D22" s="1414">
        <v>3</v>
      </c>
      <c r="E22" s="376"/>
      <c r="F22" s="376"/>
      <c r="G22" s="376"/>
      <c r="N22" s="6"/>
      <c r="R22" s="1355"/>
      <c r="S22" s="355"/>
      <c r="T22" s="1354"/>
      <c r="Z22" s="211"/>
      <c r="AA22" s="211"/>
      <c r="AB22" s="211"/>
      <c r="AC22" s="211"/>
      <c r="AD22" s="211"/>
      <c r="AE22" s="1354"/>
      <c r="AG22" s="2060"/>
      <c r="AH22" s="2061"/>
      <c r="AI22" s="2061"/>
      <c r="AJ22" s="2061"/>
      <c r="AK22" s="2139"/>
      <c r="AL22" s="2141" t="s">
        <v>2553</v>
      </c>
    </row>
    <row r="23" spans="2:43" ht="15" customHeight="1" thickBot="1">
      <c r="N23" s="6"/>
      <c r="R23" s="1355"/>
      <c r="S23" s="355"/>
      <c r="T23" s="1354"/>
      <c r="Z23" s="211"/>
      <c r="AA23" s="211"/>
      <c r="AB23" s="211"/>
      <c r="AC23" s="211"/>
      <c r="AD23" s="211"/>
      <c r="AE23" s="1354"/>
    </row>
    <row r="24" spans="2:43" ht="21" customHeight="1" thickBot="1">
      <c r="B24" s="223" t="s">
        <v>2631</v>
      </c>
      <c r="C24" s="77"/>
      <c r="D24" s="77"/>
      <c r="E24" s="77"/>
      <c r="F24" s="77"/>
      <c r="G24" s="77"/>
      <c r="H24" s="106"/>
      <c r="I24" s="106"/>
      <c r="J24" s="106"/>
      <c r="K24" s="106"/>
      <c r="L24" s="106"/>
      <c r="N24" s="6"/>
      <c r="R24" s="1355"/>
      <c r="S24" s="355"/>
      <c r="T24" s="1354"/>
      <c r="Z24" s="211"/>
      <c r="AA24" s="211"/>
      <c r="AB24" s="211"/>
      <c r="AC24" s="211"/>
      <c r="AD24" s="211"/>
      <c r="AE24" s="1354"/>
      <c r="AG24" s="223" t="s">
        <v>2631</v>
      </c>
      <c r="AH24" s="77"/>
      <c r="AI24" s="77"/>
      <c r="AJ24" s="77"/>
      <c r="AK24" s="77"/>
      <c r="AL24" s="77"/>
      <c r="AM24" s="106"/>
      <c r="AN24" s="106"/>
      <c r="AO24" s="106"/>
      <c r="AP24" s="106"/>
      <c r="AQ24" s="106"/>
    </row>
    <row r="25" spans="2:43" ht="33" customHeight="1" thickBot="1">
      <c r="B25" s="1441" t="s">
        <v>1051</v>
      </c>
      <c r="C25" s="925"/>
      <c r="D25" s="307">
        <f>IF(OR(E18=0,C25=0),0,E18/(C25/1000))</f>
        <v>0</v>
      </c>
      <c r="E25" s="410"/>
      <c r="F25" s="411"/>
      <c r="G25" s="411"/>
      <c r="H25" s="919"/>
      <c r="I25" s="919"/>
      <c r="J25" s="919"/>
      <c r="K25" s="919"/>
      <c r="L25" s="919"/>
      <c r="N25" s="400" t="s">
        <v>2699</v>
      </c>
      <c r="P25" s="685" t="s">
        <v>2557</v>
      </c>
      <c r="R25" s="1355"/>
      <c r="S25" s="355" t="str">
        <f>IF( SUM( U25:AD25 ) = 0, 0, $U$4 )</f>
        <v>Please complete all cells in row</v>
      </c>
      <c r="T25" s="395"/>
      <c r="U25" s="356">
        <f xml:space="preserve"> IF( ISNUMBER( C25 ), 0, 1 )</f>
        <v>1</v>
      </c>
      <c r="V25" s="213"/>
      <c r="W25" s="213"/>
      <c r="X25" s="213"/>
      <c r="Y25" s="213"/>
      <c r="Z25" s="211"/>
      <c r="AA25" s="211"/>
      <c r="AB25" s="211"/>
      <c r="AC25" s="211"/>
      <c r="AD25" s="211"/>
      <c r="AE25" s="395"/>
      <c r="AG25" s="2142" t="s">
        <v>1016</v>
      </c>
      <c r="AH25" s="2143"/>
      <c r="AI25" s="2143"/>
      <c r="AJ25" s="2143"/>
      <c r="AK25" s="320" t="s">
        <v>2700</v>
      </c>
      <c r="AL25" s="293" t="s">
        <v>2701</v>
      </c>
      <c r="AM25" s="919"/>
      <c r="AN25" s="919"/>
      <c r="AO25" s="919"/>
      <c r="AP25" s="919"/>
      <c r="AQ25" s="919"/>
    </row>
    <row r="26" spans="2:43" ht="15.6">
      <c r="H26" s="105"/>
      <c r="I26" s="105"/>
      <c r="J26" s="105"/>
      <c r="K26" s="105"/>
      <c r="L26" s="105"/>
      <c r="M26" s="106"/>
      <c r="S26" s="413"/>
      <c r="Z26" s="211"/>
      <c r="AA26" s="211"/>
      <c r="AB26" s="211"/>
      <c r="AC26" s="211"/>
      <c r="AD26" s="211"/>
      <c r="AM26" s="105"/>
      <c r="AN26" s="105"/>
      <c r="AO26" s="105"/>
      <c r="AP26" s="105"/>
      <c r="AQ26" s="105"/>
    </row>
    <row r="27" spans="2:43" ht="15.6">
      <c r="H27" s="105"/>
      <c r="I27" s="105"/>
      <c r="J27" s="105"/>
      <c r="K27" s="105"/>
      <c r="L27" s="105"/>
      <c r="M27" s="32"/>
      <c r="AM27" s="105"/>
      <c r="AN27" s="105"/>
      <c r="AO27" s="105"/>
      <c r="AP27" s="105"/>
      <c r="AQ27" s="105"/>
    </row>
    <row r="32" spans="2:43">
      <c r="S32" s="413"/>
      <c r="Z32" s="211"/>
      <c r="AA32" s="211"/>
      <c r="AB32" s="211"/>
      <c r="AC32" s="211"/>
      <c r="AD32" s="211"/>
    </row>
    <row r="33" spans="18:30">
      <c r="S33" s="413"/>
      <c r="Z33" s="211"/>
      <c r="AA33" s="211"/>
      <c r="AB33" s="211"/>
      <c r="AC33" s="211"/>
      <c r="AD33" s="211"/>
    </row>
    <row r="34" spans="18:30">
      <c r="S34" s="413">
        <f>IF( SUM( Z34:AD34 ) = 0, 0, $U$4 )</f>
        <v>0</v>
      </c>
      <c r="U34" s="211"/>
      <c r="V34" s="211"/>
      <c r="W34" s="211"/>
      <c r="X34" s="211"/>
      <c r="Z34" s="211"/>
      <c r="AA34" s="211"/>
      <c r="AB34" s="211"/>
      <c r="AC34" s="211"/>
      <c r="AD34" s="211"/>
    </row>
    <row r="35" spans="18:30">
      <c r="S35" s="413"/>
      <c r="Z35" s="211"/>
      <c r="AA35" s="211"/>
      <c r="AB35" s="211"/>
      <c r="AC35" s="211"/>
      <c r="AD35" s="211"/>
    </row>
    <row r="36" spans="18:30">
      <c r="S36" s="413"/>
      <c r="Z36" s="211"/>
      <c r="AA36" s="211"/>
      <c r="AB36" s="211"/>
      <c r="AC36" s="211"/>
      <c r="AD36" s="211"/>
    </row>
    <row r="37" spans="18:30">
      <c r="S37" s="413"/>
      <c r="Z37" s="211"/>
      <c r="AA37" s="211"/>
      <c r="AB37" s="211"/>
      <c r="AC37" s="211"/>
      <c r="AD37" s="211"/>
    </row>
    <row r="38" spans="18:30">
      <c r="S38" s="413"/>
      <c r="Z38" s="211"/>
      <c r="AA38" s="211"/>
      <c r="AB38" s="211"/>
      <c r="AC38" s="211"/>
      <c r="AD38" s="211"/>
    </row>
    <row r="39" spans="18:30">
      <c r="S39" s="413"/>
      <c r="Z39" s="211"/>
      <c r="AA39" s="211"/>
      <c r="AB39" s="211"/>
      <c r="AC39" s="211"/>
      <c r="AD39" s="211"/>
    </row>
    <row r="40" spans="18:30">
      <c r="S40" s="413"/>
      <c r="Z40" s="211"/>
      <c r="AA40" s="211"/>
      <c r="AB40" s="211"/>
      <c r="AC40" s="211"/>
      <c r="AD40" s="211"/>
    </row>
    <row r="41" spans="18:30">
      <c r="R41" s="1346"/>
      <c r="S41" s="413"/>
      <c r="Z41" s="211"/>
      <c r="AA41" s="211"/>
      <c r="AB41" s="211"/>
      <c r="AC41" s="211"/>
      <c r="AD41" s="211"/>
    </row>
    <row r="42" spans="18:30">
      <c r="R42" s="1346"/>
      <c r="S42" s="413"/>
      <c r="Z42" s="211"/>
      <c r="AA42" s="211"/>
      <c r="AB42" s="211"/>
      <c r="AC42" s="211"/>
      <c r="AD42" s="211"/>
    </row>
    <row r="43" spans="18:30">
      <c r="R43" s="1346"/>
      <c r="S43" s="413"/>
      <c r="Z43" s="211"/>
      <c r="AA43" s="211"/>
      <c r="AB43" s="211"/>
      <c r="AC43" s="211"/>
      <c r="AD43" s="211"/>
    </row>
    <row r="44" spans="18:30">
      <c r="R44" s="1346"/>
      <c r="S44" s="413"/>
      <c r="Z44" s="211"/>
      <c r="AA44" s="211"/>
      <c r="AB44" s="211"/>
      <c r="AC44" s="211"/>
      <c r="AD44" s="211"/>
    </row>
    <row r="45" spans="18:30">
      <c r="R45" s="1346"/>
      <c r="S45" s="413"/>
      <c r="Z45" s="211"/>
      <c r="AA45" s="211"/>
      <c r="AB45" s="211"/>
      <c r="AC45" s="211"/>
      <c r="AD45" s="211"/>
    </row>
    <row r="46" spans="18:30">
      <c r="R46" s="1346"/>
      <c r="S46" s="413"/>
      <c r="Z46" s="211"/>
      <c r="AA46" s="211"/>
      <c r="AB46" s="211"/>
      <c r="AC46" s="211"/>
      <c r="AD46" s="211"/>
    </row>
    <row r="47" spans="18:30">
      <c r="R47" s="1346"/>
      <c r="S47" s="413"/>
      <c r="Z47" s="211"/>
      <c r="AA47" s="211"/>
      <c r="AB47" s="211"/>
      <c r="AC47" s="211"/>
      <c r="AD47" s="211"/>
    </row>
    <row r="48" spans="18:30">
      <c r="R48" s="1346"/>
    </row>
    <row r="49" spans="18:31">
      <c r="R49" s="1346"/>
      <c r="S49" s="413"/>
      <c r="Z49" s="211"/>
      <c r="AA49" s="211"/>
      <c r="AB49" s="211"/>
      <c r="AC49" s="211"/>
    </row>
    <row r="50" spans="18:31">
      <c r="R50" s="1346"/>
    </row>
    <row r="51" spans="18:31">
      <c r="R51" s="1346"/>
    </row>
    <row r="52" spans="18:31">
      <c r="R52" s="1346"/>
    </row>
    <row r="53" spans="18:31">
      <c r="R53" s="1346"/>
    </row>
    <row r="54" spans="18:31">
      <c r="R54" s="1346"/>
      <c r="S54" s="413"/>
      <c r="Z54" s="211"/>
      <c r="AA54" s="211"/>
      <c r="AB54" s="211"/>
      <c r="AC54" s="211"/>
      <c r="AD54" s="211"/>
    </row>
    <row r="55" spans="18:31">
      <c r="R55" s="1346"/>
      <c r="S55" s="413"/>
      <c r="Z55" s="211"/>
      <c r="AA55" s="211"/>
      <c r="AB55" s="211"/>
      <c r="AC55" s="211"/>
      <c r="AD55" s="211"/>
    </row>
    <row r="56" spans="18:31">
      <c r="R56" s="1346"/>
      <c r="T56" s="1311"/>
      <c r="U56" s="1311"/>
      <c r="V56" s="1311"/>
      <c r="W56" s="1311"/>
      <c r="X56" s="1311"/>
      <c r="Y56" s="1311"/>
      <c r="Z56" s="1311"/>
      <c r="AA56" s="1311"/>
      <c r="AB56" s="1311"/>
      <c r="AC56" s="1311"/>
      <c r="AD56" s="1311"/>
      <c r="AE56" s="1311"/>
    </row>
    <row r="57" spans="18:31">
      <c r="R57" s="1346"/>
      <c r="T57" s="1311"/>
      <c r="U57" s="1311"/>
      <c r="V57" s="1311"/>
      <c r="W57" s="1311"/>
      <c r="X57" s="1311"/>
      <c r="Y57" s="1311"/>
      <c r="Z57" s="1311"/>
      <c r="AA57" s="1311"/>
      <c r="AB57" s="1311"/>
      <c r="AC57" s="1311"/>
      <c r="AD57" s="1311"/>
      <c r="AE57" s="1311"/>
    </row>
    <row r="58" spans="18:31">
      <c r="R58" s="1346"/>
      <c r="T58" s="1311"/>
      <c r="U58" s="1311"/>
      <c r="V58" s="1311"/>
      <c r="W58" s="1311"/>
      <c r="X58" s="1311"/>
      <c r="Y58" s="1311"/>
      <c r="Z58" s="1311"/>
      <c r="AA58" s="1311"/>
      <c r="AB58" s="1311"/>
      <c r="AC58" s="1311"/>
      <c r="AD58" s="1311"/>
      <c r="AE58" s="1311"/>
    </row>
    <row r="59" spans="18:31">
      <c r="R59" s="1346"/>
    </row>
    <row r="60" spans="18:31">
      <c r="R60" s="1346"/>
    </row>
    <row r="61" spans="18:31">
      <c r="R61" s="1346"/>
    </row>
    <row r="62" spans="18:31">
      <c r="R62" s="1346"/>
    </row>
    <row r="63" spans="18:31">
      <c r="R63" s="1346"/>
    </row>
    <row r="64" spans="18:31">
      <c r="R64" s="1346"/>
    </row>
    <row r="65" spans="18:18">
      <c r="R65" s="1346"/>
    </row>
    <row r="66" spans="18:18">
      <c r="R66" s="1346"/>
    </row>
    <row r="67" spans="18:18">
      <c r="R67" s="1346"/>
    </row>
    <row r="68" spans="18:18">
      <c r="R68" s="1346"/>
    </row>
    <row r="69" spans="18:18">
      <c r="R69" s="1346"/>
    </row>
    <row r="70" spans="18:18">
      <c r="R70" s="1346"/>
    </row>
  </sheetData>
  <sheetProtection algorithmName="SHA-512" hashValue="Q3esx6Igxe0YrzQZ9YEjwMdt59qnDYXa7tqu4EHpDGDKMrEe2i+fO3s4N0fCp1cypUuCA4gXtB4FMd3XPRybSA==" saltValue="WxDP616FzPOYG/WCcSvwnA==" spinCount="100000" sheet="1" objects="1" scenarios="1"/>
  <mergeCells count="27">
    <mergeCell ref="B2:F2"/>
    <mergeCell ref="AG2:AK2"/>
    <mergeCell ref="B1:F1"/>
    <mergeCell ref="G1:I1"/>
    <mergeCell ref="J1:M1"/>
    <mergeCell ref="AG1:AK1"/>
    <mergeCell ref="AL1:AN1"/>
    <mergeCell ref="B3:P3"/>
    <mergeCell ref="U3:AD3"/>
    <mergeCell ref="AG3:AQ3"/>
    <mergeCell ref="N5:N7"/>
    <mergeCell ref="P5:P7"/>
    <mergeCell ref="AG5:AG7"/>
    <mergeCell ref="AH6:AH7"/>
    <mergeCell ref="AI6:AI7"/>
    <mergeCell ref="AJ6:AJ7"/>
    <mergeCell ref="AK6:AK7"/>
    <mergeCell ref="AM6:AM7"/>
    <mergeCell ref="AN6:AN7"/>
    <mergeCell ref="AO6:AO7"/>
    <mergeCell ref="AP6:AP7"/>
    <mergeCell ref="AQ6:AQ7"/>
    <mergeCell ref="AG20:AJ22"/>
    <mergeCell ref="AK21:AK22"/>
    <mergeCell ref="AL21:AL22"/>
    <mergeCell ref="AG25:AJ25"/>
    <mergeCell ref="AL6:AL7"/>
  </mergeCells>
  <conditionalFormatting sqref="S14">
    <cfRule type="cellIs" dxfId="262" priority="25" operator="equal">
      <formula>0</formula>
    </cfRule>
  </conditionalFormatting>
  <conditionalFormatting sqref="S17">
    <cfRule type="cellIs" dxfId="261" priority="24" operator="equal">
      <formula>0</formula>
    </cfRule>
  </conditionalFormatting>
  <conditionalFormatting sqref="S26">
    <cfRule type="cellIs" dxfId="260" priority="18" operator="equal">
      <formula>0</formula>
    </cfRule>
  </conditionalFormatting>
  <conditionalFormatting sqref="S18">
    <cfRule type="cellIs" dxfId="259" priority="23" operator="equal">
      <formula>0</formula>
    </cfRule>
  </conditionalFormatting>
  <conditionalFormatting sqref="S32 S36">
    <cfRule type="cellIs" dxfId="258" priority="22" operator="equal">
      <formula>0</formula>
    </cfRule>
  </conditionalFormatting>
  <conditionalFormatting sqref="S4:S9">
    <cfRule type="cellIs" dxfId="257" priority="21" operator="equal">
      <formula>0</formula>
    </cfRule>
  </conditionalFormatting>
  <conditionalFormatting sqref="S13">
    <cfRule type="cellIs" dxfId="256" priority="20" operator="equal">
      <formula>0</formula>
    </cfRule>
  </conditionalFormatting>
  <conditionalFormatting sqref="S19 S22:S24">
    <cfRule type="cellIs" dxfId="255" priority="19" operator="equal">
      <formula>0</formula>
    </cfRule>
  </conditionalFormatting>
  <conditionalFormatting sqref="S33 S35">
    <cfRule type="cellIs" dxfId="254" priority="17" operator="equal">
      <formula>0</formula>
    </cfRule>
  </conditionalFormatting>
  <conditionalFormatting sqref="S37:S40">
    <cfRule type="cellIs" dxfId="253" priority="16" operator="equal">
      <formula>0</formula>
    </cfRule>
  </conditionalFormatting>
  <conditionalFormatting sqref="S49">
    <cfRule type="cellIs" dxfId="252" priority="12" operator="equal">
      <formula>0</formula>
    </cfRule>
  </conditionalFormatting>
  <conditionalFormatting sqref="S47">
    <cfRule type="cellIs" dxfId="251" priority="15" operator="equal">
      <formula>0</formula>
    </cfRule>
  </conditionalFormatting>
  <conditionalFormatting sqref="S42">
    <cfRule type="cellIs" dxfId="250" priority="14" operator="equal">
      <formula>0</formula>
    </cfRule>
  </conditionalFormatting>
  <conditionalFormatting sqref="S44:S46">
    <cfRule type="cellIs" dxfId="249" priority="13" operator="equal">
      <formula>0</formula>
    </cfRule>
  </conditionalFormatting>
  <conditionalFormatting sqref="S54">
    <cfRule type="cellIs" dxfId="248" priority="11" operator="equal">
      <formula>0</formula>
    </cfRule>
  </conditionalFormatting>
  <conditionalFormatting sqref="S55">
    <cfRule type="cellIs" dxfId="247" priority="10" operator="equal">
      <formula>0</formula>
    </cfRule>
  </conditionalFormatting>
  <conditionalFormatting sqref="S41">
    <cfRule type="cellIs" dxfId="246" priority="9" operator="equal">
      <formula>0</formula>
    </cfRule>
  </conditionalFormatting>
  <conditionalFormatting sqref="S43">
    <cfRule type="cellIs" dxfId="245" priority="8" operator="equal">
      <formula>0</formula>
    </cfRule>
  </conditionalFormatting>
  <conditionalFormatting sqref="S10:S11">
    <cfRule type="cellIs" dxfId="244" priority="7" operator="equal">
      <formula>0</formula>
    </cfRule>
  </conditionalFormatting>
  <conditionalFormatting sqref="S34">
    <cfRule type="cellIs" dxfId="243" priority="6" operator="equal">
      <formula>0</formula>
    </cfRule>
  </conditionalFormatting>
  <conditionalFormatting sqref="S15">
    <cfRule type="cellIs" dxfId="242" priority="5" operator="equal">
      <formula>0</formula>
    </cfRule>
  </conditionalFormatting>
  <conditionalFormatting sqref="S20:S21">
    <cfRule type="cellIs" dxfId="241" priority="4" operator="equal">
      <formula>0</formula>
    </cfRule>
  </conditionalFormatting>
  <conditionalFormatting sqref="S12">
    <cfRule type="cellIs" dxfId="240" priority="3" operator="equal">
      <formula>0</formula>
    </cfRule>
  </conditionalFormatting>
  <conditionalFormatting sqref="S16">
    <cfRule type="cellIs" dxfId="239" priority="2" operator="equal">
      <formula>0</formula>
    </cfRule>
  </conditionalFormatting>
  <conditionalFormatting sqref="S25">
    <cfRule type="cellIs" dxfId="238" priority="1" operator="equal">
      <formula>0</formula>
    </cfRule>
  </conditionalFormatting>
  <dataValidations count="1">
    <dataValidation type="custom" allowBlank="1" showErrorMessage="1" errorTitle="Input Error" error="Please enter a numeric value." sqref="C10:D12 F10:F12 H10:I12 K10:L12 C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showGridLines="0" zoomScale="80" zoomScaleNormal="80" zoomScaleSheetLayoutView="100" workbookViewId="0">
      <selection activeCell="B11" sqref="B11:M23"/>
    </sheetView>
  </sheetViews>
  <sheetFormatPr defaultColWidth="9" defaultRowHeight="14.45"/>
  <cols>
    <col min="1" max="1" width="1.625" style="194" customWidth="1"/>
    <col min="2" max="16384" width="9" style="194"/>
  </cols>
  <sheetData>
    <row r="1" spans="2:13" ht="30" customHeight="1">
      <c r="B1" s="1310"/>
      <c r="C1" s="1310"/>
      <c r="D1" s="1310"/>
      <c r="E1" s="1310"/>
      <c r="F1" s="1310"/>
      <c r="G1" s="1310"/>
      <c r="H1" s="1310"/>
      <c r="I1" s="1310"/>
      <c r="J1" s="1310"/>
      <c r="K1" s="1310"/>
      <c r="L1" s="1310"/>
      <c r="M1" s="1310"/>
    </row>
    <row r="2" spans="2:13" ht="45" customHeight="1">
      <c r="B2" s="1971" t="s">
        <v>637</v>
      </c>
      <c r="C2" s="1971"/>
      <c r="D2" s="1971"/>
      <c r="E2" s="1971"/>
      <c r="F2" s="1971"/>
      <c r="G2" s="1971"/>
      <c r="H2" s="1971"/>
      <c r="I2" s="1971"/>
      <c r="J2" s="1971"/>
      <c r="K2" s="1971"/>
      <c r="L2" s="1971"/>
      <c r="M2" s="1971"/>
    </row>
    <row r="3" spans="2:13" ht="15" thickBot="1">
      <c r="B3" s="1310"/>
      <c r="C3" s="1310"/>
      <c r="D3" s="1310"/>
      <c r="E3" s="1310"/>
      <c r="F3" s="1310"/>
      <c r="G3" s="1310"/>
      <c r="H3" s="1310"/>
      <c r="I3" s="1310"/>
      <c r="J3" s="1310"/>
      <c r="K3" s="1310"/>
      <c r="L3" s="1310"/>
      <c r="M3" s="1310"/>
    </row>
    <row r="4" spans="2:13" ht="22.5" customHeight="1" thickBot="1">
      <c r="B4" s="1975" t="s">
        <v>638</v>
      </c>
      <c r="C4" s="1976"/>
      <c r="D4" s="1976"/>
      <c r="E4" s="1976"/>
      <c r="F4" s="1976"/>
      <c r="G4" s="1976"/>
      <c r="H4" s="1976"/>
      <c r="I4" s="1976"/>
      <c r="J4" s="1976"/>
      <c r="K4" s="1976"/>
      <c r="L4" s="1976"/>
      <c r="M4" s="1977"/>
    </row>
    <row r="5" spans="2:13" ht="15" customHeight="1">
      <c r="B5" s="1981" t="s">
        <v>639</v>
      </c>
      <c r="C5" s="1982"/>
      <c r="D5" s="1982"/>
      <c r="E5" s="1982"/>
      <c r="F5" s="1982"/>
      <c r="G5" s="1982"/>
      <c r="H5" s="1982"/>
      <c r="I5" s="1982"/>
      <c r="J5" s="1982"/>
      <c r="K5" s="1982"/>
      <c r="L5" s="1982"/>
      <c r="M5" s="1983"/>
    </row>
    <row r="6" spans="2:13">
      <c r="B6" s="1981"/>
      <c r="C6" s="1982"/>
      <c r="D6" s="1982"/>
      <c r="E6" s="1982"/>
      <c r="F6" s="1982"/>
      <c r="G6" s="1982"/>
      <c r="H6" s="1982"/>
      <c r="I6" s="1982"/>
      <c r="J6" s="1982"/>
      <c r="K6" s="1982"/>
      <c r="L6" s="1982"/>
      <c r="M6" s="1983"/>
    </row>
    <row r="7" spans="2:13">
      <c r="B7" s="1981"/>
      <c r="C7" s="1982"/>
      <c r="D7" s="1982"/>
      <c r="E7" s="1982"/>
      <c r="F7" s="1982"/>
      <c r="G7" s="1982"/>
      <c r="H7" s="1982"/>
      <c r="I7" s="1982"/>
      <c r="J7" s="1982"/>
      <c r="K7" s="1982"/>
      <c r="L7" s="1982"/>
      <c r="M7" s="1983"/>
    </row>
    <row r="8" spans="2:13">
      <c r="B8" s="1981"/>
      <c r="C8" s="1982"/>
      <c r="D8" s="1982"/>
      <c r="E8" s="1982"/>
      <c r="F8" s="1982"/>
      <c r="G8" s="1982"/>
      <c r="H8" s="1982"/>
      <c r="I8" s="1982"/>
      <c r="J8" s="1982"/>
      <c r="K8" s="1982"/>
      <c r="L8" s="1982"/>
      <c r="M8" s="1983"/>
    </row>
    <row r="9" spans="2:13" ht="15" thickBot="1">
      <c r="B9" s="1981"/>
      <c r="C9" s="1982"/>
      <c r="D9" s="1982"/>
      <c r="E9" s="1982"/>
      <c r="F9" s="1982"/>
      <c r="G9" s="1982"/>
      <c r="H9" s="1982"/>
      <c r="I9" s="1982"/>
      <c r="J9" s="1982"/>
      <c r="K9" s="1982"/>
      <c r="L9" s="1982"/>
      <c r="M9" s="1983"/>
    </row>
    <row r="10" spans="2:13" ht="22.5" customHeight="1" thickBot="1">
      <c r="B10" s="1975" t="s">
        <v>640</v>
      </c>
      <c r="C10" s="1976"/>
      <c r="D10" s="1976"/>
      <c r="E10" s="1976"/>
      <c r="F10" s="1976"/>
      <c r="G10" s="1976"/>
      <c r="H10" s="1976"/>
      <c r="I10" s="1976"/>
      <c r="J10" s="1976"/>
      <c r="K10" s="1976"/>
      <c r="L10" s="1976"/>
      <c r="M10" s="1977"/>
    </row>
    <row r="11" spans="2:13" ht="15" customHeight="1">
      <c r="B11" s="1978" t="s">
        <v>641</v>
      </c>
      <c r="C11" s="1979"/>
      <c r="D11" s="1979"/>
      <c r="E11" s="1979"/>
      <c r="F11" s="1979"/>
      <c r="G11" s="1979"/>
      <c r="H11" s="1979"/>
      <c r="I11" s="1979"/>
      <c r="J11" s="1979"/>
      <c r="K11" s="1979"/>
      <c r="L11" s="1979"/>
      <c r="M11" s="1980"/>
    </row>
    <row r="12" spans="2:13">
      <c r="B12" s="1978"/>
      <c r="C12" s="1979"/>
      <c r="D12" s="1979"/>
      <c r="E12" s="1979"/>
      <c r="F12" s="1979"/>
      <c r="G12" s="1979"/>
      <c r="H12" s="1979"/>
      <c r="I12" s="1979"/>
      <c r="J12" s="1979"/>
      <c r="K12" s="1979"/>
      <c r="L12" s="1979"/>
      <c r="M12" s="1980"/>
    </row>
    <row r="13" spans="2:13">
      <c r="B13" s="1978"/>
      <c r="C13" s="1979"/>
      <c r="D13" s="1979"/>
      <c r="E13" s="1979"/>
      <c r="F13" s="1979"/>
      <c r="G13" s="1979"/>
      <c r="H13" s="1979"/>
      <c r="I13" s="1979"/>
      <c r="J13" s="1979"/>
      <c r="K13" s="1979"/>
      <c r="L13" s="1979"/>
      <c r="M13" s="1980"/>
    </row>
    <row r="14" spans="2:13">
      <c r="B14" s="1978"/>
      <c r="C14" s="1979"/>
      <c r="D14" s="1979"/>
      <c r="E14" s="1979"/>
      <c r="F14" s="1979"/>
      <c r="G14" s="1979"/>
      <c r="H14" s="1979"/>
      <c r="I14" s="1979"/>
      <c r="J14" s="1979"/>
      <c r="K14" s="1979"/>
      <c r="L14" s="1979"/>
      <c r="M14" s="1980"/>
    </row>
    <row r="15" spans="2:13">
      <c r="B15" s="1978"/>
      <c r="C15" s="1979"/>
      <c r="D15" s="1979"/>
      <c r="E15" s="1979"/>
      <c r="F15" s="1979"/>
      <c r="G15" s="1979"/>
      <c r="H15" s="1979"/>
      <c r="I15" s="1979"/>
      <c r="J15" s="1979"/>
      <c r="K15" s="1979"/>
      <c r="L15" s="1979"/>
      <c r="M15" s="1980"/>
    </row>
    <row r="16" spans="2:13">
      <c r="B16" s="1978"/>
      <c r="C16" s="1979"/>
      <c r="D16" s="1979"/>
      <c r="E16" s="1979"/>
      <c r="F16" s="1979"/>
      <c r="G16" s="1979"/>
      <c r="H16" s="1979"/>
      <c r="I16" s="1979"/>
      <c r="J16" s="1979"/>
      <c r="K16" s="1979"/>
      <c r="L16" s="1979"/>
      <c r="M16" s="1980"/>
    </row>
    <row r="17" spans="1:13">
      <c r="A17" s="1310"/>
      <c r="B17" s="1978"/>
      <c r="C17" s="1979"/>
      <c r="D17" s="1979"/>
      <c r="E17" s="1979"/>
      <c r="F17" s="1979"/>
      <c r="G17" s="1979"/>
      <c r="H17" s="1979"/>
      <c r="I17" s="1979"/>
      <c r="J17" s="1979"/>
      <c r="K17" s="1979"/>
      <c r="L17" s="1979"/>
      <c r="M17" s="1980"/>
    </row>
    <row r="18" spans="1:13">
      <c r="A18" s="1310"/>
      <c r="B18" s="1978"/>
      <c r="C18" s="1979"/>
      <c r="D18" s="1979"/>
      <c r="E18" s="1979"/>
      <c r="F18" s="1979"/>
      <c r="G18" s="1979"/>
      <c r="H18" s="1979"/>
      <c r="I18" s="1979"/>
      <c r="J18" s="1979"/>
      <c r="K18" s="1979"/>
      <c r="L18" s="1979"/>
      <c r="M18" s="1980"/>
    </row>
    <row r="19" spans="1:13">
      <c r="A19" s="1310"/>
      <c r="B19" s="1978"/>
      <c r="C19" s="1979"/>
      <c r="D19" s="1979"/>
      <c r="E19" s="1979"/>
      <c r="F19" s="1979"/>
      <c r="G19" s="1979"/>
      <c r="H19" s="1979"/>
      <c r="I19" s="1979"/>
      <c r="J19" s="1979"/>
      <c r="K19" s="1979"/>
      <c r="L19" s="1979"/>
      <c r="M19" s="1980"/>
    </row>
    <row r="20" spans="1:13">
      <c r="A20" s="1310"/>
      <c r="B20" s="1978"/>
      <c r="C20" s="1979"/>
      <c r="D20" s="1979"/>
      <c r="E20" s="1979"/>
      <c r="F20" s="1979"/>
      <c r="G20" s="1979"/>
      <c r="H20" s="1979"/>
      <c r="I20" s="1979"/>
      <c r="J20" s="1979"/>
      <c r="K20" s="1979"/>
      <c r="L20" s="1979"/>
      <c r="M20" s="1980"/>
    </row>
    <row r="21" spans="1:13">
      <c r="A21" s="1310"/>
      <c r="B21" s="1978"/>
      <c r="C21" s="1979"/>
      <c r="D21" s="1979"/>
      <c r="E21" s="1979"/>
      <c r="F21" s="1979"/>
      <c r="G21" s="1979"/>
      <c r="H21" s="1979"/>
      <c r="I21" s="1979"/>
      <c r="J21" s="1979"/>
      <c r="K21" s="1979"/>
      <c r="L21" s="1979"/>
      <c r="M21" s="1980"/>
    </row>
    <row r="22" spans="1:13">
      <c r="A22" s="1310"/>
      <c r="B22" s="1978"/>
      <c r="C22" s="1979"/>
      <c r="D22" s="1979"/>
      <c r="E22" s="1979"/>
      <c r="F22" s="1979"/>
      <c r="G22" s="1979"/>
      <c r="H22" s="1979"/>
      <c r="I22" s="1979"/>
      <c r="J22" s="1979"/>
      <c r="K22" s="1979"/>
      <c r="L22" s="1979"/>
      <c r="M22" s="1980"/>
    </row>
    <row r="23" spans="1:13">
      <c r="A23" s="1310"/>
      <c r="B23" s="1978"/>
      <c r="C23" s="1979"/>
      <c r="D23" s="1979"/>
      <c r="E23" s="1979"/>
      <c r="F23" s="1979"/>
      <c r="G23" s="1979"/>
      <c r="H23" s="1979"/>
      <c r="I23" s="1979"/>
      <c r="J23" s="1979"/>
      <c r="K23" s="1979"/>
      <c r="L23" s="1979"/>
      <c r="M23" s="1980"/>
    </row>
    <row r="24" spans="1:13" ht="22.5" customHeight="1" thickBot="1">
      <c r="A24" s="1310"/>
      <c r="B24" s="1302"/>
      <c r="C24" s="1303"/>
      <c r="D24" s="1303"/>
      <c r="E24" s="1303"/>
      <c r="F24" s="1303"/>
      <c r="G24" s="1303"/>
      <c r="H24" s="1303"/>
      <c r="I24" s="1303"/>
      <c r="J24" s="1303"/>
      <c r="K24" s="1303"/>
      <c r="L24" s="1303"/>
      <c r="M24" s="1304"/>
    </row>
    <row r="25" spans="1:13" ht="15" customHeight="1" thickBot="1">
      <c r="A25" s="1310"/>
      <c r="B25" s="1975" t="s">
        <v>642</v>
      </c>
      <c r="C25" s="1976"/>
      <c r="D25" s="1976"/>
      <c r="E25" s="1976"/>
      <c r="F25" s="1976"/>
      <c r="G25" s="1976"/>
      <c r="H25" s="1976"/>
      <c r="I25" s="1976"/>
      <c r="J25" s="1976"/>
      <c r="K25" s="1976"/>
      <c r="L25" s="1976"/>
      <c r="M25" s="1977"/>
    </row>
    <row r="26" spans="1:13">
      <c r="A26" s="1310"/>
      <c r="B26" s="1978" t="s">
        <v>643</v>
      </c>
      <c r="C26" s="1979"/>
      <c r="D26" s="1979"/>
      <c r="E26" s="1979"/>
      <c r="F26" s="1979"/>
      <c r="G26" s="1979"/>
      <c r="H26" s="1979"/>
      <c r="I26" s="1979"/>
      <c r="J26" s="1979"/>
      <c r="K26" s="1979"/>
      <c r="L26" s="1979"/>
      <c r="M26" s="1980"/>
    </row>
    <row r="27" spans="1:13">
      <c r="A27" s="1310"/>
      <c r="B27" s="1978"/>
      <c r="C27" s="1979"/>
      <c r="D27" s="1979"/>
      <c r="E27" s="1979"/>
      <c r="F27" s="1979"/>
      <c r="G27" s="1979"/>
      <c r="H27" s="1979"/>
      <c r="I27" s="1979"/>
      <c r="J27" s="1979"/>
      <c r="K27" s="1979"/>
      <c r="L27" s="1979"/>
      <c r="M27" s="1980"/>
    </row>
    <row r="28" spans="1:13">
      <c r="A28" s="1310"/>
      <c r="B28" s="1978"/>
      <c r="C28" s="1979"/>
      <c r="D28" s="1979"/>
      <c r="E28" s="1979"/>
      <c r="F28" s="1979"/>
      <c r="G28" s="1979"/>
      <c r="H28" s="1979"/>
      <c r="I28" s="1979"/>
      <c r="J28" s="1979"/>
      <c r="K28" s="1979"/>
      <c r="L28" s="1979"/>
      <c r="M28" s="1980"/>
    </row>
    <row r="29" spans="1:13" ht="15" thickBot="1">
      <c r="A29" s="1310"/>
      <c r="B29" s="1978"/>
      <c r="C29" s="1979"/>
      <c r="D29" s="1979"/>
      <c r="E29" s="1979"/>
      <c r="F29" s="1979"/>
      <c r="G29" s="1979"/>
      <c r="H29" s="1979"/>
      <c r="I29" s="1979"/>
      <c r="J29" s="1979"/>
      <c r="K29" s="1979"/>
      <c r="L29" s="1979"/>
      <c r="M29" s="1980"/>
    </row>
    <row r="30" spans="1:13" ht="22.5" customHeight="1" thickBot="1">
      <c r="A30" s="1310"/>
      <c r="B30" s="1975" t="s">
        <v>644</v>
      </c>
      <c r="C30" s="1976"/>
      <c r="D30" s="1976"/>
      <c r="E30" s="1976"/>
      <c r="F30" s="1976"/>
      <c r="G30" s="1976"/>
      <c r="H30" s="1976"/>
      <c r="I30" s="1976"/>
      <c r="J30" s="1976"/>
      <c r="K30" s="1976"/>
      <c r="L30" s="1976"/>
      <c r="M30" s="1977"/>
    </row>
    <row r="31" spans="1:13" ht="15" customHeight="1">
      <c r="A31" s="1310"/>
      <c r="B31" s="1978" t="s">
        <v>645</v>
      </c>
      <c r="C31" s="1979"/>
      <c r="D31" s="1979"/>
      <c r="E31" s="1979"/>
      <c r="F31" s="1979"/>
      <c r="G31" s="1979"/>
      <c r="H31" s="1979"/>
      <c r="I31" s="1979"/>
      <c r="J31" s="1979"/>
      <c r="K31" s="1979"/>
      <c r="L31" s="1979"/>
      <c r="M31" s="1980"/>
    </row>
    <row r="32" spans="1:13" ht="15" customHeight="1">
      <c r="A32" s="1310"/>
      <c r="B32" s="1978"/>
      <c r="C32" s="1979"/>
      <c r="D32" s="1979"/>
      <c r="E32" s="1979"/>
      <c r="F32" s="1979"/>
      <c r="G32" s="1979"/>
      <c r="H32" s="1979"/>
      <c r="I32" s="1979"/>
      <c r="J32" s="1979"/>
      <c r="K32" s="1979"/>
      <c r="L32" s="1979"/>
      <c r="M32" s="1980"/>
    </row>
    <row r="33" spans="1:13" ht="15" customHeight="1">
      <c r="A33" s="1310"/>
      <c r="B33" s="1978"/>
      <c r="C33" s="1979"/>
      <c r="D33" s="1979"/>
      <c r="E33" s="1979"/>
      <c r="F33" s="1979"/>
      <c r="G33" s="1979"/>
      <c r="H33" s="1979"/>
      <c r="I33" s="1979"/>
      <c r="J33" s="1979"/>
      <c r="K33" s="1979"/>
      <c r="L33" s="1979"/>
      <c r="M33" s="1980"/>
    </row>
    <row r="34" spans="1:13">
      <c r="A34" s="1310"/>
      <c r="B34" s="1978"/>
      <c r="C34" s="1979"/>
      <c r="D34" s="1979"/>
      <c r="E34" s="1979"/>
      <c r="F34" s="1979"/>
      <c r="G34" s="1979"/>
      <c r="H34" s="1979"/>
      <c r="I34" s="1979"/>
      <c r="J34" s="1979"/>
      <c r="K34" s="1979"/>
      <c r="L34" s="1979"/>
      <c r="M34" s="1980"/>
    </row>
    <row r="35" spans="1:13" ht="15" thickBot="1">
      <c r="A35" s="1310"/>
      <c r="B35" s="1978"/>
      <c r="C35" s="1979"/>
      <c r="D35" s="1979"/>
      <c r="E35" s="1979"/>
      <c r="F35" s="1979"/>
      <c r="G35" s="1979"/>
      <c r="H35" s="1979"/>
      <c r="I35" s="1979"/>
      <c r="J35" s="1979"/>
      <c r="K35" s="1979"/>
      <c r="L35" s="1979"/>
      <c r="M35" s="1980"/>
    </row>
    <row r="36" spans="1:13" ht="16.149999999999999" thickBot="1">
      <c r="A36" s="1310"/>
      <c r="B36" s="1975" t="s">
        <v>646</v>
      </c>
      <c r="C36" s="1976"/>
      <c r="D36" s="1976"/>
      <c r="E36" s="1976"/>
      <c r="F36" s="1976"/>
      <c r="G36" s="1976"/>
      <c r="H36" s="1976"/>
      <c r="I36" s="1976"/>
      <c r="J36" s="1976"/>
      <c r="K36" s="1976"/>
      <c r="L36" s="1976"/>
      <c r="M36" s="1977"/>
    </row>
    <row r="37" spans="1:13">
      <c r="A37" s="1310"/>
      <c r="B37" s="1972" t="s">
        <v>647</v>
      </c>
      <c r="C37" s="1973"/>
      <c r="D37" s="1973"/>
      <c r="E37" s="1973"/>
      <c r="F37" s="1973"/>
      <c r="G37" s="1973"/>
      <c r="H37" s="1973"/>
      <c r="I37" s="1973"/>
      <c r="J37" s="1973"/>
      <c r="K37" s="1973"/>
      <c r="L37" s="1973"/>
      <c r="M37" s="1974"/>
    </row>
    <row r="38" spans="1:13">
      <c r="A38" s="1310"/>
      <c r="B38" s="1972" t="s">
        <v>648</v>
      </c>
      <c r="C38" s="1973"/>
      <c r="D38" s="1973"/>
      <c r="E38" s="1973"/>
      <c r="F38" s="1973"/>
      <c r="G38" s="1973"/>
      <c r="H38" s="1973"/>
      <c r="I38" s="1973"/>
      <c r="J38" s="1973"/>
      <c r="K38" s="1973"/>
      <c r="L38" s="1973"/>
      <c r="M38" s="1974"/>
    </row>
    <row r="39" spans="1:13">
      <c r="A39" s="1310"/>
      <c r="B39" s="1972" t="s">
        <v>649</v>
      </c>
      <c r="C39" s="1973"/>
      <c r="D39" s="1973"/>
      <c r="E39" s="1973"/>
      <c r="F39" s="1973"/>
      <c r="G39" s="1973"/>
      <c r="H39" s="1973"/>
      <c r="I39" s="1973"/>
      <c r="J39" s="1973"/>
      <c r="K39" s="1973"/>
      <c r="L39" s="1973"/>
      <c r="M39" s="1974"/>
    </row>
    <row r="40" spans="1:13" ht="15" thickBot="1">
      <c r="A40" s="1310"/>
      <c r="B40" s="1306"/>
      <c r="C40" s="1307"/>
      <c r="D40" s="1307"/>
      <c r="E40" s="1307"/>
      <c r="F40" s="1307"/>
      <c r="G40" s="1307"/>
      <c r="H40" s="1307"/>
      <c r="I40" s="1307"/>
      <c r="J40" s="1307"/>
      <c r="K40" s="1307"/>
      <c r="L40" s="1307"/>
      <c r="M40" s="1308"/>
    </row>
  </sheetData>
  <sheetProtection algorithmName="SHA-512" hashValue="KCijAmyQVPy97Z7Hb9jh+U38JK1e3+cQp0xyRfcU89NpXM2rzGpo3oexvNi1olXdLlMnJzxgMgRMXkOw+yhACQ==" saltValue="PWKisSgO/KEmnX1+ERch9w==" spinCount="100000" sheet="1" objects="1" scenarios="1"/>
  <mergeCells count="13">
    <mergeCell ref="B2:M2"/>
    <mergeCell ref="B4:M4"/>
    <mergeCell ref="B5:M9"/>
    <mergeCell ref="B30:M30"/>
    <mergeCell ref="B36:M36"/>
    <mergeCell ref="B37:M37"/>
    <mergeCell ref="B38:M38"/>
    <mergeCell ref="B39:M39"/>
    <mergeCell ref="B10:M10"/>
    <mergeCell ref="B11:M23"/>
    <mergeCell ref="B25:M25"/>
    <mergeCell ref="B26:M29"/>
    <mergeCell ref="B31:M35"/>
  </mergeCells>
  <hyperlinks>
    <hyperlink ref="B37:M37" r:id="rId1" display="https://www.ofwat.gov.uk/publication/rag-pro-forma-tables-2020-21/" xr:uid="{00000000-0004-0000-0100-000000000000}"/>
    <hyperlink ref="B38:M38" r:id="rId2" display="RAG 3.12 – Guideline for the format and disclosures for the annual performance report " xr:uid="{00000000-0004-0000-0100-000001000000}"/>
    <hyperlink ref="B39:M39" r:id="rId3" display="RAG 4.09 – Guideline for the table definitions in the annual performance report " xr:uid="{00000000-0004-0000-0100-000002000000}"/>
  </hyperlinks>
  <pageMargins left="0.7" right="0.7" top="0.75" bottom="0.75" header="0.3" footer="0.3"/>
  <pageSetup paperSize="8" fitToHeight="0" orientation="portrait" r:id="rId4"/>
  <headerFooter>
    <oddHeader>&amp;LRAG consultation June 2020&amp;CTable: &amp;A</oddHeader>
    <oddFooter>&amp;LPrinted on: &amp;D at &amp;T&amp;CPage &amp;P of &amp;N&amp;ROfwat</oddFooter>
  </headerFooter>
  <customProperties>
    <customPr name="_pios_id" r:id="rId5"/>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pageSetUpPr fitToPage="1"/>
  </sheetPr>
  <dimension ref="B1:U70"/>
  <sheetViews>
    <sheetView showGridLines="0" zoomScale="80" zoomScaleNormal="80" zoomScaleSheetLayoutView="100" workbookViewId="0">
      <selection activeCell="D17" sqref="D17:D31"/>
    </sheetView>
  </sheetViews>
  <sheetFormatPr defaultColWidth="8.625" defaultRowHeight="14.45"/>
  <cols>
    <col min="1" max="1" width="1.625" style="1311" customWidth="1"/>
    <col min="2" max="2" width="40" style="1311" customWidth="1"/>
    <col min="3" max="5" width="12.625" style="1567" customWidth="1"/>
    <col min="6" max="6" width="1.625" style="1311" customWidth="1"/>
    <col min="7" max="7" width="12.625" style="1311" customWidth="1"/>
    <col min="8" max="8" width="1.625" style="1311" customWidth="1"/>
    <col min="9" max="9" width="33.625" style="1311" customWidth="1"/>
    <col min="10" max="11" width="1.625" style="1311" customWidth="1"/>
    <col min="12" max="12" width="25.125" style="1311" customWidth="1"/>
    <col min="13" max="13" width="1.625" style="1346" customWidth="1"/>
    <col min="14" max="15" width="12.5" style="1346" hidden="1" customWidth="1"/>
    <col min="16" max="16" width="1.625" style="1346" hidden="1" customWidth="1"/>
    <col min="17" max="17" width="1.625" style="1311" customWidth="1"/>
    <col min="18" max="18" width="40.125" style="1311" customWidth="1"/>
    <col min="19" max="21" width="12.5" style="1311" customWidth="1"/>
    <col min="22" max="22" width="1.625" style="1311" customWidth="1"/>
    <col min="23" max="16384" width="8.625" style="1311"/>
  </cols>
  <sheetData>
    <row r="1" spans="2:21" s="66" customFormat="1" ht="30" customHeight="1">
      <c r="B1" s="2044" t="s">
        <v>675</v>
      </c>
      <c r="C1" s="2044"/>
      <c r="D1" s="2146"/>
      <c r="E1" s="2146"/>
      <c r="K1" s="218"/>
      <c r="L1" s="355"/>
      <c r="M1" s="1345"/>
      <c r="N1" s="1346"/>
      <c r="O1" s="1346"/>
      <c r="P1" s="1345"/>
      <c r="Q1" s="212"/>
      <c r="R1" s="2044" t="s">
        <v>675</v>
      </c>
      <c r="S1" s="2044"/>
      <c r="T1" s="2044"/>
      <c r="U1" s="2044"/>
    </row>
    <row r="2" spans="2:21" s="66" customFormat="1" ht="30" customHeight="1">
      <c r="B2" s="2044" t="s">
        <v>12</v>
      </c>
      <c r="C2" s="2044"/>
      <c r="D2" s="1615"/>
      <c r="E2" s="1615"/>
      <c r="K2" s="218"/>
      <c r="L2" s="355"/>
      <c r="M2" s="1345"/>
      <c r="N2" s="1346"/>
      <c r="O2" s="1346"/>
      <c r="P2" s="1345"/>
      <c r="Q2" s="212"/>
      <c r="R2" s="2044"/>
      <c r="S2" s="2044"/>
      <c r="T2" s="694"/>
      <c r="U2" s="694"/>
    </row>
    <row r="3" spans="2:21" ht="45" customHeight="1">
      <c r="B3" s="2075" t="s">
        <v>676</v>
      </c>
      <c r="C3" s="2076"/>
      <c r="D3" s="2076"/>
      <c r="E3" s="2076"/>
      <c r="F3" s="2076"/>
      <c r="G3" s="2076"/>
      <c r="H3" s="2076"/>
      <c r="I3" s="2076"/>
      <c r="K3" s="171"/>
      <c r="L3" s="905" t="s">
        <v>798</v>
      </c>
      <c r="M3" s="1345"/>
      <c r="P3" s="1345"/>
      <c r="Q3" s="65"/>
      <c r="R3" s="2144" t="s">
        <v>2702</v>
      </c>
      <c r="S3" s="2145"/>
      <c r="T3" s="2145"/>
      <c r="U3" s="2145"/>
    </row>
    <row r="4" spans="2:21" ht="9.75" customHeight="1" thickBot="1">
      <c r="B4" s="86"/>
      <c r="C4" s="1619"/>
      <c r="D4" s="1619"/>
      <c r="E4" s="1619"/>
      <c r="G4" s="18"/>
      <c r="K4" s="1350"/>
      <c r="L4" s="355"/>
      <c r="M4" s="1345"/>
      <c r="N4" s="2031" t="s">
        <v>799</v>
      </c>
      <c r="O4" s="2031"/>
      <c r="P4" s="1345"/>
      <c r="R4" s="86"/>
      <c r="S4" s="86"/>
      <c r="T4" s="86"/>
      <c r="U4" s="86"/>
    </row>
    <row r="5" spans="2:21" ht="52.5" customHeight="1">
      <c r="B5" s="1418" t="s">
        <v>800</v>
      </c>
      <c r="C5" s="1683" t="s">
        <v>812</v>
      </c>
      <c r="D5" s="1683" t="s">
        <v>2551</v>
      </c>
      <c r="E5" s="1684" t="s">
        <v>2703</v>
      </c>
      <c r="G5" s="2134" t="s">
        <v>806</v>
      </c>
      <c r="I5" s="2134" t="s">
        <v>807</v>
      </c>
      <c r="K5" s="1350"/>
      <c r="L5" s="355"/>
      <c r="M5" s="1345"/>
      <c r="N5" s="198" t="s">
        <v>808</v>
      </c>
      <c r="O5" s="211"/>
      <c r="P5" s="1345"/>
      <c r="R5" s="1418" t="s">
        <v>800</v>
      </c>
      <c r="S5" s="1419" t="s">
        <v>812</v>
      </c>
      <c r="T5" s="1419" t="s">
        <v>2551</v>
      </c>
      <c r="U5" s="1413" t="s">
        <v>2703</v>
      </c>
    </row>
    <row r="6" spans="2:21" ht="15" customHeight="1">
      <c r="B6" s="1434" t="s">
        <v>801</v>
      </c>
      <c r="C6" s="1685" t="s">
        <v>813</v>
      </c>
      <c r="D6" s="1685" t="s">
        <v>2552</v>
      </c>
      <c r="E6" s="1686" t="s">
        <v>2553</v>
      </c>
      <c r="G6" s="2137"/>
      <c r="I6" s="2137"/>
      <c r="K6" s="1350"/>
      <c r="L6" s="355"/>
      <c r="M6" s="1345"/>
      <c r="N6" s="198"/>
      <c r="O6" s="211"/>
      <c r="P6" s="1345"/>
      <c r="R6" s="1434" t="s">
        <v>801</v>
      </c>
      <c r="S6" s="1435" t="s">
        <v>813</v>
      </c>
      <c r="T6" s="1435" t="s">
        <v>2552</v>
      </c>
      <c r="U6" s="1436" t="s">
        <v>2553</v>
      </c>
    </row>
    <row r="7" spans="2:21" ht="15" customHeight="1" thickBot="1">
      <c r="B7" s="906" t="s">
        <v>802</v>
      </c>
      <c r="C7" s="1687">
        <v>3</v>
      </c>
      <c r="D7" s="1687">
        <v>3</v>
      </c>
      <c r="E7" s="1688">
        <v>3</v>
      </c>
      <c r="G7" s="2136"/>
      <c r="I7" s="2136"/>
      <c r="K7" s="1350"/>
      <c r="L7" s="355"/>
      <c r="M7" s="1345"/>
      <c r="N7" s="1311"/>
      <c r="O7" s="1311"/>
      <c r="P7" s="1345"/>
      <c r="R7" s="1420" t="s">
        <v>802</v>
      </c>
      <c r="S7" s="1421" t="s">
        <v>813</v>
      </c>
      <c r="T7" s="1421" t="s">
        <v>2552</v>
      </c>
      <c r="U7" s="1414" t="s">
        <v>2553</v>
      </c>
    </row>
    <row r="8" spans="2:21" ht="9" customHeight="1" thickBot="1">
      <c r="B8" s="102"/>
      <c r="C8" s="1503"/>
      <c r="D8" s="1676"/>
      <c r="E8" s="1503"/>
      <c r="G8" s="6"/>
      <c r="K8" s="1350"/>
      <c r="L8" s="355"/>
      <c r="M8" s="1345"/>
      <c r="N8" s="1311"/>
      <c r="O8" s="1311"/>
      <c r="P8" s="1345"/>
      <c r="R8" s="102"/>
      <c r="S8" s="30"/>
      <c r="T8" s="42"/>
      <c r="U8" s="30"/>
    </row>
    <row r="9" spans="2:21" ht="16.5" customHeight="1" thickBot="1">
      <c r="B9" s="233" t="s">
        <v>2704</v>
      </c>
      <c r="C9" s="1585"/>
      <c r="D9" s="1689"/>
      <c r="E9" s="1689"/>
      <c r="G9" s="6"/>
      <c r="K9" s="1350"/>
      <c r="L9" s="355"/>
      <c r="M9" s="1345"/>
      <c r="N9" s="211"/>
      <c r="O9" s="211"/>
      <c r="P9" s="1345"/>
      <c r="R9" s="223" t="s">
        <v>2704</v>
      </c>
      <c r="S9" s="77"/>
      <c r="T9" s="907"/>
      <c r="U9" s="907"/>
    </row>
    <row r="10" spans="2:21" ht="32.25" customHeight="1">
      <c r="B10" s="237" t="s">
        <v>2705</v>
      </c>
      <c r="C10" s="1497">
        <f>'2I'!E30</f>
        <v>1597.5980000000002</v>
      </c>
      <c r="D10" s="1555"/>
      <c r="E10" s="1690"/>
      <c r="G10" s="230" t="s">
        <v>2706</v>
      </c>
      <c r="I10" s="686"/>
      <c r="K10" s="1355"/>
      <c r="L10" s="355"/>
      <c r="M10" s="1345"/>
      <c r="N10" s="211"/>
      <c r="O10" s="211"/>
      <c r="P10" s="1345"/>
      <c r="R10" s="237" t="s">
        <v>2705</v>
      </c>
      <c r="S10" s="239" t="s">
        <v>2707</v>
      </c>
      <c r="T10" s="411"/>
      <c r="U10" s="411"/>
    </row>
    <row r="11" spans="2:21" ht="32.25" customHeight="1">
      <c r="B11" s="1423" t="s">
        <v>2542</v>
      </c>
      <c r="C11" s="1498">
        <f>'2I'!E36</f>
        <v>140.64600000000002</v>
      </c>
      <c r="D11" s="1691"/>
      <c r="E11" s="1692"/>
      <c r="G11" s="231" t="s">
        <v>2708</v>
      </c>
      <c r="I11" s="686"/>
      <c r="K11" s="1355"/>
      <c r="L11" s="355"/>
      <c r="M11" s="1345"/>
      <c r="N11" s="211"/>
      <c r="O11" s="211"/>
      <c r="P11" s="1345"/>
      <c r="R11" s="1423" t="s">
        <v>2542</v>
      </c>
      <c r="S11" s="240" t="s">
        <v>2709</v>
      </c>
      <c r="T11" s="908"/>
      <c r="U11" s="411"/>
    </row>
    <row r="12" spans="2:21" ht="32.25" customHeight="1" thickBot="1">
      <c r="B12" s="1431" t="s">
        <v>2710</v>
      </c>
      <c r="C12" s="1492">
        <f>C10 + C11</f>
        <v>1738.2440000000001</v>
      </c>
      <c r="D12" s="1513"/>
      <c r="E12" s="1693"/>
      <c r="G12" s="232" t="s">
        <v>2711</v>
      </c>
      <c r="I12" s="686"/>
      <c r="K12" s="1355"/>
      <c r="L12" s="355"/>
      <c r="M12" s="1345"/>
      <c r="N12" s="211"/>
      <c r="O12" s="211"/>
      <c r="P12" s="1345"/>
      <c r="R12" s="1431" t="s">
        <v>2710</v>
      </c>
      <c r="S12" s="338" t="s">
        <v>2712</v>
      </c>
      <c r="T12" s="411"/>
      <c r="U12" s="411"/>
    </row>
    <row r="13" spans="2:21" ht="16.5" customHeight="1" thickBot="1">
      <c r="B13" s="102"/>
      <c r="C13" s="1503"/>
      <c r="D13" s="1503"/>
      <c r="E13" s="1503"/>
      <c r="G13" s="6"/>
      <c r="K13" s="1355"/>
      <c r="L13" s="355"/>
      <c r="M13" s="1345"/>
      <c r="N13" s="211"/>
      <c r="O13" s="211"/>
      <c r="P13" s="1345"/>
      <c r="R13" s="102"/>
      <c r="S13" s="30"/>
      <c r="T13" s="30"/>
      <c r="U13" s="30"/>
    </row>
    <row r="14" spans="2:21" ht="16.5" customHeight="1" thickBot="1">
      <c r="B14" s="223" t="s">
        <v>2542</v>
      </c>
      <c r="C14" s="1585"/>
      <c r="D14" s="1585"/>
      <c r="E14" s="1689"/>
      <c r="G14" s="6"/>
      <c r="K14" s="1355"/>
      <c r="L14" s="355"/>
      <c r="M14" s="1345"/>
      <c r="N14" s="211"/>
      <c r="O14" s="211"/>
      <c r="P14" s="1345"/>
      <c r="R14" s="223" t="s">
        <v>2542</v>
      </c>
      <c r="S14" s="77"/>
      <c r="T14" s="77"/>
      <c r="U14" s="907"/>
    </row>
    <row r="15" spans="2:21" ht="32.25" customHeight="1" thickBot="1">
      <c r="B15" s="237" t="s">
        <v>2713</v>
      </c>
      <c r="C15" s="1694">
        <v>140.64599999999999</v>
      </c>
      <c r="D15" s="1555"/>
      <c r="E15" s="1690"/>
      <c r="G15" s="230" t="s">
        <v>2714</v>
      </c>
      <c r="I15" s="685"/>
      <c r="K15" s="1355"/>
      <c r="L15" s="355">
        <f>IF( SUM( N15:O15 ) = 0, 0, $N$5 )</f>
        <v>0</v>
      </c>
      <c r="M15" s="1345"/>
      <c r="N15" s="356">
        <f t="shared" ref="N15:N16" si="0" xml:space="preserve"> IF( ISNUMBER(C15 ), 0, 1 )</f>
        <v>0</v>
      </c>
      <c r="O15" s="211"/>
      <c r="P15" s="1345"/>
      <c r="R15" s="237" t="s">
        <v>2713</v>
      </c>
      <c r="S15" s="239" t="s">
        <v>2715</v>
      </c>
      <c r="T15" s="411"/>
      <c r="U15" s="411"/>
    </row>
    <row r="16" spans="2:21" ht="32.25" customHeight="1">
      <c r="B16" s="1423" t="s">
        <v>2716</v>
      </c>
      <c r="C16" s="1695">
        <v>0</v>
      </c>
      <c r="D16" s="1691"/>
      <c r="E16" s="1692"/>
      <c r="G16" s="231" t="s">
        <v>2717</v>
      </c>
      <c r="I16" s="685"/>
      <c r="K16" s="1355"/>
      <c r="L16" s="355">
        <f t="shared" ref="L16" si="1">IF( SUM( N16:O16 ) = 0, 0, $N$5 )</f>
        <v>0</v>
      </c>
      <c r="M16" s="1345"/>
      <c r="N16" s="356">
        <f t="shared" si="0"/>
        <v>0</v>
      </c>
      <c r="O16" s="211"/>
      <c r="P16" s="1345"/>
      <c r="R16" s="1423" t="s">
        <v>2716</v>
      </c>
      <c r="S16" s="240" t="s">
        <v>2718</v>
      </c>
      <c r="T16" s="411"/>
      <c r="U16" s="411"/>
    </row>
    <row r="17" spans="2:21" ht="32.25" customHeight="1" thickBot="1">
      <c r="B17" s="1431" t="s">
        <v>2719</v>
      </c>
      <c r="C17" s="1514">
        <f>C15+C16</f>
        <v>140.64599999999999</v>
      </c>
      <c r="D17" s="1513"/>
      <c r="E17" s="1693"/>
      <c r="G17" s="232" t="s">
        <v>2720</v>
      </c>
      <c r="I17" s="686"/>
      <c r="K17" s="1355"/>
      <c r="L17" s="355"/>
      <c r="M17" s="1345"/>
      <c r="N17" s="211"/>
      <c r="O17" s="211"/>
      <c r="P17" s="1345"/>
      <c r="R17" s="1431" t="s">
        <v>2719</v>
      </c>
      <c r="S17" s="338" t="s">
        <v>2721</v>
      </c>
      <c r="T17" s="411"/>
      <c r="U17" s="411"/>
    </row>
    <row r="18" spans="2:21" ht="16.5" customHeight="1" thickBot="1">
      <c r="B18" s="732"/>
      <c r="C18" s="1500"/>
      <c r="D18" s="1500"/>
      <c r="E18" s="1500"/>
      <c r="G18" s="3"/>
      <c r="K18" s="1355"/>
      <c r="L18" s="355"/>
      <c r="M18" s="1345"/>
      <c r="N18" s="211"/>
      <c r="O18" s="211"/>
      <c r="P18" s="1345"/>
      <c r="R18" s="732"/>
      <c r="S18" s="411"/>
      <c r="T18" s="411"/>
      <c r="U18" s="411"/>
    </row>
    <row r="19" spans="2:21" ht="16.5" customHeight="1" thickBot="1">
      <c r="B19" s="223" t="s">
        <v>2722</v>
      </c>
      <c r="C19" s="1500"/>
      <c r="D19" s="1500"/>
      <c r="E19" s="1500"/>
      <c r="G19" s="3"/>
      <c r="K19" s="1355"/>
      <c r="L19" s="355"/>
      <c r="M19" s="1345"/>
      <c r="N19" s="211"/>
      <c r="O19" s="211"/>
      <c r="P19" s="1345"/>
      <c r="R19" s="223" t="s">
        <v>2722</v>
      </c>
      <c r="S19" s="411"/>
      <c r="T19" s="411"/>
      <c r="U19" s="411"/>
    </row>
    <row r="20" spans="2:21" ht="32.25" customHeight="1" thickBot="1">
      <c r="B20" s="237" t="s">
        <v>2723</v>
      </c>
      <c r="C20" s="1696"/>
      <c r="D20" s="1694">
        <v>5586.598</v>
      </c>
      <c r="E20" s="1690"/>
      <c r="G20" s="230" t="s">
        <v>2724</v>
      </c>
      <c r="I20" s="685"/>
      <c r="K20" s="1355"/>
      <c r="L20" s="355">
        <f t="shared" ref="L20:L21" si="2">IF( SUM( N20:O20 ) = 0, 0, $N$5 )</f>
        <v>0</v>
      </c>
      <c r="M20" s="1345"/>
      <c r="N20" s="211"/>
      <c r="O20" s="356">
        <f t="shared" ref="O20:O21" si="3" xml:space="preserve"> IF( ISNUMBER(D20 ), 0, 1 )</f>
        <v>0</v>
      </c>
      <c r="P20" s="1345"/>
      <c r="R20" s="237" t="s">
        <v>2723</v>
      </c>
      <c r="S20" s="825"/>
      <c r="T20" s="239" t="s">
        <v>2725</v>
      </c>
      <c r="U20" s="908"/>
    </row>
    <row r="21" spans="2:21" ht="32.25" customHeight="1" thickBot="1">
      <c r="B21" s="1431" t="s">
        <v>2726</v>
      </c>
      <c r="C21" s="1697"/>
      <c r="D21" s="1698">
        <v>5581.8360000000002</v>
      </c>
      <c r="E21" s="1693"/>
      <c r="G21" s="232" t="s">
        <v>2727</v>
      </c>
      <c r="I21" s="685"/>
      <c r="K21" s="1355"/>
      <c r="L21" s="355">
        <f t="shared" si="2"/>
        <v>0</v>
      </c>
      <c r="M21" s="1345"/>
      <c r="N21" s="211"/>
      <c r="O21" s="356">
        <f t="shared" si="3"/>
        <v>0</v>
      </c>
      <c r="P21" s="1345"/>
      <c r="R21" s="1431" t="s">
        <v>2726</v>
      </c>
      <c r="S21" s="909"/>
      <c r="T21" s="338" t="s">
        <v>2728</v>
      </c>
    </row>
    <row r="22" spans="2:21" ht="16.5" customHeight="1" thickBot="1">
      <c r="K22" s="1355"/>
      <c r="L22" s="355"/>
      <c r="M22" s="1345"/>
      <c r="N22" s="211"/>
      <c r="O22" s="211"/>
      <c r="P22" s="1345"/>
    </row>
    <row r="23" spans="2:21" ht="16.5" customHeight="1" thickBot="1">
      <c r="B23" s="223" t="s">
        <v>2729</v>
      </c>
      <c r="C23" s="1585"/>
      <c r="D23" s="1585"/>
      <c r="E23" s="1689"/>
      <c r="G23" s="6"/>
      <c r="K23" s="1355"/>
      <c r="L23" s="355"/>
      <c r="M23" s="1345"/>
      <c r="N23" s="211"/>
      <c r="O23" s="211"/>
      <c r="P23" s="1345"/>
      <c r="R23" s="223" t="s">
        <v>2729</v>
      </c>
      <c r="S23" s="77"/>
      <c r="T23" s="77"/>
      <c r="U23" s="907"/>
    </row>
    <row r="24" spans="2:21" ht="32.25" customHeight="1">
      <c r="B24" s="237" t="s">
        <v>2730</v>
      </c>
      <c r="C24" s="1694">
        <v>139.952</v>
      </c>
      <c r="D24" s="1555"/>
      <c r="E24" s="1690"/>
      <c r="G24" s="230" t="s">
        <v>2731</v>
      </c>
      <c r="I24" s="685"/>
      <c r="K24" s="1355"/>
      <c r="L24" s="355">
        <f t="shared" ref="L24" si="4">IF( SUM( N24:O24 ) = 0, 0, $N$5 )</f>
        <v>0</v>
      </c>
      <c r="M24" s="1345"/>
      <c r="N24" s="356">
        <f t="shared" ref="N24" si="5" xml:space="preserve"> IF( ISNUMBER(C24 ), 0, 1 )</f>
        <v>0</v>
      </c>
      <c r="O24" s="211"/>
      <c r="P24" s="1345"/>
      <c r="R24" s="237" t="s">
        <v>2730</v>
      </c>
      <c r="S24" s="239" t="s">
        <v>2732</v>
      </c>
      <c r="T24" s="77"/>
      <c r="U24" s="411"/>
    </row>
    <row r="25" spans="2:21" ht="32.25" customHeight="1" thickBot="1">
      <c r="B25" s="1431" t="s">
        <v>2733</v>
      </c>
      <c r="C25" s="1514">
        <f>C24-C17</f>
        <v>-0.6939999999999884</v>
      </c>
      <c r="D25" s="1513"/>
      <c r="E25" s="1693"/>
      <c r="G25" s="232" t="s">
        <v>2734</v>
      </c>
      <c r="I25" s="686"/>
      <c r="K25" s="1355"/>
      <c r="L25" s="355"/>
      <c r="M25" s="1345"/>
      <c r="N25" s="211"/>
      <c r="O25" s="211"/>
      <c r="P25" s="1345"/>
      <c r="R25" s="1431" t="s">
        <v>2733</v>
      </c>
      <c r="S25" s="338" t="s">
        <v>2735</v>
      </c>
      <c r="T25" s="77"/>
      <c r="U25" s="411"/>
    </row>
    <row r="26" spans="2:21" ht="16.5" customHeight="1" thickBot="1">
      <c r="B26" s="732"/>
      <c r="C26" s="1500"/>
      <c r="D26" s="1500"/>
      <c r="E26" s="1500"/>
      <c r="G26" s="3"/>
      <c r="K26" s="1355"/>
      <c r="L26" s="355"/>
      <c r="M26" s="1345"/>
      <c r="N26" s="211"/>
      <c r="O26" s="211"/>
      <c r="P26" s="1345"/>
      <c r="R26" s="732"/>
      <c r="S26" s="411"/>
      <c r="T26" s="411"/>
      <c r="U26" s="411"/>
    </row>
    <row r="27" spans="2:21" ht="16.5" customHeight="1" thickBot="1">
      <c r="B27" s="223" t="s">
        <v>2736</v>
      </c>
      <c r="C27" s="1585"/>
      <c r="D27" s="1585"/>
      <c r="E27" s="1689"/>
      <c r="G27" s="6"/>
      <c r="K27" s="1355"/>
      <c r="L27" s="355"/>
      <c r="M27" s="1345"/>
      <c r="N27" s="211"/>
      <c r="O27" s="211"/>
      <c r="P27" s="1345"/>
      <c r="R27" s="223" t="s">
        <v>2736</v>
      </c>
      <c r="S27" s="77"/>
      <c r="T27" s="77"/>
      <c r="U27" s="907"/>
    </row>
    <row r="28" spans="2:21" ht="32.25" customHeight="1" thickBot="1">
      <c r="B28" s="1441" t="s">
        <v>2737</v>
      </c>
      <c r="C28" s="1570"/>
      <c r="D28" s="1570"/>
      <c r="E28" s="1566">
        <f>IF(OR(C17=0, D20=0), 0, C17/(D20/1000))</f>
        <v>25.175607767016704</v>
      </c>
      <c r="G28" s="400" t="s">
        <v>2738</v>
      </c>
      <c r="I28" s="686"/>
      <c r="K28" s="1355"/>
      <c r="L28" s="355"/>
      <c r="M28" s="1345"/>
      <c r="N28" s="211"/>
      <c r="O28" s="211"/>
      <c r="P28" s="1345"/>
      <c r="R28" s="1441" t="s">
        <v>2737</v>
      </c>
      <c r="S28" s="828"/>
      <c r="T28" s="828"/>
      <c r="U28" s="621" t="s">
        <v>2739</v>
      </c>
    </row>
    <row r="29" spans="2:21">
      <c r="B29" s="732"/>
      <c r="C29" s="1500"/>
      <c r="D29" s="1500"/>
      <c r="E29" s="1500"/>
      <c r="G29" s="3"/>
      <c r="N29" s="211"/>
      <c r="O29" s="211"/>
    </row>
    <row r="30" spans="2:21">
      <c r="K30" s="1346"/>
      <c r="Q30" s="1346"/>
    </row>
    <row r="31" spans="2:21">
      <c r="K31" s="1346"/>
      <c r="M31" s="213"/>
      <c r="N31" s="1348"/>
      <c r="O31" s="1349"/>
      <c r="P31" s="213"/>
      <c r="Q31" s="1346"/>
    </row>
    <row r="32" spans="2:21">
      <c r="K32" s="1346"/>
      <c r="M32" s="213"/>
      <c r="N32" s="1348"/>
      <c r="O32" s="1349"/>
      <c r="P32" s="213"/>
      <c r="Q32" s="1346"/>
    </row>
    <row r="33" spans="11:17">
      <c r="L33" s="355">
        <f xml:space="preserve"> IF( N33 = 0, 0,#REF! )</f>
        <v>0</v>
      </c>
      <c r="N33" s="211"/>
    </row>
    <row r="34" spans="11:17">
      <c r="L34" s="355">
        <f xml:space="preserve"> IF( N34 = 0, 0,#REF! )</f>
        <v>0</v>
      </c>
      <c r="N34" s="211"/>
      <c r="O34" s="211"/>
    </row>
    <row r="35" spans="11:17">
      <c r="K35" s="1346"/>
      <c r="L35" s="355">
        <f xml:space="preserve"> IF( N35 = 0, 0,#REF! )</f>
        <v>0</v>
      </c>
      <c r="N35" s="211"/>
      <c r="O35" s="211"/>
      <c r="Q35" s="1346"/>
    </row>
    <row r="36" spans="11:17">
      <c r="K36" s="1346"/>
      <c r="N36" s="211"/>
      <c r="O36" s="211"/>
      <c r="Q36" s="1346"/>
    </row>
    <row r="37" spans="11:17">
      <c r="K37" s="1346"/>
      <c r="Q37" s="1346"/>
    </row>
    <row r="38" spans="11:17">
      <c r="K38" s="1346"/>
      <c r="M38" s="215"/>
      <c r="N38" s="380"/>
      <c r="O38" s="197"/>
      <c r="P38" s="215"/>
      <c r="Q38" s="1346"/>
    </row>
    <row r="39" spans="11:17">
      <c r="K39" s="1346"/>
      <c r="Q39" s="1346"/>
    </row>
    <row r="40" spans="11:17">
      <c r="K40" s="1346"/>
      <c r="Q40" s="1346"/>
    </row>
    <row r="41" spans="11:17">
      <c r="K41" s="1346"/>
      <c r="Q41" s="1346"/>
    </row>
    <row r="42" spans="11:17">
      <c r="K42" s="1346"/>
      <c r="Q42" s="1346"/>
    </row>
    <row r="43" spans="11:17">
      <c r="K43" s="1346"/>
      <c r="Q43" s="1346"/>
    </row>
    <row r="44" spans="11:17">
      <c r="K44" s="1346"/>
      <c r="Q44" s="1346"/>
    </row>
    <row r="45" spans="11:17">
      <c r="K45" s="1346"/>
      <c r="Q45" s="1346"/>
    </row>
    <row r="46" spans="11:17">
      <c r="K46" s="1346"/>
      <c r="Q46" s="1346"/>
    </row>
    <row r="47" spans="11:17">
      <c r="K47" s="1346"/>
      <c r="Q47" s="1346"/>
    </row>
    <row r="48" spans="11:17">
      <c r="K48" s="1346"/>
      <c r="Q48" s="1346"/>
    </row>
    <row r="49" spans="11:17">
      <c r="K49" s="1346"/>
      <c r="Q49" s="1346"/>
    </row>
    <row r="50" spans="11:17">
      <c r="K50" s="1346"/>
      <c r="Q50" s="1346"/>
    </row>
    <row r="51" spans="11:17">
      <c r="K51" s="1346"/>
      <c r="Q51" s="1346"/>
    </row>
    <row r="52" spans="11:17">
      <c r="K52" s="1346"/>
      <c r="Q52" s="1346"/>
    </row>
    <row r="53" spans="11:17">
      <c r="K53" s="1346"/>
      <c r="Q53" s="1346"/>
    </row>
    <row r="54" spans="11:17">
      <c r="K54" s="1346"/>
      <c r="Q54" s="1346"/>
    </row>
    <row r="55" spans="11:17">
      <c r="K55" s="1346"/>
      <c r="Q55" s="1346"/>
    </row>
    <row r="56" spans="11:17">
      <c r="K56" s="1346"/>
      <c r="Q56" s="1346"/>
    </row>
    <row r="57" spans="11:17">
      <c r="K57" s="1346"/>
      <c r="Q57" s="1346"/>
    </row>
    <row r="58" spans="11:17">
      <c r="K58" s="1346"/>
      <c r="Q58" s="1346"/>
    </row>
    <row r="59" spans="11:17">
      <c r="K59" s="1346"/>
      <c r="Q59" s="1346"/>
    </row>
    <row r="60" spans="11:17">
      <c r="K60" s="1346"/>
      <c r="Q60" s="1346"/>
    </row>
    <row r="61" spans="11:17">
      <c r="K61" s="1346"/>
      <c r="Q61" s="1346"/>
    </row>
    <row r="62" spans="11:17">
      <c r="K62" s="1346"/>
      <c r="Q62" s="1346"/>
    </row>
    <row r="63" spans="11:17">
      <c r="K63" s="1346"/>
      <c r="Q63" s="1346"/>
    </row>
    <row r="64" spans="11:17">
      <c r="K64" s="1346"/>
      <c r="Q64" s="1346"/>
    </row>
    <row r="65" spans="11:17">
      <c r="K65" s="1346"/>
      <c r="Q65" s="1346"/>
    </row>
    <row r="66" spans="11:17">
      <c r="K66" s="1346"/>
      <c r="Q66" s="1346"/>
    </row>
    <row r="67" spans="11:17">
      <c r="K67" s="1346"/>
      <c r="Q67" s="1346"/>
    </row>
    <row r="68" spans="11:17">
      <c r="K68" s="1346"/>
      <c r="Q68" s="1346"/>
    </row>
    <row r="69" spans="11:17">
      <c r="K69" s="1346"/>
      <c r="Q69" s="1346"/>
    </row>
    <row r="70" spans="11:17">
      <c r="K70" s="1346"/>
      <c r="Q70" s="1346"/>
    </row>
  </sheetData>
  <mergeCells count="11">
    <mergeCell ref="B1:C1"/>
    <mergeCell ref="D1:E1"/>
    <mergeCell ref="R1:S1"/>
    <mergeCell ref="T1:U1"/>
    <mergeCell ref="B2:C2"/>
    <mergeCell ref="R2:S2"/>
    <mergeCell ref="B3:I3"/>
    <mergeCell ref="R3:U3"/>
    <mergeCell ref="N4:O4"/>
    <mergeCell ref="G5:G7"/>
    <mergeCell ref="I5:I7"/>
  </mergeCells>
  <conditionalFormatting sqref="L35">
    <cfRule type="cellIs" dxfId="237" priority="9" operator="equal">
      <formula>0</formula>
    </cfRule>
  </conditionalFormatting>
  <conditionalFormatting sqref="L19 L4:L14">
    <cfRule type="cellIs" dxfId="236" priority="14" operator="equal">
      <formula>0</formula>
    </cfRule>
  </conditionalFormatting>
  <conditionalFormatting sqref="L23">
    <cfRule type="cellIs" dxfId="235" priority="13" operator="equal">
      <formula>0</formula>
    </cfRule>
  </conditionalFormatting>
  <conditionalFormatting sqref="L26">
    <cfRule type="cellIs" dxfId="234" priority="12" operator="equal">
      <formula>0</formula>
    </cfRule>
  </conditionalFormatting>
  <conditionalFormatting sqref="L33">
    <cfRule type="cellIs" dxfId="233" priority="11" operator="equal">
      <formula>0</formula>
    </cfRule>
  </conditionalFormatting>
  <conditionalFormatting sqref="L34">
    <cfRule type="cellIs" dxfId="232" priority="10" operator="equal">
      <formula>0</formula>
    </cfRule>
  </conditionalFormatting>
  <conditionalFormatting sqref="L17:L18">
    <cfRule type="cellIs" dxfId="231" priority="8" operator="equal">
      <formula>0</formula>
    </cfRule>
  </conditionalFormatting>
  <conditionalFormatting sqref="L15:L16">
    <cfRule type="cellIs" dxfId="230" priority="7" operator="equal">
      <formula>0</formula>
    </cfRule>
  </conditionalFormatting>
  <conditionalFormatting sqref="L20:L21">
    <cfRule type="cellIs" dxfId="229" priority="6" operator="equal">
      <formula>0</formula>
    </cfRule>
  </conditionalFormatting>
  <conditionalFormatting sqref="L24:L25">
    <cfRule type="cellIs" dxfId="228" priority="5" operator="equal">
      <formula>0</formula>
    </cfRule>
  </conditionalFormatting>
  <conditionalFormatting sqref="L22">
    <cfRule type="cellIs" dxfId="227" priority="4" operator="equal">
      <formula>0</formula>
    </cfRule>
  </conditionalFormatting>
  <conditionalFormatting sqref="L27:L28">
    <cfRule type="cellIs" dxfId="226" priority="3" operator="equal">
      <formula>0</formula>
    </cfRule>
  </conditionalFormatting>
  <conditionalFormatting sqref="L2">
    <cfRule type="cellIs" dxfId="225" priority="2" operator="equal">
      <formula>0</formula>
    </cfRule>
  </conditionalFormatting>
  <conditionalFormatting sqref="L1">
    <cfRule type="cellIs" dxfId="224" priority="1" operator="equal">
      <formula>0</formula>
    </cfRule>
  </conditionalFormatting>
  <dataValidations disablePrompts="1" count="1">
    <dataValidation type="custom" allowBlank="1" showErrorMessage="1" errorTitle="Input Error" error="Please enter a numeric value." sqref="C15:C16 D20:D21 C24"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pageSetUpPr fitToPage="1"/>
  </sheetPr>
  <dimension ref="B1:AH51"/>
  <sheetViews>
    <sheetView showGridLines="0" topLeftCell="A25" zoomScale="70" zoomScaleNormal="70" zoomScaleSheetLayoutView="100" workbookViewId="0">
      <selection activeCell="D17" sqref="D17:D31"/>
    </sheetView>
  </sheetViews>
  <sheetFormatPr defaultColWidth="9" defaultRowHeight="15.6"/>
  <cols>
    <col min="1" max="1" width="1.625" style="1311" customWidth="1"/>
    <col min="2" max="2" width="36.125" style="1311" customWidth="1"/>
    <col min="3" max="3" width="7" style="1311" customWidth="1"/>
    <col min="4" max="4" width="5.5" style="1311" customWidth="1"/>
    <col min="5" max="10" width="12.5" style="1311" customWidth="1"/>
    <col min="11" max="11" width="1.625" style="1311" customWidth="1"/>
    <col min="12" max="12" width="12.5" style="1311" customWidth="1"/>
    <col min="13" max="13" width="1.625" style="6" customWidth="1"/>
    <col min="14" max="14" width="33.625" style="1311" customWidth="1"/>
    <col min="15" max="16" width="1.625" style="1311" customWidth="1"/>
    <col min="17" max="17" width="25.125" style="1311" customWidth="1"/>
    <col min="18" max="18" width="1.625" style="1346" customWidth="1"/>
    <col min="19" max="23" width="8.125" style="1346" hidden="1" customWidth="1"/>
    <col min="24" max="24" width="1.625" style="1346" hidden="1" customWidth="1"/>
    <col min="25" max="25" width="1.625" style="1311" customWidth="1"/>
    <col min="26" max="26" width="36.625" style="1311" customWidth="1"/>
    <col min="27" max="32" width="15" style="1311" customWidth="1"/>
    <col min="33" max="33" width="1.625" style="1311" customWidth="1"/>
    <col min="34" max="16384" width="9" style="1311"/>
  </cols>
  <sheetData>
    <row r="1" spans="2:34" s="66" customFormat="1" ht="30" customHeight="1">
      <c r="B1" s="2147" t="s">
        <v>681</v>
      </c>
      <c r="C1" s="2147"/>
      <c r="D1" s="2147"/>
      <c r="E1" s="2147"/>
      <c r="F1" s="2147"/>
      <c r="G1" s="2147"/>
      <c r="H1" s="694"/>
      <c r="I1" s="217"/>
      <c r="J1" s="217"/>
      <c r="K1" s="217"/>
      <c r="L1" s="217"/>
      <c r="M1" s="6"/>
      <c r="P1" s="218"/>
      <c r="Q1" s="1347"/>
      <c r="R1" s="1354"/>
      <c r="S1" s="1346"/>
      <c r="T1" s="1346"/>
      <c r="U1" s="1346"/>
      <c r="V1" s="1346"/>
      <c r="W1" s="1346"/>
      <c r="X1" s="1354"/>
      <c r="Z1" s="2147" t="s">
        <v>681</v>
      </c>
      <c r="AA1" s="2147"/>
      <c r="AB1" s="2147"/>
      <c r="AC1" s="2147"/>
      <c r="AD1" s="2147"/>
      <c r="AE1" s="2147"/>
    </row>
    <row r="2" spans="2:34" s="66" customFormat="1" ht="30" customHeight="1">
      <c r="B2" s="2147" t="s">
        <v>12</v>
      </c>
      <c r="C2" s="2147"/>
      <c r="D2" s="2147"/>
      <c r="E2" s="2147"/>
      <c r="F2" s="2147"/>
      <c r="G2" s="2147"/>
      <c r="H2" s="694"/>
      <c r="I2" s="217"/>
      <c r="J2" s="217"/>
      <c r="K2" s="217"/>
      <c r="L2" s="217"/>
      <c r="M2" s="6"/>
      <c r="P2" s="218"/>
      <c r="Q2" s="1347"/>
      <c r="R2" s="1354"/>
      <c r="S2" s="1346"/>
      <c r="T2" s="1346"/>
      <c r="U2" s="1346"/>
      <c r="V2" s="1346"/>
      <c r="W2" s="1346"/>
      <c r="X2" s="1354"/>
      <c r="Z2" s="2147"/>
      <c r="AA2" s="2147"/>
      <c r="AB2" s="2147"/>
      <c r="AC2" s="2147"/>
      <c r="AD2" s="2147"/>
      <c r="AE2" s="2147"/>
    </row>
    <row r="3" spans="2:34" s="90" customFormat="1" ht="45" customHeight="1">
      <c r="B3" s="2076" t="s">
        <v>682</v>
      </c>
      <c r="C3" s="2076"/>
      <c r="D3" s="2076"/>
      <c r="E3" s="2076"/>
      <c r="F3" s="2076"/>
      <c r="G3" s="2076"/>
      <c r="H3" s="2076"/>
      <c r="I3" s="2076"/>
      <c r="J3" s="2076"/>
      <c r="K3" s="2076"/>
      <c r="L3" s="2076"/>
      <c r="M3" s="2076"/>
      <c r="N3" s="2076"/>
      <c r="P3" s="171"/>
      <c r="Q3" s="265" t="s">
        <v>798</v>
      </c>
      <c r="R3" s="1354"/>
      <c r="S3" s="1346"/>
      <c r="T3" s="1346"/>
      <c r="U3" s="1346"/>
      <c r="V3" s="1346"/>
      <c r="W3" s="1346"/>
      <c r="X3" s="1354"/>
      <c r="Z3" s="2077" t="s">
        <v>682</v>
      </c>
      <c r="AA3" s="2078"/>
      <c r="AB3" s="2078"/>
      <c r="AC3" s="2078"/>
      <c r="AD3" s="2078"/>
      <c r="AE3" s="2078"/>
      <c r="AF3" s="2078"/>
    </row>
    <row r="4" spans="2:34" ht="15" customHeight="1" thickBot="1">
      <c r="B4" s="415"/>
      <c r="C4" s="415"/>
      <c r="D4" s="415"/>
      <c r="E4" s="32"/>
      <c r="F4" s="32"/>
      <c r="G4" s="32"/>
      <c r="H4" s="32"/>
      <c r="I4" s="54"/>
      <c r="J4" s="54"/>
      <c r="K4" s="54"/>
      <c r="P4" s="1350"/>
      <c r="Q4" s="1347"/>
      <c r="R4" s="1354"/>
      <c r="S4" s="2031" t="s">
        <v>799</v>
      </c>
      <c r="T4" s="2031"/>
      <c r="U4" s="2031"/>
      <c r="V4" s="2031"/>
      <c r="W4" s="2031"/>
      <c r="X4" s="1354"/>
      <c r="Z4" s="415"/>
      <c r="AA4" s="415"/>
      <c r="AB4" s="415"/>
      <c r="AC4" s="32"/>
      <c r="AD4" s="32"/>
      <c r="AE4" s="32"/>
      <c r="AF4" s="32"/>
      <c r="AG4" s="54"/>
      <c r="AH4" s="54"/>
    </row>
    <row r="5" spans="2:34" ht="56.25" customHeight="1" thickBot="1">
      <c r="B5" s="341" t="s">
        <v>800</v>
      </c>
      <c r="C5" s="321" t="s">
        <v>801</v>
      </c>
      <c r="D5" s="321" t="s">
        <v>802</v>
      </c>
      <c r="E5" s="888" t="s">
        <v>2740</v>
      </c>
      <c r="F5" s="888" t="s">
        <v>2741</v>
      </c>
      <c r="G5" s="888" t="s">
        <v>1016</v>
      </c>
      <c r="H5" s="888" t="s">
        <v>1736</v>
      </c>
      <c r="I5" s="888" t="s">
        <v>2742</v>
      </c>
      <c r="J5" s="888" t="s">
        <v>1016</v>
      </c>
      <c r="L5" s="343" t="s">
        <v>806</v>
      </c>
      <c r="M5" s="1311"/>
      <c r="N5" s="343" t="s">
        <v>807</v>
      </c>
      <c r="P5" s="1350"/>
      <c r="Q5" s="1347"/>
      <c r="R5" s="1354"/>
      <c r="S5" s="198" t="s">
        <v>808</v>
      </c>
      <c r="T5" s="211"/>
      <c r="U5" s="211"/>
      <c r="V5" s="211"/>
      <c r="W5" s="211"/>
      <c r="X5" s="1354"/>
      <c r="Z5" s="341" t="s">
        <v>800</v>
      </c>
      <c r="AA5" s="888" t="s">
        <v>2740</v>
      </c>
      <c r="AB5" s="888" t="s">
        <v>2741</v>
      </c>
      <c r="AC5" s="888" t="s">
        <v>1016</v>
      </c>
      <c r="AD5" s="888" t="s">
        <v>1736</v>
      </c>
      <c r="AE5" s="888" t="s">
        <v>2742</v>
      </c>
      <c r="AF5" s="889" t="s">
        <v>1016</v>
      </c>
    </row>
    <row r="6" spans="2:34" ht="15" customHeight="1" thickBot="1">
      <c r="B6" s="77"/>
      <c r="C6" s="77"/>
      <c r="D6" s="77"/>
      <c r="E6" s="891"/>
      <c r="F6" s="891"/>
      <c r="G6" s="907"/>
      <c r="H6" s="907"/>
      <c r="I6" s="907"/>
      <c r="J6" s="907"/>
      <c r="M6" s="1311"/>
      <c r="P6" s="1350"/>
      <c r="Q6" s="1347"/>
      <c r="R6" s="1354"/>
      <c r="S6" s="1311"/>
      <c r="T6" s="1311"/>
      <c r="U6" s="1311"/>
      <c r="V6" s="1311"/>
      <c r="W6" s="1311"/>
      <c r="X6" s="1354"/>
      <c r="Z6" s="77"/>
      <c r="AA6" s="891"/>
      <c r="AB6" s="891"/>
      <c r="AC6" s="907"/>
      <c r="AD6" s="907"/>
      <c r="AE6" s="907"/>
      <c r="AF6" s="907"/>
    </row>
    <row r="7" spans="2:34" ht="20.25" customHeight="1" thickBot="1">
      <c r="B7" s="233" t="s">
        <v>2743</v>
      </c>
      <c r="C7" s="416"/>
      <c r="D7" s="416"/>
      <c r="E7" s="77"/>
      <c r="F7" s="77"/>
      <c r="G7" s="907"/>
      <c r="H7" s="907"/>
      <c r="I7" s="907"/>
      <c r="J7" s="907"/>
      <c r="L7" s="6"/>
      <c r="M7" s="1311"/>
      <c r="P7" s="1350"/>
      <c r="Q7" s="1347"/>
      <c r="R7" s="1354"/>
      <c r="S7" s="1347"/>
      <c r="T7" s="1347"/>
      <c r="U7" s="1347"/>
      <c r="V7" s="1347"/>
      <c r="W7" s="1347"/>
      <c r="X7" s="1354"/>
      <c r="Z7" s="223" t="s">
        <v>2743</v>
      </c>
      <c r="AA7" s="77"/>
      <c r="AB7" s="77"/>
      <c r="AC7" s="907"/>
      <c r="AD7" s="907"/>
      <c r="AE7" s="907"/>
      <c r="AF7" s="907"/>
    </row>
    <row r="8" spans="2:34" ht="33.75" customHeight="1" thickBot="1">
      <c r="B8" s="237" t="s">
        <v>2744</v>
      </c>
      <c r="C8" s="224" t="s">
        <v>813</v>
      </c>
      <c r="D8" s="224">
        <v>3</v>
      </c>
      <c r="E8" s="1487">
        <v>399.834</v>
      </c>
      <c r="F8" s="1487">
        <v>5.5510000000000002</v>
      </c>
      <c r="G8" s="1488">
        <f>SUM(E8:F8)</f>
        <v>405.38499999999999</v>
      </c>
      <c r="H8" s="1487">
        <v>41.466999999999999</v>
      </c>
      <c r="I8" s="1487">
        <v>363.91800000000001</v>
      </c>
      <c r="J8" s="1505">
        <f>SUM(H8:I8)</f>
        <v>405.38499999999999</v>
      </c>
      <c r="L8" s="922" t="s">
        <v>2745</v>
      </c>
      <c r="M8" s="1311"/>
      <c r="N8" s="685"/>
      <c r="P8" s="1350"/>
      <c r="Q8" s="355">
        <f>IF( SUM( S8:W8 ) = 0, 0, $S$5 )</f>
        <v>0</v>
      </c>
      <c r="R8" s="1354"/>
      <c r="S8" s="356">
        <f xml:space="preserve"> IF( ISNUMBER(E8), 0, 1 )</f>
        <v>0</v>
      </c>
      <c r="T8" s="356">
        <f xml:space="preserve"> IF( ISNUMBER(F8), 0, 1 )</f>
        <v>0</v>
      </c>
      <c r="U8" s="211"/>
      <c r="V8" s="356">
        <f xml:space="preserve"> IF( ISNUMBER(H8), 0, 1 )</f>
        <v>0</v>
      </c>
      <c r="W8" s="356">
        <f xml:space="preserve"> IF( ISNUMBER(I8), 0, 1 )</f>
        <v>0</v>
      </c>
      <c r="X8" s="1354"/>
      <c r="Z8" s="237" t="s">
        <v>2744</v>
      </c>
      <c r="AA8" s="511" t="s">
        <v>2746</v>
      </c>
      <c r="AB8" s="225" t="s">
        <v>2747</v>
      </c>
      <c r="AC8" s="330" t="s">
        <v>2748</v>
      </c>
      <c r="AD8" s="238" t="s">
        <v>2749</v>
      </c>
      <c r="AE8" s="238" t="s">
        <v>2750</v>
      </c>
      <c r="AF8" s="239" t="s">
        <v>2751</v>
      </c>
    </row>
    <row r="9" spans="2:34" ht="33.75" customHeight="1" thickBot="1">
      <c r="B9" s="1423" t="s">
        <v>2752</v>
      </c>
      <c r="C9" s="220" t="s">
        <v>813</v>
      </c>
      <c r="D9" s="220">
        <v>3</v>
      </c>
      <c r="E9" s="1499">
        <v>326.274</v>
      </c>
      <c r="F9" s="1499">
        <v>146.59799999999998</v>
      </c>
      <c r="G9" s="1490">
        <f>SUM(E9:F9)</f>
        <v>472.87199999999996</v>
      </c>
      <c r="H9" s="1499">
        <v>48.37</v>
      </c>
      <c r="I9" s="1499">
        <v>424.50200000000001</v>
      </c>
      <c r="J9" s="1510">
        <f>SUM(H9:I9)</f>
        <v>472.87200000000001</v>
      </c>
      <c r="L9" s="923" t="s">
        <v>2753</v>
      </c>
      <c r="M9" s="1311"/>
      <c r="N9" s="685"/>
      <c r="P9" s="1355"/>
      <c r="Q9" s="355">
        <f>IF( SUM( S9:W9 ) = 0, 0, $S$5 )</f>
        <v>0</v>
      </c>
      <c r="R9" s="1354"/>
      <c r="S9" s="356">
        <f t="shared" ref="S9:T10" si="0" xml:space="preserve"> IF( ISNUMBER(E9), 0, 1 )</f>
        <v>0</v>
      </c>
      <c r="T9" s="356">
        <f t="shared" si="0"/>
        <v>0</v>
      </c>
      <c r="U9" s="211"/>
      <c r="V9" s="356">
        <f t="shared" ref="V9:W10" si="1" xml:space="preserve"> IF( ISNUMBER(H9), 0, 1 )</f>
        <v>0</v>
      </c>
      <c r="W9" s="356">
        <f t="shared" si="1"/>
        <v>0</v>
      </c>
      <c r="X9" s="1354"/>
      <c r="Z9" s="1423" t="s">
        <v>2752</v>
      </c>
      <c r="AA9" s="316" t="s">
        <v>2754</v>
      </c>
      <c r="AB9" s="221" t="s">
        <v>2755</v>
      </c>
      <c r="AC9" s="222" t="s">
        <v>2756</v>
      </c>
      <c r="AD9" s="236" t="s">
        <v>2757</v>
      </c>
      <c r="AE9" s="236" t="s">
        <v>2758</v>
      </c>
      <c r="AF9" s="240" t="s">
        <v>2759</v>
      </c>
    </row>
    <row r="10" spans="2:34" ht="33.75" customHeight="1">
      <c r="B10" s="1423" t="s">
        <v>2760</v>
      </c>
      <c r="C10" s="220" t="s">
        <v>813</v>
      </c>
      <c r="D10" s="220">
        <v>3</v>
      </c>
      <c r="E10" s="1499">
        <v>0</v>
      </c>
      <c r="F10" s="1499">
        <v>5.1999999999999998E-2</v>
      </c>
      <c r="G10" s="1490">
        <f>SUM(E10:F10)</f>
        <v>5.1999999999999998E-2</v>
      </c>
      <c r="H10" s="1499">
        <v>5.0000000000000001E-3</v>
      </c>
      <c r="I10" s="1499">
        <v>4.7E-2</v>
      </c>
      <c r="J10" s="1510">
        <f>SUM(H10:I10)</f>
        <v>5.1999999999999998E-2</v>
      </c>
      <c r="L10" s="923" t="s">
        <v>2761</v>
      </c>
      <c r="M10" s="1311"/>
      <c r="N10" s="685"/>
      <c r="P10" s="1355"/>
      <c r="Q10" s="355">
        <f>IF( SUM( S10:W10 ) = 0, 0, $S$5 )</f>
        <v>0</v>
      </c>
      <c r="R10" s="1354"/>
      <c r="S10" s="356">
        <f t="shared" si="0"/>
        <v>0</v>
      </c>
      <c r="T10" s="356">
        <f t="shared" si="0"/>
        <v>0</v>
      </c>
      <c r="U10" s="211"/>
      <c r="V10" s="356">
        <f t="shared" si="1"/>
        <v>0</v>
      </c>
      <c r="W10" s="356">
        <f t="shared" si="1"/>
        <v>0</v>
      </c>
      <c r="X10" s="1354"/>
      <c r="Z10" s="1423" t="s">
        <v>2760</v>
      </c>
      <c r="AA10" s="316" t="s">
        <v>2762</v>
      </c>
      <c r="AB10" s="221" t="s">
        <v>2763</v>
      </c>
      <c r="AC10" s="222" t="s">
        <v>2764</v>
      </c>
      <c r="AD10" s="236" t="s">
        <v>2765</v>
      </c>
      <c r="AE10" s="236" t="s">
        <v>2766</v>
      </c>
      <c r="AF10" s="240" t="s">
        <v>2767</v>
      </c>
    </row>
    <row r="11" spans="2:34" ht="33.75" customHeight="1" thickBot="1">
      <c r="B11" s="1431" t="s">
        <v>2768</v>
      </c>
      <c r="C11" s="227" t="s">
        <v>813</v>
      </c>
      <c r="D11" s="227">
        <v>3</v>
      </c>
      <c r="E11" s="1492">
        <f t="shared" ref="E11:J11" si="2">SUM(E8:E10)</f>
        <v>726.10799999999995</v>
      </c>
      <c r="F11" s="1492">
        <f t="shared" si="2"/>
        <v>152.20099999999996</v>
      </c>
      <c r="G11" s="1492">
        <f t="shared" si="2"/>
        <v>878.30899999999997</v>
      </c>
      <c r="H11" s="1492">
        <f t="shared" si="2"/>
        <v>89.841999999999985</v>
      </c>
      <c r="I11" s="1492">
        <f t="shared" si="2"/>
        <v>788.4670000000001</v>
      </c>
      <c r="J11" s="1514">
        <f t="shared" si="2"/>
        <v>878.30900000000008</v>
      </c>
      <c r="L11" s="924" t="s">
        <v>2769</v>
      </c>
      <c r="M11" s="1311"/>
      <c r="N11" s="686"/>
      <c r="P11" s="1355"/>
      <c r="Q11" s="355"/>
      <c r="R11" s="1354"/>
      <c r="S11" s="211"/>
      <c r="T11" s="211"/>
      <c r="U11" s="211"/>
      <c r="V11" s="211"/>
      <c r="W11" s="211"/>
      <c r="X11" s="1354"/>
      <c r="Z11" s="1431" t="s">
        <v>2768</v>
      </c>
      <c r="AA11" s="234" t="s">
        <v>2770</v>
      </c>
      <c r="AB11" s="228" t="s">
        <v>2771</v>
      </c>
      <c r="AC11" s="228" t="s">
        <v>2772</v>
      </c>
      <c r="AD11" s="337" t="s">
        <v>2773</v>
      </c>
      <c r="AE11" s="337" t="s">
        <v>2774</v>
      </c>
      <c r="AF11" s="338" t="s">
        <v>2775</v>
      </c>
    </row>
    <row r="12" spans="2:34" ht="15" customHeight="1" thickBot="1">
      <c r="B12" s="46"/>
      <c r="C12" s="46"/>
      <c r="D12" s="46"/>
      <c r="E12" s="1495"/>
      <c r="F12" s="1495"/>
      <c r="G12" s="1495"/>
      <c r="H12" s="1495"/>
      <c r="I12" s="1495"/>
      <c r="J12" s="1495"/>
      <c r="L12" s="6"/>
      <c r="M12" s="1311"/>
      <c r="P12" s="1355"/>
      <c r="Q12" s="355">
        <f>IF( SUM( S12:W12 ) = 0, 0, $W$5 )</f>
        <v>0</v>
      </c>
      <c r="R12" s="1354"/>
      <c r="S12" s="211"/>
      <c r="T12" s="211"/>
      <c r="U12" s="211"/>
      <c r="V12" s="211"/>
      <c r="W12" s="211"/>
      <c r="X12" s="1354"/>
      <c r="Z12" s="46"/>
      <c r="AA12" s="76"/>
      <c r="AB12" s="76"/>
      <c r="AC12" s="76"/>
      <c r="AD12" s="76"/>
      <c r="AE12" s="76"/>
      <c r="AF12" s="76"/>
    </row>
    <row r="13" spans="2:34" ht="56.25" customHeight="1" thickBot="1">
      <c r="B13" s="341" t="s">
        <v>800</v>
      </c>
      <c r="C13" s="321" t="s">
        <v>801</v>
      </c>
      <c r="D13" s="321" t="s">
        <v>802</v>
      </c>
      <c r="E13" s="1699" t="s">
        <v>2740</v>
      </c>
      <c r="F13" s="1699" t="s">
        <v>2741</v>
      </c>
      <c r="G13" s="1699" t="s">
        <v>1016</v>
      </c>
      <c r="H13" s="1699" t="s">
        <v>2515</v>
      </c>
      <c r="I13" s="1699" t="s">
        <v>1739</v>
      </c>
      <c r="J13" s="1700" t="s">
        <v>1016</v>
      </c>
      <c r="L13" s="6"/>
      <c r="M13" s="1311"/>
      <c r="P13" s="1355"/>
      <c r="Q13" s="355"/>
      <c r="R13" s="1354"/>
      <c r="S13" s="211"/>
      <c r="T13" s="211"/>
      <c r="U13" s="211"/>
      <c r="V13" s="211"/>
      <c r="W13" s="211"/>
      <c r="X13" s="1354"/>
      <c r="Z13" s="341" t="s">
        <v>800</v>
      </c>
      <c r="AA13" s="888" t="s">
        <v>2740</v>
      </c>
      <c r="AB13" s="888" t="s">
        <v>2741</v>
      </c>
      <c r="AC13" s="888" t="s">
        <v>1016</v>
      </c>
      <c r="AD13" s="888" t="s">
        <v>2515</v>
      </c>
      <c r="AE13" s="888" t="s">
        <v>1739</v>
      </c>
      <c r="AF13" s="889" t="s">
        <v>1016</v>
      </c>
    </row>
    <row r="14" spans="2:34" ht="15" customHeight="1" thickBot="1">
      <c r="B14" s="926"/>
      <c r="C14" s="926"/>
      <c r="D14" s="926"/>
      <c r="E14" s="1689"/>
      <c r="F14" s="1689"/>
      <c r="G14" s="1689"/>
      <c r="H14" s="1689"/>
      <c r="I14" s="1689"/>
      <c r="J14" s="1689"/>
      <c r="L14" s="6"/>
      <c r="M14" s="1311"/>
      <c r="P14" s="1355"/>
      <c r="Q14" s="355"/>
      <c r="R14" s="1354"/>
      <c r="S14" s="211"/>
      <c r="T14" s="211"/>
      <c r="U14" s="211"/>
      <c r="V14" s="211"/>
      <c r="W14" s="211"/>
      <c r="X14" s="1354"/>
      <c r="Z14" s="926"/>
      <c r="AA14" s="907"/>
      <c r="AB14" s="907"/>
      <c r="AC14" s="907"/>
      <c r="AD14" s="907"/>
      <c r="AE14" s="907"/>
      <c r="AF14" s="907"/>
    </row>
    <row r="15" spans="2:34" ht="20.25" customHeight="1" thickBot="1">
      <c r="B15" s="223" t="s">
        <v>2776</v>
      </c>
      <c r="C15" s="416"/>
      <c r="D15" s="416"/>
      <c r="E15" s="1585"/>
      <c r="F15" s="1585"/>
      <c r="G15" s="1689"/>
      <c r="H15" s="1689"/>
      <c r="I15" s="1689"/>
      <c r="J15" s="1689"/>
      <c r="L15" s="6"/>
      <c r="M15" s="1311"/>
      <c r="P15" s="1355"/>
      <c r="Q15" s="355"/>
      <c r="R15" s="1354"/>
      <c r="S15" s="211"/>
      <c r="T15" s="211"/>
      <c r="U15" s="211"/>
      <c r="V15" s="211"/>
      <c r="W15" s="211"/>
      <c r="X15" s="1354"/>
      <c r="Z15" s="223" t="s">
        <v>2776</v>
      </c>
      <c r="AA15" s="77"/>
      <c r="AB15" s="77"/>
      <c r="AC15" s="907"/>
      <c r="AD15" s="907"/>
      <c r="AE15" s="907"/>
      <c r="AF15" s="907"/>
    </row>
    <row r="16" spans="2:34" ht="33.75" customHeight="1" thickBot="1">
      <c r="B16" s="237" t="s">
        <v>2777</v>
      </c>
      <c r="C16" s="224" t="s">
        <v>813</v>
      </c>
      <c r="D16" s="224">
        <v>3</v>
      </c>
      <c r="E16" s="1487">
        <v>298.75599999999997</v>
      </c>
      <c r="F16" s="1487">
        <v>5.5350000000000001</v>
      </c>
      <c r="G16" s="1488">
        <f>SUM(E16:F16)</f>
        <v>304.291</v>
      </c>
      <c r="H16" s="1487">
        <v>254.23599999999999</v>
      </c>
      <c r="I16" s="1487">
        <v>50.055</v>
      </c>
      <c r="J16" s="1505">
        <f t="shared" ref="J16:J22" si="3">SUM(H16:I16)</f>
        <v>304.291</v>
      </c>
      <c r="L16" s="922" t="s">
        <v>2778</v>
      </c>
      <c r="M16" s="1311"/>
      <c r="N16" s="685"/>
      <c r="P16" s="1355"/>
      <c r="Q16" s="355">
        <f t="shared" ref="Q16:Q35" si="4">IF( SUM( S16:W16 ) = 0, 0, $S$5 )</f>
        <v>0</v>
      </c>
      <c r="R16" s="1354"/>
      <c r="S16" s="356">
        <f t="shared" ref="S16:T22" si="5" xml:space="preserve"> IF( ISNUMBER(E16), 0, 1 )</f>
        <v>0</v>
      </c>
      <c r="T16" s="356">
        <f t="shared" si="5"/>
        <v>0</v>
      </c>
      <c r="U16" s="211"/>
      <c r="V16" s="356">
        <f t="shared" ref="V16:W22" si="6" xml:space="preserve"> IF( ISNUMBER(H16), 0, 1 )</f>
        <v>0</v>
      </c>
      <c r="W16" s="356">
        <f t="shared" si="6"/>
        <v>0</v>
      </c>
      <c r="X16" s="1354"/>
      <c r="Z16" s="237" t="s">
        <v>2777</v>
      </c>
      <c r="AA16" s="238" t="s">
        <v>2779</v>
      </c>
      <c r="AB16" s="238" t="s">
        <v>2780</v>
      </c>
      <c r="AC16" s="238" t="s">
        <v>2781</v>
      </c>
      <c r="AD16" s="238" t="s">
        <v>2782</v>
      </c>
      <c r="AE16" s="238" t="s">
        <v>2783</v>
      </c>
      <c r="AF16" s="239" t="s">
        <v>2784</v>
      </c>
    </row>
    <row r="17" spans="2:32" ht="33.75" customHeight="1" thickBot="1">
      <c r="B17" s="1423" t="s">
        <v>2785</v>
      </c>
      <c r="C17" s="220" t="s">
        <v>813</v>
      </c>
      <c r="D17" s="220">
        <v>3</v>
      </c>
      <c r="E17" s="1499">
        <v>57.462000000000003</v>
      </c>
      <c r="F17" s="1499">
        <v>1.2629999999999999</v>
      </c>
      <c r="G17" s="1490">
        <f>SUM(E17:F17)</f>
        <v>58.725000000000001</v>
      </c>
      <c r="H17" s="1499">
        <v>49.064999999999998</v>
      </c>
      <c r="I17" s="1499">
        <v>9.66</v>
      </c>
      <c r="J17" s="1510">
        <f t="shared" si="3"/>
        <v>58.724999999999994</v>
      </c>
      <c r="L17" s="923" t="s">
        <v>2786</v>
      </c>
      <c r="M17" s="1311"/>
      <c r="N17" s="685"/>
      <c r="P17" s="1355"/>
      <c r="Q17" s="355">
        <f t="shared" si="4"/>
        <v>0</v>
      </c>
      <c r="R17" s="1354"/>
      <c r="S17" s="356">
        <f t="shared" si="5"/>
        <v>0</v>
      </c>
      <c r="T17" s="356">
        <f t="shared" si="5"/>
        <v>0</v>
      </c>
      <c r="U17" s="211"/>
      <c r="V17" s="356">
        <f t="shared" si="6"/>
        <v>0</v>
      </c>
      <c r="W17" s="356">
        <f t="shared" si="6"/>
        <v>0</v>
      </c>
      <c r="X17" s="1354"/>
      <c r="Z17" s="1423" t="s">
        <v>2785</v>
      </c>
      <c r="AA17" s="236" t="s">
        <v>2787</v>
      </c>
      <c r="AB17" s="236" t="s">
        <v>2788</v>
      </c>
      <c r="AC17" s="236" t="s">
        <v>2789</v>
      </c>
      <c r="AD17" s="236" t="s">
        <v>2790</v>
      </c>
      <c r="AE17" s="236" t="s">
        <v>2791</v>
      </c>
      <c r="AF17" s="240" t="s">
        <v>2792</v>
      </c>
    </row>
    <row r="18" spans="2:32" ht="33.75" customHeight="1" thickBot="1">
      <c r="B18" s="1423" t="s">
        <v>2793</v>
      </c>
      <c r="C18" s="220" t="s">
        <v>813</v>
      </c>
      <c r="D18" s="220">
        <v>3</v>
      </c>
      <c r="E18" s="1499">
        <v>42.792000000000002</v>
      </c>
      <c r="F18" s="1499">
        <v>0.65900000000000003</v>
      </c>
      <c r="G18" s="1490">
        <f>SUM(E18:F18)</f>
        <v>43.451000000000001</v>
      </c>
      <c r="H18" s="1499">
        <v>36.302999999999997</v>
      </c>
      <c r="I18" s="1499">
        <v>7.1479999999999997</v>
      </c>
      <c r="J18" s="1510">
        <f t="shared" si="3"/>
        <v>43.450999999999993</v>
      </c>
      <c r="L18" s="923" t="s">
        <v>2794</v>
      </c>
      <c r="M18" s="1311"/>
      <c r="N18" s="685"/>
      <c r="P18" s="1355"/>
      <c r="Q18" s="355">
        <f t="shared" si="4"/>
        <v>0</v>
      </c>
      <c r="R18" s="1354"/>
      <c r="S18" s="356">
        <f t="shared" si="5"/>
        <v>0</v>
      </c>
      <c r="T18" s="356">
        <f t="shared" si="5"/>
        <v>0</v>
      </c>
      <c r="U18" s="211"/>
      <c r="V18" s="356">
        <f t="shared" si="6"/>
        <v>0</v>
      </c>
      <c r="W18" s="356">
        <f t="shared" si="6"/>
        <v>0</v>
      </c>
      <c r="X18" s="1354"/>
      <c r="Z18" s="1423" t="s">
        <v>2793</v>
      </c>
      <c r="AA18" s="236" t="s">
        <v>2795</v>
      </c>
      <c r="AB18" s="236" t="s">
        <v>2796</v>
      </c>
      <c r="AC18" s="236" t="s">
        <v>2797</v>
      </c>
      <c r="AD18" s="236" t="s">
        <v>2798</v>
      </c>
      <c r="AE18" s="236" t="s">
        <v>2799</v>
      </c>
      <c r="AF18" s="240" t="s">
        <v>2800</v>
      </c>
    </row>
    <row r="19" spans="2:32" ht="33.75" customHeight="1" thickBot="1">
      <c r="B19" s="1423" t="s">
        <v>2801</v>
      </c>
      <c r="C19" s="220" t="s">
        <v>813</v>
      </c>
      <c r="D19" s="220">
        <v>3</v>
      </c>
      <c r="E19" s="1499">
        <v>302.02800000000002</v>
      </c>
      <c r="F19" s="1499">
        <v>106.96600000000001</v>
      </c>
      <c r="G19" s="1490">
        <f>SUM(E19:F19)</f>
        <v>408.99400000000003</v>
      </c>
      <c r="H19" s="1499">
        <v>341.71499999999997</v>
      </c>
      <c r="I19" s="1499">
        <v>67.278999999999996</v>
      </c>
      <c r="J19" s="1510">
        <f t="shared" si="3"/>
        <v>408.99399999999997</v>
      </c>
      <c r="L19" s="923" t="s">
        <v>2802</v>
      </c>
      <c r="M19" s="1311"/>
      <c r="N19" s="685"/>
      <c r="P19" s="1355"/>
      <c r="Q19" s="355">
        <f t="shared" si="4"/>
        <v>0</v>
      </c>
      <c r="R19" s="1354"/>
      <c r="S19" s="356">
        <f t="shared" si="5"/>
        <v>0</v>
      </c>
      <c r="T19" s="356">
        <f t="shared" si="5"/>
        <v>0</v>
      </c>
      <c r="U19" s="211"/>
      <c r="V19" s="356">
        <f t="shared" si="6"/>
        <v>0</v>
      </c>
      <c r="W19" s="356">
        <f t="shared" si="6"/>
        <v>0</v>
      </c>
      <c r="X19" s="1354"/>
      <c r="Z19" s="1423" t="s">
        <v>2801</v>
      </c>
      <c r="AA19" s="236" t="s">
        <v>2803</v>
      </c>
      <c r="AB19" s="236" t="s">
        <v>2804</v>
      </c>
      <c r="AC19" s="236" t="s">
        <v>2805</v>
      </c>
      <c r="AD19" s="236" t="s">
        <v>2806</v>
      </c>
      <c r="AE19" s="236" t="s">
        <v>2807</v>
      </c>
      <c r="AF19" s="240" t="s">
        <v>2808</v>
      </c>
    </row>
    <row r="20" spans="2:32" ht="33.75" customHeight="1" thickBot="1">
      <c r="B20" s="1423" t="s">
        <v>2809</v>
      </c>
      <c r="C20" s="220" t="s">
        <v>813</v>
      </c>
      <c r="D20" s="220">
        <v>3</v>
      </c>
      <c r="E20" s="1499">
        <v>70.296000000000006</v>
      </c>
      <c r="F20" s="1499">
        <v>14.217000000000001</v>
      </c>
      <c r="G20" s="1490">
        <f t="shared" ref="G20:G22" si="7">SUM(E20:F20)</f>
        <v>84.513000000000005</v>
      </c>
      <c r="H20" s="1499">
        <v>70.611000000000004</v>
      </c>
      <c r="I20" s="1499">
        <v>13.901999999999999</v>
      </c>
      <c r="J20" s="1510">
        <f t="shared" si="3"/>
        <v>84.513000000000005</v>
      </c>
      <c r="L20" s="923" t="s">
        <v>2810</v>
      </c>
      <c r="M20" s="1311"/>
      <c r="N20" s="685"/>
      <c r="P20" s="1355"/>
      <c r="Q20" s="355">
        <f t="shared" si="4"/>
        <v>0</v>
      </c>
      <c r="R20" s="1354"/>
      <c r="S20" s="356">
        <f t="shared" si="5"/>
        <v>0</v>
      </c>
      <c r="T20" s="356">
        <f t="shared" si="5"/>
        <v>0</v>
      </c>
      <c r="U20" s="211"/>
      <c r="V20" s="356">
        <f t="shared" si="6"/>
        <v>0</v>
      </c>
      <c r="W20" s="356">
        <f t="shared" si="6"/>
        <v>0</v>
      </c>
      <c r="X20" s="1354"/>
      <c r="Z20" s="1423" t="s">
        <v>2809</v>
      </c>
      <c r="AA20" s="236" t="s">
        <v>2811</v>
      </c>
      <c r="AB20" s="236" t="s">
        <v>2812</v>
      </c>
      <c r="AC20" s="236" t="s">
        <v>2813</v>
      </c>
      <c r="AD20" s="236" t="s">
        <v>2814</v>
      </c>
      <c r="AE20" s="236" t="s">
        <v>2815</v>
      </c>
      <c r="AF20" s="240" t="s">
        <v>2816</v>
      </c>
    </row>
    <row r="21" spans="2:32" ht="33.75" customHeight="1" thickBot="1">
      <c r="B21" s="1423" t="s">
        <v>2817</v>
      </c>
      <c r="C21" s="220" t="s">
        <v>813</v>
      </c>
      <c r="D21" s="220">
        <v>3</v>
      </c>
      <c r="E21" s="1499">
        <v>58.100999999999999</v>
      </c>
      <c r="F21" s="1499">
        <v>10.355</v>
      </c>
      <c r="G21" s="1490">
        <f t="shared" si="7"/>
        <v>68.456000000000003</v>
      </c>
      <c r="H21" s="1499">
        <v>57.195</v>
      </c>
      <c r="I21" s="1499">
        <v>11.260999999999999</v>
      </c>
      <c r="J21" s="1510">
        <f t="shared" si="3"/>
        <v>68.456000000000003</v>
      </c>
      <c r="L21" s="923" t="s">
        <v>2818</v>
      </c>
      <c r="M21" s="1311"/>
      <c r="N21" s="685"/>
      <c r="P21" s="1355"/>
      <c r="Q21" s="355">
        <f t="shared" si="4"/>
        <v>0</v>
      </c>
      <c r="R21" s="1354"/>
      <c r="S21" s="356">
        <f t="shared" si="5"/>
        <v>0</v>
      </c>
      <c r="T21" s="356">
        <f t="shared" si="5"/>
        <v>0</v>
      </c>
      <c r="U21" s="211"/>
      <c r="V21" s="356">
        <f t="shared" si="6"/>
        <v>0</v>
      </c>
      <c r="W21" s="356">
        <f t="shared" si="6"/>
        <v>0</v>
      </c>
      <c r="X21" s="1354"/>
      <c r="Z21" s="1423" t="s">
        <v>2817</v>
      </c>
      <c r="AA21" s="236" t="s">
        <v>2819</v>
      </c>
      <c r="AB21" s="236" t="s">
        <v>2820</v>
      </c>
      <c r="AC21" s="236" t="s">
        <v>2821</v>
      </c>
      <c r="AD21" s="236" t="s">
        <v>2822</v>
      </c>
      <c r="AE21" s="236" t="s">
        <v>2823</v>
      </c>
      <c r="AF21" s="240" t="s">
        <v>2824</v>
      </c>
    </row>
    <row r="22" spans="2:32" ht="33.75" customHeight="1">
      <c r="B22" s="1423" t="s">
        <v>2760</v>
      </c>
      <c r="C22" s="220" t="s">
        <v>813</v>
      </c>
      <c r="D22" s="220">
        <v>3</v>
      </c>
      <c r="E22" s="1499">
        <v>0</v>
      </c>
      <c r="F22" s="1499">
        <v>1.4550000000000001</v>
      </c>
      <c r="G22" s="1490">
        <f t="shared" si="7"/>
        <v>1.4550000000000001</v>
      </c>
      <c r="H22" s="1499">
        <v>1.595</v>
      </c>
      <c r="I22" s="1499">
        <v>0.23899999999999999</v>
      </c>
      <c r="J22" s="1510">
        <f t="shared" si="3"/>
        <v>1.8340000000000001</v>
      </c>
      <c r="L22" s="923" t="s">
        <v>2825</v>
      </c>
      <c r="M22" s="1311"/>
      <c r="N22" s="685"/>
      <c r="P22" s="1355"/>
      <c r="Q22" s="355">
        <f t="shared" si="4"/>
        <v>0</v>
      </c>
      <c r="R22" s="1354"/>
      <c r="S22" s="356">
        <f t="shared" si="5"/>
        <v>0</v>
      </c>
      <c r="T22" s="356">
        <f t="shared" si="5"/>
        <v>0</v>
      </c>
      <c r="U22" s="211"/>
      <c r="V22" s="356">
        <f t="shared" si="6"/>
        <v>0</v>
      </c>
      <c r="W22" s="356">
        <f t="shared" si="6"/>
        <v>0</v>
      </c>
      <c r="X22" s="1354"/>
      <c r="Z22" s="1423" t="s">
        <v>2760</v>
      </c>
      <c r="AA22" s="904" t="s">
        <v>2826</v>
      </c>
      <c r="AB22" s="236" t="s">
        <v>2827</v>
      </c>
      <c r="AC22" s="236" t="s">
        <v>2828</v>
      </c>
      <c r="AD22" s="236" t="s">
        <v>2829</v>
      </c>
      <c r="AE22" s="236" t="s">
        <v>2830</v>
      </c>
      <c r="AF22" s="240" t="s">
        <v>2831</v>
      </c>
    </row>
    <row r="23" spans="2:32" ht="33.75" customHeight="1" thickBot="1">
      <c r="B23" s="1431" t="s">
        <v>2832</v>
      </c>
      <c r="C23" s="227" t="s">
        <v>813</v>
      </c>
      <c r="D23" s="227">
        <v>3</v>
      </c>
      <c r="E23" s="1492">
        <f t="shared" ref="E23:J23" si="8">SUM(E16:E22)</f>
        <v>829.43500000000006</v>
      </c>
      <c r="F23" s="1492">
        <f t="shared" si="8"/>
        <v>140.45000000000002</v>
      </c>
      <c r="G23" s="1492">
        <f t="shared" si="8"/>
        <v>969.8850000000001</v>
      </c>
      <c r="H23" s="1492">
        <f t="shared" si="8"/>
        <v>810.72</v>
      </c>
      <c r="I23" s="1492">
        <f t="shared" si="8"/>
        <v>159.54399999999998</v>
      </c>
      <c r="J23" s="1514">
        <f t="shared" si="8"/>
        <v>970.26400000000001</v>
      </c>
      <c r="L23" s="924" t="s">
        <v>2833</v>
      </c>
      <c r="M23" s="1311"/>
      <c r="N23" s="686"/>
      <c r="P23" s="1355"/>
      <c r="Q23" s="355">
        <f t="shared" si="4"/>
        <v>0</v>
      </c>
      <c r="R23" s="1354"/>
      <c r="S23" s="211"/>
      <c r="T23" s="211"/>
      <c r="U23" s="211"/>
      <c r="V23" s="211"/>
      <c r="W23" s="211"/>
      <c r="X23" s="1354"/>
      <c r="Z23" s="1431" t="s">
        <v>2832</v>
      </c>
      <c r="AA23" s="337" t="s">
        <v>2834</v>
      </c>
      <c r="AB23" s="337" t="s">
        <v>2835</v>
      </c>
      <c r="AC23" s="337" t="s">
        <v>2836</v>
      </c>
      <c r="AD23" s="337" t="s">
        <v>2837</v>
      </c>
      <c r="AE23" s="337" t="s">
        <v>2838</v>
      </c>
      <c r="AF23" s="338" t="s">
        <v>2839</v>
      </c>
    </row>
    <row r="24" spans="2:32" ht="15" customHeight="1" thickBot="1">
      <c r="E24" s="1567"/>
      <c r="F24" s="1567"/>
      <c r="G24" s="1567"/>
      <c r="H24" s="1567"/>
      <c r="I24" s="1567"/>
      <c r="J24" s="1567"/>
      <c r="M24" s="1311"/>
      <c r="P24" s="1355"/>
      <c r="Q24" s="355">
        <f t="shared" si="4"/>
        <v>0</v>
      </c>
      <c r="R24" s="1354"/>
      <c r="S24" s="1311"/>
      <c r="T24" s="1311"/>
      <c r="U24" s="1311"/>
      <c r="V24" s="1311"/>
      <c r="W24" s="1311"/>
      <c r="X24" s="1354"/>
    </row>
    <row r="25" spans="2:32" ht="20.25" customHeight="1" thickBot="1">
      <c r="B25" s="742" t="s">
        <v>2840</v>
      </c>
      <c r="C25" s="416"/>
      <c r="D25" s="416"/>
      <c r="E25" s="1585"/>
      <c r="F25" s="1585"/>
      <c r="G25" s="1689"/>
      <c r="H25" s="1585"/>
      <c r="I25" s="1585"/>
      <c r="J25" s="1585"/>
      <c r="L25" s="6"/>
      <c r="M25" s="1311"/>
      <c r="P25" s="1355"/>
      <c r="Q25" s="355">
        <f t="shared" si="4"/>
        <v>0</v>
      </c>
      <c r="R25" s="1354"/>
      <c r="S25" s="211"/>
      <c r="T25" s="211"/>
      <c r="U25" s="211"/>
      <c r="V25" s="211"/>
      <c r="W25" s="211"/>
      <c r="X25" s="1354"/>
      <c r="Z25" s="233" t="s">
        <v>1836</v>
      </c>
      <c r="AA25" s="416"/>
      <c r="AB25" s="416"/>
      <c r="AC25" s="77"/>
      <c r="AD25" s="77"/>
      <c r="AE25" s="907"/>
    </row>
    <row r="26" spans="2:32" ht="33.75" customHeight="1" thickBot="1">
      <c r="B26" s="1424" t="s">
        <v>2744</v>
      </c>
      <c r="C26" s="220" t="s">
        <v>813</v>
      </c>
      <c r="D26" s="220">
        <v>3</v>
      </c>
      <c r="E26" s="1499">
        <v>20.231000000000002</v>
      </c>
      <c r="F26" s="1499">
        <v>0.35099999999999998</v>
      </c>
      <c r="G26" s="1490">
        <f>SUM(E26:F26)</f>
        <v>20.582000000000001</v>
      </c>
      <c r="H26" s="1585"/>
      <c r="I26" s="1585"/>
      <c r="J26" s="1585"/>
      <c r="L26" s="922" t="s">
        <v>2841</v>
      </c>
      <c r="M26" s="1311"/>
      <c r="N26" s="685"/>
      <c r="P26" s="1355"/>
      <c r="Q26" s="355">
        <f t="shared" si="4"/>
        <v>0</v>
      </c>
      <c r="R26" s="1354"/>
      <c r="S26" s="356">
        <f t="shared" ref="S26:T27" si="9" xml:space="preserve"> IF( ISNUMBER(E26), 0, 1 )</f>
        <v>0</v>
      </c>
      <c r="T26" s="356">
        <f t="shared" si="9"/>
        <v>0</v>
      </c>
      <c r="U26" s="211"/>
      <c r="V26" s="211"/>
      <c r="W26" s="211"/>
      <c r="X26" s="1354"/>
      <c r="Z26" s="1113" t="s">
        <v>2744</v>
      </c>
      <c r="AA26" s="1082" t="s">
        <v>2842</v>
      </c>
      <c r="AB26" s="238" t="s">
        <v>2843</v>
      </c>
      <c r="AC26" s="239" t="s">
        <v>2844</v>
      </c>
    </row>
    <row r="27" spans="2:32" ht="33.75" customHeight="1">
      <c r="B27" s="1424" t="s">
        <v>2752</v>
      </c>
      <c r="C27" s="220" t="s">
        <v>813</v>
      </c>
      <c r="D27" s="220">
        <v>3</v>
      </c>
      <c r="E27" s="1499">
        <v>21.824000000000002</v>
      </c>
      <c r="F27" s="1499">
        <v>6.1870000000000003</v>
      </c>
      <c r="G27" s="1490">
        <f>SUM(E27:F27)</f>
        <v>28.011000000000003</v>
      </c>
      <c r="H27" s="1567"/>
      <c r="I27" s="1567"/>
      <c r="J27" s="1567"/>
      <c r="L27" s="923" t="s">
        <v>2845</v>
      </c>
      <c r="M27" s="1311"/>
      <c r="N27" s="685"/>
      <c r="P27" s="1355"/>
      <c r="Q27" s="355">
        <f t="shared" si="4"/>
        <v>0</v>
      </c>
      <c r="R27" s="1354"/>
      <c r="S27" s="356">
        <f t="shared" si="9"/>
        <v>0</v>
      </c>
      <c r="T27" s="356">
        <f t="shared" si="9"/>
        <v>0</v>
      </c>
      <c r="U27" s="211"/>
      <c r="V27" s="211"/>
      <c r="W27" s="211"/>
      <c r="X27" s="1354"/>
      <c r="Z27" s="1114" t="s">
        <v>2846</v>
      </c>
      <c r="AA27" s="236" t="s">
        <v>2847</v>
      </c>
      <c r="AB27" s="236" t="s">
        <v>2848</v>
      </c>
      <c r="AC27" s="240" t="s">
        <v>2849</v>
      </c>
    </row>
    <row r="28" spans="2:32" ht="33.75" customHeight="1" thickBot="1">
      <c r="B28" s="1424" t="s">
        <v>2850</v>
      </c>
      <c r="C28" s="220" t="s">
        <v>813</v>
      </c>
      <c r="D28" s="220">
        <v>3</v>
      </c>
      <c r="E28" s="1490">
        <f>SUM(E26:E27)</f>
        <v>42.055000000000007</v>
      </c>
      <c r="F28" s="1490">
        <f>SUM(F26:F27)</f>
        <v>6.5380000000000003</v>
      </c>
      <c r="G28" s="1490">
        <f>SUM(G26:G27)</f>
        <v>48.593000000000004</v>
      </c>
      <c r="H28" s="1567"/>
      <c r="I28" s="1567"/>
      <c r="J28" s="1567"/>
      <c r="L28" s="924" t="s">
        <v>2851</v>
      </c>
      <c r="M28" s="1311"/>
      <c r="N28" s="686"/>
      <c r="P28" s="1355"/>
      <c r="Q28" s="355">
        <f t="shared" si="4"/>
        <v>0</v>
      </c>
      <c r="R28" s="1354"/>
      <c r="S28" s="211"/>
      <c r="T28" s="211"/>
      <c r="U28" s="211"/>
      <c r="V28" s="211"/>
      <c r="W28" s="211"/>
      <c r="X28" s="1354"/>
      <c r="Z28" s="1115" t="s">
        <v>1016</v>
      </c>
      <c r="AA28" s="337" t="s">
        <v>2852</v>
      </c>
      <c r="AB28" s="337" t="s">
        <v>2853</v>
      </c>
      <c r="AC28" s="338" t="s">
        <v>2854</v>
      </c>
    </row>
    <row r="29" spans="2:32" ht="15" customHeight="1" thickBot="1">
      <c r="B29" s="732"/>
      <c r="C29" s="732"/>
      <c r="D29" s="732"/>
      <c r="E29" s="1500"/>
      <c r="F29" s="1500"/>
      <c r="G29" s="1500"/>
      <c r="H29" s="1500"/>
      <c r="I29" s="1500"/>
      <c r="J29" s="1500"/>
      <c r="L29" s="927"/>
      <c r="M29" s="1311"/>
      <c r="P29" s="1355"/>
      <c r="Q29" s="355">
        <f t="shared" si="4"/>
        <v>0</v>
      </c>
      <c r="R29" s="1354"/>
      <c r="S29" s="211"/>
      <c r="T29" s="211"/>
      <c r="U29" s="211"/>
      <c r="V29" s="211"/>
      <c r="W29" s="211"/>
      <c r="X29" s="1354"/>
      <c r="Z29" s="732"/>
      <c r="AA29" s="411"/>
      <c r="AB29" s="411"/>
      <c r="AC29" s="411"/>
      <c r="AD29" s="411"/>
      <c r="AE29" s="411"/>
      <c r="AF29" s="411"/>
    </row>
    <row r="30" spans="2:32" ht="33.75" customHeight="1" thickBot="1">
      <c r="B30" s="1424" t="s">
        <v>2855</v>
      </c>
      <c r="C30" s="220" t="s">
        <v>813</v>
      </c>
      <c r="D30" s="220">
        <v>3</v>
      </c>
      <c r="E30" s="1490">
        <f>E11+E23+E28</f>
        <v>1597.5980000000002</v>
      </c>
      <c r="F30" s="1490">
        <f>F11+F23+F28</f>
        <v>299.18899999999996</v>
      </c>
      <c r="G30" s="1490">
        <f>G11+G23+G28</f>
        <v>1896.787</v>
      </c>
      <c r="H30" s="1500"/>
      <c r="I30" s="1500"/>
      <c r="J30" s="1500"/>
      <c r="L30" s="928" t="s">
        <v>2856</v>
      </c>
      <c r="M30" s="1311"/>
      <c r="N30" s="686"/>
      <c r="P30" s="1355"/>
      <c r="Q30" s="355">
        <f t="shared" si="4"/>
        <v>0</v>
      </c>
      <c r="R30" s="1354"/>
      <c r="S30" s="211"/>
      <c r="T30" s="211"/>
      <c r="U30" s="211"/>
      <c r="V30" s="211"/>
      <c r="W30" s="211"/>
      <c r="X30" s="1354"/>
      <c r="Z30" s="1092" t="s">
        <v>2855</v>
      </c>
      <c r="AA30" s="318" t="s">
        <v>2857</v>
      </c>
      <c r="AB30" s="318" t="s">
        <v>2858</v>
      </c>
      <c r="AC30" s="621" t="s">
        <v>2859</v>
      </c>
    </row>
    <row r="31" spans="2:32" ht="15" customHeight="1" thickBot="1">
      <c r="E31" s="1567"/>
      <c r="F31" s="1567"/>
      <c r="G31" s="1567"/>
      <c r="H31" s="1567"/>
      <c r="I31" s="1567"/>
      <c r="J31" s="1567"/>
      <c r="M31" s="1311"/>
      <c r="P31" s="1355"/>
      <c r="Q31" s="355">
        <f t="shared" si="4"/>
        <v>0</v>
      </c>
      <c r="R31" s="1354"/>
      <c r="S31" s="1311"/>
      <c r="T31" s="1311"/>
      <c r="U31" s="1311"/>
      <c r="V31" s="1311"/>
      <c r="W31" s="1311"/>
      <c r="X31" s="1354"/>
    </row>
    <row r="32" spans="2:32" ht="20.25" customHeight="1" thickBot="1">
      <c r="B32" s="742" t="s">
        <v>2542</v>
      </c>
      <c r="C32" s="416"/>
      <c r="D32" s="416"/>
      <c r="E32" s="1585"/>
      <c r="F32" s="1585"/>
      <c r="G32" s="1689"/>
      <c r="H32" s="1585"/>
      <c r="I32" s="1585"/>
      <c r="J32" s="1585"/>
      <c r="L32" s="6"/>
      <c r="M32" s="1311"/>
      <c r="P32" s="1355"/>
      <c r="Q32" s="355">
        <f t="shared" si="4"/>
        <v>0</v>
      </c>
      <c r="R32" s="1354"/>
      <c r="S32" s="211"/>
      <c r="T32" s="211"/>
      <c r="U32" s="211"/>
      <c r="V32" s="211"/>
      <c r="W32" s="211"/>
      <c r="X32" s="1354"/>
      <c r="Z32" s="223" t="s">
        <v>2542</v>
      </c>
      <c r="AA32" s="77"/>
      <c r="AB32" s="77"/>
      <c r="AC32" s="907"/>
      <c r="AD32" s="77"/>
      <c r="AE32" s="77"/>
      <c r="AF32" s="77"/>
    </row>
    <row r="33" spans="2:32" ht="33.75" customHeight="1" thickBot="1">
      <c r="B33" s="1424" t="s">
        <v>2744</v>
      </c>
      <c r="C33" s="220" t="s">
        <v>813</v>
      </c>
      <c r="D33" s="220">
        <v>3</v>
      </c>
      <c r="E33" s="1499">
        <v>60.972999999999999</v>
      </c>
      <c r="F33" s="1499">
        <v>1.4419999999999999</v>
      </c>
      <c r="G33" s="1490">
        <f>SUM(E33:F33)</f>
        <v>62.414999999999999</v>
      </c>
      <c r="H33" s="1585"/>
      <c r="I33" s="1585"/>
      <c r="J33" s="1585"/>
      <c r="L33" s="922" t="s">
        <v>2860</v>
      </c>
      <c r="M33" s="1311"/>
      <c r="N33" s="685"/>
      <c r="P33" s="1355"/>
      <c r="Q33" s="355">
        <f t="shared" si="4"/>
        <v>0</v>
      </c>
      <c r="R33" s="1354"/>
      <c r="S33" s="356">
        <f xml:space="preserve"> IF( ISNUMBER(E33), 0, 1 )</f>
        <v>0</v>
      </c>
      <c r="T33" s="356">
        <f xml:space="preserve"> IF( ISNUMBER(F33), 0, 1 )</f>
        <v>0</v>
      </c>
      <c r="U33" s="211"/>
      <c r="V33" s="211"/>
      <c r="W33" s="211"/>
      <c r="X33" s="1354"/>
      <c r="Z33" s="237" t="s">
        <v>2744</v>
      </c>
      <c r="AA33" s="225" t="s">
        <v>2861</v>
      </c>
      <c r="AB33" s="225" t="s">
        <v>2862</v>
      </c>
      <c r="AC33" s="298" t="s">
        <v>2863</v>
      </c>
      <c r="AD33" s="77"/>
      <c r="AE33" s="77"/>
      <c r="AF33" s="77"/>
    </row>
    <row r="34" spans="2:32" ht="33.75" customHeight="1" thickBot="1">
      <c r="B34" s="1424" t="s">
        <v>2752</v>
      </c>
      <c r="C34" s="220" t="s">
        <v>813</v>
      </c>
      <c r="D34" s="220">
        <v>3</v>
      </c>
      <c r="E34" s="1499">
        <v>79.673000000000002</v>
      </c>
      <c r="F34" s="1499">
        <v>-8.6999999999999994E-2</v>
      </c>
      <c r="G34" s="1490">
        <f>SUM(E34:F34)</f>
        <v>79.585999999999999</v>
      </c>
      <c r="H34" s="1567"/>
      <c r="I34" s="1567"/>
      <c r="J34" s="1567"/>
      <c r="L34" s="923" t="s">
        <v>2864</v>
      </c>
      <c r="M34" s="1311"/>
      <c r="N34" s="685"/>
      <c r="P34" s="1355"/>
      <c r="Q34" s="355">
        <f t="shared" si="4"/>
        <v>0</v>
      </c>
      <c r="R34" s="1354"/>
      <c r="S34" s="356">
        <f t="shared" ref="S34:T35" si="10" xml:space="preserve"> IF( ISNUMBER(E34), 0, 1 )</f>
        <v>0</v>
      </c>
      <c r="T34" s="356">
        <f t="shared" si="10"/>
        <v>0</v>
      </c>
      <c r="U34" s="211"/>
      <c r="V34" s="211"/>
      <c r="W34" s="211"/>
      <c r="X34" s="1354"/>
      <c r="Z34" s="1423" t="s">
        <v>2752</v>
      </c>
      <c r="AA34" s="221" t="s">
        <v>2865</v>
      </c>
      <c r="AB34" s="221" t="s">
        <v>2866</v>
      </c>
      <c r="AC34" s="299" t="s">
        <v>2867</v>
      </c>
      <c r="AF34" s="77"/>
    </row>
    <row r="35" spans="2:32" ht="33.75" customHeight="1">
      <c r="B35" s="1424" t="s">
        <v>2846</v>
      </c>
      <c r="C35" s="220" t="s">
        <v>813</v>
      </c>
      <c r="D35" s="220">
        <v>3</v>
      </c>
      <c r="E35" s="1499">
        <v>0</v>
      </c>
      <c r="F35" s="1499">
        <v>0</v>
      </c>
      <c r="G35" s="1490">
        <f>SUM(E35:F35)</f>
        <v>0</v>
      </c>
      <c r="H35" s="1567"/>
      <c r="I35" s="1567"/>
      <c r="J35" s="1567"/>
      <c r="L35" s="923" t="s">
        <v>2868</v>
      </c>
      <c r="M35" s="1311"/>
      <c r="N35" s="685"/>
      <c r="P35" s="1355"/>
      <c r="Q35" s="355">
        <f t="shared" si="4"/>
        <v>0</v>
      </c>
      <c r="R35" s="1354"/>
      <c r="S35" s="356">
        <f t="shared" si="10"/>
        <v>0</v>
      </c>
      <c r="T35" s="356">
        <f t="shared" si="10"/>
        <v>0</v>
      </c>
      <c r="U35" s="211"/>
      <c r="V35" s="211"/>
      <c r="W35" s="211"/>
      <c r="X35" s="1354"/>
      <c r="Z35" s="1423" t="s">
        <v>2846</v>
      </c>
      <c r="AA35" s="221" t="s">
        <v>2869</v>
      </c>
      <c r="AB35" s="221" t="s">
        <v>2870</v>
      </c>
      <c r="AC35" s="299" t="s">
        <v>2871</v>
      </c>
    </row>
    <row r="36" spans="2:32" ht="33.75" customHeight="1" thickBot="1">
      <c r="B36" s="1424" t="s">
        <v>2872</v>
      </c>
      <c r="C36" s="220" t="s">
        <v>813</v>
      </c>
      <c r="D36" s="220">
        <v>3</v>
      </c>
      <c r="E36" s="1490">
        <f>SUM(E33:E35)</f>
        <v>140.64600000000002</v>
      </c>
      <c r="F36" s="1490">
        <f>SUM(F33:F35)</f>
        <v>1.355</v>
      </c>
      <c r="G36" s="1490">
        <f>SUM(G33:G35)</f>
        <v>142.001</v>
      </c>
      <c r="H36" s="1567"/>
      <c r="I36" s="1567"/>
      <c r="J36" s="1567"/>
      <c r="L36" s="924" t="s">
        <v>2873</v>
      </c>
      <c r="M36" s="1311"/>
      <c r="N36" s="686"/>
      <c r="P36" s="1355"/>
      <c r="Q36" s="355"/>
      <c r="R36" s="1354"/>
      <c r="S36" s="1311"/>
      <c r="T36" s="1311"/>
      <c r="U36" s="211"/>
      <c r="V36" s="211"/>
      <c r="W36" s="211"/>
      <c r="X36" s="1354"/>
      <c r="Z36" s="1431" t="s">
        <v>2872</v>
      </c>
      <c r="AA36" s="228" t="s">
        <v>2874</v>
      </c>
      <c r="AB36" s="228" t="s">
        <v>2875</v>
      </c>
      <c r="AC36" s="229" t="s">
        <v>2876</v>
      </c>
    </row>
    <row r="37" spans="2:32" ht="15" customHeight="1" thickBot="1">
      <c r="B37" s="392"/>
      <c r="C37" s="392"/>
      <c r="D37" s="392"/>
      <c r="E37" s="1494"/>
      <c r="F37" s="1494"/>
      <c r="G37" s="1494"/>
      <c r="H37" s="1567"/>
      <c r="I37" s="1567"/>
      <c r="J37" s="1567"/>
      <c r="L37" s="18"/>
      <c r="M37" s="1311"/>
      <c r="P37" s="1355"/>
      <c r="Q37" s="355"/>
      <c r="R37" s="395"/>
      <c r="S37" s="211"/>
      <c r="T37" s="211"/>
      <c r="U37" s="211"/>
      <c r="V37" s="211"/>
      <c r="W37" s="211"/>
      <c r="X37" s="1354"/>
      <c r="Z37" s="392"/>
      <c r="AA37" s="32"/>
      <c r="AB37" s="32"/>
      <c r="AC37" s="32"/>
    </row>
    <row r="38" spans="2:32" ht="20.25" customHeight="1" thickBot="1">
      <c r="B38" s="742" t="s">
        <v>2877</v>
      </c>
      <c r="C38" s="416"/>
      <c r="D38" s="416"/>
      <c r="E38" s="1585"/>
      <c r="F38" s="1585"/>
      <c r="G38" s="1689"/>
      <c r="H38" s="1567"/>
      <c r="I38" s="1567"/>
      <c r="J38" s="1567"/>
      <c r="L38" s="18"/>
      <c r="M38" s="1311"/>
      <c r="P38" s="1355"/>
      <c r="Q38" s="355"/>
      <c r="R38" s="395"/>
      <c r="S38" s="211"/>
      <c r="T38" s="211"/>
      <c r="U38" s="211"/>
      <c r="V38" s="211"/>
      <c r="W38" s="211"/>
      <c r="X38" s="1354"/>
      <c r="Z38" s="929" t="s">
        <v>2877</v>
      </c>
      <c r="AA38" s="77"/>
      <c r="AB38" s="77"/>
      <c r="AC38" s="907"/>
    </row>
    <row r="39" spans="2:32" ht="33.75" customHeight="1" thickBot="1">
      <c r="B39" s="1424" t="s">
        <v>2878</v>
      </c>
      <c r="C39" s="220" t="s">
        <v>813</v>
      </c>
      <c r="D39" s="220">
        <v>3</v>
      </c>
      <c r="E39" s="1507"/>
      <c r="F39" s="1507"/>
      <c r="G39" s="1499">
        <v>5.5720000000000001</v>
      </c>
      <c r="H39" s="1567"/>
      <c r="I39" s="1567"/>
      <c r="J39" s="1567"/>
      <c r="L39" s="922" t="s">
        <v>2879</v>
      </c>
      <c r="M39" s="1311"/>
      <c r="N39" s="685"/>
      <c r="P39" s="1355"/>
      <c r="Q39" s="355">
        <f>IF( SUM( S39:W39 ) = 0, 0, $S$5 )</f>
        <v>0</v>
      </c>
      <c r="R39" s="395"/>
      <c r="S39" s="211"/>
      <c r="T39" s="211"/>
      <c r="U39" s="356">
        <f xml:space="preserve"> IF( ISNUMBER(G39), 0, 1 )</f>
        <v>0</v>
      </c>
      <c r="V39" s="211"/>
      <c r="W39" s="211"/>
      <c r="X39" s="1354"/>
      <c r="Z39" s="237" t="s">
        <v>2878</v>
      </c>
      <c r="AA39" s="651"/>
      <c r="AB39" s="651"/>
      <c r="AC39" s="774" t="s">
        <v>2880</v>
      </c>
    </row>
    <row r="40" spans="2:32" ht="33.75" customHeight="1" thickBot="1">
      <c r="B40" s="1424" t="s">
        <v>2881</v>
      </c>
      <c r="C40" s="220" t="s">
        <v>813</v>
      </c>
      <c r="D40" s="220">
        <v>3</v>
      </c>
      <c r="E40" s="1507"/>
      <c r="F40" s="1507"/>
      <c r="G40" s="1499">
        <v>2.3940000000000001</v>
      </c>
      <c r="H40" s="1567"/>
      <c r="I40" s="1567"/>
      <c r="J40" s="1567"/>
      <c r="L40" s="923" t="s">
        <v>2882</v>
      </c>
      <c r="M40" s="1311"/>
      <c r="N40" s="685"/>
      <c r="P40" s="1355"/>
      <c r="Q40" s="355">
        <f t="shared" ref="Q40:Q41" si="11">IF( SUM( S40:W40 ) = 0, 0, $S$5 )</f>
        <v>0</v>
      </c>
      <c r="R40" s="395"/>
      <c r="S40" s="211"/>
      <c r="T40" s="211"/>
      <c r="U40" s="356">
        <f t="shared" ref="U40:U41" si="12" xml:space="preserve"> IF( ISNUMBER(G40), 0, 1 )</f>
        <v>0</v>
      </c>
      <c r="V40" s="211"/>
      <c r="W40" s="211"/>
      <c r="X40" s="1354"/>
      <c r="Z40" s="1423" t="s">
        <v>2881</v>
      </c>
      <c r="AA40" s="420"/>
      <c r="AB40" s="420"/>
      <c r="AC40" s="226" t="s">
        <v>2883</v>
      </c>
    </row>
    <row r="41" spans="2:32" ht="33.75" customHeight="1" thickBot="1">
      <c r="B41" s="1424" t="s">
        <v>2846</v>
      </c>
      <c r="C41" s="220" t="s">
        <v>813</v>
      </c>
      <c r="D41" s="220">
        <v>3</v>
      </c>
      <c r="E41" s="1507"/>
      <c r="F41" s="1507"/>
      <c r="G41" s="1499">
        <v>10.949</v>
      </c>
      <c r="H41" s="1567"/>
      <c r="I41" s="1567"/>
      <c r="J41" s="1567"/>
      <c r="L41" s="924" t="s">
        <v>2884</v>
      </c>
      <c r="M41" s="1311"/>
      <c r="N41" s="685"/>
      <c r="P41" s="1355"/>
      <c r="Q41" s="355">
        <f t="shared" si="11"/>
        <v>0</v>
      </c>
      <c r="R41" s="395"/>
      <c r="S41" s="211"/>
      <c r="T41" s="211"/>
      <c r="U41" s="356">
        <f t="shared" si="12"/>
        <v>0</v>
      </c>
      <c r="V41" s="211"/>
      <c r="W41" s="211"/>
      <c r="X41" s="395"/>
      <c r="Z41" s="1431" t="s">
        <v>2846</v>
      </c>
      <c r="AA41" s="425"/>
      <c r="AB41" s="425"/>
      <c r="AC41" s="793" t="s">
        <v>2885</v>
      </c>
    </row>
    <row r="42" spans="2:32" ht="15" customHeight="1" thickBot="1">
      <c r="B42" s="137"/>
      <c r="C42" s="137"/>
      <c r="D42" s="137"/>
      <c r="E42" s="1494"/>
      <c r="F42" s="1494"/>
      <c r="G42" s="1494"/>
      <c r="H42" s="1567"/>
      <c r="I42" s="1567"/>
      <c r="J42" s="1567"/>
      <c r="L42" s="18"/>
      <c r="M42" s="1311"/>
      <c r="P42" s="1355"/>
      <c r="Q42" s="355"/>
      <c r="R42" s="395"/>
      <c r="S42" s="211"/>
      <c r="T42" s="211"/>
      <c r="U42" s="211"/>
      <c r="V42" s="211"/>
      <c r="W42" s="211"/>
      <c r="X42" s="395"/>
      <c r="Z42" s="137"/>
      <c r="AA42" s="32"/>
      <c r="AB42" s="32"/>
      <c r="AC42" s="32"/>
    </row>
    <row r="43" spans="2:32" ht="20.25" customHeight="1" thickBot="1">
      <c r="B43" s="742" t="s">
        <v>2886</v>
      </c>
      <c r="C43" s="416"/>
      <c r="D43" s="416"/>
      <c r="E43" s="1585"/>
      <c r="F43" s="1585"/>
      <c r="G43" s="1689"/>
      <c r="H43" s="1567"/>
      <c r="I43" s="1567"/>
      <c r="J43" s="1567"/>
      <c r="L43" s="18"/>
      <c r="M43" s="1311"/>
      <c r="P43" s="1355"/>
      <c r="Q43" s="355"/>
      <c r="R43" s="395"/>
      <c r="S43" s="211"/>
      <c r="T43" s="211"/>
      <c r="U43" s="211"/>
      <c r="V43" s="211"/>
      <c r="W43" s="211"/>
      <c r="X43" s="395"/>
      <c r="Z43" s="929" t="s">
        <v>2886</v>
      </c>
      <c r="AA43" s="77"/>
      <c r="AB43" s="77"/>
      <c r="AC43" s="907"/>
    </row>
    <row r="44" spans="2:32" ht="33.75" customHeight="1" thickBot="1">
      <c r="B44" s="1424" t="s">
        <v>2887</v>
      </c>
      <c r="C44" s="220" t="s">
        <v>813</v>
      </c>
      <c r="D44" s="220">
        <v>3</v>
      </c>
      <c r="E44" s="1507"/>
      <c r="F44" s="1507"/>
      <c r="G44" s="1499">
        <v>1.036</v>
      </c>
      <c r="H44" s="1567"/>
      <c r="I44" s="1567"/>
      <c r="J44" s="1567"/>
      <c r="L44" s="928" t="s">
        <v>2888</v>
      </c>
      <c r="M44" s="1311"/>
      <c r="N44" s="685"/>
      <c r="P44" s="1355"/>
      <c r="Q44" s="355">
        <f t="shared" ref="Q44" si="13">IF( SUM( S44:W44 ) = 0, 0, $S$5 )</f>
        <v>0</v>
      </c>
      <c r="R44" s="395"/>
      <c r="S44" s="211"/>
      <c r="T44" s="211"/>
      <c r="U44" s="356">
        <f xml:space="preserve"> IF( ISNUMBER(G44), 0, 1 )</f>
        <v>0</v>
      </c>
      <c r="V44" s="211"/>
      <c r="W44" s="211"/>
      <c r="X44" s="395"/>
      <c r="Z44" s="1441" t="s">
        <v>2887</v>
      </c>
      <c r="AA44" s="903"/>
      <c r="AB44" s="903"/>
      <c r="AC44" s="930" t="s">
        <v>2889</v>
      </c>
    </row>
    <row r="45" spans="2:32" ht="15" customHeight="1" thickBot="1">
      <c r="B45" s="732"/>
      <c r="C45" s="732"/>
      <c r="D45" s="732"/>
      <c r="E45" s="1500"/>
      <c r="F45" s="1500"/>
      <c r="G45" s="1500"/>
      <c r="H45" s="1567"/>
      <c r="I45" s="1567"/>
      <c r="J45" s="1567"/>
      <c r="L45" s="927"/>
      <c r="M45" s="1311"/>
      <c r="P45" s="1355"/>
      <c r="Q45" s="355"/>
      <c r="R45" s="395"/>
      <c r="S45" s="211"/>
      <c r="T45" s="211"/>
      <c r="U45" s="211"/>
      <c r="V45" s="211"/>
      <c r="W45" s="211"/>
      <c r="X45" s="395"/>
      <c r="Z45" s="732"/>
      <c r="AA45" s="411"/>
      <c r="AB45" s="411"/>
      <c r="AC45" s="411"/>
    </row>
    <row r="46" spans="2:32" ht="33.75" customHeight="1" thickBot="1">
      <c r="B46" s="1424" t="s">
        <v>2890</v>
      </c>
      <c r="C46" s="220" t="s">
        <v>813</v>
      </c>
      <c r="D46" s="220">
        <v>3</v>
      </c>
      <c r="E46" s="1507"/>
      <c r="F46" s="1507"/>
      <c r="G46" s="1490">
        <f>G30+G36+G39+G40+G41+G44</f>
        <v>2058.739</v>
      </c>
      <c r="H46" s="1567"/>
      <c r="I46" s="1567"/>
      <c r="J46" s="1567"/>
      <c r="L46" s="928" t="s">
        <v>2891</v>
      </c>
      <c r="M46" s="1311"/>
      <c r="N46" s="686"/>
      <c r="P46" s="1355"/>
      <c r="Q46" s="355"/>
      <c r="R46" s="395"/>
      <c r="S46" s="211"/>
      <c r="T46" s="211"/>
      <c r="U46" s="211"/>
      <c r="V46" s="211"/>
      <c r="W46" s="211"/>
      <c r="X46" s="395"/>
      <c r="Z46" s="1441" t="s">
        <v>2890</v>
      </c>
      <c r="AA46" s="903"/>
      <c r="AB46" s="903"/>
      <c r="AC46" s="307" t="s">
        <v>2892</v>
      </c>
    </row>
    <row r="47" spans="2:32">
      <c r="G47" s="1968"/>
    </row>
    <row r="48" spans="2:32">
      <c r="G48" s="1968"/>
    </row>
    <row r="50" spans="7:7">
      <c r="G50" s="1969"/>
    </row>
    <row r="51" spans="7:7">
      <c r="G51" s="1496"/>
    </row>
  </sheetData>
  <mergeCells count="7">
    <mergeCell ref="S4:W4"/>
    <mergeCell ref="B1:G1"/>
    <mergeCell ref="Z1:AE1"/>
    <mergeCell ref="B2:G2"/>
    <mergeCell ref="Z2:AE2"/>
    <mergeCell ref="B3:N3"/>
    <mergeCell ref="Z3:AF3"/>
  </mergeCells>
  <conditionalFormatting sqref="Q8:Q15 Q39:Q42">
    <cfRule type="cellIs" dxfId="223" priority="4" operator="equal">
      <formula>0</formula>
    </cfRule>
  </conditionalFormatting>
  <conditionalFormatting sqref="Q43 Q36:Q38 Q45:Q46">
    <cfRule type="cellIs" dxfId="222" priority="3" operator="equal">
      <formula>0</formula>
    </cfRule>
  </conditionalFormatting>
  <conditionalFormatting sqref="Q16:Q35">
    <cfRule type="cellIs" dxfId="221" priority="2" operator="equal">
      <formula>0</formula>
    </cfRule>
  </conditionalFormatting>
  <conditionalFormatting sqref="Q44">
    <cfRule type="cellIs" dxfId="220"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pageSetUpPr fitToPage="1"/>
  </sheetPr>
  <dimension ref="B1:U37"/>
  <sheetViews>
    <sheetView showGridLines="0" zoomScale="80" zoomScaleNormal="80" zoomScaleSheetLayoutView="100" workbookViewId="0">
      <selection activeCell="D17" sqref="D17:D31"/>
    </sheetView>
  </sheetViews>
  <sheetFormatPr defaultColWidth="9" defaultRowHeight="22.5" customHeight="1"/>
  <cols>
    <col min="1" max="1" width="1.625" style="1311" customWidth="1"/>
    <col min="2" max="2" width="36.125" style="1311" customWidth="1"/>
    <col min="3" max="3" width="7" style="1311" customWidth="1"/>
    <col min="4" max="4" width="5.5" style="1311" customWidth="1"/>
    <col min="5" max="6" width="12.625" style="1311" customWidth="1"/>
    <col min="7" max="7" width="3.5" style="1311" customWidth="1"/>
    <col min="8" max="8" width="12.625" style="6" customWidth="1"/>
    <col min="9" max="9" width="1.625" style="1311" customWidth="1"/>
    <col min="10" max="10" width="33.625" style="1311" customWidth="1"/>
    <col min="11" max="12" width="1.625" style="1311" customWidth="1"/>
    <col min="13" max="13" width="25.125" style="1311" customWidth="1"/>
    <col min="14" max="14" width="1.625" style="1346" customWidth="1"/>
    <col min="15" max="16" width="12.5" style="1346" hidden="1" customWidth="1"/>
    <col min="17" max="17" width="1.625" style="1346" hidden="1" customWidth="1"/>
    <col min="18" max="18" width="1.625" style="1311" customWidth="1"/>
    <col min="19" max="19" width="36.125" style="1311" customWidth="1"/>
    <col min="20" max="21" width="12.5" style="1311" customWidth="1"/>
    <col min="22" max="22" width="1.625" style="1311" customWidth="1"/>
    <col min="23" max="16384" width="9" style="1311"/>
  </cols>
  <sheetData>
    <row r="1" spans="2:21" s="66" customFormat="1" ht="30" customHeight="1">
      <c r="B1" s="216" t="s">
        <v>683</v>
      </c>
      <c r="C1" s="216"/>
      <c r="D1" s="216"/>
      <c r="E1" s="216"/>
      <c r="F1" s="216"/>
      <c r="G1" s="217"/>
      <c r="H1" s="6"/>
      <c r="L1" s="218"/>
      <c r="M1" s="114"/>
      <c r="N1" s="1345"/>
      <c r="O1" s="1346"/>
      <c r="P1" s="1346"/>
      <c r="Q1" s="1345"/>
      <c r="S1" s="216" t="s">
        <v>683</v>
      </c>
    </row>
    <row r="2" spans="2:21" s="66" customFormat="1" ht="30" customHeight="1">
      <c r="B2" s="216" t="s">
        <v>12</v>
      </c>
      <c r="C2" s="694"/>
      <c r="D2" s="694"/>
      <c r="E2" s="694"/>
      <c r="F2" s="694"/>
      <c r="G2" s="217"/>
      <c r="H2" s="6"/>
      <c r="L2" s="218"/>
      <c r="M2" s="114"/>
      <c r="N2" s="1345"/>
      <c r="O2" s="1346"/>
      <c r="P2" s="1346"/>
      <c r="Q2" s="1345"/>
      <c r="S2" s="216"/>
    </row>
    <row r="3" spans="2:21" s="90" customFormat="1" ht="44.25" customHeight="1">
      <c r="B3" s="2076" t="s">
        <v>684</v>
      </c>
      <c r="C3" s="2076"/>
      <c r="D3" s="2076"/>
      <c r="E3" s="2076"/>
      <c r="F3" s="2076"/>
      <c r="G3" s="2076"/>
      <c r="H3" s="2076"/>
      <c r="I3" s="2076"/>
      <c r="J3" s="2076"/>
      <c r="L3" s="171"/>
      <c r="M3" s="265" t="s">
        <v>798</v>
      </c>
      <c r="N3" s="1345"/>
      <c r="O3" s="1346"/>
      <c r="P3" s="1346"/>
      <c r="Q3" s="1345"/>
      <c r="S3" s="2077" t="s">
        <v>2893</v>
      </c>
      <c r="T3" s="2078"/>
      <c r="U3" s="2078"/>
    </row>
    <row r="4" spans="2:21" s="90" customFormat="1" ht="13.5" customHeight="1" thickBot="1">
      <c r="B4" s="96"/>
      <c r="C4" s="96"/>
      <c r="D4" s="96"/>
      <c r="E4" s="96"/>
      <c r="F4" s="96"/>
      <c r="H4" s="6"/>
      <c r="L4" s="1350"/>
      <c r="M4" s="1311"/>
      <c r="N4" s="1345"/>
      <c r="O4" s="2031" t="s">
        <v>799</v>
      </c>
      <c r="P4" s="2031"/>
      <c r="Q4" s="1345"/>
      <c r="S4" s="96"/>
      <c r="T4" s="96"/>
      <c r="U4" s="96"/>
    </row>
    <row r="5" spans="2:21" ht="56.25" customHeight="1" thickBot="1">
      <c r="B5" s="341" t="s">
        <v>800</v>
      </c>
      <c r="C5" s="321" t="s">
        <v>2894</v>
      </c>
      <c r="D5" s="321" t="s">
        <v>802</v>
      </c>
      <c r="E5" s="321" t="s">
        <v>2895</v>
      </c>
      <c r="F5" s="342" t="s">
        <v>2896</v>
      </c>
      <c r="H5" s="343" t="s">
        <v>806</v>
      </c>
      <c r="J5" s="343" t="s">
        <v>807</v>
      </c>
      <c r="L5" s="1350"/>
      <c r="N5" s="1345"/>
      <c r="O5" s="198" t="s">
        <v>808</v>
      </c>
      <c r="P5" s="211"/>
      <c r="Q5" s="1345"/>
      <c r="S5" s="341" t="s">
        <v>800</v>
      </c>
      <c r="T5" s="321" t="s">
        <v>2895</v>
      </c>
      <c r="U5" s="342" t="s">
        <v>2896</v>
      </c>
    </row>
    <row r="6" spans="2:21" ht="18.75" customHeight="1" thickBot="1">
      <c r="B6" s="415"/>
      <c r="C6" s="415"/>
      <c r="D6" s="415"/>
      <c r="E6" s="931"/>
      <c r="F6" s="931"/>
      <c r="L6" s="1350"/>
      <c r="N6" s="1345"/>
      <c r="O6" s="1311"/>
      <c r="P6" s="1311"/>
      <c r="Q6" s="1345"/>
      <c r="S6" s="415"/>
      <c r="T6" s="931"/>
      <c r="U6" s="931"/>
    </row>
    <row r="7" spans="2:21" ht="37.5" customHeight="1" thickBot="1">
      <c r="B7" s="223" t="s">
        <v>2897</v>
      </c>
      <c r="C7" s="416"/>
      <c r="D7" s="416"/>
      <c r="E7" s="77"/>
      <c r="F7" s="77"/>
      <c r="L7" s="1350"/>
      <c r="M7" s="1347"/>
      <c r="N7" s="1345"/>
      <c r="O7" s="1347"/>
      <c r="P7" s="1347"/>
      <c r="Q7" s="1345"/>
      <c r="S7" s="223" t="s">
        <v>2897</v>
      </c>
      <c r="T7" s="77"/>
      <c r="U7" s="77"/>
    </row>
    <row r="8" spans="2:21" ht="27.75" customHeight="1" thickBot="1">
      <c r="B8" s="237" t="s">
        <v>2898</v>
      </c>
      <c r="C8" s="224" t="s">
        <v>813</v>
      </c>
      <c r="D8" s="224">
        <v>3</v>
      </c>
      <c r="E8" s="1487">
        <v>12.102</v>
      </c>
      <c r="F8" s="1694">
        <v>0</v>
      </c>
      <c r="H8" s="922" t="s">
        <v>2899</v>
      </c>
      <c r="J8" s="685"/>
      <c r="L8" s="1350"/>
      <c r="M8" s="355">
        <f>IF( SUM( O8:P8 ) = 0, 0, $O$5 )</f>
        <v>0</v>
      </c>
      <c r="N8" s="1345"/>
      <c r="O8" s="356">
        <f xml:space="preserve"> IF( ISNUMBER(E8 ), 0, 1 )</f>
        <v>0</v>
      </c>
      <c r="P8" s="356">
        <f xml:space="preserve"> IF( ISNUMBER(F8 ), 0, 1 )</f>
        <v>0</v>
      </c>
      <c r="Q8" s="1345"/>
      <c r="S8" s="237" t="s">
        <v>2898</v>
      </c>
      <c r="T8" s="511" t="s">
        <v>2900</v>
      </c>
      <c r="U8" s="774" t="s">
        <v>2901</v>
      </c>
    </row>
    <row r="9" spans="2:21" ht="27.75" customHeight="1" thickBot="1">
      <c r="B9" s="1423" t="s">
        <v>2902</v>
      </c>
      <c r="C9" s="220" t="s">
        <v>813</v>
      </c>
      <c r="D9" s="220">
        <v>3</v>
      </c>
      <c r="E9" s="1499">
        <v>9.8000000000000004E-2</v>
      </c>
      <c r="F9" s="1695">
        <v>0</v>
      </c>
      <c r="H9" s="923" t="s">
        <v>2903</v>
      </c>
      <c r="J9" s="685"/>
      <c r="L9" s="1350"/>
      <c r="M9" s="355">
        <f>IF( SUM( O9:P9 ) = 0, 0, $O$5 )</f>
        <v>0</v>
      </c>
      <c r="N9" s="1345"/>
      <c r="O9" s="356">
        <f t="shared" ref="O9:P10" si="0" xml:space="preserve"> IF( ISNUMBER(E9 ), 0, 1 )</f>
        <v>0</v>
      </c>
      <c r="P9" s="356">
        <f t="shared" si="0"/>
        <v>0</v>
      </c>
      <c r="Q9" s="1345"/>
      <c r="S9" s="1423" t="s">
        <v>2902</v>
      </c>
      <c r="T9" s="316" t="s">
        <v>2904</v>
      </c>
      <c r="U9" s="226" t="s">
        <v>2905</v>
      </c>
    </row>
    <row r="10" spans="2:21" ht="27.75" customHeight="1">
      <c r="B10" s="1423" t="s">
        <v>1307</v>
      </c>
      <c r="C10" s="220" t="s">
        <v>813</v>
      </c>
      <c r="D10" s="220">
        <v>3</v>
      </c>
      <c r="E10" s="1499">
        <v>0</v>
      </c>
      <c r="F10" s="1695">
        <v>0</v>
      </c>
      <c r="H10" s="923" t="s">
        <v>2906</v>
      </c>
      <c r="J10" s="685"/>
      <c r="L10" s="1350"/>
      <c r="M10" s="355">
        <f>IF( SUM( O10:P10 ) = 0, 0, $O$5 )</f>
        <v>0</v>
      </c>
      <c r="N10" s="1345"/>
      <c r="O10" s="356">
        <f t="shared" si="0"/>
        <v>0</v>
      </c>
      <c r="P10" s="356">
        <f t="shared" si="0"/>
        <v>0</v>
      </c>
      <c r="Q10" s="1345"/>
      <c r="S10" s="1423" t="s">
        <v>1307</v>
      </c>
      <c r="T10" s="316" t="s">
        <v>2907</v>
      </c>
      <c r="U10" s="226" t="s">
        <v>2908</v>
      </c>
    </row>
    <row r="11" spans="2:21" ht="27.75" customHeight="1" thickBot="1">
      <c r="B11" s="1431" t="s">
        <v>1051</v>
      </c>
      <c r="C11" s="227" t="s">
        <v>813</v>
      </c>
      <c r="D11" s="227">
        <v>3</v>
      </c>
      <c r="E11" s="1492">
        <f>SUM(E8:E10)</f>
        <v>12.200000000000001</v>
      </c>
      <c r="F11" s="1514">
        <f>SUM(F8:F10)</f>
        <v>0</v>
      </c>
      <c r="H11" s="924" t="s">
        <v>2909</v>
      </c>
      <c r="J11" s="686"/>
      <c r="L11" s="1350"/>
      <c r="M11" s="355"/>
      <c r="N11" s="1345"/>
      <c r="O11" s="211"/>
      <c r="P11" s="211"/>
      <c r="Q11" s="1345"/>
      <c r="S11" s="1431" t="s">
        <v>1051</v>
      </c>
      <c r="T11" s="234" t="s">
        <v>2910</v>
      </c>
      <c r="U11" s="229" t="s">
        <v>2911</v>
      </c>
    </row>
    <row r="12" spans="2:21" ht="27.75" customHeight="1" thickBot="1">
      <c r="B12" s="75"/>
      <c r="C12" s="75"/>
      <c r="D12" s="75"/>
      <c r="E12" s="1494"/>
      <c r="F12" s="1494"/>
      <c r="L12" s="1350"/>
      <c r="M12" s="355"/>
      <c r="N12" s="1345"/>
      <c r="O12" s="211"/>
      <c r="P12" s="211"/>
      <c r="Q12" s="1345"/>
      <c r="S12" s="75"/>
      <c r="T12" s="32"/>
      <c r="U12" s="32"/>
    </row>
    <row r="13" spans="2:21" ht="37.5" customHeight="1" thickBot="1">
      <c r="B13" s="223" t="s">
        <v>2912</v>
      </c>
      <c r="C13" s="416"/>
      <c r="D13" s="416"/>
      <c r="E13" s="1585"/>
      <c r="F13" s="1585"/>
      <c r="L13" s="1350"/>
      <c r="M13" s="355"/>
      <c r="N13" s="1345"/>
      <c r="O13" s="211"/>
      <c r="P13" s="211"/>
      <c r="Q13" s="1345"/>
      <c r="S13" s="223" t="s">
        <v>2912</v>
      </c>
      <c r="T13" s="77"/>
      <c r="U13" s="77"/>
    </row>
    <row r="14" spans="2:21" ht="27.75" customHeight="1" thickBot="1">
      <c r="B14" s="237" t="s">
        <v>2913</v>
      </c>
      <c r="C14" s="224" t="s">
        <v>813</v>
      </c>
      <c r="D14" s="224">
        <v>3</v>
      </c>
      <c r="E14" s="1487">
        <v>10.763</v>
      </c>
      <c r="F14" s="1694">
        <v>0</v>
      </c>
      <c r="H14" s="922" t="s">
        <v>2914</v>
      </c>
      <c r="J14" s="685"/>
      <c r="L14" s="1350"/>
      <c r="M14" s="355">
        <f t="shared" ref="M14:M17" si="1">IF( SUM( O14:P14 ) = 0, 0, $O$5 )</f>
        <v>0</v>
      </c>
      <c r="N14" s="1345"/>
      <c r="O14" s="356">
        <f t="shared" ref="O14:P17" si="2" xml:space="preserve"> IF( ISNUMBER(E14 ), 0, 1 )</f>
        <v>0</v>
      </c>
      <c r="P14" s="356">
        <f t="shared" si="2"/>
        <v>0</v>
      </c>
      <c r="Q14" s="1345"/>
      <c r="S14" s="237" t="s">
        <v>2913</v>
      </c>
      <c r="T14" s="511" t="s">
        <v>2915</v>
      </c>
      <c r="U14" s="774" t="s">
        <v>2916</v>
      </c>
    </row>
    <row r="15" spans="2:21" ht="27.75" customHeight="1" thickBot="1">
      <c r="B15" s="1423" t="s">
        <v>2917</v>
      </c>
      <c r="C15" s="220" t="s">
        <v>813</v>
      </c>
      <c r="D15" s="220">
        <v>3</v>
      </c>
      <c r="E15" s="1499">
        <v>0</v>
      </c>
      <c r="F15" s="1695">
        <v>0</v>
      </c>
      <c r="H15" s="923" t="s">
        <v>2918</v>
      </c>
      <c r="J15" s="685"/>
      <c r="L15" s="1350"/>
      <c r="M15" s="355">
        <f t="shared" si="1"/>
        <v>0</v>
      </c>
      <c r="N15" s="1345"/>
      <c r="O15" s="356">
        <f t="shared" si="2"/>
        <v>0</v>
      </c>
      <c r="P15" s="356">
        <f t="shared" si="2"/>
        <v>0</v>
      </c>
      <c r="Q15" s="1345"/>
      <c r="S15" s="1423" t="s">
        <v>2917</v>
      </c>
      <c r="T15" s="221" t="s">
        <v>2919</v>
      </c>
      <c r="U15" s="226" t="s">
        <v>2920</v>
      </c>
    </row>
    <row r="16" spans="2:21" ht="27.75" customHeight="1" thickBot="1">
      <c r="B16" s="1423" t="s">
        <v>2902</v>
      </c>
      <c r="C16" s="220" t="s">
        <v>813</v>
      </c>
      <c r="D16" s="220">
        <v>3</v>
      </c>
      <c r="E16" s="1499">
        <v>4.1660000000000004</v>
      </c>
      <c r="F16" s="1695">
        <v>0</v>
      </c>
      <c r="H16" s="923" t="s">
        <v>2921</v>
      </c>
      <c r="J16" s="685"/>
      <c r="L16" s="1350"/>
      <c r="M16" s="355">
        <f t="shared" si="1"/>
        <v>0</v>
      </c>
      <c r="N16" s="1345"/>
      <c r="O16" s="356">
        <f t="shared" si="2"/>
        <v>0</v>
      </c>
      <c r="P16" s="356">
        <f t="shared" si="2"/>
        <v>0</v>
      </c>
      <c r="Q16" s="1345"/>
      <c r="S16" s="1423" t="s">
        <v>2902</v>
      </c>
      <c r="T16" s="221" t="s">
        <v>2922</v>
      </c>
      <c r="U16" s="226" t="s">
        <v>2923</v>
      </c>
    </row>
    <row r="17" spans="2:21" ht="27.75" customHeight="1">
      <c r="B17" s="1423" t="s">
        <v>1307</v>
      </c>
      <c r="C17" s="220" t="s">
        <v>813</v>
      </c>
      <c r="D17" s="220">
        <v>3</v>
      </c>
      <c r="E17" s="1499">
        <v>0</v>
      </c>
      <c r="F17" s="1695">
        <v>0</v>
      </c>
      <c r="H17" s="923" t="s">
        <v>2924</v>
      </c>
      <c r="J17" s="685"/>
      <c r="L17" s="1350"/>
      <c r="M17" s="355">
        <f t="shared" si="1"/>
        <v>0</v>
      </c>
      <c r="N17" s="1345"/>
      <c r="O17" s="356">
        <f t="shared" si="2"/>
        <v>0</v>
      </c>
      <c r="P17" s="356">
        <f t="shared" si="2"/>
        <v>0</v>
      </c>
      <c r="Q17" s="1345"/>
      <c r="S17" s="1423" t="s">
        <v>1307</v>
      </c>
      <c r="T17" s="221" t="s">
        <v>2925</v>
      </c>
      <c r="U17" s="226" t="s">
        <v>2926</v>
      </c>
    </row>
    <row r="18" spans="2:21" ht="27.75" customHeight="1" thickBot="1">
      <c r="B18" s="1431" t="s">
        <v>1051</v>
      </c>
      <c r="C18" s="227" t="s">
        <v>813</v>
      </c>
      <c r="D18" s="227">
        <v>3</v>
      </c>
      <c r="E18" s="1492">
        <f>SUM(E14:E17)</f>
        <v>14.929</v>
      </c>
      <c r="F18" s="1514">
        <f>SUM(F14:F17)</f>
        <v>0</v>
      </c>
      <c r="H18" s="924" t="s">
        <v>2927</v>
      </c>
      <c r="J18" s="686"/>
      <c r="L18" s="1350"/>
      <c r="M18" s="355"/>
      <c r="N18" s="1345"/>
      <c r="O18" s="211"/>
      <c r="P18" s="211"/>
      <c r="Q18" s="1345"/>
      <c r="S18" s="1431" t="s">
        <v>1051</v>
      </c>
      <c r="T18" s="228" t="s">
        <v>2928</v>
      </c>
      <c r="U18" s="229" t="s">
        <v>2929</v>
      </c>
    </row>
    <row r="19" spans="2:21" ht="15" customHeight="1">
      <c r="O19" s="211"/>
      <c r="P19" s="211"/>
    </row>
    <row r="20" spans="2:21" ht="22.5" customHeight="1">
      <c r="M20" s="355"/>
      <c r="O20" s="211"/>
      <c r="P20" s="211"/>
    </row>
    <row r="21" spans="2:21" ht="22.5" customHeight="1">
      <c r="O21" s="211"/>
      <c r="P21" s="211"/>
    </row>
    <row r="22" spans="2:21" ht="22.5" customHeight="1">
      <c r="M22" s="355"/>
      <c r="O22" s="211"/>
      <c r="P22" s="211"/>
    </row>
    <row r="23" spans="2:21" ht="22.5" customHeight="1">
      <c r="N23" s="213"/>
      <c r="O23" s="1348"/>
      <c r="P23" s="1349"/>
      <c r="Q23" s="213"/>
    </row>
    <row r="24" spans="2:21" ht="22.5" customHeight="1">
      <c r="N24" s="213"/>
      <c r="O24" s="211"/>
      <c r="P24" s="211"/>
      <c r="Q24" s="213"/>
    </row>
    <row r="25" spans="2:21" ht="22.5" customHeight="1">
      <c r="M25" s="355"/>
      <c r="N25" s="213"/>
      <c r="O25" s="211"/>
      <c r="P25" s="211"/>
      <c r="Q25" s="213"/>
    </row>
    <row r="26" spans="2:21" ht="22.5" customHeight="1">
      <c r="M26" s="355"/>
      <c r="O26" s="211"/>
      <c r="P26" s="211"/>
    </row>
    <row r="27" spans="2:21" ht="22.5" customHeight="1">
      <c r="O27" s="211"/>
      <c r="P27" s="211"/>
    </row>
    <row r="28" spans="2:21" ht="22.5" customHeight="1">
      <c r="O28" s="211"/>
      <c r="P28" s="211"/>
    </row>
    <row r="30" spans="2:21" ht="22.5" customHeight="1">
      <c r="N30" s="213"/>
      <c r="O30" s="1348"/>
      <c r="P30" s="1349"/>
      <c r="Q30" s="213"/>
    </row>
    <row r="31" spans="2:21" ht="22.5" customHeight="1">
      <c r="N31" s="213"/>
      <c r="O31" s="1348"/>
      <c r="P31" s="1349"/>
      <c r="Q31" s="213"/>
    </row>
    <row r="32" spans="2:21" ht="22.5" customHeight="1">
      <c r="M32" s="355">
        <f>IF( O32 = 0, 0, $V$5 )</f>
        <v>0</v>
      </c>
      <c r="O32" s="211"/>
    </row>
    <row r="33" spans="13:17" ht="22.5" customHeight="1">
      <c r="M33" s="355">
        <f>IF( O33 = 0, 0, $V$5 )</f>
        <v>0</v>
      </c>
      <c r="O33" s="211"/>
      <c r="P33" s="211"/>
    </row>
    <row r="34" spans="13:17" ht="22.5" customHeight="1">
      <c r="M34" s="355">
        <f>IF( O34 = 0, 0, $V$5 )</f>
        <v>0</v>
      </c>
      <c r="O34" s="211"/>
      <c r="P34" s="211"/>
    </row>
    <row r="35" spans="13:17" ht="22.5" customHeight="1">
      <c r="O35" s="211"/>
      <c r="P35" s="211"/>
    </row>
    <row r="37" spans="13:17" ht="22.5" customHeight="1">
      <c r="N37" s="215"/>
      <c r="O37" s="380"/>
      <c r="P37" s="197"/>
      <c r="Q37" s="215"/>
    </row>
  </sheetData>
  <mergeCells count="3">
    <mergeCell ref="B3:J3"/>
    <mergeCell ref="S3:U3"/>
    <mergeCell ref="O4:P4"/>
  </mergeCells>
  <conditionalFormatting sqref="M34">
    <cfRule type="cellIs" dxfId="219" priority="2" operator="equal">
      <formula>0</formula>
    </cfRule>
  </conditionalFormatting>
  <conditionalFormatting sqref="M8:M13 M18">
    <cfRule type="cellIs" dxfId="218" priority="9" operator="equal">
      <formula>0</formula>
    </cfRule>
  </conditionalFormatting>
  <conditionalFormatting sqref="M20">
    <cfRule type="cellIs" dxfId="217" priority="8" operator="equal">
      <formula>0</formula>
    </cfRule>
  </conditionalFormatting>
  <conditionalFormatting sqref="M22">
    <cfRule type="cellIs" dxfId="216" priority="7" operator="equal">
      <formula>0</formula>
    </cfRule>
  </conditionalFormatting>
  <conditionalFormatting sqref="M25">
    <cfRule type="cellIs" dxfId="215" priority="6" operator="equal">
      <formula>0</formula>
    </cfRule>
  </conditionalFormatting>
  <conditionalFormatting sqref="M26">
    <cfRule type="cellIs" dxfId="214" priority="5" operator="equal">
      <formula>0</formula>
    </cfRule>
  </conditionalFormatting>
  <conditionalFormatting sqref="M32">
    <cfRule type="cellIs" dxfId="213" priority="4" operator="equal">
      <formula>0</formula>
    </cfRule>
  </conditionalFormatting>
  <conditionalFormatting sqref="M33">
    <cfRule type="cellIs" dxfId="212" priority="3" operator="equal">
      <formula>0</formula>
    </cfRule>
  </conditionalFormatting>
  <conditionalFormatting sqref="M14:M17">
    <cfRule type="cellIs" dxfId="211"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pageSetUpPr fitToPage="1"/>
  </sheetPr>
  <dimension ref="B1:W37"/>
  <sheetViews>
    <sheetView showGridLines="0" topLeftCell="C1" zoomScale="80" zoomScaleNormal="80" zoomScaleSheetLayoutView="100" workbookViewId="0">
      <selection activeCell="D17" sqref="D17:D31"/>
    </sheetView>
  </sheetViews>
  <sheetFormatPr defaultColWidth="9" defaultRowHeight="15.6"/>
  <cols>
    <col min="1" max="1" width="1.625" style="1310" customWidth="1"/>
    <col min="2" max="2" width="36.125" style="1310" customWidth="1"/>
    <col min="3" max="3" width="7" style="1310" customWidth="1"/>
    <col min="4" max="4" width="6.625" style="1310" customWidth="1"/>
    <col min="5" max="7" width="12.5" style="1310" customWidth="1"/>
    <col min="8" max="8" width="2.625" style="1310" customWidth="1"/>
    <col min="9" max="9" width="12.5" style="43" customWidth="1"/>
    <col min="10" max="10" width="1.625" style="1310" customWidth="1"/>
    <col min="11" max="11" width="33.625" style="1310" customWidth="1"/>
    <col min="12" max="12" width="1.625" style="1310" customWidth="1"/>
    <col min="13" max="13" width="1.625" style="1311" customWidth="1"/>
    <col min="14" max="14" width="25.125" style="1311" customWidth="1"/>
    <col min="15" max="15" width="1.625" style="1346" customWidth="1"/>
    <col min="16" max="17" width="12.5" style="1346" hidden="1" customWidth="1"/>
    <col min="18" max="18" width="1.625" style="1346" hidden="1" customWidth="1"/>
    <col min="19" max="19" width="1.625" style="1310" customWidth="1"/>
    <col min="20" max="20" width="36.125" style="1310" customWidth="1"/>
    <col min="21" max="23" width="15" style="1310" customWidth="1"/>
    <col min="24" max="24" width="1.625" style="1310" customWidth="1"/>
    <col min="25" max="16384" width="9" style="1310"/>
  </cols>
  <sheetData>
    <row r="1" spans="2:23" s="933" customFormat="1" ht="30" customHeight="1">
      <c r="B1" s="2147" t="s">
        <v>685</v>
      </c>
      <c r="C1" s="2147"/>
      <c r="D1" s="2147"/>
      <c r="E1" s="2147"/>
      <c r="F1" s="2147"/>
      <c r="G1" s="1442"/>
      <c r="H1" s="932"/>
      <c r="I1" s="93"/>
      <c r="M1" s="218"/>
      <c r="N1" s="355"/>
      <c r="O1" s="1345"/>
      <c r="P1" s="1346"/>
      <c r="Q1" s="1346"/>
      <c r="R1" s="1345"/>
      <c r="T1" s="2147" t="s">
        <v>685</v>
      </c>
      <c r="U1" s="2147"/>
      <c r="V1" s="2147"/>
      <c r="W1" s="1442"/>
    </row>
    <row r="2" spans="2:23" s="933" customFormat="1" ht="30" customHeight="1">
      <c r="B2" s="2147" t="s">
        <v>12</v>
      </c>
      <c r="C2" s="2147"/>
      <c r="D2" s="2147"/>
      <c r="E2" s="2147"/>
      <c r="F2" s="2147"/>
      <c r="G2" s="694"/>
      <c r="H2" s="932"/>
      <c r="I2" s="93"/>
      <c r="M2" s="218"/>
      <c r="N2" s="355"/>
      <c r="O2" s="1345"/>
      <c r="P2" s="1346"/>
      <c r="Q2" s="1346"/>
      <c r="R2" s="1345"/>
      <c r="T2" s="2147"/>
      <c r="U2" s="2147"/>
      <c r="V2" s="2147"/>
      <c r="W2" s="694"/>
    </row>
    <row r="3" spans="2:23" s="92" customFormat="1" ht="45" customHeight="1">
      <c r="B3" s="2076" t="s">
        <v>686</v>
      </c>
      <c r="C3" s="2076"/>
      <c r="D3" s="2076"/>
      <c r="E3" s="2076"/>
      <c r="F3" s="2076"/>
      <c r="G3" s="2076"/>
      <c r="H3" s="2076"/>
      <c r="I3" s="2076"/>
      <c r="J3" s="2076"/>
      <c r="K3" s="2076"/>
      <c r="M3" s="171"/>
      <c r="N3" s="265" t="s">
        <v>798</v>
      </c>
      <c r="O3" s="1345"/>
      <c r="P3" s="1346"/>
      <c r="Q3" s="1346"/>
      <c r="R3" s="1345"/>
      <c r="T3" s="2076" t="s">
        <v>686</v>
      </c>
      <c r="U3" s="2076"/>
      <c r="V3" s="2076"/>
      <c r="W3" s="2076"/>
    </row>
    <row r="4" spans="2:23" s="92" customFormat="1" ht="12" customHeight="1" thickBot="1">
      <c r="B4" s="96"/>
      <c r="C4" s="96"/>
      <c r="D4" s="96"/>
      <c r="E4" s="96"/>
      <c r="F4" s="96"/>
      <c r="G4" s="96"/>
      <c r="H4" s="1310"/>
      <c r="I4" s="93"/>
      <c r="M4" s="1350"/>
      <c r="N4" s="355"/>
      <c r="O4" s="1345"/>
      <c r="P4" s="2031" t="s">
        <v>799</v>
      </c>
      <c r="Q4" s="2031"/>
      <c r="R4" s="1345"/>
      <c r="T4" s="96"/>
      <c r="U4" s="96"/>
      <c r="V4" s="96"/>
      <c r="W4" s="96"/>
    </row>
    <row r="5" spans="2:23" ht="55.5" customHeight="1" thickBot="1">
      <c r="B5" s="341" t="s">
        <v>800</v>
      </c>
      <c r="C5" s="321" t="s">
        <v>801</v>
      </c>
      <c r="D5" s="321" t="s">
        <v>802</v>
      </c>
      <c r="E5" s="321" t="s">
        <v>2930</v>
      </c>
      <c r="F5" s="321" t="s">
        <v>2931</v>
      </c>
      <c r="G5" s="342" t="s">
        <v>1016</v>
      </c>
      <c r="I5" s="343" t="s">
        <v>806</v>
      </c>
      <c r="K5" s="343" t="s">
        <v>807</v>
      </c>
      <c r="M5" s="1350"/>
      <c r="N5" s="355"/>
      <c r="O5" s="1345"/>
      <c r="P5" s="198" t="s">
        <v>808</v>
      </c>
      <c r="Q5" s="211"/>
      <c r="R5" s="1345"/>
      <c r="T5" s="341" t="s">
        <v>800</v>
      </c>
      <c r="U5" s="321" t="s">
        <v>2930</v>
      </c>
      <c r="V5" s="321" t="s">
        <v>2931</v>
      </c>
      <c r="W5" s="342" t="s">
        <v>1016</v>
      </c>
    </row>
    <row r="6" spans="2:23" ht="12.75" customHeight="1" thickBot="1">
      <c r="B6" s="376"/>
      <c r="C6" s="376"/>
      <c r="D6" s="376"/>
      <c r="E6" s="934"/>
      <c r="F6" s="934"/>
      <c r="G6" s="934"/>
      <c r="I6" s="94"/>
      <c r="M6" s="1350"/>
      <c r="N6" s="355"/>
      <c r="O6" s="1345"/>
      <c r="P6" s="1311"/>
      <c r="Q6" s="1311"/>
      <c r="R6" s="1345"/>
      <c r="T6" s="376"/>
      <c r="U6" s="934"/>
      <c r="V6" s="934"/>
      <c r="W6" s="934"/>
    </row>
    <row r="7" spans="2:23" ht="16.149999999999999" thickBot="1">
      <c r="B7" s="223" t="s">
        <v>2932</v>
      </c>
      <c r="C7" s="416"/>
      <c r="D7" s="416"/>
      <c r="E7" s="77"/>
      <c r="F7" s="77"/>
      <c r="G7" s="907"/>
      <c r="I7" s="93"/>
      <c r="M7" s="1350"/>
      <c r="N7" s="355"/>
      <c r="O7" s="1345"/>
      <c r="P7" s="1347"/>
      <c r="Q7" s="1347"/>
      <c r="R7" s="1345"/>
      <c r="T7" s="223" t="s">
        <v>2932</v>
      </c>
      <c r="U7" s="77"/>
      <c r="V7" s="77"/>
      <c r="W7" s="907"/>
    </row>
    <row r="8" spans="2:23" ht="36" customHeight="1" thickBot="1">
      <c r="B8" s="237" t="s">
        <v>2933</v>
      </c>
      <c r="C8" s="224" t="s">
        <v>813</v>
      </c>
      <c r="D8" s="1701">
        <v>3</v>
      </c>
      <c r="E8" s="1497">
        <f>'2E'!H20+'2E'!F29</f>
        <v>5.52</v>
      </c>
      <c r="F8" s="1497">
        <f>'2E'!H36+'2E'!F44</f>
        <v>10.79</v>
      </c>
      <c r="G8" s="1505">
        <f>SUM(E8:F8)</f>
        <v>16.309999999999999</v>
      </c>
      <c r="H8" s="935"/>
      <c r="I8" s="922" t="s">
        <v>2934</v>
      </c>
      <c r="K8" s="686"/>
      <c r="M8" s="1350"/>
      <c r="N8" s="355"/>
      <c r="O8" s="1345"/>
      <c r="P8" s="211"/>
      <c r="Q8" s="211"/>
      <c r="R8" s="1345"/>
      <c r="T8" s="237" t="s">
        <v>2933</v>
      </c>
      <c r="U8" s="671" t="s">
        <v>2935</v>
      </c>
      <c r="V8" s="308" t="s">
        <v>2462</v>
      </c>
      <c r="W8" s="298" t="s">
        <v>2936</v>
      </c>
    </row>
    <row r="9" spans="2:23" ht="36" customHeight="1">
      <c r="B9" s="1423" t="s">
        <v>2937</v>
      </c>
      <c r="C9" s="220" t="s">
        <v>813</v>
      </c>
      <c r="D9" s="1702">
        <v>3</v>
      </c>
      <c r="E9" s="1499">
        <v>0</v>
      </c>
      <c r="F9" s="1499">
        <v>0</v>
      </c>
      <c r="G9" s="1510">
        <f>SUM(E9:F9)</f>
        <v>0</v>
      </c>
      <c r="H9" s="935"/>
      <c r="I9" s="923" t="s">
        <v>2938</v>
      </c>
      <c r="K9" s="685"/>
      <c r="M9" s="1350"/>
      <c r="N9" s="355">
        <f>IF( SUM( P9:Q9 ) = 0, 0, $P$5 )</f>
        <v>0</v>
      </c>
      <c r="O9" s="1345"/>
      <c r="P9" s="356">
        <f xml:space="preserve"> IF( ISNUMBER(E9 ), 0, 1 )</f>
        <v>0</v>
      </c>
      <c r="Q9" s="356">
        <f xml:space="preserve"> IF( ISNUMBER(F9 ), 0, 1 )</f>
        <v>0</v>
      </c>
      <c r="R9" s="1345"/>
      <c r="T9" s="1423" t="s">
        <v>2937</v>
      </c>
      <c r="U9" s="316" t="s">
        <v>2939</v>
      </c>
      <c r="V9" s="221" t="s">
        <v>2940</v>
      </c>
      <c r="W9" s="299" t="s">
        <v>2941</v>
      </c>
    </row>
    <row r="10" spans="2:23" ht="36" customHeight="1" thickBot="1">
      <c r="B10" s="1431" t="s">
        <v>2942</v>
      </c>
      <c r="C10" s="227" t="s">
        <v>813</v>
      </c>
      <c r="D10" s="1703">
        <v>3</v>
      </c>
      <c r="E10" s="1492">
        <f>SUM(E8:E9)</f>
        <v>5.52</v>
      </c>
      <c r="F10" s="1492">
        <f>SUM(F8:F9)</f>
        <v>10.79</v>
      </c>
      <c r="G10" s="1514">
        <f>SUM(E10:F10)</f>
        <v>16.309999999999999</v>
      </c>
      <c r="H10" s="935"/>
      <c r="I10" s="924" t="s">
        <v>2943</v>
      </c>
      <c r="K10" s="686"/>
      <c r="M10" s="1350"/>
      <c r="N10" s="355"/>
      <c r="O10" s="1345"/>
      <c r="P10" s="211"/>
      <c r="Q10" s="211"/>
      <c r="R10" s="1345"/>
      <c r="T10" s="1431" t="s">
        <v>2942</v>
      </c>
      <c r="U10" s="234" t="s">
        <v>2944</v>
      </c>
      <c r="V10" s="228" t="s">
        <v>2945</v>
      </c>
      <c r="W10" s="229" t="s">
        <v>2946</v>
      </c>
    </row>
    <row r="11" spans="2:23" ht="12.75" customHeight="1" thickBot="1">
      <c r="B11" s="405"/>
      <c r="C11" s="405"/>
      <c r="D11" s="1704"/>
      <c r="E11" s="1495"/>
      <c r="F11" s="1495"/>
      <c r="G11" s="1495"/>
      <c r="I11" s="95"/>
      <c r="M11" s="1350"/>
      <c r="N11" s="355"/>
      <c r="O11" s="1345"/>
      <c r="P11" s="211"/>
      <c r="Q11" s="211"/>
      <c r="R11" s="1345"/>
      <c r="T11" s="405"/>
      <c r="U11" s="76"/>
      <c r="V11" s="76"/>
      <c r="W11" s="76"/>
    </row>
    <row r="12" spans="2:23" ht="18.75" customHeight="1" thickBot="1">
      <c r="B12" s="223" t="s">
        <v>2947</v>
      </c>
      <c r="C12" s="416"/>
      <c r="D12" s="1705"/>
      <c r="E12" s="1585"/>
      <c r="F12" s="1585"/>
      <c r="G12" s="1689"/>
      <c r="I12" s="95"/>
      <c r="M12" s="1350"/>
      <c r="N12" s="355"/>
      <c r="O12" s="1345"/>
      <c r="P12" s="211"/>
      <c r="Q12" s="211"/>
      <c r="R12" s="1345"/>
      <c r="T12" s="223" t="s">
        <v>2947</v>
      </c>
      <c r="U12" s="77"/>
      <c r="V12" s="77"/>
      <c r="W12" s="907"/>
    </row>
    <row r="13" spans="2:23" s="1311" customFormat="1" ht="30" customHeight="1">
      <c r="B13" s="237" t="s">
        <v>2948</v>
      </c>
      <c r="C13" s="224" t="s">
        <v>813</v>
      </c>
      <c r="D13" s="1701">
        <v>3</v>
      </c>
      <c r="E13" s="1499">
        <v>5.1239999999999997</v>
      </c>
      <c r="F13" s="1499">
        <v>15.618</v>
      </c>
      <c r="G13" s="1505">
        <f>SUM(E13:F13)</f>
        <v>20.742000000000001</v>
      </c>
      <c r="H13" s="54"/>
      <c r="I13" s="922" t="s">
        <v>2949</v>
      </c>
      <c r="K13" s="685"/>
      <c r="M13" s="1350"/>
      <c r="N13" s="355">
        <f>IF( SUM( P13:Q13 ) = 0, 0, $P$5 )</f>
        <v>0</v>
      </c>
      <c r="O13" s="1345"/>
      <c r="P13" s="356">
        <f xml:space="preserve"> IF( ISNUMBER(E13 ), 0, 1 )</f>
        <v>0</v>
      </c>
      <c r="Q13" s="356">
        <f xml:space="preserve"> IF( ISNUMBER(F13 ), 0, 1 )</f>
        <v>0</v>
      </c>
      <c r="R13" s="1345"/>
      <c r="T13" s="237" t="s">
        <v>2948</v>
      </c>
      <c r="U13" s="238" t="s">
        <v>2950</v>
      </c>
      <c r="V13" s="238" t="s">
        <v>2951</v>
      </c>
      <c r="W13" s="335" t="s">
        <v>2952</v>
      </c>
    </row>
    <row r="14" spans="2:23" s="1311" customFormat="1" ht="30" customHeight="1">
      <c r="B14" s="1423" t="s">
        <v>812</v>
      </c>
      <c r="C14" s="220" t="s">
        <v>813</v>
      </c>
      <c r="D14" s="1702">
        <v>3</v>
      </c>
      <c r="E14" s="1490">
        <f>E8</f>
        <v>5.52</v>
      </c>
      <c r="F14" s="1490">
        <f>F8</f>
        <v>10.79</v>
      </c>
      <c r="G14" s="1510">
        <f>SUM(E14:F14)</f>
        <v>16.309999999999999</v>
      </c>
      <c r="H14" s="54"/>
      <c r="I14" s="923" t="s">
        <v>2953</v>
      </c>
      <c r="K14" s="686"/>
      <c r="M14" s="1350"/>
      <c r="N14" s="355"/>
      <c r="O14" s="1345"/>
      <c r="P14" s="211"/>
      <c r="Q14" s="211"/>
      <c r="R14" s="1345"/>
      <c r="T14" s="1423" t="s">
        <v>812</v>
      </c>
      <c r="U14" s="333" t="s">
        <v>2944</v>
      </c>
      <c r="V14" s="222" t="s">
        <v>2945</v>
      </c>
      <c r="W14" s="299" t="s">
        <v>2946</v>
      </c>
    </row>
    <row r="15" spans="2:23" s="1311" customFormat="1" ht="30" customHeight="1">
      <c r="B15" s="1423" t="s">
        <v>2954</v>
      </c>
      <c r="C15" s="220" t="s">
        <v>813</v>
      </c>
      <c r="D15" s="1702">
        <v>3</v>
      </c>
      <c r="E15" s="1498">
        <f>'2J'!E11*(-1)</f>
        <v>-12.200000000000001</v>
      </c>
      <c r="F15" s="1498">
        <f>'2J'!E18*(-1)</f>
        <v>-14.929</v>
      </c>
      <c r="G15" s="1510">
        <f>SUM(E15:F15)</f>
        <v>-27.129000000000001</v>
      </c>
      <c r="H15" s="54"/>
      <c r="I15" s="923" t="s">
        <v>2955</v>
      </c>
      <c r="K15" s="686"/>
      <c r="M15" s="1350"/>
      <c r="N15" s="355"/>
      <c r="O15" s="1345"/>
      <c r="P15" s="211"/>
      <c r="Q15" s="211"/>
      <c r="R15" s="1345"/>
      <c r="T15" s="1423" t="s">
        <v>2954</v>
      </c>
      <c r="U15" s="688" t="s">
        <v>2956</v>
      </c>
      <c r="V15" s="310" t="s">
        <v>2957</v>
      </c>
      <c r="W15" s="299" t="s">
        <v>2958</v>
      </c>
    </row>
    <row r="16" spans="2:23" s="1311" customFormat="1" ht="30" customHeight="1" thickBot="1">
      <c r="B16" s="1431" t="s">
        <v>2959</v>
      </c>
      <c r="C16" s="227" t="s">
        <v>813</v>
      </c>
      <c r="D16" s="1703">
        <v>3</v>
      </c>
      <c r="E16" s="1492">
        <f>SUM(E13:E15)</f>
        <v>-1.5560000000000027</v>
      </c>
      <c r="F16" s="1492">
        <f>SUM(F13:F15)</f>
        <v>11.479000000000001</v>
      </c>
      <c r="G16" s="1514">
        <f>SUM(E16:F16)</f>
        <v>9.9229999999999983</v>
      </c>
      <c r="H16" s="54"/>
      <c r="I16" s="924" t="s">
        <v>2960</v>
      </c>
      <c r="K16" s="686"/>
      <c r="M16" s="1350"/>
      <c r="N16" s="355"/>
      <c r="O16" s="1345"/>
      <c r="P16" s="211"/>
      <c r="Q16" s="211"/>
      <c r="R16" s="1345"/>
      <c r="T16" s="1431" t="s">
        <v>2959</v>
      </c>
      <c r="U16" s="234" t="s">
        <v>2961</v>
      </c>
      <c r="V16" s="228" t="s">
        <v>2962</v>
      </c>
      <c r="W16" s="229" t="s">
        <v>2963</v>
      </c>
    </row>
    <row r="17" spans="2:18" s="1311" customFormat="1">
      <c r="B17" s="75"/>
      <c r="C17" s="75"/>
      <c r="D17" s="75"/>
      <c r="E17" s="32"/>
      <c r="F17" s="32"/>
      <c r="G17" s="32"/>
      <c r="I17" s="93"/>
      <c r="N17" s="413"/>
      <c r="O17" s="1346"/>
      <c r="P17" s="211"/>
      <c r="Q17" s="211"/>
      <c r="R17" s="1346"/>
    </row>
    <row r="18" spans="2:18">
      <c r="B18" s="75"/>
      <c r="C18" s="75"/>
      <c r="D18" s="75"/>
      <c r="N18" s="413"/>
      <c r="P18" s="211"/>
      <c r="Q18" s="211"/>
    </row>
    <row r="19" spans="2:18">
      <c r="P19" s="211"/>
      <c r="Q19" s="211"/>
    </row>
    <row r="20" spans="2:18">
      <c r="N20" s="355"/>
      <c r="P20" s="211"/>
      <c r="Q20" s="211"/>
    </row>
    <row r="21" spans="2:18">
      <c r="P21" s="211"/>
      <c r="Q21" s="211"/>
    </row>
    <row r="22" spans="2:18">
      <c r="N22" s="355"/>
      <c r="P22" s="211"/>
      <c r="Q22" s="211"/>
    </row>
    <row r="23" spans="2:18">
      <c r="O23" s="213"/>
      <c r="P23" s="1348"/>
      <c r="Q23" s="1349"/>
      <c r="R23" s="213"/>
    </row>
    <row r="24" spans="2:18">
      <c r="O24" s="213"/>
      <c r="P24" s="211"/>
      <c r="Q24" s="211"/>
      <c r="R24" s="213"/>
    </row>
    <row r="25" spans="2:18">
      <c r="N25" s="355"/>
      <c r="O25" s="213"/>
      <c r="P25" s="211"/>
      <c r="Q25" s="211"/>
      <c r="R25" s="213"/>
    </row>
    <row r="26" spans="2:18">
      <c r="N26" s="355"/>
      <c r="P26" s="211"/>
      <c r="Q26" s="211"/>
    </row>
    <row r="27" spans="2:18">
      <c r="P27" s="211"/>
      <c r="Q27" s="211"/>
    </row>
    <row r="28" spans="2:18">
      <c r="P28" s="211"/>
      <c r="Q28" s="211"/>
    </row>
    <row r="30" spans="2:18">
      <c r="O30" s="213"/>
      <c r="P30" s="1348"/>
      <c r="Q30" s="1349"/>
      <c r="R30" s="213"/>
    </row>
    <row r="31" spans="2:18">
      <c r="O31" s="213"/>
      <c r="P31" s="1348"/>
      <c r="Q31" s="1349"/>
      <c r="R31" s="213"/>
    </row>
    <row r="32" spans="2:18">
      <c r="N32" s="355">
        <f>IF( P32 = 0, 0, $V$5 )</f>
        <v>0</v>
      </c>
      <c r="P32" s="211"/>
    </row>
    <row r="33" spans="14:18">
      <c r="N33" s="355">
        <f>IF( P33 = 0, 0, $V$5 )</f>
        <v>0</v>
      </c>
      <c r="P33" s="211"/>
      <c r="Q33" s="211"/>
    </row>
    <row r="34" spans="14:18">
      <c r="N34" s="355">
        <f>IF( P34 = 0, 0, $V$5 )</f>
        <v>0</v>
      </c>
      <c r="P34" s="211"/>
      <c r="Q34" s="211"/>
    </row>
    <row r="35" spans="14:18">
      <c r="P35" s="211"/>
      <c r="Q35" s="211"/>
    </row>
    <row r="37" spans="14:18">
      <c r="O37" s="215"/>
      <c r="P37" s="380"/>
      <c r="Q37" s="197"/>
      <c r="R37" s="215"/>
    </row>
  </sheetData>
  <mergeCells count="7">
    <mergeCell ref="P4:Q4"/>
    <mergeCell ref="B1:F1"/>
    <mergeCell ref="T1:V1"/>
    <mergeCell ref="B2:F2"/>
    <mergeCell ref="T2:V2"/>
    <mergeCell ref="B3:K3"/>
    <mergeCell ref="T3:W3"/>
  </mergeCells>
  <conditionalFormatting sqref="N34">
    <cfRule type="cellIs" dxfId="210" priority="5" operator="equal">
      <formula>0</formula>
    </cfRule>
  </conditionalFormatting>
  <conditionalFormatting sqref="N18 N4:N13">
    <cfRule type="cellIs" dxfId="209" priority="12" operator="equal">
      <formula>0</formula>
    </cfRule>
  </conditionalFormatting>
  <conditionalFormatting sqref="N20">
    <cfRule type="cellIs" dxfId="208" priority="11" operator="equal">
      <formula>0</formula>
    </cfRule>
  </conditionalFormatting>
  <conditionalFormatting sqref="N22">
    <cfRule type="cellIs" dxfId="207" priority="10" operator="equal">
      <formula>0</formula>
    </cfRule>
  </conditionalFormatting>
  <conditionalFormatting sqref="N25">
    <cfRule type="cellIs" dxfId="206" priority="9" operator="equal">
      <formula>0</formula>
    </cfRule>
  </conditionalFormatting>
  <conditionalFormatting sqref="N26">
    <cfRule type="cellIs" dxfId="205" priority="8" operator="equal">
      <formula>0</formula>
    </cfRule>
  </conditionalFormatting>
  <conditionalFormatting sqref="N32">
    <cfRule type="cellIs" dxfId="204" priority="7" operator="equal">
      <formula>0</formula>
    </cfRule>
  </conditionalFormatting>
  <conditionalFormatting sqref="N33">
    <cfRule type="cellIs" dxfId="203" priority="6" operator="equal">
      <formula>0</formula>
    </cfRule>
  </conditionalFormatting>
  <conditionalFormatting sqref="N16:N17">
    <cfRule type="cellIs" dxfId="202" priority="4" operator="equal">
      <formula>0</formula>
    </cfRule>
  </conditionalFormatting>
  <conditionalFormatting sqref="N14:N15">
    <cfRule type="cellIs" dxfId="201" priority="3" operator="equal">
      <formula>0</formula>
    </cfRule>
  </conditionalFormatting>
  <conditionalFormatting sqref="N2">
    <cfRule type="cellIs" dxfId="200" priority="2" operator="equal">
      <formula>0</formula>
    </cfRule>
  </conditionalFormatting>
  <conditionalFormatting sqref="N1">
    <cfRule type="cellIs" dxfId="19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pageSetUpPr fitToPage="1"/>
  </sheetPr>
  <dimension ref="B1:Z28"/>
  <sheetViews>
    <sheetView showGridLines="0" topLeftCell="C1" zoomScale="80" zoomScaleNormal="80" zoomScaleSheetLayoutView="100" workbookViewId="0">
      <selection activeCell="D17" sqref="D17:D31"/>
    </sheetView>
  </sheetViews>
  <sheetFormatPr defaultColWidth="8.625" defaultRowHeight="14.45"/>
  <cols>
    <col min="1" max="1" width="1.625" style="1311" customWidth="1"/>
    <col min="2" max="2" width="36.125" style="1311" customWidth="1"/>
    <col min="3" max="3" width="7" style="1311" customWidth="1"/>
    <col min="4" max="4" width="5.5" style="1311" customWidth="1"/>
    <col min="5" max="8" width="12.5" style="1311" customWidth="1"/>
    <col min="9" max="9" width="1.625" style="1311" customWidth="1"/>
    <col min="10" max="10" width="12.5" style="89" customWidth="1"/>
    <col min="11" max="11" width="1.625" style="1311" customWidth="1"/>
    <col min="12" max="12" width="33.625" style="1311" customWidth="1"/>
    <col min="13" max="14" width="1.625" style="1311" customWidth="1"/>
    <col min="15" max="15" width="25" style="1311" customWidth="1"/>
    <col min="16" max="16" width="1.625" style="1346" customWidth="1"/>
    <col min="17" max="19" width="7.5" style="1346" hidden="1" customWidth="1"/>
    <col min="20" max="20" width="1.625" style="1346" hidden="1" customWidth="1"/>
    <col min="21" max="21" width="1.625" style="1311" customWidth="1"/>
    <col min="22" max="22" width="36.125" style="1311" customWidth="1"/>
    <col min="23" max="26" width="12.5" style="1311" customWidth="1"/>
    <col min="27" max="27" width="1.625" style="1311" customWidth="1"/>
    <col min="28" max="16384" width="8.625" style="1311"/>
  </cols>
  <sheetData>
    <row r="1" spans="2:26" s="66" customFormat="1" ht="30" customHeight="1">
      <c r="B1" s="2147" t="s">
        <v>687</v>
      </c>
      <c r="C1" s="2147"/>
      <c r="D1" s="2147"/>
      <c r="E1" s="2147"/>
      <c r="F1" s="2147"/>
      <c r="G1" s="1442"/>
      <c r="H1" s="1442"/>
      <c r="J1" s="902"/>
      <c r="N1" s="218"/>
      <c r="O1" s="114"/>
      <c r="P1" s="1345"/>
      <c r="Q1" s="1346"/>
      <c r="R1" s="1346"/>
      <c r="S1" s="1346"/>
      <c r="T1" s="1345"/>
      <c r="V1" s="2147" t="s">
        <v>687</v>
      </c>
      <c r="W1" s="2147"/>
      <c r="X1" s="2147"/>
      <c r="Y1" s="2147"/>
      <c r="Z1" s="2147"/>
    </row>
    <row r="2" spans="2:26" s="66" customFormat="1" ht="30" customHeight="1">
      <c r="B2" s="2147" t="s">
        <v>12</v>
      </c>
      <c r="C2" s="2147"/>
      <c r="D2" s="2147"/>
      <c r="E2" s="2147"/>
      <c r="F2" s="2147"/>
      <c r="G2" s="694"/>
      <c r="H2" s="694"/>
      <c r="J2" s="902"/>
      <c r="N2" s="218"/>
      <c r="O2" s="114"/>
      <c r="P2" s="1345"/>
      <c r="Q2" s="1346"/>
      <c r="R2" s="1346"/>
      <c r="S2" s="1346"/>
      <c r="T2" s="1345"/>
      <c r="V2" s="2147"/>
      <c r="W2" s="2147"/>
      <c r="X2" s="2147"/>
      <c r="Y2" s="2147"/>
      <c r="Z2" s="2147"/>
    </row>
    <row r="3" spans="2:26" ht="45" customHeight="1">
      <c r="B3" s="2076" t="s">
        <v>688</v>
      </c>
      <c r="C3" s="2076"/>
      <c r="D3" s="2076"/>
      <c r="E3" s="2076"/>
      <c r="F3" s="2076"/>
      <c r="G3" s="2076"/>
      <c r="H3" s="2076"/>
      <c r="I3" s="2076"/>
      <c r="J3" s="2076"/>
      <c r="K3" s="2076"/>
      <c r="L3" s="2076"/>
      <c r="N3" s="171"/>
      <c r="O3" s="265" t="s">
        <v>798</v>
      </c>
      <c r="P3" s="1345"/>
      <c r="T3" s="1345"/>
      <c r="V3" s="2077" t="s">
        <v>2964</v>
      </c>
      <c r="W3" s="2078"/>
      <c r="X3" s="2078"/>
      <c r="Y3" s="2078"/>
      <c r="Z3" s="2078"/>
    </row>
    <row r="4" spans="2:26" ht="14.25" customHeight="1" thickBot="1">
      <c r="B4" s="713"/>
      <c r="C4" s="713"/>
      <c r="D4" s="713"/>
      <c r="E4" s="713"/>
      <c r="F4" s="713"/>
      <c r="G4" s="713"/>
      <c r="H4" s="713"/>
      <c r="I4" s="77"/>
      <c r="J4" s="26"/>
      <c r="N4" s="1350"/>
      <c r="P4" s="1345"/>
      <c r="Q4" s="2031" t="s">
        <v>799</v>
      </c>
      <c r="R4" s="2031"/>
      <c r="S4" s="2031"/>
      <c r="T4" s="1345"/>
      <c r="V4" s="713"/>
      <c r="W4" s="713"/>
      <c r="X4" s="713"/>
      <c r="Y4" s="713"/>
      <c r="Z4" s="713"/>
    </row>
    <row r="5" spans="2:26" ht="56.25" customHeight="1" thickBot="1">
      <c r="B5" s="341" t="s">
        <v>800</v>
      </c>
      <c r="C5" s="321" t="s">
        <v>801</v>
      </c>
      <c r="D5" s="321" t="s">
        <v>802</v>
      </c>
      <c r="E5" s="321" t="s">
        <v>1736</v>
      </c>
      <c r="F5" s="321" t="s">
        <v>1737</v>
      </c>
      <c r="G5" s="321" t="s">
        <v>1738</v>
      </c>
      <c r="H5" s="342" t="s">
        <v>1016</v>
      </c>
      <c r="I5" s="77"/>
      <c r="J5" s="343" t="s">
        <v>806</v>
      </c>
      <c r="L5" s="343" t="s">
        <v>807</v>
      </c>
      <c r="N5" s="1350"/>
      <c r="P5" s="1345"/>
      <c r="Q5" s="198" t="s">
        <v>808</v>
      </c>
      <c r="R5" s="198"/>
      <c r="S5" s="198"/>
      <c r="T5" s="1345"/>
      <c r="V5" s="341" t="s">
        <v>800</v>
      </c>
      <c r="W5" s="321" t="s">
        <v>1736</v>
      </c>
      <c r="X5" s="321" t="s">
        <v>1737</v>
      </c>
      <c r="Y5" s="321" t="s">
        <v>1738</v>
      </c>
      <c r="Z5" s="342" t="s">
        <v>1016</v>
      </c>
    </row>
    <row r="6" spans="2:26" ht="21" customHeight="1" thickBot="1">
      <c r="B6" s="91"/>
      <c r="C6" s="91"/>
      <c r="D6" s="91"/>
      <c r="E6" s="937"/>
      <c r="F6" s="937"/>
      <c r="G6" s="937"/>
      <c r="H6" s="937"/>
      <c r="I6" s="77"/>
      <c r="J6" s="26"/>
      <c r="N6" s="1350"/>
      <c r="P6" s="1345"/>
      <c r="Q6" s="1311"/>
      <c r="R6" s="1311"/>
      <c r="S6" s="1311"/>
      <c r="T6" s="1345"/>
      <c r="V6" s="91"/>
      <c r="W6" s="937"/>
      <c r="X6" s="937"/>
      <c r="Y6" s="937"/>
      <c r="Z6" s="937"/>
    </row>
    <row r="7" spans="2:26" ht="33" customHeight="1" thickBot="1">
      <c r="B7" s="1441" t="s">
        <v>2965</v>
      </c>
      <c r="C7" s="291" t="s">
        <v>813</v>
      </c>
      <c r="D7" s="291">
        <v>3</v>
      </c>
      <c r="E7" s="1661">
        <v>-7.0000000000000007E-2</v>
      </c>
      <c r="F7" s="1661">
        <v>1.446</v>
      </c>
      <c r="G7" s="1661">
        <v>7.508</v>
      </c>
      <c r="H7" s="1566">
        <f>SUM(E7:G7)</f>
        <v>8.8840000000000003</v>
      </c>
      <c r="J7" s="928" t="s">
        <v>2966</v>
      </c>
      <c r="L7" s="685"/>
      <c r="N7" s="1350"/>
      <c r="O7" s="355">
        <f xml:space="preserve"> IF( SUM( Q7:S7 ) = 0, 0,$Q$5)</f>
        <v>0</v>
      </c>
      <c r="P7" s="1345"/>
      <c r="Q7" s="356">
        <f xml:space="preserve"> IF( ISNUMBER(E7 ), 0, 1 )</f>
        <v>0</v>
      </c>
      <c r="R7" s="356">
        <f t="shared" ref="R7:S7" si="0" xml:space="preserve"> IF( ISNUMBER(F7 ), 0, 1 )</f>
        <v>0</v>
      </c>
      <c r="S7" s="356">
        <f t="shared" si="0"/>
        <v>0</v>
      </c>
      <c r="T7" s="1345"/>
      <c r="V7" s="1441" t="s">
        <v>2965</v>
      </c>
      <c r="W7" s="318" t="s">
        <v>2967</v>
      </c>
      <c r="X7" s="318" t="s">
        <v>2968</v>
      </c>
      <c r="Y7" s="292" t="s">
        <v>2969</v>
      </c>
      <c r="Z7" s="293" t="s">
        <v>2970</v>
      </c>
    </row>
    <row r="8" spans="2:26">
      <c r="O8" s="413"/>
      <c r="Q8" s="211"/>
      <c r="R8" s="211"/>
      <c r="S8" s="211"/>
    </row>
    <row r="9" spans="2:26">
      <c r="O9" s="413"/>
      <c r="Q9" s="211"/>
      <c r="R9" s="211"/>
      <c r="S9" s="211"/>
    </row>
    <row r="10" spans="2:26">
      <c r="Q10" s="211"/>
      <c r="R10" s="211"/>
      <c r="S10" s="211"/>
    </row>
    <row r="11" spans="2:26">
      <c r="O11" s="355"/>
      <c r="Q11" s="211"/>
      <c r="R11" s="211"/>
      <c r="S11" s="211"/>
    </row>
    <row r="12" spans="2:26">
      <c r="Q12" s="211"/>
      <c r="R12" s="211"/>
      <c r="S12" s="211"/>
    </row>
    <row r="13" spans="2:26">
      <c r="O13" s="355"/>
      <c r="Q13" s="211"/>
      <c r="R13" s="211"/>
      <c r="S13" s="211"/>
    </row>
    <row r="14" spans="2:26">
      <c r="P14" s="213"/>
      <c r="Q14" s="1348"/>
      <c r="R14" s="1348"/>
      <c r="S14" s="1348"/>
      <c r="T14" s="213"/>
    </row>
    <row r="15" spans="2:26">
      <c r="P15" s="213"/>
      <c r="Q15" s="211"/>
      <c r="R15" s="211"/>
      <c r="S15" s="211"/>
      <c r="T15" s="213"/>
    </row>
    <row r="16" spans="2:26">
      <c r="O16" s="355"/>
      <c r="P16" s="213"/>
      <c r="Q16" s="211"/>
      <c r="R16" s="211"/>
      <c r="S16" s="211"/>
      <c r="T16" s="213"/>
    </row>
    <row r="17" spans="15:20">
      <c r="O17" s="355"/>
      <c r="Q17" s="211"/>
      <c r="R17" s="211"/>
      <c r="S17" s="211"/>
    </row>
    <row r="18" spans="15:20">
      <c r="Q18" s="211"/>
      <c r="R18" s="211"/>
      <c r="S18" s="211"/>
    </row>
    <row r="19" spans="15:20">
      <c r="Q19" s="211"/>
      <c r="R19" s="211"/>
      <c r="S19" s="211"/>
    </row>
    <row r="21" spans="15:20">
      <c r="P21" s="213"/>
      <c r="Q21" s="1348"/>
      <c r="R21" s="1348"/>
      <c r="S21" s="1348"/>
      <c r="T21" s="213"/>
    </row>
    <row r="22" spans="15:20">
      <c r="P22" s="213"/>
      <c r="Q22" s="1348"/>
      <c r="R22" s="1348"/>
      <c r="S22" s="1348"/>
      <c r="T22" s="213"/>
    </row>
    <row r="23" spans="15:20">
      <c r="O23" s="355">
        <f>IF( Q23 = 0, 0, $Y$5 )</f>
        <v>0</v>
      </c>
      <c r="Q23" s="211"/>
      <c r="R23" s="211"/>
      <c r="S23" s="211"/>
    </row>
    <row r="24" spans="15:20">
      <c r="O24" s="355">
        <f>IF( Q24 = 0, 0, $Y$5 )</f>
        <v>0</v>
      </c>
      <c r="Q24" s="211"/>
      <c r="R24" s="211"/>
      <c r="S24" s="211"/>
    </row>
    <row r="25" spans="15:20">
      <c r="O25" s="355">
        <f>IF( Q25 = 0, 0, $Y$5 )</f>
        <v>0</v>
      </c>
      <c r="Q25" s="211"/>
      <c r="R25" s="211"/>
      <c r="S25" s="211"/>
    </row>
    <row r="26" spans="15:20">
      <c r="Q26" s="211"/>
      <c r="R26" s="211"/>
      <c r="S26" s="211"/>
    </row>
    <row r="28" spans="15:20">
      <c r="P28" s="215"/>
      <c r="Q28" s="380"/>
      <c r="R28" s="380"/>
      <c r="S28" s="380"/>
      <c r="T28" s="215"/>
    </row>
  </sheetData>
  <mergeCells count="7">
    <mergeCell ref="Q4:S4"/>
    <mergeCell ref="B1:F1"/>
    <mergeCell ref="V1:Z1"/>
    <mergeCell ref="B2:F2"/>
    <mergeCell ref="V2:Z2"/>
    <mergeCell ref="B3:L3"/>
    <mergeCell ref="V3:Z3"/>
  </mergeCells>
  <conditionalFormatting sqref="O25 O8">
    <cfRule type="cellIs" dxfId="198" priority="2" operator="equal">
      <formula>0</formula>
    </cfRule>
  </conditionalFormatting>
  <conditionalFormatting sqref="O9">
    <cfRule type="cellIs" dxfId="197" priority="9" operator="equal">
      <formula>0</formula>
    </cfRule>
  </conditionalFormatting>
  <conditionalFormatting sqref="O11">
    <cfRule type="cellIs" dxfId="196" priority="8" operator="equal">
      <formula>0</formula>
    </cfRule>
  </conditionalFormatting>
  <conditionalFormatting sqref="O13">
    <cfRule type="cellIs" dxfId="195" priority="7" operator="equal">
      <formula>0</formula>
    </cfRule>
  </conditionalFormatting>
  <conditionalFormatting sqref="O16">
    <cfRule type="cellIs" dxfId="194" priority="6" operator="equal">
      <formula>0</formula>
    </cfRule>
  </conditionalFormatting>
  <conditionalFormatting sqref="O17">
    <cfRule type="cellIs" dxfId="193" priority="5" operator="equal">
      <formula>0</formula>
    </cfRule>
  </conditionalFormatting>
  <conditionalFormatting sqref="O23">
    <cfRule type="cellIs" dxfId="192" priority="4" operator="equal">
      <formula>0</formula>
    </cfRule>
  </conditionalFormatting>
  <conditionalFormatting sqref="O24">
    <cfRule type="cellIs" dxfId="191" priority="3" operator="equal">
      <formula>0</formula>
    </cfRule>
  </conditionalFormatting>
  <conditionalFormatting sqref="O7">
    <cfRule type="cellIs" dxfId="190" priority="1" operator="equal">
      <formula>0</formula>
    </cfRule>
  </conditionalFormatting>
  <dataValidations count="1">
    <dataValidation type="custom" allowBlank="1" showErrorMessage="1" errorTitle="Input Error" error="Please enter a numeric value." sqref="E7:G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pageSetUpPr fitToPage="1"/>
  </sheetPr>
  <dimension ref="B1:AP37"/>
  <sheetViews>
    <sheetView showGridLines="0" zoomScale="80" zoomScaleNormal="80" zoomScaleSheetLayoutView="100" workbookViewId="0">
      <selection activeCell="D17" sqref="D17:D31"/>
    </sheetView>
  </sheetViews>
  <sheetFormatPr defaultColWidth="9" defaultRowHeight="15.6"/>
  <cols>
    <col min="1" max="1" width="1.625" style="1311" customWidth="1"/>
    <col min="2" max="2" width="36.125" style="1311" customWidth="1"/>
    <col min="3" max="3" width="7.125" style="1311" customWidth="1"/>
    <col min="4" max="4" width="5.625" style="1311" customWidth="1"/>
    <col min="5" max="10" width="12.125" style="1311" customWidth="1"/>
    <col min="11" max="11" width="1.625" style="1311" customWidth="1"/>
    <col min="12" max="12" width="12.125" style="6" customWidth="1"/>
    <col min="13" max="13" width="1.625" style="1311" customWidth="1"/>
    <col min="14" max="14" width="33.625" style="1311" customWidth="1"/>
    <col min="15" max="16" width="1.625" style="1311" customWidth="1"/>
    <col min="17" max="17" width="25.125" style="1311" customWidth="1"/>
    <col min="18" max="18" width="1.625" style="1346" customWidth="1"/>
    <col min="19" max="23" width="7.5" style="1346" hidden="1" customWidth="1"/>
    <col min="24" max="24" width="1.625" style="1346" hidden="1" customWidth="1"/>
    <col min="25" max="25" width="1.625" style="1311" customWidth="1"/>
    <col min="26" max="26" width="36.125" style="1311" customWidth="1"/>
    <col min="27" max="32" width="15.125" style="1311" customWidth="1"/>
    <col min="33" max="33" width="1.625" style="1311" customWidth="1"/>
    <col min="34" max="39" width="9" style="1310"/>
    <col min="40" max="40" width="9.5" style="1310" bestFit="1" customWidth="1"/>
    <col min="41" max="42" width="9" style="1310"/>
    <col min="43" max="16384" width="9" style="1311"/>
  </cols>
  <sheetData>
    <row r="1" spans="2:42" s="66" customFormat="1" ht="30" customHeight="1">
      <c r="B1" s="2147" t="s">
        <v>689</v>
      </c>
      <c r="C1" s="2147"/>
      <c r="D1" s="2147"/>
      <c r="E1" s="2147"/>
      <c r="F1" s="2147"/>
      <c r="G1" s="1442"/>
      <c r="H1" s="1442"/>
      <c r="I1" s="1442"/>
      <c r="J1" s="1442"/>
      <c r="K1" s="217"/>
      <c r="L1" s="6"/>
      <c r="P1" s="218"/>
      <c r="Q1" s="114"/>
      <c r="R1" s="1345"/>
      <c r="S1" s="1346"/>
      <c r="T1" s="1346"/>
      <c r="U1" s="1346"/>
      <c r="V1" s="1346"/>
      <c r="W1" s="1346"/>
      <c r="X1" s="1345"/>
      <c r="Z1" s="2147" t="s">
        <v>689</v>
      </c>
      <c r="AA1" s="2147"/>
      <c r="AB1" s="2147"/>
      <c r="AC1" s="1442"/>
      <c r="AD1" s="1442"/>
      <c r="AE1" s="1442"/>
      <c r="AF1" s="1442"/>
      <c r="AG1" s="217"/>
      <c r="AH1" s="756"/>
      <c r="AI1" s="1310"/>
      <c r="AJ1" s="1310"/>
      <c r="AM1" s="2148"/>
      <c r="AN1" s="2148"/>
      <c r="AO1" s="2148"/>
      <c r="AP1" s="2148"/>
    </row>
    <row r="2" spans="2:42" s="66" customFormat="1" ht="30" customHeight="1">
      <c r="B2" s="2147" t="s">
        <v>12</v>
      </c>
      <c r="C2" s="2147"/>
      <c r="D2" s="2147"/>
      <c r="E2" s="2147"/>
      <c r="F2" s="2147"/>
      <c r="G2" s="694"/>
      <c r="H2" s="694"/>
      <c r="I2" s="694"/>
      <c r="J2" s="694"/>
      <c r="K2" s="217"/>
      <c r="L2" s="6"/>
      <c r="P2" s="218"/>
      <c r="Q2" s="114"/>
      <c r="R2" s="1345"/>
      <c r="S2" s="1346"/>
      <c r="T2" s="1346"/>
      <c r="U2" s="1346"/>
      <c r="V2" s="1346"/>
      <c r="W2" s="1346"/>
      <c r="X2" s="1345"/>
      <c r="Z2" s="2147"/>
      <c r="AA2" s="2147"/>
      <c r="AB2" s="2147"/>
      <c r="AC2" s="694"/>
      <c r="AD2" s="694"/>
      <c r="AE2" s="694"/>
      <c r="AF2" s="694"/>
      <c r="AG2" s="217"/>
      <c r="AH2" s="1310"/>
      <c r="AI2" s="1310"/>
      <c r="AJ2" s="1310"/>
      <c r="AM2" s="1443"/>
      <c r="AN2" s="1443"/>
      <c r="AO2" s="1443"/>
      <c r="AP2" s="1443"/>
    </row>
    <row r="3" spans="2:42" s="90" customFormat="1" ht="47.25" customHeight="1">
      <c r="B3" s="2075" t="s">
        <v>690</v>
      </c>
      <c r="C3" s="2076"/>
      <c r="D3" s="2076"/>
      <c r="E3" s="2076"/>
      <c r="F3" s="2076"/>
      <c r="G3" s="2076"/>
      <c r="H3" s="2076"/>
      <c r="I3" s="2076"/>
      <c r="J3" s="2076"/>
      <c r="K3" s="2076"/>
      <c r="L3" s="2076"/>
      <c r="M3" s="2076"/>
      <c r="N3" s="2076"/>
      <c r="P3" s="171"/>
      <c r="Q3" s="265" t="s">
        <v>798</v>
      </c>
      <c r="R3" s="1345"/>
      <c r="S3" s="1346"/>
      <c r="T3" s="1346"/>
      <c r="U3" s="1346"/>
      <c r="V3" s="1346"/>
      <c r="W3" s="1346"/>
      <c r="X3" s="1345"/>
      <c r="Z3" s="2077" t="s">
        <v>690</v>
      </c>
      <c r="AA3" s="2078"/>
      <c r="AB3" s="2078"/>
      <c r="AC3" s="2078"/>
      <c r="AD3" s="2078"/>
      <c r="AE3" s="2078"/>
      <c r="AF3" s="2078"/>
      <c r="AH3" s="1310"/>
      <c r="AI3" s="1310"/>
      <c r="AJ3" s="1310"/>
      <c r="AK3" s="1310"/>
      <c r="AL3" s="1310"/>
      <c r="AM3" s="1310"/>
      <c r="AN3" s="1310"/>
      <c r="AO3" s="1310"/>
      <c r="AP3" s="1310"/>
    </row>
    <row r="4" spans="2:42" s="90" customFormat="1" ht="19.5" customHeight="1" thickBot="1">
      <c r="B4" s="96"/>
      <c r="C4" s="96"/>
      <c r="D4" s="96"/>
      <c r="E4" s="96"/>
      <c r="F4" s="96"/>
      <c r="G4" s="96"/>
      <c r="H4" s="96"/>
      <c r="I4" s="96"/>
      <c r="J4" s="96"/>
      <c r="K4" s="1311"/>
      <c r="L4" s="6"/>
      <c r="P4" s="1350"/>
      <c r="Q4" s="355"/>
      <c r="R4" s="1345"/>
      <c r="S4" s="2031" t="s">
        <v>799</v>
      </c>
      <c r="T4" s="2031"/>
      <c r="U4" s="2031"/>
      <c r="V4" s="2031"/>
      <c r="W4" s="2031"/>
      <c r="X4" s="1345"/>
      <c r="Z4" s="96"/>
      <c r="AA4" s="96"/>
      <c r="AB4" s="96"/>
      <c r="AC4" s="96"/>
      <c r="AD4" s="96"/>
      <c r="AE4" s="96"/>
      <c r="AF4" s="96"/>
      <c r="AG4" s="1311"/>
      <c r="AH4" s="1310"/>
      <c r="AI4" s="1310"/>
      <c r="AJ4" s="1310"/>
      <c r="AK4" s="1310"/>
      <c r="AL4" s="1310"/>
      <c r="AM4" s="1310"/>
      <c r="AN4" s="1310"/>
      <c r="AO4" s="1310"/>
      <c r="AP4" s="1310"/>
    </row>
    <row r="5" spans="2:42" ht="42.75" customHeight="1" thickBot="1">
      <c r="B5" s="341" t="s">
        <v>800</v>
      </c>
      <c r="C5" s="321" t="s">
        <v>801</v>
      </c>
      <c r="D5" s="321" t="s">
        <v>802</v>
      </c>
      <c r="E5" s="321" t="s">
        <v>1736</v>
      </c>
      <c r="F5" s="321" t="s">
        <v>2742</v>
      </c>
      <c r="G5" s="321" t="s">
        <v>2515</v>
      </c>
      <c r="H5" s="321" t="s">
        <v>1739</v>
      </c>
      <c r="I5" s="321" t="s">
        <v>1836</v>
      </c>
      <c r="J5" s="342" t="s">
        <v>1016</v>
      </c>
      <c r="L5" s="343" t="s">
        <v>806</v>
      </c>
      <c r="N5" s="343" t="s">
        <v>807</v>
      </c>
      <c r="P5" s="1350"/>
      <c r="Q5" s="355"/>
      <c r="R5" s="1345"/>
      <c r="S5" s="198" t="s">
        <v>808</v>
      </c>
      <c r="T5" s="198"/>
      <c r="U5" s="198"/>
      <c r="V5" s="198"/>
      <c r="W5" s="211"/>
      <c r="X5" s="1345"/>
      <c r="Z5" s="341" t="s">
        <v>800</v>
      </c>
      <c r="AA5" s="321" t="s">
        <v>1736</v>
      </c>
      <c r="AB5" s="321" t="s">
        <v>2742</v>
      </c>
      <c r="AC5" s="321" t="s">
        <v>2515</v>
      </c>
      <c r="AD5" s="321" t="s">
        <v>1739</v>
      </c>
      <c r="AE5" s="321" t="s">
        <v>1836</v>
      </c>
      <c r="AF5" s="342" t="s">
        <v>1016</v>
      </c>
    </row>
    <row r="6" spans="2:42" ht="18.75" customHeight="1" thickBot="1">
      <c r="B6" s="376"/>
      <c r="C6" s="376"/>
      <c r="D6" s="376"/>
      <c r="E6" s="376"/>
      <c r="F6" s="376"/>
      <c r="G6" s="376"/>
      <c r="H6" s="376"/>
      <c r="I6" s="376"/>
      <c r="J6" s="376"/>
      <c r="L6" s="376"/>
      <c r="P6" s="1350"/>
      <c r="Q6" s="355"/>
      <c r="R6" s="1345"/>
      <c r="S6" s="1311"/>
      <c r="T6" s="1311"/>
      <c r="U6" s="1311"/>
      <c r="V6" s="1311"/>
      <c r="W6" s="1311"/>
      <c r="X6" s="1345"/>
      <c r="Z6" s="376"/>
      <c r="AA6" s="376"/>
      <c r="AB6" s="376"/>
      <c r="AC6" s="376"/>
      <c r="AD6" s="376"/>
      <c r="AE6" s="376"/>
      <c r="AF6" s="376"/>
    </row>
    <row r="7" spans="2:42" ht="20.25" customHeight="1" thickBot="1">
      <c r="B7" s="223" t="s">
        <v>2971</v>
      </c>
      <c r="C7" s="938"/>
      <c r="D7" s="938"/>
      <c r="E7" s="939"/>
      <c r="F7" s="939"/>
      <c r="G7" s="939"/>
      <c r="H7" s="939"/>
      <c r="I7" s="939"/>
      <c r="J7" s="939"/>
      <c r="K7" s="54"/>
      <c r="L7" s="35"/>
      <c r="P7" s="1350"/>
      <c r="Q7" s="355"/>
      <c r="R7" s="1345"/>
      <c r="S7" s="1347"/>
      <c r="T7" s="1347"/>
      <c r="U7" s="1347"/>
      <c r="V7" s="1347"/>
      <c r="W7" s="1347"/>
      <c r="X7" s="1345"/>
      <c r="Z7" s="223" t="s">
        <v>2971</v>
      </c>
      <c r="AA7" s="376"/>
      <c r="AB7" s="376"/>
      <c r="AC7" s="376"/>
      <c r="AD7" s="376"/>
      <c r="AE7" s="376"/>
      <c r="AF7" s="376"/>
      <c r="AG7" s="54"/>
    </row>
    <row r="8" spans="2:42" ht="35.25" customHeight="1">
      <c r="B8" s="237" t="s">
        <v>2972</v>
      </c>
      <c r="C8" s="224" t="s">
        <v>813</v>
      </c>
      <c r="D8" s="224">
        <v>3</v>
      </c>
      <c r="E8" s="1497">
        <f>'2I'!H11</f>
        <v>89.841999999999985</v>
      </c>
      <c r="F8" s="1497">
        <f>'2I'!I11</f>
        <v>788.4670000000001</v>
      </c>
      <c r="G8" s="1497">
        <f>'2I'!H23</f>
        <v>810.72</v>
      </c>
      <c r="H8" s="1497">
        <f>'2I'!I23</f>
        <v>159.54399999999998</v>
      </c>
      <c r="I8" s="1497">
        <f>'2I'!G28</f>
        <v>48.593000000000004</v>
      </c>
      <c r="J8" s="1505">
        <f>SUM(E8:I8)</f>
        <v>1897.1659999999999</v>
      </c>
      <c r="K8" s="54"/>
      <c r="L8" s="230" t="s">
        <v>2973</v>
      </c>
      <c r="N8" s="686"/>
      <c r="P8" s="1350"/>
      <c r="Q8" s="355"/>
      <c r="R8" s="1345"/>
      <c r="S8" s="211"/>
      <c r="T8" s="211"/>
      <c r="U8" s="211"/>
      <c r="V8" s="211"/>
      <c r="W8" s="211"/>
      <c r="X8" s="1345"/>
      <c r="Z8" s="237" t="s">
        <v>2972</v>
      </c>
      <c r="AA8" s="238" t="s">
        <v>2974</v>
      </c>
      <c r="AB8" s="238" t="s">
        <v>2975</v>
      </c>
      <c r="AC8" s="238" t="s">
        <v>2976</v>
      </c>
      <c r="AD8" s="238" t="s">
        <v>2977</v>
      </c>
      <c r="AE8" s="238" t="s">
        <v>2978</v>
      </c>
      <c r="AF8" s="1131" t="s">
        <v>2979</v>
      </c>
      <c r="AG8" s="54"/>
    </row>
    <row r="9" spans="2:42" ht="35.25" customHeight="1">
      <c r="B9" s="1423" t="s">
        <v>2980</v>
      </c>
      <c r="C9" s="220" t="s">
        <v>813</v>
      </c>
      <c r="D9" s="220">
        <v>3</v>
      </c>
      <c r="E9" s="1498">
        <f>'2E'!H10</f>
        <v>0</v>
      </c>
      <c r="F9" s="1498">
        <f>'2E'!H26</f>
        <v>27.154</v>
      </c>
      <c r="G9" s="1498">
        <f>'2E'!H41</f>
        <v>14.91</v>
      </c>
      <c r="H9" s="1507"/>
      <c r="I9" s="1507"/>
      <c r="J9" s="1510">
        <f>SUM(E9:G9)</f>
        <v>42.064</v>
      </c>
      <c r="K9" s="54"/>
      <c r="L9" s="231" t="s">
        <v>2981</v>
      </c>
      <c r="N9" s="686"/>
      <c r="P9" s="1350"/>
      <c r="Q9" s="355"/>
      <c r="R9" s="1345"/>
      <c r="S9" s="211"/>
      <c r="T9" s="211"/>
      <c r="U9" s="211"/>
      <c r="V9" s="211"/>
      <c r="W9" s="211"/>
      <c r="X9" s="1345"/>
      <c r="Z9" s="1423" t="s">
        <v>2980</v>
      </c>
      <c r="AA9" s="236" t="s">
        <v>2982</v>
      </c>
      <c r="AB9" s="236" t="s">
        <v>2983</v>
      </c>
      <c r="AC9" s="236" t="s">
        <v>2984</v>
      </c>
      <c r="AD9" s="236" t="s">
        <v>2985</v>
      </c>
      <c r="AE9" s="236" t="s">
        <v>2986</v>
      </c>
      <c r="AF9" s="1132" t="s">
        <v>2987</v>
      </c>
      <c r="AG9" s="54"/>
    </row>
    <row r="10" spans="2:42" ht="35.25" customHeight="1" thickBot="1">
      <c r="B10" s="1431" t="s">
        <v>2988</v>
      </c>
      <c r="C10" s="227" t="s">
        <v>813</v>
      </c>
      <c r="D10" s="227">
        <v>3</v>
      </c>
      <c r="E10" s="1492">
        <f>SUM(E8:E9)</f>
        <v>89.841999999999985</v>
      </c>
      <c r="F10" s="1492">
        <f>SUM(F8:F9)</f>
        <v>815.62100000000009</v>
      </c>
      <c r="G10" s="1492">
        <f>SUM(G8:G9)</f>
        <v>825.63</v>
      </c>
      <c r="H10" s="1492">
        <f>H8</f>
        <v>159.54399999999998</v>
      </c>
      <c r="I10" s="1492">
        <f>I8</f>
        <v>48.593000000000004</v>
      </c>
      <c r="J10" s="1514">
        <f>SUM(E10:I10)</f>
        <v>1939.2300000000002</v>
      </c>
      <c r="K10" s="54"/>
      <c r="L10" s="232" t="s">
        <v>2989</v>
      </c>
      <c r="N10" s="686"/>
      <c r="P10" s="1350"/>
      <c r="Q10" s="355"/>
      <c r="R10" s="1345"/>
      <c r="S10" s="211"/>
      <c r="T10" s="211"/>
      <c r="U10" s="211"/>
      <c r="V10" s="211"/>
      <c r="W10" s="211"/>
      <c r="X10" s="1345"/>
      <c r="Z10" s="1431" t="s">
        <v>2988</v>
      </c>
      <c r="AA10" s="337" t="s">
        <v>2990</v>
      </c>
      <c r="AB10" s="337" t="s">
        <v>2991</v>
      </c>
      <c r="AC10" s="337" t="s">
        <v>2992</v>
      </c>
      <c r="AD10" s="337" t="s">
        <v>2993</v>
      </c>
      <c r="AE10" s="337" t="s">
        <v>2994</v>
      </c>
      <c r="AF10" s="1133" t="s">
        <v>2995</v>
      </c>
      <c r="AG10" s="54"/>
    </row>
    <row r="11" spans="2:42" ht="15" customHeight="1" thickBot="1">
      <c r="B11" s="46"/>
      <c r="C11" s="46"/>
      <c r="D11" s="46"/>
      <c r="E11" s="1495"/>
      <c r="F11" s="1495"/>
      <c r="G11" s="1495"/>
      <c r="H11" s="1495"/>
      <c r="I11" s="1569"/>
      <c r="J11" s="1495"/>
      <c r="K11" s="54"/>
      <c r="L11" s="26"/>
      <c r="P11" s="1350"/>
      <c r="Q11" s="355"/>
      <c r="R11" s="1345"/>
      <c r="S11" s="211"/>
      <c r="T11" s="211"/>
      <c r="U11" s="211"/>
      <c r="V11" s="211"/>
      <c r="W11" s="211"/>
      <c r="X11" s="1345"/>
      <c r="Z11" s="46"/>
      <c r="AA11" s="76"/>
      <c r="AB11" s="76"/>
      <c r="AC11" s="76"/>
      <c r="AD11" s="76"/>
      <c r="AE11" s="101"/>
      <c r="AF11" s="76"/>
      <c r="AG11" s="54"/>
    </row>
    <row r="12" spans="2:42" ht="20.25" customHeight="1" thickBot="1">
      <c r="B12" s="223" t="s">
        <v>2996</v>
      </c>
      <c r="C12" s="416"/>
      <c r="D12" s="416"/>
      <c r="E12" s="1473"/>
      <c r="F12" s="1473"/>
      <c r="G12" s="1473"/>
      <c r="H12" s="1473"/>
      <c r="I12" s="1473"/>
      <c r="J12" s="1473"/>
      <c r="K12" s="54"/>
      <c r="L12" s="26"/>
      <c r="P12" s="1350"/>
      <c r="Q12" s="355"/>
      <c r="R12" s="1345"/>
      <c r="S12" s="211"/>
      <c r="T12" s="211"/>
      <c r="U12" s="211"/>
      <c r="V12" s="211"/>
      <c r="W12" s="211"/>
      <c r="X12" s="1345"/>
      <c r="Z12" s="223" t="s">
        <v>2996</v>
      </c>
      <c r="AA12" s="376"/>
      <c r="AB12" s="376"/>
      <c r="AC12" s="376"/>
      <c r="AD12" s="376"/>
      <c r="AE12" s="376"/>
      <c r="AF12" s="376"/>
      <c r="AG12" s="54"/>
    </row>
    <row r="13" spans="2:42" ht="37.5" customHeight="1" thickBot="1">
      <c r="B13" s="237" t="s">
        <v>2997</v>
      </c>
      <c r="C13" s="224" t="s">
        <v>813</v>
      </c>
      <c r="D13" s="224">
        <v>3</v>
      </c>
      <c r="E13" s="1487">
        <v>91.111999999999995</v>
      </c>
      <c r="F13" s="1487">
        <v>790.47699999999998</v>
      </c>
      <c r="G13" s="1487">
        <v>838.67399999999998</v>
      </c>
      <c r="H13" s="1487">
        <v>166.24700000000001</v>
      </c>
      <c r="I13" s="1487">
        <v>50.948999999999998</v>
      </c>
      <c r="J13" s="1505">
        <f>SUM(E13:I13)</f>
        <v>1937.4590000000001</v>
      </c>
      <c r="K13" s="54"/>
      <c r="L13" s="230" t="s">
        <v>2998</v>
      </c>
      <c r="N13" s="685"/>
      <c r="P13" s="1350"/>
      <c r="Q13" s="355">
        <f>IF( SUM( S13:W13 ) = 0, 0, $S$5 )</f>
        <v>0</v>
      </c>
      <c r="R13" s="1345"/>
      <c r="S13" s="356">
        <f xml:space="preserve"> IF( ISNUMBER(E13 ), 0, 1 )</f>
        <v>0</v>
      </c>
      <c r="T13" s="356">
        <f xml:space="preserve"> IF( ISNUMBER(F13 ), 0, 1 )</f>
        <v>0</v>
      </c>
      <c r="U13" s="356">
        <f xml:space="preserve"> IF( ISNUMBER(G13 ), 0, 1 )</f>
        <v>0</v>
      </c>
      <c r="V13" s="356">
        <f xml:space="preserve"> IF( ISNUMBER(H13 ), 0, 1 )</f>
        <v>0</v>
      </c>
      <c r="W13" s="356">
        <f xml:space="preserve"> IF( ISNUMBER(I13 ), 0, 1 )</f>
        <v>0</v>
      </c>
      <c r="X13" s="1345"/>
      <c r="Z13" s="237" t="s">
        <v>2997</v>
      </c>
      <c r="AA13" s="238" t="s">
        <v>2999</v>
      </c>
      <c r="AB13" s="238" t="s">
        <v>3000</v>
      </c>
      <c r="AC13" s="238" t="s">
        <v>3001</v>
      </c>
      <c r="AD13" s="238" t="s">
        <v>3002</v>
      </c>
      <c r="AE13" s="238" t="s">
        <v>3003</v>
      </c>
      <c r="AF13" s="1131" t="s">
        <v>3004</v>
      </c>
      <c r="AG13" s="54"/>
    </row>
    <row r="14" spans="2:42" ht="37.5" customHeight="1" thickBot="1">
      <c r="B14" s="1423" t="s">
        <v>3005</v>
      </c>
      <c r="C14" s="220" t="s">
        <v>813</v>
      </c>
      <c r="D14" s="220">
        <v>3</v>
      </c>
      <c r="E14" s="1499">
        <v>0</v>
      </c>
      <c r="F14" s="1499">
        <v>42.625999999999998</v>
      </c>
      <c r="G14" s="1499">
        <v>19.997</v>
      </c>
      <c r="H14" s="1499">
        <v>0</v>
      </c>
      <c r="I14" s="1499">
        <v>0</v>
      </c>
      <c r="J14" s="1510">
        <f>SUM(E14:I14)</f>
        <v>62.622999999999998</v>
      </c>
      <c r="K14" s="54"/>
      <c r="L14" s="231" t="s">
        <v>3006</v>
      </c>
      <c r="N14" s="685"/>
      <c r="P14" s="1350"/>
      <c r="Q14" s="355">
        <f>IF( SUM( S14:W14 ) = 0, 0, $S$5 )</f>
        <v>0</v>
      </c>
      <c r="R14" s="1345"/>
      <c r="S14" s="356">
        <f t="shared" ref="S14:W16" si="0" xml:space="preserve"> IF( ISNUMBER(E14 ), 0, 1 )</f>
        <v>0</v>
      </c>
      <c r="T14" s="356">
        <f t="shared" si="0"/>
        <v>0</v>
      </c>
      <c r="U14" s="356">
        <f t="shared" si="0"/>
        <v>0</v>
      </c>
      <c r="V14" s="356">
        <f t="shared" si="0"/>
        <v>0</v>
      </c>
      <c r="W14" s="356">
        <f t="shared" si="0"/>
        <v>0</v>
      </c>
      <c r="X14" s="1345"/>
      <c r="Z14" s="1423" t="s">
        <v>3005</v>
      </c>
      <c r="AA14" s="236" t="s">
        <v>3007</v>
      </c>
      <c r="AB14" s="236" t="s">
        <v>3008</v>
      </c>
      <c r="AC14" s="236" t="s">
        <v>3009</v>
      </c>
      <c r="AD14" s="236" t="s">
        <v>3010</v>
      </c>
      <c r="AE14" s="236" t="s">
        <v>3011</v>
      </c>
      <c r="AF14" s="240" t="s">
        <v>3012</v>
      </c>
      <c r="AG14" s="54"/>
    </row>
    <row r="15" spans="2:42" ht="37.5" customHeight="1" thickBot="1">
      <c r="B15" s="1423" t="s">
        <v>3013</v>
      </c>
      <c r="C15" s="220" t="s">
        <v>813</v>
      </c>
      <c r="D15" s="220">
        <v>3</v>
      </c>
      <c r="E15" s="1499">
        <v>0</v>
      </c>
      <c r="F15" s="1499">
        <v>0</v>
      </c>
      <c r="G15" s="1499">
        <v>0</v>
      </c>
      <c r="H15" s="1499">
        <v>0</v>
      </c>
      <c r="I15" s="1499">
        <v>0</v>
      </c>
      <c r="J15" s="1510">
        <f>SUM(E15:I15)</f>
        <v>0</v>
      </c>
      <c r="K15" s="54"/>
      <c r="L15" s="231" t="s">
        <v>3014</v>
      </c>
      <c r="N15" s="685"/>
      <c r="P15" s="1350"/>
      <c r="Q15" s="355">
        <f>IF( SUM( S15:W15 ) = 0, 0, $S$5 )</f>
        <v>0</v>
      </c>
      <c r="R15" s="1345"/>
      <c r="S15" s="356">
        <f t="shared" si="0"/>
        <v>0</v>
      </c>
      <c r="T15" s="356">
        <f t="shared" si="0"/>
        <v>0</v>
      </c>
      <c r="U15" s="356">
        <f t="shared" si="0"/>
        <v>0</v>
      </c>
      <c r="V15" s="356">
        <f t="shared" si="0"/>
        <v>0</v>
      </c>
      <c r="W15" s="356">
        <f t="shared" si="0"/>
        <v>0</v>
      </c>
      <c r="X15" s="1345"/>
      <c r="Z15" s="1423" t="s">
        <v>3013</v>
      </c>
      <c r="AA15" s="236" t="s">
        <v>3015</v>
      </c>
      <c r="AB15" s="236" t="s">
        <v>3016</v>
      </c>
      <c r="AC15" s="236" t="s">
        <v>3017</v>
      </c>
      <c r="AD15" s="236" t="s">
        <v>3018</v>
      </c>
      <c r="AE15" s="236" t="s">
        <v>3019</v>
      </c>
      <c r="AF15" s="240" t="s">
        <v>3020</v>
      </c>
      <c r="AG15" s="54"/>
    </row>
    <row r="16" spans="2:42" ht="37.5" customHeight="1">
      <c r="B16" s="1423" t="s">
        <v>3021</v>
      </c>
      <c r="C16" s="220" t="s">
        <v>813</v>
      </c>
      <c r="D16" s="220">
        <v>3</v>
      </c>
      <c r="E16" s="1499">
        <v>0</v>
      </c>
      <c r="F16" s="1499">
        <v>0</v>
      </c>
      <c r="G16" s="1499">
        <v>0</v>
      </c>
      <c r="H16" s="1499">
        <v>0</v>
      </c>
      <c r="I16" s="1499">
        <v>0</v>
      </c>
      <c r="J16" s="1510">
        <f>SUM(E16:I16)</f>
        <v>0</v>
      </c>
      <c r="K16" s="54"/>
      <c r="L16" s="231" t="s">
        <v>3022</v>
      </c>
      <c r="N16" s="685"/>
      <c r="P16" s="1350"/>
      <c r="Q16" s="355">
        <f>IF( SUM( S16:W16 ) = 0, 0, $S$5 )</f>
        <v>0</v>
      </c>
      <c r="R16" s="1345"/>
      <c r="S16" s="356">
        <f t="shared" si="0"/>
        <v>0</v>
      </c>
      <c r="T16" s="356">
        <f t="shared" si="0"/>
        <v>0</v>
      </c>
      <c r="U16" s="356">
        <f t="shared" si="0"/>
        <v>0</v>
      </c>
      <c r="V16" s="356">
        <f t="shared" si="0"/>
        <v>0</v>
      </c>
      <c r="W16" s="356">
        <f t="shared" si="0"/>
        <v>0</v>
      </c>
      <c r="X16" s="1345"/>
      <c r="Z16" s="1423" t="s">
        <v>3021</v>
      </c>
      <c r="AA16" s="236" t="s">
        <v>3023</v>
      </c>
      <c r="AB16" s="236" t="s">
        <v>3024</v>
      </c>
      <c r="AC16" s="236" t="s">
        <v>3025</v>
      </c>
      <c r="AD16" s="236" t="s">
        <v>3026</v>
      </c>
      <c r="AE16" s="236" t="s">
        <v>3027</v>
      </c>
      <c r="AF16" s="240" t="s">
        <v>3028</v>
      </c>
      <c r="AG16" s="54"/>
    </row>
    <row r="17" spans="2:33" ht="37.5" customHeight="1" thickBot="1">
      <c r="B17" s="1431" t="s">
        <v>3029</v>
      </c>
      <c r="C17" s="227" t="s">
        <v>813</v>
      </c>
      <c r="D17" s="227">
        <v>3</v>
      </c>
      <c r="E17" s="1492">
        <f>SUM(E13:E16)</f>
        <v>91.111999999999995</v>
      </c>
      <c r="F17" s="1492">
        <f>SUM(F13:F16)</f>
        <v>833.10299999999995</v>
      </c>
      <c r="G17" s="1492">
        <f>SUM(G13:G16)</f>
        <v>858.67099999999994</v>
      </c>
      <c r="H17" s="1492">
        <f>SUM(H13:H16)</f>
        <v>166.24700000000001</v>
      </c>
      <c r="I17" s="1492">
        <f>SUM(I13:I16)</f>
        <v>50.948999999999998</v>
      </c>
      <c r="J17" s="1514">
        <f>SUM(E17:I17)</f>
        <v>2000.0820000000001</v>
      </c>
      <c r="K17" s="54"/>
      <c r="L17" s="232" t="s">
        <v>3030</v>
      </c>
      <c r="N17" s="686"/>
      <c r="P17" s="1350"/>
      <c r="Q17" s="355"/>
      <c r="R17" s="1345"/>
      <c r="S17" s="211"/>
      <c r="T17" s="211"/>
      <c r="U17" s="211"/>
      <c r="V17" s="211"/>
      <c r="W17" s="211"/>
      <c r="X17" s="1345"/>
      <c r="Z17" s="1431" t="s">
        <v>3029</v>
      </c>
      <c r="AA17" s="337" t="s">
        <v>3031</v>
      </c>
      <c r="AB17" s="337" t="s">
        <v>3032</v>
      </c>
      <c r="AC17" s="337" t="s">
        <v>3033</v>
      </c>
      <c r="AD17" s="337" t="s">
        <v>3034</v>
      </c>
      <c r="AE17" s="337" t="s">
        <v>3035</v>
      </c>
      <c r="AF17" s="1133" t="s">
        <v>3036</v>
      </c>
      <c r="AG17" s="54"/>
    </row>
    <row r="18" spans="2:33" ht="21" customHeight="1" thickBot="1">
      <c r="B18" s="46"/>
      <c r="C18" s="46"/>
      <c r="D18" s="46"/>
      <c r="E18" s="1495"/>
      <c r="F18" s="1495"/>
      <c r="G18" s="1495"/>
      <c r="H18" s="1495"/>
      <c r="I18" s="1569"/>
      <c r="J18" s="1495"/>
      <c r="K18" s="54"/>
      <c r="L18" s="26"/>
      <c r="P18" s="1350"/>
      <c r="Q18" s="355"/>
      <c r="R18" s="1345"/>
      <c r="S18" s="211"/>
      <c r="T18" s="211"/>
      <c r="U18" s="211"/>
      <c r="V18" s="211"/>
      <c r="W18" s="211"/>
      <c r="X18" s="1345"/>
      <c r="Z18" s="46"/>
      <c r="AA18" s="76"/>
      <c r="AB18" s="76"/>
      <c r="AC18" s="76"/>
      <c r="AD18" s="76"/>
      <c r="AE18" s="101"/>
      <c r="AF18" s="76"/>
      <c r="AG18" s="54"/>
    </row>
    <row r="19" spans="2:33" ht="20.25" customHeight="1" thickBot="1">
      <c r="B19" s="223" t="s">
        <v>3037</v>
      </c>
      <c r="C19" s="416"/>
      <c r="D19" s="416"/>
      <c r="E19" s="1473"/>
      <c r="F19" s="1473"/>
      <c r="G19" s="1473"/>
      <c r="H19" s="1473"/>
      <c r="I19" s="1473"/>
      <c r="J19" s="1473"/>
      <c r="K19" s="54"/>
      <c r="L19" s="26"/>
      <c r="P19" s="1350"/>
      <c r="Q19" s="355"/>
      <c r="R19" s="1345"/>
      <c r="S19" s="211"/>
      <c r="T19" s="211"/>
      <c r="U19" s="211"/>
      <c r="V19" s="211"/>
      <c r="W19" s="211"/>
      <c r="X19" s="1345"/>
      <c r="Z19" s="223" t="s">
        <v>3037</v>
      </c>
      <c r="AA19" s="376"/>
      <c r="AB19" s="376"/>
      <c r="AC19" s="376"/>
      <c r="AD19" s="376"/>
      <c r="AE19" s="376"/>
      <c r="AF19" s="376"/>
      <c r="AG19" s="54"/>
    </row>
    <row r="20" spans="2:33" ht="37.5" customHeight="1">
      <c r="B20" s="237" t="s">
        <v>3038</v>
      </c>
      <c r="C20" s="224" t="s">
        <v>813</v>
      </c>
      <c r="D20" s="224">
        <v>3</v>
      </c>
      <c r="E20" s="1488">
        <f>E17</f>
        <v>91.111999999999995</v>
      </c>
      <c r="F20" s="1488">
        <f>F17</f>
        <v>833.10299999999995</v>
      </c>
      <c r="G20" s="1488">
        <f>G17</f>
        <v>858.67099999999994</v>
      </c>
      <c r="H20" s="1488">
        <f>H17</f>
        <v>166.24700000000001</v>
      </c>
      <c r="I20" s="1488">
        <f>I17</f>
        <v>50.948999999999998</v>
      </c>
      <c r="J20" s="1505">
        <f>SUM(E20:I20)</f>
        <v>2000.0820000000001</v>
      </c>
      <c r="K20" s="54"/>
      <c r="L20" s="230" t="s">
        <v>3039</v>
      </c>
      <c r="N20" s="686"/>
      <c r="P20" s="1350"/>
      <c r="Q20" s="355"/>
      <c r="R20" s="1345"/>
      <c r="S20" s="211"/>
      <c r="T20" s="211"/>
      <c r="U20" s="211"/>
      <c r="V20" s="211"/>
      <c r="W20" s="211"/>
      <c r="X20" s="1345"/>
      <c r="Z20" s="237" t="s">
        <v>3038</v>
      </c>
      <c r="AA20" s="238" t="s">
        <v>3040</v>
      </c>
      <c r="AB20" s="238" t="s">
        <v>3041</v>
      </c>
      <c r="AC20" s="238" t="s">
        <v>3042</v>
      </c>
      <c r="AD20" s="238" t="s">
        <v>3043</v>
      </c>
      <c r="AE20" s="238" t="s">
        <v>3044</v>
      </c>
      <c r="AF20" s="239" t="s">
        <v>3045</v>
      </c>
      <c r="AG20" s="54"/>
    </row>
    <row r="21" spans="2:33" ht="37.5" customHeight="1" thickBot="1">
      <c r="B21" s="1423" t="s">
        <v>3046</v>
      </c>
      <c r="C21" s="220" t="s">
        <v>813</v>
      </c>
      <c r="D21" s="220">
        <v>3</v>
      </c>
      <c r="E21" s="1490">
        <f>E10</f>
        <v>89.841999999999985</v>
      </c>
      <c r="F21" s="1490">
        <f>F10</f>
        <v>815.62100000000009</v>
      </c>
      <c r="G21" s="1490">
        <f>G10</f>
        <v>825.63</v>
      </c>
      <c r="H21" s="1490">
        <f>H10</f>
        <v>159.54399999999998</v>
      </c>
      <c r="I21" s="1490">
        <f>I10</f>
        <v>48.593000000000004</v>
      </c>
      <c r="J21" s="1510">
        <f>SUM(E21:I21)</f>
        <v>1939.2300000000002</v>
      </c>
      <c r="K21" s="54"/>
      <c r="L21" s="231" t="s">
        <v>3047</v>
      </c>
      <c r="N21" s="686"/>
      <c r="P21" s="1350"/>
      <c r="Q21" s="355">
        <f>IF( SUM( S21:W21 ) = 0, 0, $S$5 )</f>
        <v>0</v>
      </c>
      <c r="R21" s="1345"/>
      <c r="S21" s="211"/>
      <c r="T21" s="211"/>
      <c r="U21" s="211"/>
      <c r="V21" s="211"/>
      <c r="W21" s="211"/>
      <c r="X21" s="1345"/>
      <c r="Z21" s="1423" t="s">
        <v>3046</v>
      </c>
      <c r="AA21" s="236" t="s">
        <v>3048</v>
      </c>
      <c r="AB21" s="236" t="s">
        <v>3049</v>
      </c>
      <c r="AC21" s="236" t="s">
        <v>3050</v>
      </c>
      <c r="AD21" s="236" t="s">
        <v>3051</v>
      </c>
      <c r="AE21" s="236" t="s">
        <v>3052</v>
      </c>
      <c r="AF21" s="240" t="s">
        <v>3053</v>
      </c>
      <c r="AG21" s="54"/>
    </row>
    <row r="22" spans="2:33" ht="37.5" customHeight="1" thickBot="1">
      <c r="B22" s="1431" t="s">
        <v>3054</v>
      </c>
      <c r="C22" s="227" t="s">
        <v>813</v>
      </c>
      <c r="D22" s="227">
        <v>3</v>
      </c>
      <c r="E22" s="1706">
        <v>1.2689999999999999</v>
      </c>
      <c r="F22" s="1706">
        <v>17.481999999999999</v>
      </c>
      <c r="G22" s="1706">
        <v>33.42</v>
      </c>
      <c r="H22" s="1706">
        <v>6.7030000000000003</v>
      </c>
      <c r="I22" s="1706">
        <v>2.3559999999999999</v>
      </c>
      <c r="J22" s="1514">
        <f>SUM(E22:I22)</f>
        <v>61.230000000000004</v>
      </c>
      <c r="K22" s="54"/>
      <c r="L22" s="232" t="s">
        <v>3055</v>
      </c>
      <c r="N22" s="685"/>
      <c r="P22" s="1350"/>
      <c r="Q22" s="355">
        <f>IF( SUM( S22:W22 ) = 0, 0, $S$5 )</f>
        <v>0</v>
      </c>
      <c r="R22" s="1345"/>
      <c r="S22" s="356">
        <f t="shared" ref="S22:W22" si="1" xml:space="preserve"> IF( ISNUMBER(E22 ), 0, 1 )</f>
        <v>0</v>
      </c>
      <c r="T22" s="356">
        <f t="shared" si="1"/>
        <v>0</v>
      </c>
      <c r="U22" s="356">
        <f t="shared" si="1"/>
        <v>0</v>
      </c>
      <c r="V22" s="356">
        <f t="shared" si="1"/>
        <v>0</v>
      </c>
      <c r="W22" s="356">
        <f t="shared" si="1"/>
        <v>0</v>
      </c>
      <c r="X22" s="1345"/>
      <c r="Z22" s="1431" t="s">
        <v>3054</v>
      </c>
      <c r="AA22" s="337" t="s">
        <v>3056</v>
      </c>
      <c r="AB22" s="337" t="s">
        <v>3057</v>
      </c>
      <c r="AC22" s="337" t="s">
        <v>3058</v>
      </c>
      <c r="AD22" s="337" t="s">
        <v>3059</v>
      </c>
      <c r="AE22" s="337" t="s">
        <v>3060</v>
      </c>
      <c r="AF22" s="338" t="s">
        <v>3061</v>
      </c>
      <c r="AG22" s="54"/>
    </row>
    <row r="23" spans="2:33" ht="12" customHeight="1">
      <c r="B23" s="46"/>
      <c r="C23" s="46"/>
      <c r="D23" s="46"/>
      <c r="E23" s="76"/>
      <c r="F23" s="76"/>
      <c r="G23" s="76"/>
      <c r="H23" s="76"/>
      <c r="I23" s="101"/>
      <c r="J23" s="76"/>
      <c r="K23" s="54"/>
      <c r="L23" s="26"/>
      <c r="R23" s="213"/>
      <c r="S23" s="1348"/>
      <c r="T23" s="1348"/>
      <c r="U23" s="1348"/>
      <c r="V23" s="1348"/>
      <c r="W23" s="1349"/>
      <c r="X23" s="213"/>
      <c r="Z23" s="46"/>
      <c r="AA23" s="76"/>
      <c r="AB23" s="76"/>
      <c r="AC23" s="76"/>
      <c r="AD23" s="76"/>
      <c r="AE23" s="101"/>
      <c r="AF23" s="76"/>
      <c r="AG23" s="54"/>
    </row>
    <row r="24" spans="2:33" ht="14.25" customHeight="1">
      <c r="R24" s="213"/>
      <c r="S24" s="211"/>
      <c r="T24" s="211"/>
      <c r="U24" s="211"/>
      <c r="V24" s="211"/>
      <c r="W24" s="211"/>
      <c r="X24" s="213"/>
    </row>
    <row r="25" spans="2:33">
      <c r="Q25" s="355"/>
      <c r="R25" s="213"/>
      <c r="S25" s="211"/>
      <c r="T25" s="211"/>
      <c r="U25" s="211"/>
      <c r="V25" s="211"/>
      <c r="W25" s="211"/>
      <c r="X25" s="213"/>
    </row>
    <row r="26" spans="2:33">
      <c r="Q26" s="355"/>
      <c r="S26" s="211"/>
      <c r="T26" s="211"/>
      <c r="U26" s="211"/>
      <c r="V26" s="211"/>
      <c r="W26" s="211"/>
    </row>
    <row r="27" spans="2:33">
      <c r="S27" s="211"/>
      <c r="T27" s="211"/>
      <c r="U27" s="211"/>
      <c r="V27" s="211"/>
      <c r="W27" s="211"/>
    </row>
    <row r="28" spans="2:33">
      <c r="S28" s="211"/>
      <c r="T28" s="211"/>
      <c r="U28" s="211"/>
      <c r="V28" s="211"/>
      <c r="W28" s="211"/>
    </row>
    <row r="30" spans="2:33">
      <c r="R30" s="213"/>
      <c r="S30" s="1348"/>
      <c r="T30" s="1348"/>
      <c r="U30" s="1348"/>
      <c r="V30" s="1348"/>
      <c r="W30" s="1349"/>
      <c r="X30" s="213"/>
    </row>
    <row r="31" spans="2:33">
      <c r="R31" s="213"/>
      <c r="S31" s="1348"/>
      <c r="T31" s="1348"/>
      <c r="U31" s="1348"/>
      <c r="V31" s="1348"/>
      <c r="W31" s="1349"/>
      <c r="X31" s="213"/>
    </row>
    <row r="32" spans="2:33">
      <c r="Q32" s="355">
        <f xml:space="preserve"> IF( S32 = 0, 0,#REF! )</f>
        <v>0</v>
      </c>
      <c r="S32" s="211"/>
      <c r="T32" s="211"/>
      <c r="U32" s="211"/>
      <c r="V32" s="211"/>
    </row>
    <row r="33" spans="17:24">
      <c r="Q33" s="355">
        <f xml:space="preserve"> IF( S33 = 0, 0,#REF! )</f>
        <v>0</v>
      </c>
      <c r="S33" s="211"/>
      <c r="T33" s="211"/>
      <c r="U33" s="211"/>
      <c r="V33" s="211"/>
      <c r="W33" s="211"/>
    </row>
    <row r="34" spans="17:24">
      <c r="Q34" s="355">
        <f xml:space="preserve"> IF( S34 = 0, 0,#REF! )</f>
        <v>0</v>
      </c>
      <c r="S34" s="211"/>
      <c r="T34" s="211"/>
      <c r="U34" s="211"/>
      <c r="V34" s="211"/>
      <c r="W34" s="211"/>
    </row>
    <row r="35" spans="17:24">
      <c r="S35" s="211"/>
      <c r="T35" s="211"/>
      <c r="U35" s="211"/>
      <c r="V35" s="211"/>
      <c r="W35" s="211"/>
    </row>
    <row r="37" spans="17:24">
      <c r="R37" s="215"/>
      <c r="S37" s="380"/>
      <c r="T37" s="380"/>
      <c r="U37" s="380"/>
      <c r="V37" s="380"/>
      <c r="W37" s="197"/>
      <c r="X37" s="215"/>
    </row>
  </sheetData>
  <mergeCells count="8">
    <mergeCell ref="S4:W4"/>
    <mergeCell ref="B1:F1"/>
    <mergeCell ref="Z1:AB1"/>
    <mergeCell ref="AM1:AP1"/>
    <mergeCell ref="B2:F2"/>
    <mergeCell ref="Z2:AB2"/>
    <mergeCell ref="B3:N3"/>
    <mergeCell ref="Z3:AF3"/>
  </mergeCells>
  <conditionalFormatting sqref="Q34">
    <cfRule type="cellIs" dxfId="189" priority="4" operator="equal">
      <formula>0</formula>
    </cfRule>
  </conditionalFormatting>
  <conditionalFormatting sqref="Q4:Q16">
    <cfRule type="cellIs" dxfId="188" priority="9" operator="equal">
      <formula>0</formula>
    </cfRule>
  </conditionalFormatting>
  <conditionalFormatting sqref="Q25">
    <cfRule type="cellIs" dxfId="187" priority="8" operator="equal">
      <formula>0</formula>
    </cfRule>
  </conditionalFormatting>
  <conditionalFormatting sqref="Q26">
    <cfRule type="cellIs" dxfId="186" priority="7" operator="equal">
      <formula>0</formula>
    </cfRule>
  </conditionalFormatting>
  <conditionalFormatting sqref="Q32">
    <cfRule type="cellIs" dxfId="185" priority="6" operator="equal">
      <formula>0</formula>
    </cfRule>
  </conditionalFormatting>
  <conditionalFormatting sqref="Q33">
    <cfRule type="cellIs" dxfId="184" priority="5" operator="equal">
      <formula>0</formula>
    </cfRule>
  </conditionalFormatting>
  <conditionalFormatting sqref="Q17:Q20">
    <cfRule type="cellIs" dxfId="183" priority="3" operator="equal">
      <formula>0</formula>
    </cfRule>
  </conditionalFormatting>
  <conditionalFormatting sqref="Q21">
    <cfRule type="cellIs" dxfId="182" priority="2" operator="equal">
      <formula>0</formula>
    </cfRule>
  </conditionalFormatting>
  <conditionalFormatting sqref="Q22">
    <cfRule type="cellIs" dxfId="181"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dimension ref="B1:AC77"/>
  <sheetViews>
    <sheetView showGridLines="0" topLeftCell="A27" zoomScale="80" zoomScaleNormal="80" zoomScaleSheetLayoutView="100" workbookViewId="0">
      <selection activeCell="B3" sqref="B3:J38"/>
    </sheetView>
  </sheetViews>
  <sheetFormatPr defaultColWidth="9" defaultRowHeight="14.45"/>
  <cols>
    <col min="1" max="1" width="1.625" style="1310" customWidth="1"/>
    <col min="2" max="2" width="15" style="1310" customWidth="1"/>
    <col min="3" max="3" width="25" style="1310" customWidth="1"/>
    <col min="4" max="6" width="12.5" style="1310" customWidth="1"/>
    <col min="7" max="7" width="1.625" style="1310" customWidth="1"/>
    <col min="8" max="8" width="12.5" style="1310" customWidth="1"/>
    <col min="9" max="9" width="1.625" style="1310" customWidth="1"/>
    <col min="10" max="10" width="33.5" style="1310" customWidth="1"/>
    <col min="11" max="11" width="1.625" style="1310" customWidth="1"/>
    <col min="12" max="12" width="1.625" style="1311" customWidth="1"/>
    <col min="13" max="13" width="20.125" style="1311" customWidth="1"/>
    <col min="14" max="14" width="1.625" style="1346" customWidth="1"/>
    <col min="15" max="17" width="11.625" style="1346" hidden="1" customWidth="1"/>
    <col min="18" max="18" width="1.625" style="1346" hidden="1" customWidth="1"/>
    <col min="19" max="19" width="1.625" style="1310" customWidth="1"/>
    <col min="20" max="20" width="24" style="1310" customWidth="1"/>
    <col min="21" max="21" width="17.5" style="1310" customWidth="1"/>
    <col min="22" max="24" width="12.125" style="1310" customWidth="1"/>
    <col min="25" max="25" width="1.625" style="1310" customWidth="1"/>
    <col min="26" max="26" width="9" style="1310"/>
    <col min="27" max="27" width="8.625" style="1310" bestFit="1" customWidth="1"/>
    <col min="28" max="16384" width="9" style="1310"/>
  </cols>
  <sheetData>
    <row r="1" spans="2:29" ht="30" customHeight="1">
      <c r="B1" s="2044" t="s">
        <v>691</v>
      </c>
      <c r="C1" s="2044"/>
      <c r="D1" s="2044"/>
      <c r="E1" s="2044"/>
      <c r="F1" s="2044"/>
      <c r="G1" s="2044"/>
      <c r="H1" s="2044"/>
      <c r="I1" s="2044"/>
      <c r="L1" s="218"/>
      <c r="M1" s="355"/>
      <c r="N1" s="1345"/>
      <c r="R1" s="1345"/>
      <c r="T1" s="2044" t="s">
        <v>691</v>
      </c>
      <c r="U1" s="2044"/>
      <c r="V1" s="2044"/>
      <c r="W1" s="2044"/>
      <c r="X1" s="1405"/>
      <c r="Y1" s="1405"/>
      <c r="Z1" s="2148"/>
      <c r="AA1" s="2148"/>
      <c r="AB1" s="2148"/>
      <c r="AC1" s="2148"/>
    </row>
    <row r="2" spans="2:29" ht="30" customHeight="1">
      <c r="B2" s="2044" t="s">
        <v>12</v>
      </c>
      <c r="C2" s="2044"/>
      <c r="D2" s="694"/>
      <c r="E2" s="694"/>
      <c r="F2" s="694"/>
      <c r="G2" s="694"/>
      <c r="H2" s="694"/>
      <c r="I2" s="694"/>
      <c r="L2" s="218"/>
      <c r="M2" s="355"/>
      <c r="N2" s="1345"/>
      <c r="R2" s="1345"/>
      <c r="T2" s="2044"/>
      <c r="U2" s="2044"/>
      <c r="V2" s="694"/>
      <c r="W2" s="694"/>
      <c r="X2" s="694"/>
      <c r="Y2" s="694"/>
      <c r="Z2" s="1443"/>
      <c r="AA2" s="1443"/>
      <c r="AB2" s="1443"/>
      <c r="AC2" s="1443"/>
    </row>
    <row r="3" spans="2:29" ht="45" customHeight="1">
      <c r="B3" s="2075" t="s">
        <v>692</v>
      </c>
      <c r="C3" s="2076"/>
      <c r="D3" s="2076"/>
      <c r="E3" s="2076"/>
      <c r="F3" s="2076"/>
      <c r="G3" s="2076"/>
      <c r="H3" s="2076"/>
      <c r="I3" s="2076"/>
      <c r="J3" s="2076"/>
      <c r="L3" s="171"/>
      <c r="M3" s="265" t="s">
        <v>798</v>
      </c>
      <c r="N3" s="1345"/>
      <c r="R3" s="1345"/>
      <c r="T3" s="2157" t="s">
        <v>692</v>
      </c>
      <c r="U3" s="2158"/>
      <c r="V3" s="2158"/>
      <c r="W3" s="2158"/>
      <c r="X3" s="2158"/>
    </row>
    <row r="4" spans="2:29" ht="15" customHeight="1" thickBot="1">
      <c r="B4" s="86"/>
      <c r="C4" s="86"/>
      <c r="D4" s="86"/>
      <c r="E4" s="86"/>
      <c r="F4" s="86"/>
      <c r="G4" s="86"/>
      <c r="H4" s="86"/>
      <c r="I4" s="86"/>
      <c r="L4" s="1350"/>
      <c r="M4" s="355"/>
      <c r="N4" s="1345"/>
      <c r="O4" s="1404" t="s">
        <v>799</v>
      </c>
      <c r="P4" s="1404"/>
      <c r="Q4" s="1404"/>
      <c r="R4" s="1345"/>
      <c r="T4" s="86"/>
      <c r="U4" s="86"/>
      <c r="V4" s="86"/>
      <c r="W4" s="86"/>
      <c r="X4" s="86"/>
      <c r="Y4" s="86"/>
    </row>
    <row r="5" spans="2:29" ht="57" customHeight="1">
      <c r="B5" s="2058" t="s">
        <v>800</v>
      </c>
      <c r="C5" s="2059"/>
      <c r="D5" s="1419" t="s">
        <v>812</v>
      </c>
      <c r="E5" s="1419" t="s">
        <v>2551</v>
      </c>
      <c r="F5" s="1413" t="s">
        <v>3062</v>
      </c>
      <c r="G5" s="376"/>
      <c r="H5" s="2134" t="s">
        <v>806</v>
      </c>
      <c r="J5" s="2134" t="s">
        <v>807</v>
      </c>
      <c r="L5" s="1350"/>
      <c r="M5" s="355"/>
      <c r="N5" s="1345"/>
      <c r="O5" s="198" t="s">
        <v>808</v>
      </c>
      <c r="P5" s="198"/>
      <c r="Q5" s="198"/>
      <c r="R5" s="1345"/>
      <c r="T5" s="2058" t="s">
        <v>800</v>
      </c>
      <c r="U5" s="2059"/>
      <c r="V5" s="1419" t="s">
        <v>812</v>
      </c>
      <c r="W5" s="1419" t="s">
        <v>2551</v>
      </c>
      <c r="X5" s="1413" t="s">
        <v>3062</v>
      </c>
    </row>
    <row r="6" spans="2:29" ht="15" customHeight="1">
      <c r="B6" s="2124" t="s">
        <v>801</v>
      </c>
      <c r="C6" s="2122"/>
      <c r="D6" s="1435" t="s">
        <v>813</v>
      </c>
      <c r="E6" s="1435" t="s">
        <v>2552</v>
      </c>
      <c r="F6" s="1436" t="s">
        <v>2553</v>
      </c>
      <c r="G6" s="376"/>
      <c r="H6" s="2135"/>
      <c r="J6" s="2135"/>
      <c r="L6" s="1350"/>
      <c r="M6" s="355"/>
      <c r="N6" s="1345"/>
      <c r="O6" s="198"/>
      <c r="P6" s="198"/>
      <c r="Q6" s="198"/>
      <c r="R6" s="1345"/>
      <c r="T6" s="2124" t="s">
        <v>801</v>
      </c>
      <c r="U6" s="2122"/>
      <c r="V6" s="1435" t="s">
        <v>813</v>
      </c>
      <c r="W6" s="1435" t="s">
        <v>2552</v>
      </c>
      <c r="X6" s="1436" t="s">
        <v>2553</v>
      </c>
    </row>
    <row r="7" spans="2:29" ht="15" customHeight="1" thickBot="1">
      <c r="B7" s="2060" t="s">
        <v>802</v>
      </c>
      <c r="C7" s="2061"/>
      <c r="D7" s="1421">
        <v>3</v>
      </c>
      <c r="E7" s="1421">
        <v>3</v>
      </c>
      <c r="F7" s="1414">
        <v>3</v>
      </c>
      <c r="G7" s="376"/>
      <c r="H7" s="2136"/>
      <c r="J7" s="2136"/>
      <c r="L7" s="1350"/>
      <c r="M7" s="355"/>
      <c r="N7" s="1345"/>
      <c r="O7" s="1311"/>
      <c r="P7" s="1311"/>
      <c r="Q7" s="1311"/>
      <c r="R7" s="1345"/>
      <c r="T7" s="2060" t="s">
        <v>802</v>
      </c>
      <c r="U7" s="2061"/>
      <c r="V7" s="1421">
        <v>3</v>
      </c>
      <c r="W7" s="1421">
        <v>3</v>
      </c>
      <c r="X7" s="1414">
        <v>3</v>
      </c>
    </row>
    <row r="8" spans="2:29" ht="15" customHeight="1" thickBot="1">
      <c r="L8" s="1350"/>
      <c r="M8" s="355"/>
      <c r="N8" s="1345"/>
      <c r="O8" s="1311"/>
      <c r="P8" s="1347"/>
      <c r="Q8" s="1311"/>
      <c r="R8" s="1345"/>
    </row>
    <row r="9" spans="2:29" ht="20.25" customHeight="1" thickBot="1">
      <c r="B9" s="2151" t="s">
        <v>3063</v>
      </c>
      <c r="C9" s="2152"/>
      <c r="D9" s="1707"/>
      <c r="E9" s="1707"/>
      <c r="F9" s="1707"/>
      <c r="G9" s="38"/>
      <c r="H9" s="376"/>
      <c r="I9" s="1311"/>
      <c r="L9" s="1350"/>
      <c r="M9" s="355"/>
      <c r="N9" s="1345"/>
      <c r="O9" s="211"/>
      <c r="P9" s="211"/>
      <c r="Q9" s="211"/>
      <c r="R9" s="1345"/>
      <c r="T9" s="2151" t="s">
        <v>3063</v>
      </c>
      <c r="U9" s="2152"/>
      <c r="V9" s="38"/>
      <c r="W9" s="38"/>
      <c r="X9" s="38"/>
      <c r="Y9" s="1311"/>
    </row>
    <row r="10" spans="2:29" ht="32.25" customHeight="1" thickBot="1">
      <c r="B10" s="2153" t="s">
        <v>3064</v>
      </c>
      <c r="C10" s="2154"/>
      <c r="D10" s="1696"/>
      <c r="E10" s="1694">
        <v>0.189</v>
      </c>
      <c r="F10" s="1707"/>
      <c r="G10" s="411"/>
      <c r="H10" s="941" t="s">
        <v>3065</v>
      </c>
      <c r="J10" s="685"/>
      <c r="L10" s="1350"/>
      <c r="M10" s="355">
        <f>IF( SUM( O10:Q10 ) = 0, 0, $O$5 )</f>
        <v>0</v>
      </c>
      <c r="N10" s="1345"/>
      <c r="O10" s="211"/>
      <c r="P10" s="356">
        <f xml:space="preserve"> IF( ISNUMBER(E10 ), 0, 1 )</f>
        <v>0</v>
      </c>
      <c r="Q10" s="211"/>
      <c r="R10" s="1345"/>
      <c r="T10" s="2153" t="s">
        <v>3064</v>
      </c>
      <c r="U10" s="2154"/>
      <c r="V10" s="825"/>
      <c r="W10" s="239" t="s">
        <v>3066</v>
      </c>
      <c r="X10" s="38"/>
    </row>
    <row r="11" spans="2:29" ht="32.25" customHeight="1" thickBot="1">
      <c r="B11" s="2155" t="s">
        <v>3067</v>
      </c>
      <c r="C11" s="2156"/>
      <c r="D11" s="1708"/>
      <c r="E11" s="1695">
        <v>50.566000000000003</v>
      </c>
      <c r="F11" s="1707"/>
      <c r="G11" s="411"/>
      <c r="H11" s="942" t="s">
        <v>3068</v>
      </c>
      <c r="J11" s="685"/>
      <c r="L11" s="1350"/>
      <c r="M11" s="355">
        <f>IF( SUM( O11:Q11 ) = 0, 0, $O$5 )</f>
        <v>0</v>
      </c>
      <c r="N11" s="1345"/>
      <c r="O11" s="211"/>
      <c r="P11" s="356">
        <f xml:space="preserve"> IF( ISNUMBER(E11 ), 0, 1 )</f>
        <v>0</v>
      </c>
      <c r="Q11" s="211"/>
      <c r="R11" s="1345"/>
      <c r="T11" s="2155" t="s">
        <v>3067</v>
      </c>
      <c r="U11" s="2156"/>
      <c r="V11" s="826"/>
      <c r="W11" s="240" t="s">
        <v>3069</v>
      </c>
      <c r="X11" s="38"/>
    </row>
    <row r="12" spans="2:29" ht="32.25" customHeight="1" thickBot="1">
      <c r="B12" s="2149" t="s">
        <v>3070</v>
      </c>
      <c r="C12" s="2150"/>
      <c r="D12" s="1697"/>
      <c r="E12" s="1698">
        <v>130.346</v>
      </c>
      <c r="F12" s="1707"/>
      <c r="G12" s="411"/>
      <c r="H12" s="943" t="s">
        <v>3071</v>
      </c>
      <c r="J12" s="685"/>
      <c r="L12" s="1350"/>
      <c r="M12" s="355">
        <f>IF( SUM( O12:Q12 ) = 0, 0, $O$5 )</f>
        <v>0</v>
      </c>
      <c r="N12" s="1345"/>
      <c r="O12" s="211"/>
      <c r="P12" s="356">
        <f xml:space="preserve"> IF( ISNUMBER(E12 ), 0, 1 )</f>
        <v>0</v>
      </c>
      <c r="Q12" s="211"/>
      <c r="R12" s="1345"/>
      <c r="T12" s="2149" t="s">
        <v>3070</v>
      </c>
      <c r="U12" s="2150"/>
      <c r="V12" s="909"/>
      <c r="W12" s="338" t="s">
        <v>3072</v>
      </c>
      <c r="X12" s="38"/>
    </row>
    <row r="13" spans="2:29" ht="15" customHeight="1" thickBot="1">
      <c r="B13" s="811"/>
      <c r="C13" s="811"/>
      <c r="D13" s="1500"/>
      <c r="E13" s="1500"/>
      <c r="F13" s="1500"/>
      <c r="G13" s="411"/>
      <c r="H13" s="146"/>
      <c r="L13" s="1350"/>
      <c r="M13" s="355"/>
      <c r="N13" s="1345"/>
      <c r="O13" s="211"/>
      <c r="P13" s="211"/>
      <c r="Q13" s="211"/>
      <c r="R13" s="1345"/>
      <c r="T13" s="811"/>
      <c r="U13" s="811"/>
      <c r="V13" s="411"/>
      <c r="W13" s="411"/>
      <c r="X13" s="411"/>
    </row>
    <row r="14" spans="2:29" ht="20.25" customHeight="1" thickBot="1">
      <c r="B14" s="2151" t="s">
        <v>3073</v>
      </c>
      <c r="C14" s="2152"/>
      <c r="D14" s="1707"/>
      <c r="E14" s="1707"/>
      <c r="F14" s="1707"/>
      <c r="G14" s="38"/>
      <c r="H14" s="376"/>
      <c r="I14" s="1311"/>
      <c r="L14" s="1350"/>
      <c r="M14" s="355"/>
      <c r="N14" s="1345"/>
      <c r="O14" s="211"/>
      <c r="P14" s="211"/>
      <c r="Q14" s="211"/>
      <c r="R14" s="1345"/>
      <c r="T14" s="2151" t="s">
        <v>3073</v>
      </c>
      <c r="U14" s="2152"/>
      <c r="V14" s="38"/>
      <c r="W14" s="38"/>
      <c r="X14" s="38"/>
      <c r="Y14" s="1311"/>
    </row>
    <row r="15" spans="2:29" ht="32.25" customHeight="1" thickBot="1">
      <c r="B15" s="2153" t="s">
        <v>3074</v>
      </c>
      <c r="C15" s="2154"/>
      <c r="D15" s="1696"/>
      <c r="E15" s="1694">
        <v>53.432000000000002</v>
      </c>
      <c r="F15" s="1707"/>
      <c r="G15" s="411"/>
      <c r="H15" s="941" t="s">
        <v>3075</v>
      </c>
      <c r="J15" s="685"/>
      <c r="L15" s="1350"/>
      <c r="M15" s="355">
        <f>IF( SUM( O15:Q15 ) = 0, 0, $O$5 )</f>
        <v>0</v>
      </c>
      <c r="N15" s="1345"/>
      <c r="O15" s="211"/>
      <c r="P15" s="356">
        <f xml:space="preserve"> IF( ISNUMBER(E15 ), 0, 1 )</f>
        <v>0</v>
      </c>
      <c r="Q15" s="211"/>
      <c r="R15" s="1345"/>
      <c r="T15" s="2153" t="s">
        <v>3074</v>
      </c>
      <c r="U15" s="2154"/>
      <c r="V15" s="825"/>
      <c r="W15" s="239" t="s">
        <v>3076</v>
      </c>
      <c r="X15" s="38"/>
    </row>
    <row r="16" spans="2:29" ht="32.25" customHeight="1" thickBot="1">
      <c r="B16" s="2155" t="s">
        <v>3077</v>
      </c>
      <c r="C16" s="2156"/>
      <c r="D16" s="1708"/>
      <c r="E16" s="1695">
        <v>1949.6310000000001</v>
      </c>
      <c r="F16" s="1707"/>
      <c r="G16" s="411"/>
      <c r="H16" s="942" t="s">
        <v>3078</v>
      </c>
      <c r="J16" s="685"/>
      <c r="L16" s="1350"/>
      <c r="M16" s="355">
        <f>IF( SUM( O16:Q16 ) = 0, 0, $O$5 )</f>
        <v>0</v>
      </c>
      <c r="N16" s="1345"/>
      <c r="O16" s="211"/>
      <c r="P16" s="356">
        <f xml:space="preserve"> IF( ISNUMBER(E16 ), 0, 1 )</f>
        <v>0</v>
      </c>
      <c r="Q16" s="211"/>
      <c r="R16" s="1345"/>
      <c r="T16" s="2155" t="s">
        <v>3077</v>
      </c>
      <c r="U16" s="2156"/>
      <c r="V16" s="826"/>
      <c r="W16" s="240" t="s">
        <v>3079</v>
      </c>
      <c r="X16" s="38"/>
    </row>
    <row r="17" spans="2:25" ht="32.25" customHeight="1" thickBot="1">
      <c r="B17" s="2149" t="s">
        <v>3080</v>
      </c>
      <c r="C17" s="2150"/>
      <c r="D17" s="1697"/>
      <c r="E17" s="1698">
        <v>3402.4340000000002</v>
      </c>
      <c r="F17" s="1707"/>
      <c r="G17" s="411"/>
      <c r="H17" s="943" t="s">
        <v>3081</v>
      </c>
      <c r="J17" s="685"/>
      <c r="L17" s="1350"/>
      <c r="M17" s="355">
        <f>IF( SUM( O17:Q17 ) = 0, 0, $O$5 )</f>
        <v>0</v>
      </c>
      <c r="N17" s="1345"/>
      <c r="O17" s="211"/>
      <c r="P17" s="356">
        <f xml:space="preserve"> IF( ISNUMBER(E17 ), 0, 1 )</f>
        <v>0</v>
      </c>
      <c r="Q17" s="211"/>
      <c r="R17" s="1345"/>
      <c r="T17" s="2149" t="s">
        <v>3080</v>
      </c>
      <c r="U17" s="2150"/>
      <c r="V17" s="909"/>
      <c r="W17" s="338" t="s">
        <v>3082</v>
      </c>
      <c r="X17" s="38"/>
    </row>
    <row r="18" spans="2:25" ht="15" customHeight="1" thickBot="1">
      <c r="B18" s="38"/>
      <c r="C18" s="38"/>
      <c r="D18" s="1707"/>
      <c r="E18" s="1707"/>
      <c r="F18" s="1707"/>
      <c r="G18" s="38"/>
      <c r="H18" s="38"/>
      <c r="L18" s="1350"/>
      <c r="M18" s="355"/>
      <c r="N18" s="1345"/>
      <c r="O18" s="211"/>
      <c r="P18" s="211"/>
      <c r="Q18" s="211"/>
      <c r="R18" s="1345"/>
      <c r="T18" s="38"/>
      <c r="U18" s="38"/>
      <c r="V18" s="38"/>
      <c r="W18" s="38"/>
      <c r="X18" s="38"/>
    </row>
    <row r="19" spans="2:25" ht="20.25" customHeight="1" thickBot="1">
      <c r="B19" s="1998" t="s">
        <v>3083</v>
      </c>
      <c r="C19" s="1999"/>
      <c r="D19" s="1707"/>
      <c r="E19" s="1707"/>
      <c r="F19" s="1707"/>
      <c r="G19" s="38"/>
      <c r="H19" s="376"/>
      <c r="I19" s="1311"/>
      <c r="L19" s="1350"/>
      <c r="M19" s="355"/>
      <c r="N19" s="1345"/>
      <c r="O19" s="211"/>
      <c r="P19" s="211"/>
      <c r="Q19" s="211"/>
      <c r="R19" s="1345"/>
      <c r="T19" s="2151" t="s">
        <v>3083</v>
      </c>
      <c r="U19" s="2152"/>
      <c r="V19" s="38"/>
      <c r="W19" s="38"/>
      <c r="X19" s="38"/>
      <c r="Y19" s="1311"/>
    </row>
    <row r="20" spans="2:25" ht="32.25" customHeight="1">
      <c r="B20" s="2153" t="s">
        <v>3084</v>
      </c>
      <c r="C20" s="2154"/>
      <c r="D20" s="1696"/>
      <c r="E20" s="1696"/>
      <c r="F20" s="1505">
        <f>(D25+D33)/E10</f>
        <v>1.343915343915344</v>
      </c>
      <c r="G20" s="411"/>
      <c r="H20" s="941" t="s">
        <v>3085</v>
      </c>
      <c r="J20" s="686"/>
      <c r="L20" s="1350"/>
      <c r="M20" s="355"/>
      <c r="N20" s="1345"/>
      <c r="O20" s="211"/>
      <c r="P20" s="211"/>
      <c r="Q20" s="211"/>
      <c r="R20" s="1345"/>
      <c r="T20" s="2153" t="s">
        <v>3084</v>
      </c>
      <c r="U20" s="2154"/>
      <c r="V20" s="825"/>
      <c r="W20" s="825"/>
      <c r="X20" s="239" t="s">
        <v>3086</v>
      </c>
    </row>
    <row r="21" spans="2:25" ht="32.25" customHeight="1">
      <c r="B21" s="2155" t="s">
        <v>3087</v>
      </c>
      <c r="C21" s="2156"/>
      <c r="D21" s="1708"/>
      <c r="E21" s="1708"/>
      <c r="F21" s="1510">
        <f>(D26+D34)/E11</f>
        <v>3.0059723925167105E-3</v>
      </c>
      <c r="G21" s="411"/>
      <c r="H21" s="942" t="s">
        <v>3088</v>
      </c>
      <c r="J21" s="686"/>
      <c r="L21" s="1350"/>
      <c r="M21" s="355"/>
      <c r="N21" s="1345"/>
      <c r="O21" s="211"/>
      <c r="P21" s="211"/>
      <c r="Q21" s="211"/>
      <c r="R21" s="1345"/>
      <c r="T21" s="2155" t="s">
        <v>3087</v>
      </c>
      <c r="U21" s="2156"/>
      <c r="V21" s="826"/>
      <c r="W21" s="826"/>
      <c r="X21" s="240" t="s">
        <v>3089</v>
      </c>
    </row>
    <row r="22" spans="2:25" ht="32.25" customHeight="1" thickBot="1">
      <c r="B22" s="2149" t="s">
        <v>3090</v>
      </c>
      <c r="C22" s="2150"/>
      <c r="D22" s="1697"/>
      <c r="E22" s="1697"/>
      <c r="F22" s="1514">
        <f>(D27+D35)/E12</f>
        <v>0.22164853543645371</v>
      </c>
      <c r="G22" s="411"/>
      <c r="H22" s="943" t="s">
        <v>3091</v>
      </c>
      <c r="J22" s="686"/>
      <c r="L22" s="1350"/>
      <c r="M22" s="355"/>
      <c r="N22" s="1345"/>
      <c r="O22" s="211"/>
      <c r="P22" s="211"/>
      <c r="Q22" s="211"/>
      <c r="R22" s="1345"/>
      <c r="T22" s="2149" t="s">
        <v>3090</v>
      </c>
      <c r="U22" s="2150"/>
      <c r="V22" s="909"/>
      <c r="W22" s="909"/>
      <c r="X22" s="338" t="s">
        <v>3092</v>
      </c>
    </row>
    <row r="23" spans="2:25" ht="15" customHeight="1" thickBot="1">
      <c r="B23" s="38"/>
      <c r="C23" s="38"/>
      <c r="D23" s="1707"/>
      <c r="E23" s="1707"/>
      <c r="F23" s="1707"/>
      <c r="G23" s="38"/>
      <c r="H23" s="38"/>
      <c r="L23" s="1350"/>
      <c r="M23" s="355"/>
      <c r="N23" s="1345"/>
      <c r="O23" s="211"/>
      <c r="P23" s="211"/>
      <c r="Q23" s="211"/>
      <c r="R23" s="1345"/>
      <c r="T23" s="38"/>
      <c r="U23" s="38"/>
      <c r="V23" s="38"/>
      <c r="W23" s="38"/>
      <c r="X23" s="38"/>
    </row>
    <row r="24" spans="2:25" ht="20.25" customHeight="1" thickBot="1">
      <c r="B24" s="1998" t="s">
        <v>3093</v>
      </c>
      <c r="C24" s="1999"/>
      <c r="D24" s="1707"/>
      <c r="E24" s="1707"/>
      <c r="F24" s="1707"/>
      <c r="G24" s="38"/>
      <c r="H24" s="376"/>
      <c r="I24" s="1311"/>
      <c r="L24" s="1350"/>
      <c r="M24" s="355"/>
      <c r="N24" s="1345"/>
      <c r="O24" s="1348"/>
      <c r="P24" s="1348"/>
      <c r="Q24" s="1348"/>
      <c r="R24" s="1345"/>
      <c r="T24" s="2151" t="s">
        <v>3093</v>
      </c>
      <c r="U24" s="2152"/>
      <c r="V24" s="38"/>
      <c r="W24" s="38"/>
      <c r="X24" s="38"/>
      <c r="Y24" s="1311"/>
    </row>
    <row r="25" spans="2:25" ht="32.25" customHeight="1" thickBot="1">
      <c r="B25" s="2153" t="s">
        <v>3094</v>
      </c>
      <c r="C25" s="2154"/>
      <c r="D25" s="1709">
        <v>0.254</v>
      </c>
      <c r="E25" s="1710"/>
      <c r="F25" s="1711"/>
      <c r="G25" s="411"/>
      <c r="H25" s="941" t="s">
        <v>3095</v>
      </c>
      <c r="J25" s="685"/>
      <c r="L25" s="1350"/>
      <c r="M25" s="355">
        <f>IF( SUM( O25:Q25 ) = 0, 0, $O$5 )</f>
        <v>0</v>
      </c>
      <c r="N25" s="1345"/>
      <c r="O25" s="356">
        <f xml:space="preserve"> IF( ISNUMBER(D25 ), 0, 1 )</f>
        <v>0</v>
      </c>
      <c r="P25" s="211"/>
      <c r="Q25" s="211"/>
      <c r="R25" s="1345"/>
      <c r="T25" s="2153" t="s">
        <v>3094</v>
      </c>
      <c r="U25" s="2154"/>
      <c r="V25" s="238" t="s">
        <v>3096</v>
      </c>
      <c r="W25" s="944"/>
      <c r="X25" s="945"/>
    </row>
    <row r="26" spans="2:25" ht="32.25" customHeight="1" thickBot="1">
      <c r="B26" s="2155" t="s">
        <v>3097</v>
      </c>
      <c r="C26" s="2156"/>
      <c r="D26" s="1712">
        <v>0.152</v>
      </c>
      <c r="E26" s="1713"/>
      <c r="F26" s="1714"/>
      <c r="G26" s="411"/>
      <c r="H26" s="942" t="s">
        <v>3098</v>
      </c>
      <c r="J26" s="685"/>
      <c r="L26" s="1350"/>
      <c r="M26" s="355">
        <f>IF( SUM( O26:Q26 ) = 0, 0, $O$5 )</f>
        <v>0</v>
      </c>
      <c r="N26" s="1345"/>
      <c r="O26" s="356">
        <f xml:space="preserve"> IF( ISNUMBER(D26 ), 0, 1 )</f>
        <v>0</v>
      </c>
      <c r="P26" s="211"/>
      <c r="Q26" s="211"/>
      <c r="R26" s="1345"/>
      <c r="T26" s="2155" t="s">
        <v>3097</v>
      </c>
      <c r="U26" s="2156"/>
      <c r="V26" s="236" t="s">
        <v>3099</v>
      </c>
      <c r="W26" s="946"/>
      <c r="X26" s="947"/>
    </row>
    <row r="27" spans="2:25" ht="32.25" customHeight="1">
      <c r="B27" s="2155" t="s">
        <v>3100</v>
      </c>
      <c r="C27" s="2156"/>
      <c r="D27" s="1712">
        <v>28.890999999999998</v>
      </c>
      <c r="E27" s="1713"/>
      <c r="F27" s="1714"/>
      <c r="G27" s="411"/>
      <c r="H27" s="942" t="s">
        <v>3101</v>
      </c>
      <c r="J27" s="685"/>
      <c r="L27" s="1350"/>
      <c r="M27" s="355">
        <f>IF( SUM( O27:Q27 ) = 0, 0, $O$5 )</f>
        <v>0</v>
      </c>
      <c r="N27" s="1345"/>
      <c r="O27" s="356">
        <f xml:space="preserve"> IF( ISNUMBER(D27 ), 0, 1 )</f>
        <v>0</v>
      </c>
      <c r="P27" s="211"/>
      <c r="Q27" s="211"/>
      <c r="R27" s="1345"/>
      <c r="T27" s="2155" t="s">
        <v>3100</v>
      </c>
      <c r="U27" s="2156"/>
      <c r="V27" s="236" t="s">
        <v>3102</v>
      </c>
      <c r="W27" s="946"/>
      <c r="X27" s="947"/>
    </row>
    <row r="28" spans="2:25" ht="32.25" customHeight="1">
      <c r="B28" s="2155" t="s">
        <v>3103</v>
      </c>
      <c r="C28" s="2156"/>
      <c r="D28" s="1708"/>
      <c r="E28" s="1708"/>
      <c r="F28" s="1510">
        <f>IF(OR(D25=0,E10=0,E15=0),0,D25/((E10+E15)/1000))</f>
        <v>4.7369500755301095</v>
      </c>
      <c r="G28" s="411"/>
      <c r="H28" s="942" t="s">
        <v>3104</v>
      </c>
      <c r="J28" s="686"/>
      <c r="L28" s="1350"/>
      <c r="M28" s="355"/>
      <c r="N28" s="1345"/>
      <c r="O28" s="211"/>
      <c r="P28" s="211"/>
      <c r="Q28" s="211"/>
      <c r="R28" s="1345"/>
      <c r="T28" s="2155" t="s">
        <v>3103</v>
      </c>
      <c r="U28" s="2156"/>
      <c r="V28" s="826"/>
      <c r="W28" s="826"/>
      <c r="X28" s="236" t="s">
        <v>3105</v>
      </c>
    </row>
    <row r="29" spans="2:25" ht="32.25" customHeight="1">
      <c r="B29" s="2155" t="s">
        <v>3106</v>
      </c>
      <c r="C29" s="2156"/>
      <c r="D29" s="1708"/>
      <c r="E29" s="1708"/>
      <c r="F29" s="1510">
        <f>IF(OR(D26=0,E11=0,E16=0),0,D26/((E11+E16)/1000))</f>
        <v>7.5992514737298372E-2</v>
      </c>
      <c r="G29" s="411"/>
      <c r="H29" s="942" t="s">
        <v>3107</v>
      </c>
      <c r="J29" s="686"/>
      <c r="L29" s="1350"/>
      <c r="M29" s="355"/>
      <c r="N29" s="1345"/>
      <c r="O29" s="211"/>
      <c r="P29" s="211"/>
      <c r="Q29" s="211"/>
      <c r="R29" s="1345"/>
      <c r="T29" s="2155" t="s">
        <v>3106</v>
      </c>
      <c r="U29" s="2156"/>
      <c r="V29" s="826"/>
      <c r="W29" s="826"/>
      <c r="X29" s="240" t="s">
        <v>3108</v>
      </c>
    </row>
    <row r="30" spans="2:25" ht="32.25" customHeight="1" thickBot="1">
      <c r="B30" s="2149" t="s">
        <v>3109</v>
      </c>
      <c r="C30" s="2150"/>
      <c r="D30" s="1697"/>
      <c r="E30" s="1697"/>
      <c r="F30" s="1514">
        <f>IF(OR(D27=0,E12=0,E17=0),0,D27/((E12+E17)/1000))</f>
        <v>8.1779788155503592</v>
      </c>
      <c r="G30" s="411"/>
      <c r="H30" s="943" t="s">
        <v>3110</v>
      </c>
      <c r="J30" s="686"/>
      <c r="L30" s="1350"/>
      <c r="M30" s="355"/>
      <c r="N30" s="1345"/>
      <c r="R30" s="1345"/>
      <c r="T30" s="2149" t="s">
        <v>3109</v>
      </c>
      <c r="U30" s="2150"/>
      <c r="V30" s="909"/>
      <c r="W30" s="909"/>
      <c r="X30" s="338" t="s">
        <v>3111</v>
      </c>
    </row>
    <row r="31" spans="2:25" ht="15" customHeight="1" thickBot="1">
      <c r="B31" s="811"/>
      <c r="C31" s="811"/>
      <c r="D31" s="1500"/>
      <c r="E31" s="1500"/>
      <c r="F31" s="1500"/>
      <c r="G31" s="411"/>
      <c r="H31" s="146"/>
      <c r="L31" s="1350"/>
      <c r="M31" s="355"/>
      <c r="N31" s="1345"/>
      <c r="O31" s="1348"/>
      <c r="P31" s="1348"/>
      <c r="Q31" s="1348"/>
      <c r="R31" s="1345"/>
      <c r="T31" s="811"/>
      <c r="U31" s="811"/>
      <c r="V31" s="411"/>
      <c r="W31" s="411"/>
      <c r="X31" s="411"/>
    </row>
    <row r="32" spans="2:25" ht="20.25" customHeight="1" thickBot="1">
      <c r="B32" s="1998" t="s">
        <v>3112</v>
      </c>
      <c r="C32" s="1999"/>
      <c r="D32" s="1707"/>
      <c r="E32" s="1707"/>
      <c r="F32" s="1707"/>
      <c r="G32" s="38"/>
      <c r="H32" s="376"/>
      <c r="I32" s="1311"/>
      <c r="L32" s="1350"/>
      <c r="M32" s="355"/>
      <c r="N32" s="1345"/>
      <c r="O32" s="1348"/>
      <c r="P32" s="1348"/>
      <c r="Q32" s="1348"/>
      <c r="R32" s="1345"/>
      <c r="T32" s="2151" t="s">
        <v>3112</v>
      </c>
      <c r="U32" s="2152"/>
      <c r="V32" s="38"/>
      <c r="W32" s="38"/>
      <c r="X32" s="38"/>
      <c r="Y32" s="1311"/>
    </row>
    <row r="33" spans="2:25" ht="32.25" customHeight="1" thickBot="1">
      <c r="B33" s="2153" t="s">
        <v>3113</v>
      </c>
      <c r="C33" s="2154"/>
      <c r="D33" s="1709">
        <v>0</v>
      </c>
      <c r="E33" s="1710"/>
      <c r="F33" s="1715"/>
      <c r="G33" s="411"/>
      <c r="H33" s="941" t="s">
        <v>3114</v>
      </c>
      <c r="J33" s="685"/>
      <c r="L33" s="1350"/>
      <c r="M33" s="355">
        <f>IF( SUM( O33:Q33 ) = 0, 0, $O$5 )</f>
        <v>0</v>
      </c>
      <c r="N33" s="1345"/>
      <c r="O33" s="356">
        <f xml:space="preserve"> IF( ISNUMBER(D33 ), 0, 1 )</f>
        <v>0</v>
      </c>
      <c r="P33" s="211"/>
      <c r="Q33" s="211"/>
      <c r="R33" s="1345"/>
      <c r="T33" s="2153" t="s">
        <v>3113</v>
      </c>
      <c r="U33" s="2154"/>
      <c r="V33" s="238" t="s">
        <v>3115</v>
      </c>
      <c r="W33" s="944"/>
      <c r="X33" s="948"/>
    </row>
    <row r="34" spans="2:25" ht="32.25" customHeight="1" thickBot="1">
      <c r="B34" s="2155" t="s">
        <v>3116</v>
      </c>
      <c r="C34" s="2156"/>
      <c r="D34" s="1712">
        <v>0</v>
      </c>
      <c r="E34" s="1713"/>
      <c r="F34" s="1716"/>
      <c r="G34" s="411"/>
      <c r="H34" s="942" t="s">
        <v>3117</v>
      </c>
      <c r="J34" s="685"/>
      <c r="L34" s="1350"/>
      <c r="M34" s="355">
        <f>IF( SUM( O34:Q34 ) = 0, 0, $O$5 )</f>
        <v>0</v>
      </c>
      <c r="N34" s="1345"/>
      <c r="O34" s="356">
        <f xml:space="preserve"> IF( ISNUMBER(D34 ), 0, 1 )</f>
        <v>0</v>
      </c>
      <c r="P34" s="211"/>
      <c r="Q34" s="211"/>
      <c r="R34" s="1345"/>
      <c r="T34" s="2155" t="s">
        <v>3116</v>
      </c>
      <c r="U34" s="2156"/>
      <c r="V34" s="236" t="s">
        <v>3118</v>
      </c>
      <c r="W34" s="946"/>
      <c r="X34" s="949"/>
    </row>
    <row r="35" spans="2:25" ht="32.25" customHeight="1">
      <c r="B35" s="2155" t="s">
        <v>3119</v>
      </c>
      <c r="C35" s="2156"/>
      <c r="D35" s="1712">
        <v>0</v>
      </c>
      <c r="E35" s="1713"/>
      <c r="F35" s="1716"/>
      <c r="G35" s="411"/>
      <c r="H35" s="942" t="s">
        <v>3120</v>
      </c>
      <c r="J35" s="685"/>
      <c r="L35" s="1350"/>
      <c r="M35" s="355">
        <f>IF( SUM( O35:Q35 ) = 0, 0, $O$5 )</f>
        <v>0</v>
      </c>
      <c r="N35" s="1345"/>
      <c r="O35" s="356">
        <f xml:space="preserve"> IF( ISNUMBER(D35 ), 0, 1 )</f>
        <v>0</v>
      </c>
      <c r="P35" s="211"/>
      <c r="Q35" s="211"/>
      <c r="R35" s="1345"/>
      <c r="T35" s="2155" t="s">
        <v>3119</v>
      </c>
      <c r="U35" s="2156"/>
      <c r="V35" s="236" t="s">
        <v>3121</v>
      </c>
      <c r="W35" s="946"/>
      <c r="X35" s="949"/>
    </row>
    <row r="36" spans="2:25" ht="32.25" customHeight="1">
      <c r="B36" s="2155" t="s">
        <v>3122</v>
      </c>
      <c r="C36" s="2156"/>
      <c r="D36" s="1708"/>
      <c r="E36" s="1708"/>
      <c r="F36" s="1510">
        <f>IF(OR(D33=0,E10=0),0,D33/(E10/1000))</f>
        <v>0</v>
      </c>
      <c r="G36" s="411"/>
      <c r="H36" s="942" t="s">
        <v>3123</v>
      </c>
      <c r="J36" s="686"/>
      <c r="L36" s="1350"/>
      <c r="M36" s="355"/>
      <c r="N36" s="1345"/>
      <c r="O36" s="211"/>
      <c r="P36" s="211"/>
      <c r="Q36" s="211"/>
      <c r="R36" s="1345"/>
      <c r="T36" s="2155" t="s">
        <v>3122</v>
      </c>
      <c r="U36" s="2156"/>
      <c r="V36" s="826"/>
      <c r="W36" s="826"/>
      <c r="X36" s="240" t="s">
        <v>3124</v>
      </c>
    </row>
    <row r="37" spans="2:25" ht="32.25" customHeight="1">
      <c r="B37" s="2155" t="s">
        <v>3125</v>
      </c>
      <c r="C37" s="2156"/>
      <c r="D37" s="1708"/>
      <c r="E37" s="1708"/>
      <c r="F37" s="1510">
        <f>IF(OR(D34=0,E11=0),0,D34/(E11/1000))</f>
        <v>0</v>
      </c>
      <c r="G37" s="411"/>
      <c r="H37" s="942" t="s">
        <v>3126</v>
      </c>
      <c r="J37" s="686"/>
      <c r="L37" s="1350"/>
      <c r="M37" s="355"/>
      <c r="N37" s="1345"/>
      <c r="R37" s="1345"/>
      <c r="T37" s="2155" t="s">
        <v>3125</v>
      </c>
      <c r="U37" s="2156"/>
      <c r="V37" s="826"/>
      <c r="W37" s="826"/>
      <c r="X37" s="240" t="s">
        <v>3127</v>
      </c>
    </row>
    <row r="38" spans="2:25" ht="32.25" customHeight="1" thickBot="1">
      <c r="B38" s="2149" t="s">
        <v>3128</v>
      </c>
      <c r="C38" s="2150"/>
      <c r="D38" s="1697"/>
      <c r="E38" s="1697"/>
      <c r="F38" s="1514">
        <f>IF(OR(D35=0,E12=0),0,D35/(E12/1000))</f>
        <v>0</v>
      </c>
      <c r="G38" s="411"/>
      <c r="H38" s="943" t="s">
        <v>3129</v>
      </c>
      <c r="J38" s="686"/>
      <c r="L38" s="1350"/>
      <c r="M38" s="355"/>
      <c r="N38" s="1345"/>
      <c r="O38" s="380"/>
      <c r="P38" s="380"/>
      <c r="Q38" s="380"/>
      <c r="R38" s="1345"/>
      <c r="T38" s="2149" t="s">
        <v>3128</v>
      </c>
      <c r="U38" s="2150"/>
      <c r="V38" s="909"/>
      <c r="W38" s="909"/>
      <c r="X38" s="338" t="s">
        <v>3130</v>
      </c>
    </row>
    <row r="39" spans="2:25" ht="15" customHeight="1" thickBot="1">
      <c r="B39" s="38"/>
      <c r="C39" s="38"/>
      <c r="D39" s="1707"/>
      <c r="E39" s="1707"/>
      <c r="F39" s="1707"/>
      <c r="G39" s="38"/>
      <c r="H39" s="38"/>
      <c r="L39" s="1350"/>
      <c r="M39" s="355"/>
      <c r="N39" s="1345"/>
      <c r="R39" s="1345"/>
      <c r="T39" s="38"/>
      <c r="U39" s="38"/>
      <c r="V39" s="38"/>
      <c r="W39" s="38"/>
      <c r="X39" s="38"/>
    </row>
    <row r="40" spans="2:25" ht="20.25" customHeight="1" thickBot="1">
      <c r="B40" s="2151" t="s">
        <v>3131</v>
      </c>
      <c r="C40" s="2152"/>
      <c r="D40" s="1707"/>
      <c r="E40" s="1707"/>
      <c r="F40" s="1707"/>
      <c r="G40" s="38"/>
      <c r="H40" s="376"/>
      <c r="I40" s="1311"/>
      <c r="L40" s="1350"/>
      <c r="M40" s="355"/>
      <c r="N40" s="1345"/>
      <c r="R40" s="1345"/>
      <c r="T40" s="2151" t="s">
        <v>3131</v>
      </c>
      <c r="U40" s="2152"/>
      <c r="V40" s="38"/>
      <c r="W40" s="38"/>
      <c r="X40" s="38"/>
      <c r="Y40" s="1311"/>
    </row>
    <row r="41" spans="2:25" ht="32.25" customHeight="1" thickBot="1">
      <c r="B41" s="2153" t="s">
        <v>3132</v>
      </c>
      <c r="C41" s="2154"/>
      <c r="D41" s="1696"/>
      <c r="E41" s="1696"/>
      <c r="F41" s="1694">
        <v>7.9939999999999998</v>
      </c>
      <c r="G41" s="411"/>
      <c r="H41" s="941" t="s">
        <v>3133</v>
      </c>
      <c r="J41" s="685"/>
      <c r="L41" s="1350"/>
      <c r="M41" s="355">
        <f>IF( SUM( O41:Q41 ) = 0, 0, $O$5 )</f>
        <v>0</v>
      </c>
      <c r="N41" s="1345"/>
      <c r="O41" s="211"/>
      <c r="P41" s="211"/>
      <c r="Q41" s="356">
        <f xml:space="preserve"> IF( ISNUMBER(F41 ), 0, 1 )</f>
        <v>0</v>
      </c>
      <c r="R41" s="1345"/>
      <c r="T41" s="2153" t="s">
        <v>3132</v>
      </c>
      <c r="U41" s="2154"/>
      <c r="V41" s="825"/>
      <c r="W41" s="825"/>
      <c r="X41" s="239" t="s">
        <v>3134</v>
      </c>
    </row>
    <row r="42" spans="2:25" ht="32.25" customHeight="1" thickBot="1">
      <c r="B42" s="2149" t="s">
        <v>3135</v>
      </c>
      <c r="C42" s="2150"/>
      <c r="D42" s="1697"/>
      <c r="E42" s="1697"/>
      <c r="F42" s="1698">
        <v>11.724</v>
      </c>
      <c r="G42" s="411"/>
      <c r="H42" s="943" t="s">
        <v>3136</v>
      </c>
      <c r="J42" s="685"/>
      <c r="L42" s="1350"/>
      <c r="M42" s="355">
        <f>IF( SUM( O42:Q42 ) = 0, 0, $O$5 )</f>
        <v>0</v>
      </c>
      <c r="N42" s="1345"/>
      <c r="O42" s="211"/>
      <c r="P42" s="211"/>
      <c r="Q42" s="356">
        <f xml:space="preserve"> IF( ISNUMBER(F42 ), 0, 1 )</f>
        <v>0</v>
      </c>
      <c r="R42" s="1345"/>
      <c r="T42" s="2149" t="s">
        <v>3135</v>
      </c>
      <c r="U42" s="2150"/>
      <c r="V42" s="909"/>
      <c r="W42" s="909"/>
      <c r="X42" s="338" t="s">
        <v>3137</v>
      </c>
    </row>
    <row r="77" spans="10:10">
      <c r="J77" s="1310" t="s">
        <v>2124</v>
      </c>
    </row>
  </sheetData>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180" priority="15" operator="equal">
      <formula>0</formula>
    </cfRule>
  </conditionalFormatting>
  <conditionalFormatting sqref="M19:M24 M4:M14">
    <cfRule type="cellIs" dxfId="179" priority="16" operator="equal">
      <formula>0</formula>
    </cfRule>
  </conditionalFormatting>
  <conditionalFormatting sqref="M15">
    <cfRule type="cellIs" dxfId="178" priority="14" operator="equal">
      <formula>0</formula>
    </cfRule>
  </conditionalFormatting>
  <conditionalFormatting sqref="M16">
    <cfRule type="cellIs" dxfId="177" priority="13" operator="equal">
      <formula>0</formula>
    </cfRule>
  </conditionalFormatting>
  <conditionalFormatting sqref="M17">
    <cfRule type="cellIs" dxfId="176" priority="12" operator="equal">
      <formula>0</formula>
    </cfRule>
  </conditionalFormatting>
  <conditionalFormatting sqref="M25">
    <cfRule type="cellIs" dxfId="175" priority="11" operator="equal">
      <formula>0</formula>
    </cfRule>
  </conditionalFormatting>
  <conditionalFormatting sqref="M26">
    <cfRule type="cellIs" dxfId="174" priority="10" operator="equal">
      <formula>0</formula>
    </cfRule>
  </conditionalFormatting>
  <conditionalFormatting sqref="M27">
    <cfRule type="cellIs" dxfId="173" priority="9" operator="equal">
      <formula>0</formula>
    </cfRule>
  </conditionalFormatting>
  <conditionalFormatting sqref="M33">
    <cfRule type="cellIs" dxfId="172" priority="8" operator="equal">
      <formula>0</formula>
    </cfRule>
  </conditionalFormatting>
  <conditionalFormatting sqref="M34">
    <cfRule type="cellIs" dxfId="171" priority="7" operator="equal">
      <formula>0</formula>
    </cfRule>
  </conditionalFormatting>
  <conditionalFormatting sqref="M35">
    <cfRule type="cellIs" dxfId="170" priority="6" operator="equal">
      <formula>0</formula>
    </cfRule>
  </conditionalFormatting>
  <conditionalFormatting sqref="M41">
    <cfRule type="cellIs" dxfId="169" priority="5" operator="equal">
      <formula>0</formula>
    </cfRule>
  </conditionalFormatting>
  <conditionalFormatting sqref="M42">
    <cfRule type="cellIs" dxfId="168" priority="4" operator="equal">
      <formula>0</formula>
    </cfRule>
  </conditionalFormatting>
  <conditionalFormatting sqref="M1:M2">
    <cfRule type="cellIs" dxfId="167" priority="3" operator="equal">
      <formula>0</formula>
    </cfRule>
  </conditionalFormatting>
  <conditionalFormatting sqref="M28:M32">
    <cfRule type="cellIs" dxfId="166" priority="2" operator="equal">
      <formula>0</formula>
    </cfRule>
  </conditionalFormatting>
  <conditionalFormatting sqref="M36:M40">
    <cfRule type="cellIs" dxfId="165" priority="1" operator="equal">
      <formula>0</formula>
    </cfRule>
  </conditionalFormatting>
  <dataValidations disablePrompts="1"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pageSetUpPr fitToPage="1"/>
  </sheetPr>
  <dimension ref="B1:AL54"/>
  <sheetViews>
    <sheetView showGridLines="0" topLeftCell="A4" zoomScale="70" zoomScaleNormal="70" zoomScaleSheetLayoutView="100" workbookViewId="0">
      <selection activeCell="D17" sqref="D17:D31"/>
    </sheetView>
  </sheetViews>
  <sheetFormatPr defaultColWidth="8.625" defaultRowHeight="22.5" customHeight="1"/>
  <cols>
    <col min="1" max="1" width="1.625" style="1311" customWidth="1"/>
    <col min="2" max="2" width="32" style="1311" customWidth="1"/>
    <col min="3" max="3" width="7" style="1311" customWidth="1"/>
    <col min="4" max="4" width="5.5" style="1311" customWidth="1"/>
    <col min="5" max="12" width="12.5" style="1311" customWidth="1"/>
    <col min="13" max="13" width="1.625" style="6" customWidth="1"/>
    <col min="14" max="14" width="12.5" style="89" customWidth="1"/>
    <col min="15" max="15" width="1.625" style="1311" customWidth="1"/>
    <col min="16" max="16" width="33.625" style="1311" customWidth="1"/>
    <col min="17" max="18" width="1.625" style="1311" customWidth="1"/>
    <col min="19" max="19" width="25" style="1311" customWidth="1"/>
    <col min="20" max="20" width="1.625" style="1346" customWidth="1"/>
    <col min="21" max="27" width="8.125" style="1346" hidden="1" customWidth="1"/>
    <col min="28" max="28" width="1.625" style="1346" hidden="1" customWidth="1"/>
    <col min="29" max="29" width="1.625" style="1311" customWidth="1"/>
    <col min="30" max="30" width="36.125" style="1311" customWidth="1"/>
    <col min="31" max="38" width="15" style="1311" customWidth="1"/>
    <col min="39" max="16384" width="8.625" style="1311"/>
  </cols>
  <sheetData>
    <row r="1" spans="2:38" s="66" customFormat="1" ht="30" customHeight="1">
      <c r="B1" s="2044" t="s">
        <v>693</v>
      </c>
      <c r="C1" s="2044"/>
      <c r="D1" s="2044"/>
      <c r="E1" s="2044"/>
      <c r="F1" s="2044"/>
      <c r="G1" s="2044"/>
      <c r="H1" s="2044"/>
      <c r="I1" s="2044"/>
      <c r="J1" s="2044"/>
      <c r="K1" s="2044"/>
      <c r="L1" s="2044"/>
      <c r="M1" s="2044"/>
      <c r="N1" s="2044"/>
      <c r="R1" s="218"/>
      <c r="S1" s="1347"/>
      <c r="T1" s="1354"/>
      <c r="U1" s="1346"/>
      <c r="V1" s="1346"/>
      <c r="W1" s="1346"/>
      <c r="X1" s="1346"/>
      <c r="Y1" s="1346"/>
      <c r="Z1" s="1346"/>
      <c r="AA1" s="1346"/>
      <c r="AB1" s="1354"/>
      <c r="AD1" s="2044" t="s">
        <v>693</v>
      </c>
      <c r="AE1" s="2044"/>
      <c r="AF1" s="2044"/>
      <c r="AG1" s="2044"/>
      <c r="AH1" s="2044"/>
      <c r="AI1" s="2044"/>
      <c r="AJ1" s="2044"/>
      <c r="AK1" s="2044"/>
      <c r="AL1" s="2044"/>
    </row>
    <row r="2" spans="2:38" s="66" customFormat="1" ht="30" customHeight="1">
      <c r="B2" s="2044" t="s">
        <v>12</v>
      </c>
      <c r="C2" s="2044"/>
      <c r="D2" s="2044"/>
      <c r="E2" s="2044"/>
      <c r="F2" s="2044"/>
      <c r="G2" s="2044"/>
      <c r="H2" s="2044"/>
      <c r="I2" s="2044"/>
      <c r="J2" s="2044"/>
      <c r="K2" s="694"/>
      <c r="L2" s="694"/>
      <c r="M2" s="694"/>
      <c r="N2" s="694"/>
      <c r="R2" s="218"/>
      <c r="S2" s="1347"/>
      <c r="T2" s="1354"/>
      <c r="U2" s="1346"/>
      <c r="V2" s="1346"/>
      <c r="W2" s="1346"/>
      <c r="X2" s="1346"/>
      <c r="Y2" s="1346"/>
      <c r="Z2" s="1346"/>
      <c r="AA2" s="1346"/>
      <c r="AB2" s="1354"/>
      <c r="AD2" s="2044"/>
      <c r="AE2" s="2044"/>
      <c r="AF2" s="2044"/>
      <c r="AG2" s="2044"/>
      <c r="AH2" s="2044"/>
      <c r="AI2" s="2044"/>
      <c r="AJ2" s="2044"/>
      <c r="AK2" s="2044"/>
      <c r="AL2" s="2044"/>
    </row>
    <row r="3" spans="2:38" s="30" customFormat="1" ht="45" customHeight="1">
      <c r="B3" s="2045" t="s">
        <v>694</v>
      </c>
      <c r="C3" s="2046"/>
      <c r="D3" s="2046"/>
      <c r="E3" s="2046"/>
      <c r="F3" s="2046"/>
      <c r="G3" s="2046"/>
      <c r="H3" s="2046"/>
      <c r="I3" s="2046"/>
      <c r="J3" s="2046"/>
      <c r="K3" s="2046"/>
      <c r="L3" s="2046"/>
      <c r="M3" s="2046"/>
      <c r="N3" s="2046"/>
      <c r="O3" s="2046"/>
      <c r="P3" s="2046"/>
      <c r="R3" s="171"/>
      <c r="S3" s="265" t="s">
        <v>798</v>
      </c>
      <c r="T3" s="1354"/>
      <c r="U3" s="1346"/>
      <c r="V3" s="1346"/>
      <c r="W3" s="1346"/>
      <c r="X3" s="1346"/>
      <c r="Y3" s="1346"/>
      <c r="Z3" s="1346"/>
      <c r="AA3" s="1346"/>
      <c r="AB3" s="1354"/>
      <c r="AD3" s="2045" t="s">
        <v>694</v>
      </c>
      <c r="AE3" s="2046"/>
      <c r="AF3" s="2046"/>
      <c r="AG3" s="2046"/>
      <c r="AH3" s="2046"/>
      <c r="AI3" s="2046"/>
      <c r="AJ3" s="2046"/>
      <c r="AK3" s="2046"/>
      <c r="AL3" s="2046"/>
    </row>
    <row r="4" spans="2:38" s="30" customFormat="1" ht="15" customHeight="1" thickBot="1">
      <c r="B4" s="713"/>
      <c r="C4" s="713"/>
      <c r="D4" s="713"/>
      <c r="E4" s="713"/>
      <c r="F4" s="713"/>
      <c r="G4" s="713"/>
      <c r="H4" s="713"/>
      <c r="I4" s="713"/>
      <c r="J4" s="713"/>
      <c r="K4" s="713"/>
      <c r="L4" s="713"/>
      <c r="M4" s="42"/>
      <c r="N4" s="26"/>
      <c r="R4" s="1350"/>
      <c r="S4" s="1347"/>
      <c r="T4" s="1354"/>
      <c r="U4" s="2031" t="s">
        <v>799</v>
      </c>
      <c r="V4" s="2031"/>
      <c r="W4" s="2031"/>
      <c r="X4" s="2031"/>
      <c r="Y4" s="2031"/>
      <c r="Z4" s="2031"/>
      <c r="AA4" s="2031"/>
      <c r="AB4" s="1354"/>
      <c r="AD4" s="713"/>
      <c r="AE4" s="713"/>
      <c r="AF4" s="713"/>
      <c r="AG4" s="713"/>
      <c r="AH4" s="713"/>
      <c r="AI4" s="713"/>
      <c r="AJ4" s="713"/>
      <c r="AK4" s="713"/>
      <c r="AL4" s="713"/>
    </row>
    <row r="5" spans="2:38" ht="56.25" customHeight="1" thickBot="1">
      <c r="B5" s="341" t="s">
        <v>800</v>
      </c>
      <c r="C5" s="321" t="s">
        <v>801</v>
      </c>
      <c r="D5" s="321" t="s">
        <v>802</v>
      </c>
      <c r="E5" s="888" t="s">
        <v>2174</v>
      </c>
      <c r="F5" s="888" t="s">
        <v>1737</v>
      </c>
      <c r="G5" s="888" t="s">
        <v>1738</v>
      </c>
      <c r="H5" s="888" t="s">
        <v>1739</v>
      </c>
      <c r="I5" s="888" t="s">
        <v>1740</v>
      </c>
      <c r="J5" s="888" t="s">
        <v>3138</v>
      </c>
      <c r="K5" s="950" t="s">
        <v>1735</v>
      </c>
      <c r="L5" s="889" t="s">
        <v>1016</v>
      </c>
      <c r="M5" s="77"/>
      <c r="N5" s="890" t="s">
        <v>806</v>
      </c>
      <c r="P5" s="343" t="s">
        <v>807</v>
      </c>
      <c r="R5" s="1350"/>
      <c r="S5" s="1347"/>
      <c r="T5" s="1354"/>
      <c r="U5" s="198" t="s">
        <v>808</v>
      </c>
      <c r="V5" s="211"/>
      <c r="W5" s="211"/>
      <c r="X5" s="211"/>
      <c r="Y5" s="211"/>
      <c r="Z5" s="211"/>
      <c r="AA5" s="211"/>
      <c r="AB5" s="1354"/>
      <c r="AD5" s="341" t="s">
        <v>800</v>
      </c>
      <c r="AE5" s="888" t="s">
        <v>2174</v>
      </c>
      <c r="AF5" s="888" t="s">
        <v>1737</v>
      </c>
      <c r="AG5" s="888" t="s">
        <v>1738</v>
      </c>
      <c r="AH5" s="888" t="s">
        <v>1739</v>
      </c>
      <c r="AI5" s="888" t="s">
        <v>1740</v>
      </c>
      <c r="AJ5" s="888" t="s">
        <v>3138</v>
      </c>
      <c r="AK5" s="950" t="s">
        <v>1735</v>
      </c>
      <c r="AL5" s="889" t="s">
        <v>1016</v>
      </c>
    </row>
    <row r="6" spans="2:38" ht="15" customHeight="1" thickBot="1">
      <c r="B6" s="77"/>
      <c r="C6" s="77"/>
      <c r="D6" s="77"/>
      <c r="E6" s="891"/>
      <c r="F6" s="891"/>
      <c r="G6" s="891"/>
      <c r="H6" s="891"/>
      <c r="I6" s="891"/>
      <c r="J6" s="891"/>
      <c r="K6" s="891"/>
      <c r="L6" s="891"/>
      <c r="M6" s="77"/>
      <c r="N6" s="109"/>
      <c r="R6" s="1350"/>
      <c r="S6" s="1347"/>
      <c r="T6" s="1354"/>
      <c r="U6" s="1311"/>
      <c r="V6" s="1311"/>
      <c r="W6" s="1311"/>
      <c r="X6" s="1311"/>
      <c r="Y6" s="1311"/>
      <c r="Z6" s="1311"/>
      <c r="AA6" s="1311"/>
      <c r="AB6" s="1354"/>
      <c r="AD6" s="77"/>
      <c r="AE6" s="891"/>
      <c r="AF6" s="891"/>
      <c r="AG6" s="891"/>
      <c r="AH6" s="891"/>
      <c r="AI6" s="891"/>
      <c r="AJ6" s="891"/>
      <c r="AK6" s="891"/>
      <c r="AL6" s="891"/>
    </row>
    <row r="7" spans="2:38" ht="21" customHeight="1" thickBot="1">
      <c r="B7" s="233" t="s">
        <v>2176</v>
      </c>
      <c r="C7" s="416"/>
      <c r="D7" s="416"/>
      <c r="E7" s="77"/>
      <c r="F7" s="77"/>
      <c r="G7" s="77"/>
      <c r="H7" s="77"/>
      <c r="I7" s="77"/>
      <c r="J7" s="77"/>
      <c r="K7" s="77"/>
      <c r="L7" s="77"/>
      <c r="M7" s="77"/>
      <c r="N7" s="77"/>
      <c r="R7" s="1350"/>
      <c r="S7" s="1347"/>
      <c r="T7" s="1354"/>
      <c r="U7" s="1347"/>
      <c r="V7" s="1347"/>
      <c r="W7" s="1347"/>
      <c r="X7" s="1347"/>
      <c r="Y7" s="1347"/>
      <c r="Z7" s="1347"/>
      <c r="AA7" s="1347"/>
      <c r="AB7" s="1354"/>
      <c r="AD7" s="233" t="s">
        <v>2176</v>
      </c>
      <c r="AE7" s="77"/>
      <c r="AF7" s="77"/>
      <c r="AG7" s="77"/>
      <c r="AH7" s="77"/>
      <c r="AI7" s="77"/>
      <c r="AJ7" s="77"/>
      <c r="AK7" s="77"/>
      <c r="AL7" s="77"/>
    </row>
    <row r="8" spans="2:38" ht="33" customHeight="1" thickBot="1">
      <c r="B8" s="237" t="s">
        <v>2177</v>
      </c>
      <c r="C8" s="224" t="s">
        <v>813</v>
      </c>
      <c r="D8" s="224">
        <v>3</v>
      </c>
      <c r="E8" s="1487">
        <v>1.6439999999999999</v>
      </c>
      <c r="F8" s="1487">
        <v>48.51</v>
      </c>
      <c r="G8" s="1487">
        <v>270.56</v>
      </c>
      <c r="H8" s="1487">
        <v>12.759</v>
      </c>
      <c r="I8" s="1487">
        <v>0</v>
      </c>
      <c r="J8" s="1487">
        <v>135.53899999999999</v>
      </c>
      <c r="K8" s="1487">
        <v>0</v>
      </c>
      <c r="L8" s="1505">
        <f t="shared" ref="L8:L13" si="0">SUM(E8:K8)</f>
        <v>469.012</v>
      </c>
      <c r="M8" s="77"/>
      <c r="N8" s="892" t="s">
        <v>3139</v>
      </c>
      <c r="P8" s="685"/>
      <c r="R8" s="1350"/>
      <c r="S8" s="355">
        <f>IF( SUM( U8:AA8 ) = 0, 0, $U$5 )</f>
        <v>0</v>
      </c>
      <c r="T8" s="1354"/>
      <c r="U8" s="356">
        <f t="shared" ref="U8:AA12" si="1" xml:space="preserve"> IF( ISNUMBER( E8 ), 0, 1 )</f>
        <v>0</v>
      </c>
      <c r="V8" s="356">
        <f t="shared" si="1"/>
        <v>0</v>
      </c>
      <c r="W8" s="356">
        <f t="shared" si="1"/>
        <v>0</v>
      </c>
      <c r="X8" s="356">
        <f t="shared" si="1"/>
        <v>0</v>
      </c>
      <c r="Y8" s="356">
        <f t="shared" si="1"/>
        <v>0</v>
      </c>
      <c r="Z8" s="356">
        <f t="shared" si="1"/>
        <v>0</v>
      </c>
      <c r="AA8" s="356">
        <f t="shared" si="1"/>
        <v>0</v>
      </c>
      <c r="AB8" s="1354"/>
      <c r="AD8" s="237" t="s">
        <v>2177</v>
      </c>
      <c r="AE8" s="1134" t="s">
        <v>3140</v>
      </c>
      <c r="AF8" s="1134" t="s">
        <v>3141</v>
      </c>
      <c r="AG8" s="1134" t="s">
        <v>3142</v>
      </c>
      <c r="AH8" s="1134" t="s">
        <v>3143</v>
      </c>
      <c r="AI8" s="1134" t="s">
        <v>3144</v>
      </c>
      <c r="AJ8" s="1134" t="s">
        <v>3145</v>
      </c>
      <c r="AK8" s="1134" t="s">
        <v>3146</v>
      </c>
      <c r="AL8" s="1131" t="s">
        <v>3147</v>
      </c>
    </row>
    <row r="9" spans="2:38" ht="33" customHeight="1" thickBot="1">
      <c r="B9" s="1423" t="s">
        <v>2187</v>
      </c>
      <c r="C9" s="220" t="s">
        <v>813</v>
      </c>
      <c r="D9" s="220">
        <v>3</v>
      </c>
      <c r="E9" s="1487">
        <v>-0.44600000000000001</v>
      </c>
      <c r="F9" s="1487">
        <v>-11.419</v>
      </c>
      <c r="G9" s="1487">
        <v>-63.402000000000001</v>
      </c>
      <c r="H9" s="1487">
        <v>-13.747</v>
      </c>
      <c r="I9" s="1487">
        <v>0</v>
      </c>
      <c r="J9" s="1487">
        <v>0</v>
      </c>
      <c r="K9" s="1487">
        <v>0</v>
      </c>
      <c r="L9" s="1510">
        <f t="shared" si="0"/>
        <v>-89.013999999999996</v>
      </c>
      <c r="M9" s="77"/>
      <c r="N9" s="893" t="s">
        <v>3148</v>
      </c>
      <c r="P9" s="685"/>
      <c r="R9" s="1355"/>
      <c r="S9" s="355">
        <f t="shared" ref="S9:S12" si="2">IF( SUM( U9:AA9 ) = 0, 0, $U$5 )</f>
        <v>0</v>
      </c>
      <c r="T9" s="1354"/>
      <c r="U9" s="356">
        <f t="shared" si="1"/>
        <v>0</v>
      </c>
      <c r="V9" s="356">
        <f t="shared" si="1"/>
        <v>0</v>
      </c>
      <c r="W9" s="356">
        <f t="shared" si="1"/>
        <v>0</v>
      </c>
      <c r="X9" s="356">
        <f t="shared" si="1"/>
        <v>0</v>
      </c>
      <c r="Y9" s="356">
        <f t="shared" si="1"/>
        <v>0</v>
      </c>
      <c r="Z9" s="356">
        <f t="shared" si="1"/>
        <v>0</v>
      </c>
      <c r="AA9" s="356">
        <f t="shared" si="1"/>
        <v>0</v>
      </c>
      <c r="AB9" s="1354"/>
      <c r="AD9" s="1423" t="s">
        <v>2187</v>
      </c>
      <c r="AE9" s="1135" t="s">
        <v>3149</v>
      </c>
      <c r="AF9" s="1135" t="s">
        <v>3150</v>
      </c>
      <c r="AG9" s="1135" t="s">
        <v>3151</v>
      </c>
      <c r="AH9" s="1135" t="s">
        <v>3152</v>
      </c>
      <c r="AI9" s="1135" t="s">
        <v>3153</v>
      </c>
      <c r="AJ9" s="1135" t="s">
        <v>3154</v>
      </c>
      <c r="AK9" s="1135" t="s">
        <v>3155</v>
      </c>
      <c r="AL9" s="1132" t="s">
        <v>3156</v>
      </c>
    </row>
    <row r="10" spans="2:38" ht="33" customHeight="1" thickBot="1">
      <c r="B10" s="1423" t="s">
        <v>2197</v>
      </c>
      <c r="C10" s="220" t="s">
        <v>813</v>
      </c>
      <c r="D10" s="220">
        <v>3</v>
      </c>
      <c r="E10" s="1487">
        <v>0.51600000000000001</v>
      </c>
      <c r="F10" s="1487">
        <v>6.7850000000000001</v>
      </c>
      <c r="G10" s="1487">
        <v>36.594000000000001</v>
      </c>
      <c r="H10" s="1487">
        <v>10.903</v>
      </c>
      <c r="I10" s="1487">
        <v>0</v>
      </c>
      <c r="J10" s="1487">
        <v>-6.2E-2</v>
      </c>
      <c r="K10" s="1487">
        <v>0</v>
      </c>
      <c r="L10" s="1510">
        <f t="shared" si="0"/>
        <v>54.736000000000004</v>
      </c>
      <c r="M10" s="77"/>
      <c r="N10" s="894" t="s">
        <v>3157</v>
      </c>
      <c r="P10" s="685"/>
      <c r="R10" s="1355"/>
      <c r="S10" s="355">
        <f t="shared" si="2"/>
        <v>0</v>
      </c>
      <c r="T10" s="1354"/>
      <c r="U10" s="356">
        <f t="shared" si="1"/>
        <v>0</v>
      </c>
      <c r="V10" s="356">
        <f t="shared" si="1"/>
        <v>0</v>
      </c>
      <c r="W10" s="356">
        <f t="shared" si="1"/>
        <v>0</v>
      </c>
      <c r="X10" s="356">
        <f t="shared" si="1"/>
        <v>0</v>
      </c>
      <c r="Y10" s="356">
        <f t="shared" si="1"/>
        <v>0</v>
      </c>
      <c r="Z10" s="356">
        <f t="shared" si="1"/>
        <v>0</v>
      </c>
      <c r="AA10" s="356">
        <f t="shared" si="1"/>
        <v>0</v>
      </c>
      <c r="AB10" s="1354"/>
      <c r="AD10" s="1423" t="s">
        <v>2197</v>
      </c>
      <c r="AE10" s="1135" t="s">
        <v>3158</v>
      </c>
      <c r="AF10" s="1135" t="s">
        <v>3159</v>
      </c>
      <c r="AG10" s="1135" t="s">
        <v>3160</v>
      </c>
      <c r="AH10" s="1135" t="s">
        <v>3161</v>
      </c>
      <c r="AI10" s="1135" t="s">
        <v>3162</v>
      </c>
      <c r="AJ10" s="1135" t="s">
        <v>3163</v>
      </c>
      <c r="AK10" s="1135" t="s">
        <v>3164</v>
      </c>
      <c r="AL10" s="1132" t="s">
        <v>3165</v>
      </c>
    </row>
    <row r="11" spans="2:38" ht="33" customHeight="1" thickBot="1">
      <c r="B11" s="1423" t="s">
        <v>804</v>
      </c>
      <c r="C11" s="220" t="s">
        <v>813</v>
      </c>
      <c r="D11" s="220">
        <v>3</v>
      </c>
      <c r="E11" s="1487">
        <v>0</v>
      </c>
      <c r="F11" s="1487">
        <v>2.7E-2</v>
      </c>
      <c r="G11" s="1487">
        <v>2.8000000000000001E-2</v>
      </c>
      <c r="H11" s="1487">
        <v>1E-3</v>
      </c>
      <c r="I11" s="1487">
        <v>0</v>
      </c>
      <c r="J11" s="1487">
        <v>-2E-3</v>
      </c>
      <c r="K11" s="1487">
        <v>0</v>
      </c>
      <c r="L11" s="1510">
        <f t="shared" si="0"/>
        <v>5.3999999999999999E-2</v>
      </c>
      <c r="M11" s="77"/>
      <c r="N11" s="895" t="s">
        <v>3166</v>
      </c>
      <c r="P11" s="685"/>
      <c r="R11" s="1355"/>
      <c r="S11" s="355">
        <f t="shared" si="2"/>
        <v>0</v>
      </c>
      <c r="T11" s="1354"/>
      <c r="U11" s="356">
        <f t="shared" si="1"/>
        <v>0</v>
      </c>
      <c r="V11" s="356">
        <f t="shared" si="1"/>
        <v>0</v>
      </c>
      <c r="W11" s="356">
        <f t="shared" si="1"/>
        <v>0</v>
      </c>
      <c r="X11" s="356">
        <f t="shared" si="1"/>
        <v>0</v>
      </c>
      <c r="Y11" s="356">
        <f t="shared" si="1"/>
        <v>0</v>
      </c>
      <c r="Z11" s="356">
        <f t="shared" si="1"/>
        <v>0</v>
      </c>
      <c r="AA11" s="356">
        <f t="shared" si="1"/>
        <v>0</v>
      </c>
      <c r="AB11" s="1354"/>
      <c r="AD11" s="1423" t="s">
        <v>804</v>
      </c>
      <c r="AE11" s="1135" t="s">
        <v>3167</v>
      </c>
      <c r="AF11" s="1135" t="s">
        <v>3168</v>
      </c>
      <c r="AG11" s="1135" t="s">
        <v>3169</v>
      </c>
      <c r="AH11" s="1135" t="s">
        <v>3170</v>
      </c>
      <c r="AI11" s="1135" t="s">
        <v>3171</v>
      </c>
      <c r="AJ11" s="1135" t="s">
        <v>3172</v>
      </c>
      <c r="AK11" s="1135" t="s">
        <v>3173</v>
      </c>
      <c r="AL11" s="1132" t="s">
        <v>3174</v>
      </c>
    </row>
    <row r="12" spans="2:38" ht="33" customHeight="1">
      <c r="B12" s="1423" t="s">
        <v>2216</v>
      </c>
      <c r="C12" s="220" t="s">
        <v>813</v>
      </c>
      <c r="D12" s="220">
        <v>3</v>
      </c>
      <c r="E12" s="1487">
        <v>0</v>
      </c>
      <c r="F12" s="1487">
        <v>0</v>
      </c>
      <c r="G12" s="1487">
        <v>0</v>
      </c>
      <c r="H12" s="1487">
        <v>0</v>
      </c>
      <c r="I12" s="1487">
        <v>0</v>
      </c>
      <c r="J12" s="1487">
        <v>0</v>
      </c>
      <c r="K12" s="1487">
        <v>0</v>
      </c>
      <c r="L12" s="1510">
        <f t="shared" si="0"/>
        <v>0</v>
      </c>
      <c r="M12" s="77"/>
      <c r="N12" s="893" t="s">
        <v>3175</v>
      </c>
      <c r="P12" s="685"/>
      <c r="R12" s="1355"/>
      <c r="S12" s="355">
        <f t="shared" si="2"/>
        <v>0</v>
      </c>
      <c r="T12" s="1354"/>
      <c r="U12" s="356">
        <f t="shared" si="1"/>
        <v>0</v>
      </c>
      <c r="V12" s="356">
        <f t="shared" si="1"/>
        <v>0</v>
      </c>
      <c r="W12" s="356">
        <f t="shared" si="1"/>
        <v>0</v>
      </c>
      <c r="X12" s="356">
        <f t="shared" si="1"/>
        <v>0</v>
      </c>
      <c r="Y12" s="356">
        <f t="shared" si="1"/>
        <v>0</v>
      </c>
      <c r="Z12" s="356">
        <f t="shared" si="1"/>
        <v>0</v>
      </c>
      <c r="AA12" s="356">
        <f t="shared" si="1"/>
        <v>0</v>
      </c>
      <c r="AB12" s="1354"/>
      <c r="AD12" s="1423" t="s">
        <v>2216</v>
      </c>
      <c r="AE12" s="1135" t="s">
        <v>3176</v>
      </c>
      <c r="AF12" s="1135" t="s">
        <v>3177</v>
      </c>
      <c r="AG12" s="1135" t="s">
        <v>3178</v>
      </c>
      <c r="AH12" s="1135" t="s">
        <v>3179</v>
      </c>
      <c r="AI12" s="1135" t="s">
        <v>3180</v>
      </c>
      <c r="AJ12" s="1135" t="s">
        <v>3181</v>
      </c>
      <c r="AK12" s="1135" t="s">
        <v>3182</v>
      </c>
      <c r="AL12" s="1132" t="s">
        <v>3183</v>
      </c>
    </row>
    <row r="13" spans="2:38" ht="33" customHeight="1" thickBot="1">
      <c r="B13" s="1431" t="s">
        <v>2226</v>
      </c>
      <c r="C13" s="227" t="s">
        <v>813</v>
      </c>
      <c r="D13" s="227">
        <v>3</v>
      </c>
      <c r="E13" s="1492">
        <f>SUM(E8:E12)</f>
        <v>1.714</v>
      </c>
      <c r="F13" s="1492">
        <f t="shared" ref="F13:K13" si="3">SUM(F8:F12)</f>
        <v>43.902999999999992</v>
      </c>
      <c r="G13" s="1492">
        <f t="shared" si="3"/>
        <v>243.78</v>
      </c>
      <c r="H13" s="1492">
        <f t="shared" si="3"/>
        <v>9.9160000000000004</v>
      </c>
      <c r="I13" s="1492">
        <f t="shared" si="3"/>
        <v>0</v>
      </c>
      <c r="J13" s="1492">
        <f t="shared" si="3"/>
        <v>135.47499999999997</v>
      </c>
      <c r="K13" s="1492">
        <f t="shared" si="3"/>
        <v>0</v>
      </c>
      <c r="L13" s="1514">
        <f t="shared" si="0"/>
        <v>434.78799999999995</v>
      </c>
      <c r="M13" s="77"/>
      <c r="N13" s="331" t="s">
        <v>3184</v>
      </c>
      <c r="P13" s="686"/>
      <c r="R13" s="1355"/>
      <c r="S13" s="355"/>
      <c r="T13" s="1354"/>
      <c r="U13" s="211"/>
      <c r="V13" s="211"/>
      <c r="W13" s="211"/>
      <c r="X13" s="211"/>
      <c r="Y13" s="211"/>
      <c r="Z13" s="211"/>
      <c r="AA13" s="211"/>
      <c r="AB13" s="1354"/>
      <c r="AD13" s="1431" t="s">
        <v>2226</v>
      </c>
      <c r="AE13" s="1084" t="s">
        <v>3185</v>
      </c>
      <c r="AF13" s="1084" t="s">
        <v>3186</v>
      </c>
      <c r="AG13" s="1084" t="s">
        <v>3187</v>
      </c>
      <c r="AH13" s="1084" t="s">
        <v>3188</v>
      </c>
      <c r="AI13" s="1084" t="s">
        <v>3189</v>
      </c>
      <c r="AJ13" s="1084" t="s">
        <v>3190</v>
      </c>
      <c r="AK13" s="1084" t="s">
        <v>3191</v>
      </c>
      <c r="AL13" s="1133" t="s">
        <v>3192</v>
      </c>
    </row>
    <row r="14" spans="2:38" ht="15" customHeight="1" thickBot="1">
      <c r="B14" s="896"/>
      <c r="C14" s="896"/>
      <c r="D14" s="896"/>
      <c r="E14" s="1585"/>
      <c r="F14" s="1585"/>
      <c r="G14" s="1585"/>
      <c r="H14" s="1585"/>
      <c r="I14" s="1585"/>
      <c r="J14" s="1585"/>
      <c r="K14" s="1585"/>
      <c r="L14" s="1585"/>
      <c r="M14" s="77"/>
      <c r="N14" s="26"/>
      <c r="R14" s="1355"/>
      <c r="S14" s="355"/>
      <c r="T14" s="1354"/>
      <c r="U14" s="211"/>
      <c r="V14" s="211"/>
      <c r="W14" s="211"/>
      <c r="X14" s="211"/>
      <c r="Y14" s="211"/>
      <c r="Z14" s="211"/>
      <c r="AA14" s="211"/>
      <c r="AB14" s="1354"/>
      <c r="AD14" s="896"/>
      <c r="AE14" s="77"/>
      <c r="AF14" s="77"/>
      <c r="AG14" s="77"/>
      <c r="AH14" s="77"/>
      <c r="AI14" s="77"/>
      <c r="AJ14" s="77"/>
      <c r="AK14" s="77"/>
      <c r="AL14" s="77"/>
    </row>
    <row r="15" spans="2:38" ht="21" customHeight="1" thickBot="1">
      <c r="B15" s="233" t="s">
        <v>3193</v>
      </c>
      <c r="C15" s="416"/>
      <c r="D15" s="416"/>
      <c r="E15" s="1585"/>
      <c r="F15" s="1585"/>
      <c r="G15" s="1585"/>
      <c r="H15" s="1585"/>
      <c r="I15" s="1585"/>
      <c r="J15" s="1585"/>
      <c r="K15" s="1585"/>
      <c r="L15" s="1585"/>
      <c r="M15" s="77"/>
      <c r="N15" s="26"/>
      <c r="R15" s="1355"/>
      <c r="S15" s="355"/>
      <c r="T15" s="1354"/>
      <c r="U15" s="211"/>
      <c r="V15" s="211"/>
      <c r="W15" s="211"/>
      <c r="X15" s="211"/>
      <c r="Y15" s="211"/>
      <c r="Z15" s="211"/>
      <c r="AA15" s="211"/>
      <c r="AB15" s="1354"/>
      <c r="AD15" s="233" t="s">
        <v>3193</v>
      </c>
      <c r="AE15" s="77"/>
      <c r="AF15" s="77"/>
      <c r="AG15" s="77"/>
      <c r="AH15" s="77"/>
      <c r="AI15" s="77"/>
      <c r="AJ15" s="77"/>
      <c r="AK15" s="77"/>
      <c r="AL15" s="77"/>
    </row>
    <row r="16" spans="2:38" ht="33" customHeight="1" thickBot="1">
      <c r="B16" s="237" t="s">
        <v>2177</v>
      </c>
      <c r="C16" s="224" t="s">
        <v>813</v>
      </c>
      <c r="D16" s="224">
        <v>3</v>
      </c>
      <c r="E16" s="1487">
        <v>-1.6819999999999999</v>
      </c>
      <c r="F16" s="1487">
        <v>-31.411999999999999</v>
      </c>
      <c r="G16" s="1487">
        <v>-136.35300000000001</v>
      </c>
      <c r="H16" s="1487">
        <v>-25.19</v>
      </c>
      <c r="I16" s="1487">
        <v>0</v>
      </c>
      <c r="J16" s="1487">
        <v>-16.021999999999998</v>
      </c>
      <c r="K16" s="1487">
        <v>0</v>
      </c>
      <c r="L16" s="1505">
        <f>SUM(E16:K16)</f>
        <v>-210.65899999999999</v>
      </c>
      <c r="M16" s="77"/>
      <c r="N16" s="230" t="s">
        <v>3194</v>
      </c>
      <c r="P16" s="685"/>
      <c r="R16" s="1355"/>
      <c r="S16" s="355">
        <f>IF( SUM( U16:AA16 ) = 0, 0, $U$5 )</f>
        <v>0</v>
      </c>
      <c r="T16" s="1354"/>
      <c r="U16" s="356">
        <f t="shared" ref="U16:AA19" si="4" xml:space="preserve"> IF( ISNUMBER( E16 ), 0, 1 )</f>
        <v>0</v>
      </c>
      <c r="V16" s="356">
        <f t="shared" si="4"/>
        <v>0</v>
      </c>
      <c r="W16" s="356">
        <f t="shared" si="4"/>
        <v>0</v>
      </c>
      <c r="X16" s="356">
        <f t="shared" si="4"/>
        <v>0</v>
      </c>
      <c r="Y16" s="356">
        <f t="shared" si="4"/>
        <v>0</v>
      </c>
      <c r="Z16" s="356">
        <f t="shared" si="4"/>
        <v>0</v>
      </c>
      <c r="AA16" s="356">
        <f t="shared" si="4"/>
        <v>0</v>
      </c>
      <c r="AB16" s="1354"/>
      <c r="AD16" s="237" t="s">
        <v>2177</v>
      </c>
      <c r="AE16" s="1134" t="s">
        <v>3195</v>
      </c>
      <c r="AF16" s="1134" t="s">
        <v>3196</v>
      </c>
      <c r="AG16" s="1134" t="s">
        <v>3197</v>
      </c>
      <c r="AH16" s="1134" t="s">
        <v>3198</v>
      </c>
      <c r="AI16" s="1134" t="s">
        <v>3199</v>
      </c>
      <c r="AJ16" s="1134" t="s">
        <v>3200</v>
      </c>
      <c r="AK16" s="1134" t="s">
        <v>3201</v>
      </c>
      <c r="AL16" s="1131" t="s">
        <v>3202</v>
      </c>
    </row>
    <row r="17" spans="2:38" ht="33" customHeight="1" thickBot="1">
      <c r="B17" s="1423" t="s">
        <v>2187</v>
      </c>
      <c r="C17" s="220" t="s">
        <v>813</v>
      </c>
      <c r="D17" s="220">
        <v>3</v>
      </c>
      <c r="E17" s="1487">
        <v>0.72699999999999998</v>
      </c>
      <c r="F17" s="1487">
        <v>13.55</v>
      </c>
      <c r="G17" s="1487">
        <v>56.024000000000001</v>
      </c>
      <c r="H17" s="1487">
        <v>18.713999999999999</v>
      </c>
      <c r="I17" s="1487">
        <v>0</v>
      </c>
      <c r="J17" s="1487">
        <v>0</v>
      </c>
      <c r="K17" s="1487">
        <v>0</v>
      </c>
      <c r="L17" s="1510">
        <f>SUM(E17:K17)</f>
        <v>89.015000000000001</v>
      </c>
      <c r="M17" s="77"/>
      <c r="N17" s="231" t="s">
        <v>3203</v>
      </c>
      <c r="P17" s="685"/>
      <c r="R17" s="1355"/>
      <c r="S17" s="355">
        <f t="shared" ref="S17:S19" si="5">IF( SUM( U17:AA17 ) = 0, 0, $U$5 )</f>
        <v>0</v>
      </c>
      <c r="T17" s="1354"/>
      <c r="U17" s="356">
        <f t="shared" si="4"/>
        <v>0</v>
      </c>
      <c r="V17" s="356">
        <f t="shared" si="4"/>
        <v>0</v>
      </c>
      <c r="W17" s="356">
        <f t="shared" si="4"/>
        <v>0</v>
      </c>
      <c r="X17" s="356">
        <f t="shared" si="4"/>
        <v>0</v>
      </c>
      <c r="Y17" s="356">
        <f t="shared" si="4"/>
        <v>0</v>
      </c>
      <c r="Z17" s="356">
        <f t="shared" si="4"/>
        <v>0</v>
      </c>
      <c r="AA17" s="356">
        <f t="shared" si="4"/>
        <v>0</v>
      </c>
      <c r="AB17" s="1354"/>
      <c r="AD17" s="1423" t="s">
        <v>2187</v>
      </c>
      <c r="AE17" s="1135" t="s">
        <v>3204</v>
      </c>
      <c r="AF17" s="1135" t="s">
        <v>3205</v>
      </c>
      <c r="AG17" s="1135" t="s">
        <v>3206</v>
      </c>
      <c r="AH17" s="1135" t="s">
        <v>3207</v>
      </c>
      <c r="AI17" s="1135" t="s">
        <v>3208</v>
      </c>
      <c r="AJ17" s="1135" t="s">
        <v>3209</v>
      </c>
      <c r="AK17" s="1135" t="s">
        <v>3210</v>
      </c>
      <c r="AL17" s="1132" t="s">
        <v>3211</v>
      </c>
    </row>
    <row r="18" spans="2:38" ht="33" customHeight="1" thickBot="1">
      <c r="B18" s="1423" t="s">
        <v>804</v>
      </c>
      <c r="C18" s="220" t="s">
        <v>813</v>
      </c>
      <c r="D18" s="220">
        <v>3</v>
      </c>
      <c r="E18" s="1487">
        <v>0</v>
      </c>
      <c r="F18" s="1487">
        <v>0</v>
      </c>
      <c r="G18" s="1487">
        <v>0</v>
      </c>
      <c r="H18" s="1487">
        <v>0</v>
      </c>
      <c r="I18" s="1487">
        <v>0</v>
      </c>
      <c r="J18" s="1487">
        <v>0</v>
      </c>
      <c r="K18" s="1487">
        <v>0</v>
      </c>
      <c r="L18" s="1510">
        <f>SUM(E18:K18)</f>
        <v>0</v>
      </c>
      <c r="M18" s="77"/>
      <c r="N18" s="231" t="s">
        <v>3212</v>
      </c>
      <c r="P18" s="685"/>
      <c r="R18" s="1355"/>
      <c r="S18" s="355">
        <f t="shared" si="5"/>
        <v>0</v>
      </c>
      <c r="T18" s="1354"/>
      <c r="U18" s="356">
        <f t="shared" si="4"/>
        <v>0</v>
      </c>
      <c r="V18" s="356">
        <f t="shared" si="4"/>
        <v>0</v>
      </c>
      <c r="W18" s="356">
        <f t="shared" si="4"/>
        <v>0</v>
      </c>
      <c r="X18" s="356">
        <f t="shared" si="4"/>
        <v>0</v>
      </c>
      <c r="Y18" s="356">
        <f t="shared" si="4"/>
        <v>0</v>
      </c>
      <c r="Z18" s="356">
        <f t="shared" si="4"/>
        <v>0</v>
      </c>
      <c r="AA18" s="356">
        <f t="shared" si="4"/>
        <v>0</v>
      </c>
      <c r="AB18" s="1354"/>
      <c r="AD18" s="1423" t="s">
        <v>804</v>
      </c>
      <c r="AE18" s="1135" t="s">
        <v>3213</v>
      </c>
      <c r="AF18" s="1135" t="s">
        <v>3214</v>
      </c>
      <c r="AG18" s="1135" t="s">
        <v>3215</v>
      </c>
      <c r="AH18" s="1135" t="s">
        <v>3216</v>
      </c>
      <c r="AI18" s="1135" t="s">
        <v>3217</v>
      </c>
      <c r="AJ18" s="1135" t="s">
        <v>3218</v>
      </c>
      <c r="AK18" s="1135" t="s">
        <v>3219</v>
      </c>
      <c r="AL18" s="1132" t="s">
        <v>3220</v>
      </c>
    </row>
    <row r="19" spans="2:38" ht="33" customHeight="1">
      <c r="B19" s="1423" t="s">
        <v>2263</v>
      </c>
      <c r="C19" s="220" t="s">
        <v>813</v>
      </c>
      <c r="D19" s="220">
        <v>3</v>
      </c>
      <c r="E19" s="1487">
        <v>-0.36799999999999999</v>
      </c>
      <c r="F19" s="1487">
        <v>-6.8089999999999993</v>
      </c>
      <c r="G19" s="1487">
        <v>-21.686</v>
      </c>
      <c r="H19" s="1487">
        <v>-7.2629999999999999</v>
      </c>
      <c r="I19" s="1487">
        <v>0</v>
      </c>
      <c r="J19" s="1487">
        <v>-13.756</v>
      </c>
      <c r="K19" s="1487">
        <v>0</v>
      </c>
      <c r="L19" s="1510">
        <f>SUM(E19:K19)</f>
        <v>-49.881999999999998</v>
      </c>
      <c r="M19" s="77"/>
      <c r="N19" s="231" t="s">
        <v>3221</v>
      </c>
      <c r="P19" s="685"/>
      <c r="R19" s="1355"/>
      <c r="S19" s="355">
        <f t="shared" si="5"/>
        <v>0</v>
      </c>
      <c r="T19" s="1354"/>
      <c r="U19" s="356">
        <f t="shared" si="4"/>
        <v>0</v>
      </c>
      <c r="V19" s="356">
        <f t="shared" si="4"/>
        <v>0</v>
      </c>
      <c r="W19" s="356">
        <f t="shared" si="4"/>
        <v>0</v>
      </c>
      <c r="X19" s="356">
        <f t="shared" si="4"/>
        <v>0</v>
      </c>
      <c r="Y19" s="356">
        <f t="shared" si="4"/>
        <v>0</v>
      </c>
      <c r="Z19" s="356">
        <f t="shared" si="4"/>
        <v>0</v>
      </c>
      <c r="AA19" s="356">
        <f t="shared" si="4"/>
        <v>0</v>
      </c>
      <c r="AB19" s="1354"/>
      <c r="AD19" s="1423" t="s">
        <v>2263</v>
      </c>
      <c r="AE19" s="1135" t="s">
        <v>3222</v>
      </c>
      <c r="AF19" s="1135" t="s">
        <v>3223</v>
      </c>
      <c r="AG19" s="1135" t="s">
        <v>3224</v>
      </c>
      <c r="AH19" s="1135" t="s">
        <v>3225</v>
      </c>
      <c r="AI19" s="1135" t="s">
        <v>3226</v>
      </c>
      <c r="AJ19" s="1135" t="s">
        <v>3227</v>
      </c>
      <c r="AK19" s="1135" t="s">
        <v>3228</v>
      </c>
      <c r="AL19" s="1132" t="s">
        <v>3229</v>
      </c>
    </row>
    <row r="20" spans="2:38" ht="33" customHeight="1" thickBot="1">
      <c r="B20" s="1431" t="s">
        <v>2226</v>
      </c>
      <c r="C20" s="227" t="s">
        <v>813</v>
      </c>
      <c r="D20" s="227">
        <v>3</v>
      </c>
      <c r="E20" s="1492">
        <f>SUM(E16:E19)</f>
        <v>-1.323</v>
      </c>
      <c r="F20" s="1492">
        <f t="shared" ref="F20:J20" si="6">SUM(F16:F19)</f>
        <v>-24.670999999999999</v>
      </c>
      <c r="G20" s="1492">
        <f t="shared" si="6"/>
        <v>-102.01500000000001</v>
      </c>
      <c r="H20" s="1492">
        <f t="shared" si="6"/>
        <v>-13.739000000000003</v>
      </c>
      <c r="I20" s="1492">
        <f t="shared" si="6"/>
        <v>0</v>
      </c>
      <c r="J20" s="1492">
        <f t="shared" si="6"/>
        <v>-29.777999999999999</v>
      </c>
      <c r="K20" s="1492">
        <f>SUM(K16:K19)</f>
        <v>0</v>
      </c>
      <c r="L20" s="1514">
        <f>SUM(E20:K20)</f>
        <v>-171.52600000000001</v>
      </c>
      <c r="M20" s="77"/>
      <c r="N20" s="232" t="s">
        <v>3230</v>
      </c>
      <c r="P20" s="686"/>
      <c r="R20" s="1355"/>
      <c r="S20" s="355"/>
      <c r="T20" s="1354"/>
      <c r="U20" s="211"/>
      <c r="V20" s="211"/>
      <c r="W20" s="211"/>
      <c r="X20" s="211"/>
      <c r="Y20" s="211"/>
      <c r="Z20" s="211"/>
      <c r="AA20" s="211"/>
      <c r="AB20" s="1354"/>
      <c r="AD20" s="1431" t="s">
        <v>2226</v>
      </c>
      <c r="AE20" s="1084" t="s">
        <v>3231</v>
      </c>
      <c r="AF20" s="1084" t="s">
        <v>3232</v>
      </c>
      <c r="AG20" s="1084" t="s">
        <v>3233</v>
      </c>
      <c r="AH20" s="1084" t="s">
        <v>3234</v>
      </c>
      <c r="AI20" s="1084" t="s">
        <v>3235</v>
      </c>
      <c r="AJ20" s="1084" t="s">
        <v>3236</v>
      </c>
      <c r="AK20" s="1084" t="s">
        <v>3237</v>
      </c>
      <c r="AL20" s="1133" t="s">
        <v>3238</v>
      </c>
    </row>
    <row r="21" spans="2:38" ht="15" customHeight="1" thickBot="1">
      <c r="B21" s="77"/>
      <c r="C21" s="77"/>
      <c r="D21" s="77"/>
      <c r="E21" s="1585"/>
      <c r="F21" s="1585"/>
      <c r="G21" s="1585"/>
      <c r="H21" s="1585"/>
      <c r="I21" s="1585"/>
      <c r="J21" s="1585"/>
      <c r="K21" s="1585"/>
      <c r="L21" s="1585"/>
      <c r="M21" s="77"/>
      <c r="N21" s="26"/>
      <c r="R21" s="1355"/>
      <c r="S21" s="355"/>
      <c r="T21" s="1354"/>
      <c r="U21" s="211"/>
      <c r="V21" s="211"/>
      <c r="W21" s="211"/>
      <c r="X21" s="211"/>
      <c r="Y21" s="211"/>
      <c r="Z21" s="211"/>
      <c r="AA21" s="211"/>
      <c r="AB21" s="1354"/>
      <c r="AD21" s="77"/>
      <c r="AE21" s="77"/>
      <c r="AF21" s="77"/>
      <c r="AG21" s="77"/>
      <c r="AH21" s="77"/>
      <c r="AI21" s="77"/>
      <c r="AJ21" s="77"/>
      <c r="AK21" s="77"/>
      <c r="AL21" s="77"/>
    </row>
    <row r="22" spans="2:38" ht="33" customHeight="1" thickBot="1">
      <c r="B22" s="897" t="s">
        <v>2282</v>
      </c>
      <c r="C22" s="253" t="s">
        <v>813</v>
      </c>
      <c r="D22" s="253">
        <v>3</v>
      </c>
      <c r="E22" s="1540">
        <f>E13+E20</f>
        <v>0.39100000000000001</v>
      </c>
      <c r="F22" s="1540">
        <f t="shared" ref="F22:K22" si="7">F13+F20</f>
        <v>19.231999999999992</v>
      </c>
      <c r="G22" s="1540">
        <f t="shared" si="7"/>
        <v>141.76499999999999</v>
      </c>
      <c r="H22" s="1540">
        <f t="shared" si="7"/>
        <v>-3.8230000000000022</v>
      </c>
      <c r="I22" s="1540">
        <f t="shared" si="7"/>
        <v>0</v>
      </c>
      <c r="J22" s="1540">
        <f t="shared" si="7"/>
        <v>105.69699999999997</v>
      </c>
      <c r="K22" s="1540">
        <f t="shared" si="7"/>
        <v>0</v>
      </c>
      <c r="L22" s="1545">
        <f>SUM(E22:K22)</f>
        <v>263.26199999999994</v>
      </c>
      <c r="M22" s="77"/>
      <c r="N22" s="400" t="s">
        <v>3239</v>
      </c>
      <c r="P22" s="686"/>
      <c r="R22" s="1355"/>
      <c r="S22" s="355"/>
      <c r="T22" s="1354"/>
      <c r="U22" s="211"/>
      <c r="V22" s="211"/>
      <c r="W22" s="211"/>
      <c r="X22" s="211"/>
      <c r="Y22" s="211"/>
      <c r="Z22" s="211"/>
      <c r="AA22" s="211"/>
      <c r="AB22" s="1354"/>
      <c r="AD22" s="897" t="s">
        <v>2282</v>
      </c>
      <c r="AE22" s="1136" t="s">
        <v>3240</v>
      </c>
      <c r="AF22" s="1136" t="s">
        <v>3241</v>
      </c>
      <c r="AG22" s="1136" t="s">
        <v>3242</v>
      </c>
      <c r="AH22" s="1136" t="s">
        <v>3243</v>
      </c>
      <c r="AI22" s="1136" t="s">
        <v>3244</v>
      </c>
      <c r="AJ22" s="1136" t="s">
        <v>3245</v>
      </c>
      <c r="AK22" s="1136" t="s">
        <v>3246</v>
      </c>
      <c r="AL22" s="1137" t="s">
        <v>3247</v>
      </c>
    </row>
    <row r="23" spans="2:38" ht="15" customHeight="1" thickBot="1">
      <c r="B23" s="901"/>
      <c r="C23" s="901"/>
      <c r="D23" s="901"/>
      <c r="E23" s="1585"/>
      <c r="F23" s="1585"/>
      <c r="G23" s="1585"/>
      <c r="H23" s="1585"/>
      <c r="I23" s="1585"/>
      <c r="J23" s="1585"/>
      <c r="K23" s="1585"/>
      <c r="L23" s="1585"/>
      <c r="M23" s="77"/>
      <c r="N23" s="26"/>
      <c r="R23" s="1355"/>
      <c r="S23" s="355"/>
      <c r="T23" s="395"/>
      <c r="U23" s="211"/>
      <c r="V23" s="211"/>
      <c r="W23" s="211"/>
      <c r="X23" s="211"/>
      <c r="Y23" s="211"/>
      <c r="Z23" s="211"/>
      <c r="AA23" s="211"/>
      <c r="AB23" s="395"/>
      <c r="AD23" s="901"/>
      <c r="AE23" s="77"/>
      <c r="AF23" s="77"/>
      <c r="AG23" s="77"/>
      <c r="AH23" s="77"/>
      <c r="AI23" s="77"/>
      <c r="AJ23" s="77"/>
      <c r="AK23" s="77"/>
      <c r="AL23" s="77"/>
    </row>
    <row r="24" spans="2:38" ht="33" customHeight="1" thickBot="1">
      <c r="B24" s="897" t="s">
        <v>2292</v>
      </c>
      <c r="C24" s="253" t="s">
        <v>813</v>
      </c>
      <c r="D24" s="253">
        <v>3</v>
      </c>
      <c r="E24" s="1540">
        <f>E8+E16</f>
        <v>-3.8000000000000034E-2</v>
      </c>
      <c r="F24" s="1540">
        <f t="shared" ref="F24:K24" si="8">F8+F16</f>
        <v>17.097999999999999</v>
      </c>
      <c r="G24" s="1540">
        <f t="shared" si="8"/>
        <v>134.20699999999999</v>
      </c>
      <c r="H24" s="1540">
        <f t="shared" si="8"/>
        <v>-12.431000000000001</v>
      </c>
      <c r="I24" s="1540">
        <f t="shared" si="8"/>
        <v>0</v>
      </c>
      <c r="J24" s="1540">
        <f t="shared" si="8"/>
        <v>119.517</v>
      </c>
      <c r="K24" s="1540">
        <f t="shared" si="8"/>
        <v>0</v>
      </c>
      <c r="L24" s="1545">
        <f>SUM(E24:K24)</f>
        <v>258.35299999999995</v>
      </c>
      <c r="M24" s="77"/>
      <c r="N24" s="400" t="s">
        <v>3248</v>
      </c>
      <c r="P24" s="686"/>
      <c r="R24" s="1355"/>
      <c r="S24" s="355"/>
      <c r="T24" s="395"/>
      <c r="U24" s="211"/>
      <c r="V24" s="211"/>
      <c r="W24" s="211"/>
      <c r="X24" s="211"/>
      <c r="Y24" s="211"/>
      <c r="Z24" s="211"/>
      <c r="AA24" s="211"/>
      <c r="AB24" s="395"/>
      <c r="AD24" s="897" t="s">
        <v>2292</v>
      </c>
      <c r="AE24" s="1136" t="s">
        <v>3249</v>
      </c>
      <c r="AF24" s="1136" t="s">
        <v>3250</v>
      </c>
      <c r="AG24" s="1136" t="s">
        <v>3251</v>
      </c>
      <c r="AH24" s="1136" t="s">
        <v>3252</v>
      </c>
      <c r="AI24" s="1136" t="s">
        <v>3253</v>
      </c>
      <c r="AJ24" s="1136" t="s">
        <v>3254</v>
      </c>
      <c r="AK24" s="1136" t="s">
        <v>3255</v>
      </c>
      <c r="AL24" s="1137" t="s">
        <v>3256</v>
      </c>
    </row>
    <row r="25" spans="2:38" ht="15" customHeight="1" thickBot="1">
      <c r="B25" s="77"/>
      <c r="C25" s="77"/>
      <c r="D25" s="77"/>
      <c r="E25" s="1585"/>
      <c r="F25" s="1585"/>
      <c r="G25" s="1585"/>
      <c r="H25" s="1585"/>
      <c r="I25" s="1585"/>
      <c r="J25" s="1585"/>
      <c r="K25" s="1585"/>
      <c r="L25" s="1585"/>
      <c r="M25" s="77"/>
      <c r="O25" s="6"/>
      <c r="P25" s="6"/>
      <c r="R25" s="1355"/>
      <c r="S25" s="355"/>
      <c r="T25" s="395"/>
      <c r="U25" s="211"/>
      <c r="V25" s="211"/>
      <c r="W25" s="211"/>
      <c r="X25" s="211"/>
      <c r="Y25" s="211"/>
      <c r="Z25" s="211"/>
      <c r="AA25" s="211"/>
      <c r="AB25" s="395"/>
      <c r="AD25" s="77"/>
      <c r="AE25" s="77"/>
      <c r="AF25" s="77"/>
      <c r="AG25" s="77"/>
      <c r="AH25" s="77"/>
      <c r="AI25" s="77"/>
      <c r="AJ25" s="77"/>
      <c r="AK25" s="77"/>
      <c r="AL25" s="77"/>
    </row>
    <row r="26" spans="2:38" ht="21" customHeight="1" thickBot="1">
      <c r="B26" s="233" t="s">
        <v>3257</v>
      </c>
      <c r="C26" s="416"/>
      <c r="D26" s="416"/>
      <c r="E26" s="1585"/>
      <c r="F26" s="1585"/>
      <c r="G26" s="1585"/>
      <c r="H26" s="1585"/>
      <c r="I26" s="1585"/>
      <c r="J26" s="1585"/>
      <c r="K26" s="1585"/>
      <c r="L26" s="1585"/>
      <c r="M26" s="77"/>
      <c r="O26" s="6"/>
      <c r="P26" s="6"/>
      <c r="R26" s="1355"/>
      <c r="S26" s="355"/>
      <c r="T26" s="395"/>
      <c r="U26" s="211"/>
      <c r="V26" s="211"/>
      <c r="W26" s="211"/>
      <c r="X26" s="211"/>
      <c r="Y26" s="211"/>
      <c r="Z26" s="211"/>
      <c r="AA26" s="211"/>
      <c r="AB26" s="395"/>
      <c r="AD26" s="233" t="s">
        <v>3257</v>
      </c>
      <c r="AE26" s="77"/>
      <c r="AF26" s="77"/>
      <c r="AG26" s="77"/>
      <c r="AH26" s="77"/>
      <c r="AI26" s="77"/>
      <c r="AJ26" s="77"/>
      <c r="AK26" s="77"/>
      <c r="AL26" s="77"/>
    </row>
    <row r="27" spans="2:38" ht="22.5" customHeight="1" thickBot="1">
      <c r="B27" s="237" t="s">
        <v>2303</v>
      </c>
      <c r="C27" s="224" t="s">
        <v>813</v>
      </c>
      <c r="D27" s="224">
        <v>3</v>
      </c>
      <c r="E27" s="1487">
        <v>-0.36799999999999999</v>
      </c>
      <c r="F27" s="1487">
        <v>-6.81</v>
      </c>
      <c r="G27" s="1487">
        <v>-21.686</v>
      </c>
      <c r="H27" s="1487">
        <v>-7.2629999999999999</v>
      </c>
      <c r="I27" s="1487">
        <v>0</v>
      </c>
      <c r="J27" s="1487">
        <v>-13.756</v>
      </c>
      <c r="K27" s="1487">
        <v>0</v>
      </c>
      <c r="L27" s="1505">
        <f>SUM(E27:K27)</f>
        <v>-49.883000000000003</v>
      </c>
      <c r="M27" s="77"/>
      <c r="N27" s="230" t="s">
        <v>3258</v>
      </c>
      <c r="O27" s="6"/>
      <c r="P27" s="685"/>
      <c r="R27" s="1355"/>
      <c r="S27" s="355">
        <f t="shared" ref="S27:S28" si="9">IF( SUM( U27:AA27 ) = 0, 0, $U$5 )</f>
        <v>0</v>
      </c>
      <c r="T27" s="1354"/>
      <c r="U27" s="356">
        <f t="shared" ref="U27:AA28" si="10" xml:space="preserve"> IF( ISNUMBER( E27 ), 0, 1 )</f>
        <v>0</v>
      </c>
      <c r="V27" s="356">
        <f t="shared" si="10"/>
        <v>0</v>
      </c>
      <c r="W27" s="356">
        <f t="shared" si="10"/>
        <v>0</v>
      </c>
      <c r="X27" s="356">
        <f t="shared" si="10"/>
        <v>0</v>
      </c>
      <c r="Y27" s="356">
        <f t="shared" si="10"/>
        <v>0</v>
      </c>
      <c r="Z27" s="356">
        <f t="shared" si="10"/>
        <v>0</v>
      </c>
      <c r="AA27" s="356">
        <f t="shared" si="10"/>
        <v>0</v>
      </c>
      <c r="AB27" s="395"/>
      <c r="AD27" s="237" t="s">
        <v>2303</v>
      </c>
      <c r="AE27" s="1134" t="s">
        <v>3259</v>
      </c>
      <c r="AF27" s="1134" t="s">
        <v>3260</v>
      </c>
      <c r="AG27" s="1134" t="s">
        <v>3261</v>
      </c>
      <c r="AH27" s="1134" t="s">
        <v>3262</v>
      </c>
      <c r="AI27" s="1134" t="s">
        <v>3263</v>
      </c>
      <c r="AJ27" s="1134" t="s">
        <v>3264</v>
      </c>
      <c r="AK27" s="1134" t="s">
        <v>3265</v>
      </c>
      <c r="AL27" s="1131" t="s">
        <v>3266</v>
      </c>
    </row>
    <row r="28" spans="2:38" ht="22.5" customHeight="1">
      <c r="B28" s="1423" t="s">
        <v>1935</v>
      </c>
      <c r="C28" s="220" t="s">
        <v>813</v>
      </c>
      <c r="D28" s="220">
        <v>3</v>
      </c>
      <c r="E28" s="1487">
        <v>0</v>
      </c>
      <c r="F28" s="1487">
        <v>0</v>
      </c>
      <c r="G28" s="1487">
        <v>0</v>
      </c>
      <c r="H28" s="1487">
        <v>0</v>
      </c>
      <c r="I28" s="1487">
        <v>0</v>
      </c>
      <c r="J28" s="1487">
        <v>0</v>
      </c>
      <c r="K28" s="1487">
        <v>0</v>
      </c>
      <c r="L28" s="1510">
        <f>SUM(E28:K28)</f>
        <v>0</v>
      </c>
      <c r="M28" s="77"/>
      <c r="N28" s="231" t="s">
        <v>3267</v>
      </c>
      <c r="O28" s="6"/>
      <c r="P28" s="685"/>
      <c r="R28" s="1355"/>
      <c r="S28" s="355">
        <f t="shared" si="9"/>
        <v>0</v>
      </c>
      <c r="T28" s="1354"/>
      <c r="U28" s="356">
        <f t="shared" si="10"/>
        <v>0</v>
      </c>
      <c r="V28" s="356">
        <f t="shared" si="10"/>
        <v>0</v>
      </c>
      <c r="W28" s="356">
        <f t="shared" si="10"/>
        <v>0</v>
      </c>
      <c r="X28" s="356">
        <f t="shared" si="10"/>
        <v>0</v>
      </c>
      <c r="Y28" s="356">
        <f t="shared" si="10"/>
        <v>0</v>
      </c>
      <c r="Z28" s="356">
        <f t="shared" si="10"/>
        <v>0</v>
      </c>
      <c r="AA28" s="356">
        <f t="shared" si="10"/>
        <v>0</v>
      </c>
      <c r="AB28" s="395"/>
      <c r="AD28" s="1423" t="s">
        <v>1935</v>
      </c>
      <c r="AE28" s="1135" t="s">
        <v>3268</v>
      </c>
      <c r="AF28" s="1135" t="s">
        <v>3269</v>
      </c>
      <c r="AG28" s="1135" t="s">
        <v>3270</v>
      </c>
      <c r="AH28" s="1135" t="s">
        <v>3271</v>
      </c>
      <c r="AI28" s="1135" t="s">
        <v>3272</v>
      </c>
      <c r="AJ28" s="1135" t="s">
        <v>3273</v>
      </c>
      <c r="AK28" s="1135" t="s">
        <v>3274</v>
      </c>
      <c r="AL28" s="1132" t="s">
        <v>3275</v>
      </c>
    </row>
    <row r="29" spans="2:38" ht="22.5" customHeight="1" thickBot="1">
      <c r="B29" s="1431" t="s">
        <v>1016</v>
      </c>
      <c r="C29" s="227" t="s">
        <v>813</v>
      </c>
      <c r="D29" s="227">
        <v>3</v>
      </c>
      <c r="E29" s="1492">
        <f>E27+E28</f>
        <v>-0.36799999999999999</v>
      </c>
      <c r="F29" s="1492">
        <f>F27+F28</f>
        <v>-6.81</v>
      </c>
      <c r="G29" s="1492">
        <f t="shared" ref="G29:K29" si="11">G27+G28</f>
        <v>-21.686</v>
      </c>
      <c r="H29" s="1492">
        <f t="shared" si="11"/>
        <v>-7.2629999999999999</v>
      </c>
      <c r="I29" s="1492">
        <f t="shared" si="11"/>
        <v>0</v>
      </c>
      <c r="J29" s="1492">
        <f t="shared" si="11"/>
        <v>-13.756</v>
      </c>
      <c r="K29" s="1492">
        <f t="shared" si="11"/>
        <v>0</v>
      </c>
      <c r="L29" s="1514">
        <f>SUM(E29:K29)</f>
        <v>-49.883000000000003</v>
      </c>
      <c r="M29" s="77"/>
      <c r="N29" s="232" t="s">
        <v>3276</v>
      </c>
      <c r="O29" s="6"/>
      <c r="P29" s="686"/>
      <c r="R29" s="1355"/>
      <c r="S29" s="355"/>
      <c r="T29" s="395"/>
      <c r="U29" s="211"/>
      <c r="V29" s="211"/>
      <c r="W29" s="211"/>
      <c r="X29" s="211"/>
      <c r="Y29" s="211"/>
      <c r="Z29" s="211"/>
      <c r="AA29" s="211"/>
      <c r="AB29" s="395"/>
      <c r="AD29" s="1431" t="s">
        <v>1016</v>
      </c>
      <c r="AE29" s="1084" t="s">
        <v>3277</v>
      </c>
      <c r="AF29" s="1084" t="s">
        <v>3278</v>
      </c>
      <c r="AG29" s="1084" t="s">
        <v>3279</v>
      </c>
      <c r="AH29" s="1084" t="s">
        <v>3280</v>
      </c>
      <c r="AI29" s="1084" t="s">
        <v>3281</v>
      </c>
      <c r="AJ29" s="1084" t="s">
        <v>3282</v>
      </c>
      <c r="AK29" s="1084" t="s">
        <v>3283</v>
      </c>
      <c r="AL29" s="1133" t="s">
        <v>3284</v>
      </c>
    </row>
    <row r="30" spans="2:38" ht="12" customHeight="1">
      <c r="B30" s="77"/>
      <c r="C30" s="77"/>
      <c r="D30" s="77"/>
      <c r="E30" s="77"/>
      <c r="F30" s="77"/>
      <c r="G30" s="77"/>
      <c r="H30" s="77"/>
      <c r="I30" s="77"/>
      <c r="J30" s="77"/>
      <c r="K30" s="77"/>
      <c r="L30" s="77"/>
      <c r="M30" s="31"/>
      <c r="S30" s="413">
        <f t="shared" ref="S30:S38" si="12">IF( SUM( U30:W30 ) = 0, 0, $S$5 )</f>
        <v>0</v>
      </c>
      <c r="U30" s="211"/>
      <c r="V30" s="211"/>
      <c r="W30" s="211"/>
      <c r="X30" s="211"/>
      <c r="Y30" s="211"/>
      <c r="Z30" s="211"/>
      <c r="AA30" s="211"/>
      <c r="AD30" s="77"/>
      <c r="AE30" s="77"/>
      <c r="AF30" s="77"/>
      <c r="AG30" s="77"/>
      <c r="AH30" s="77"/>
      <c r="AI30" s="77"/>
      <c r="AJ30" s="77"/>
      <c r="AK30" s="77"/>
      <c r="AL30" s="77"/>
    </row>
    <row r="31" spans="2:38" ht="15.75" customHeight="1">
      <c r="B31" s="2128" t="s">
        <v>3285</v>
      </c>
      <c r="C31" s="2128"/>
      <c r="D31" s="2128"/>
      <c r="E31" s="2128"/>
      <c r="F31" s="2128"/>
      <c r="G31" s="2128"/>
      <c r="H31" s="2128"/>
      <c r="I31" s="2128"/>
      <c r="J31" s="2128"/>
      <c r="K31" s="2128"/>
      <c r="S31" s="413">
        <f t="shared" si="12"/>
        <v>0</v>
      </c>
      <c r="T31" s="215"/>
      <c r="U31" s="211"/>
      <c r="V31" s="211"/>
      <c r="W31" s="211"/>
      <c r="X31" s="211"/>
      <c r="Y31" s="211"/>
      <c r="Z31" s="211"/>
      <c r="AA31" s="211"/>
      <c r="AB31" s="215"/>
      <c r="AD31" s="2128"/>
      <c r="AE31" s="2128"/>
      <c r="AF31" s="2128"/>
      <c r="AG31" s="2128"/>
      <c r="AH31" s="2128"/>
      <c r="AI31" s="2128"/>
      <c r="AJ31" s="2128"/>
      <c r="AK31" s="2128"/>
    </row>
    <row r="32" spans="2:38" ht="15.6">
      <c r="S32" s="413">
        <f t="shared" si="12"/>
        <v>0</v>
      </c>
      <c r="U32" s="211"/>
      <c r="V32" s="211"/>
      <c r="W32" s="211"/>
      <c r="X32" s="211"/>
      <c r="Y32" s="211"/>
      <c r="Z32" s="211"/>
      <c r="AA32" s="211"/>
    </row>
    <row r="33" spans="19:27" ht="15.6">
      <c r="S33" s="413">
        <f t="shared" si="12"/>
        <v>0</v>
      </c>
      <c r="U33" s="211"/>
      <c r="V33" s="211"/>
      <c r="W33" s="211"/>
      <c r="X33" s="211"/>
      <c r="Y33" s="211"/>
      <c r="Z33" s="211"/>
      <c r="AA33" s="211"/>
    </row>
    <row r="34" spans="19:27" ht="15.6">
      <c r="S34" s="413">
        <f t="shared" si="12"/>
        <v>0</v>
      </c>
      <c r="U34" s="211"/>
      <c r="V34" s="211"/>
      <c r="W34" s="211"/>
      <c r="X34" s="211"/>
      <c r="Y34" s="211"/>
      <c r="Z34" s="211"/>
      <c r="AA34" s="211"/>
    </row>
    <row r="35" spans="19:27" ht="15.6">
      <c r="S35" s="413">
        <f t="shared" si="12"/>
        <v>0</v>
      </c>
      <c r="U35" s="211"/>
      <c r="V35" s="211"/>
      <c r="W35" s="211"/>
      <c r="X35" s="211"/>
      <c r="Y35" s="211"/>
      <c r="Z35" s="211"/>
      <c r="AA35" s="211"/>
    </row>
    <row r="36" spans="19:27" ht="15.6">
      <c r="S36" s="413">
        <f t="shared" si="12"/>
        <v>0</v>
      </c>
      <c r="U36" s="211"/>
      <c r="V36" s="211"/>
      <c r="W36" s="211"/>
      <c r="X36" s="211"/>
      <c r="Y36" s="211"/>
      <c r="Z36" s="211"/>
      <c r="AA36" s="211"/>
    </row>
    <row r="37" spans="19:27" ht="15.6">
      <c r="S37" s="413">
        <f t="shared" si="12"/>
        <v>0</v>
      </c>
      <c r="U37" s="211"/>
      <c r="V37" s="211"/>
      <c r="W37" s="211"/>
      <c r="X37" s="211"/>
      <c r="Y37" s="211"/>
      <c r="Z37" s="211"/>
      <c r="AA37" s="211"/>
    </row>
    <row r="38" spans="19:27" ht="15.6">
      <c r="S38" s="413">
        <f t="shared" si="12"/>
        <v>0</v>
      </c>
      <c r="U38" s="211"/>
      <c r="V38" s="211"/>
      <c r="W38" s="211"/>
      <c r="X38" s="211"/>
      <c r="Y38" s="211"/>
      <c r="Z38" s="211"/>
      <c r="AA38" s="211"/>
    </row>
    <row r="39" spans="19:27" ht="15.6"/>
    <row r="40" spans="19:27" ht="15.6"/>
    <row r="41" spans="19:27" ht="15.6"/>
    <row r="42" spans="19:27" ht="15.6"/>
    <row r="43" spans="19:27" ht="15.6"/>
    <row r="44" spans="19:27" ht="15.6">
      <c r="S44" s="413">
        <f t="shared" ref="S44:S45" si="13">IF( SUM( U44:W44 ) = 0, 0, $S$5 )</f>
        <v>0</v>
      </c>
      <c r="U44" s="211"/>
      <c r="V44" s="211"/>
      <c r="W44" s="211"/>
      <c r="X44" s="211"/>
      <c r="Y44" s="211"/>
      <c r="Z44" s="211"/>
      <c r="AA44" s="211"/>
    </row>
    <row r="45" spans="19:27" ht="15.6">
      <c r="S45" s="413">
        <f t="shared" si="13"/>
        <v>0</v>
      </c>
      <c r="U45" s="211"/>
      <c r="V45" s="211"/>
      <c r="W45" s="211"/>
      <c r="X45" s="211"/>
      <c r="Y45" s="211"/>
      <c r="Z45" s="211"/>
      <c r="AA45" s="211"/>
    </row>
    <row r="46" spans="19:27" ht="15.6"/>
    <row r="47" spans="19:27" ht="15.6"/>
    <row r="48" spans="19:27" ht="15.6"/>
    <row r="49" ht="15.6"/>
    <row r="50" ht="15.6"/>
    <row r="51" ht="15.6"/>
    <row r="52" ht="15.6"/>
    <row r="53" ht="15.6"/>
    <row r="54" ht="15.6"/>
  </sheetData>
  <mergeCells count="10">
    <mergeCell ref="U4:AA4"/>
    <mergeCell ref="B31:K31"/>
    <mergeCell ref="AD31:AK31"/>
    <mergeCell ref="B1:J1"/>
    <mergeCell ref="K1:N1"/>
    <mergeCell ref="AD1:AL1"/>
    <mergeCell ref="B2:J2"/>
    <mergeCell ref="AD2:AL2"/>
    <mergeCell ref="B3:P3"/>
    <mergeCell ref="AD3:AL3"/>
  </mergeCells>
  <conditionalFormatting sqref="S8:S19">
    <cfRule type="cellIs" dxfId="164" priority="7" operator="equal">
      <formula>0</formula>
    </cfRule>
  </conditionalFormatting>
  <conditionalFormatting sqref="S30:S38">
    <cfRule type="cellIs" dxfId="163" priority="5" operator="equal">
      <formula>0</formula>
    </cfRule>
  </conditionalFormatting>
  <conditionalFormatting sqref="S20">
    <cfRule type="cellIs" dxfId="162" priority="6" operator="equal">
      <formula>0</formula>
    </cfRule>
  </conditionalFormatting>
  <conditionalFormatting sqref="S44:S45">
    <cfRule type="cellIs" dxfId="161" priority="4" operator="equal">
      <formula>0</formula>
    </cfRule>
  </conditionalFormatting>
  <conditionalFormatting sqref="S23:S26 S29">
    <cfRule type="cellIs" dxfId="160" priority="3" operator="equal">
      <formula>0</formula>
    </cfRule>
  </conditionalFormatting>
  <conditionalFormatting sqref="S21:S22">
    <cfRule type="cellIs" dxfId="159" priority="2" operator="equal">
      <formula>0</formula>
    </cfRule>
  </conditionalFormatting>
  <conditionalFormatting sqref="S27:S28">
    <cfRule type="cellIs" dxfId="158" priority="1" operator="equal">
      <formula>0</formula>
    </cfRule>
  </conditionalFormatting>
  <dataValidations count="1">
    <dataValidation type="custom" allowBlank="1" showErrorMessage="1" errorTitle="Input Error" error="Please input a numeric value." sqref="E8:K12 E16:K19 E27:K28 AE8:AK12 AE16:AK19 AE27:A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tabColor theme="1"/>
    <pageSetUpPr fitToPage="1"/>
  </sheetPr>
  <dimension ref="A1"/>
  <sheetViews>
    <sheetView showGridLines="0" zoomScale="80" zoomScaleNormal="80" zoomScaleSheetLayoutView="80" workbookViewId="0">
      <selection activeCell="D17" sqref="D17:D31"/>
    </sheetView>
  </sheetViews>
  <sheetFormatPr defaultColWidth="9" defaultRowHeight="13.9"/>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pageSetUpPr fitToPage="1"/>
  </sheetPr>
  <dimension ref="B1:Q33"/>
  <sheetViews>
    <sheetView showGridLines="0" zoomScale="80" zoomScaleNormal="80" zoomScaleSheetLayoutView="100" workbookViewId="0">
      <selection activeCell="D17" sqref="D17:D31"/>
    </sheetView>
  </sheetViews>
  <sheetFormatPr defaultColWidth="9" defaultRowHeight="14.45"/>
  <cols>
    <col min="1" max="1" width="1.625" style="1311" customWidth="1"/>
    <col min="2" max="2" width="36.125" style="1311" customWidth="1"/>
    <col min="3" max="5" width="12.5" style="1311" customWidth="1"/>
    <col min="6" max="6" width="1.625" style="1311" customWidth="1"/>
    <col min="7" max="7" width="12.5" style="1344" customWidth="1"/>
    <col min="8" max="8" width="1.625" style="1311" customWidth="1"/>
    <col min="9" max="9" width="33.625" style="1311" customWidth="1"/>
    <col min="10" max="11" width="1.625" style="1311" customWidth="1"/>
    <col min="12" max="12" width="20.625" style="1311" customWidth="1"/>
    <col min="13" max="13" width="1.625" style="1311" customWidth="1"/>
    <col min="14" max="14" width="6.125" style="1311" hidden="1" customWidth="1"/>
    <col min="15" max="15" width="6.5" style="1311" hidden="1" customWidth="1"/>
    <col min="16" max="16" width="7.625" style="1311" hidden="1" customWidth="1"/>
    <col min="17" max="17" width="1.625" style="1311" hidden="1" customWidth="1"/>
    <col min="18" max="18" width="1.625" style="1311" customWidth="1"/>
    <col min="19" max="16384" width="9" style="1311"/>
  </cols>
  <sheetData>
    <row r="1" spans="2:17" ht="29.25" customHeight="1">
      <c r="B1" s="2147" t="s">
        <v>715</v>
      </c>
      <c r="C1" s="2147"/>
      <c r="D1" s="2147"/>
      <c r="E1" s="1442"/>
      <c r="K1" s="1355"/>
      <c r="M1" s="1355"/>
      <c r="Q1" s="1355"/>
    </row>
    <row r="2" spans="2:17" ht="29.25" customHeight="1">
      <c r="B2" s="2147" t="s">
        <v>12</v>
      </c>
      <c r="C2" s="2147"/>
      <c r="D2" s="2147"/>
      <c r="E2" s="694"/>
      <c r="K2" s="1355"/>
      <c r="M2" s="1355"/>
      <c r="Q2" s="1355"/>
    </row>
    <row r="3" spans="2:17" ht="45" customHeight="1">
      <c r="B3" s="2159" t="s">
        <v>716</v>
      </c>
      <c r="C3" s="2159"/>
      <c r="D3" s="2159"/>
      <c r="E3" s="2159"/>
      <c r="F3" s="2159"/>
      <c r="G3" s="2159"/>
      <c r="H3" s="2159"/>
      <c r="I3" s="2159"/>
      <c r="K3" s="1355"/>
      <c r="L3" s="163" t="s">
        <v>798</v>
      </c>
      <c r="M3" s="1355"/>
      <c r="Q3" s="1355"/>
    </row>
    <row r="4" spans="2:17" ht="15" customHeight="1" thickBot="1">
      <c r="B4" s="86"/>
      <c r="C4" s="86"/>
      <c r="D4" s="86"/>
      <c r="E4" s="86"/>
      <c r="G4" s="87"/>
      <c r="K4" s="1355"/>
      <c r="M4" s="1717"/>
      <c r="N4" s="2031" t="s">
        <v>799</v>
      </c>
      <c r="O4" s="2031"/>
      <c r="P4" s="2031"/>
      <c r="Q4" s="1355"/>
    </row>
    <row r="5" spans="2:17" ht="33" customHeight="1">
      <c r="B5" s="1418" t="s">
        <v>800</v>
      </c>
      <c r="C5" s="1419" t="s">
        <v>3286</v>
      </c>
      <c r="D5" s="1419" t="s">
        <v>820</v>
      </c>
      <c r="E5" s="1413" t="s">
        <v>812</v>
      </c>
      <c r="G5" s="2134" t="s">
        <v>806</v>
      </c>
      <c r="I5" s="2134" t="s">
        <v>807</v>
      </c>
      <c r="K5" s="1355"/>
      <c r="M5" s="1354"/>
      <c r="N5" s="198" t="s">
        <v>808</v>
      </c>
      <c r="O5" s="1346"/>
      <c r="P5" s="1346"/>
      <c r="Q5" s="1355"/>
    </row>
    <row r="6" spans="2:17" ht="33" customHeight="1">
      <c r="B6" s="1434" t="s">
        <v>801</v>
      </c>
      <c r="C6" s="1435" t="s">
        <v>3287</v>
      </c>
      <c r="D6" s="1435" t="s">
        <v>813</v>
      </c>
      <c r="E6" s="1436" t="s">
        <v>813</v>
      </c>
      <c r="G6" s="2137"/>
      <c r="I6" s="2137"/>
      <c r="K6" s="1355"/>
      <c r="M6" s="1354"/>
      <c r="N6" s="198"/>
      <c r="O6" s="1346"/>
      <c r="P6" s="1346"/>
      <c r="Q6" s="1355"/>
    </row>
    <row r="7" spans="2:17" ht="18.75" customHeight="1" thickBot="1">
      <c r="B7" s="1420" t="s">
        <v>802</v>
      </c>
      <c r="C7" s="1421">
        <v>3</v>
      </c>
      <c r="D7" s="1421">
        <v>3</v>
      </c>
      <c r="E7" s="1414">
        <v>3</v>
      </c>
      <c r="G7" s="2136"/>
      <c r="I7" s="2136"/>
      <c r="K7" s="1355"/>
      <c r="M7" s="1354"/>
      <c r="N7" s="1346"/>
      <c r="O7" s="1346"/>
      <c r="P7" s="1346"/>
      <c r="Q7" s="1355"/>
    </row>
    <row r="8" spans="2:17" ht="15" customHeight="1" thickBot="1">
      <c r="B8" s="1718"/>
      <c r="C8" s="32"/>
      <c r="D8" s="32"/>
      <c r="E8" s="32"/>
      <c r="G8" s="376"/>
      <c r="K8" s="1355"/>
      <c r="M8" s="1355"/>
      <c r="Q8" s="1355"/>
    </row>
    <row r="9" spans="2:17" ht="21" customHeight="1" thickBot="1">
      <c r="B9" s="233" t="s">
        <v>3288</v>
      </c>
      <c r="C9" s="376"/>
      <c r="D9" s="376"/>
      <c r="E9" s="1719"/>
      <c r="G9" s="1358"/>
      <c r="K9" s="1355"/>
      <c r="M9" s="1720"/>
      <c r="N9" s="198"/>
      <c r="O9" s="211"/>
      <c r="P9" s="211"/>
      <c r="Q9" s="1355"/>
    </row>
    <row r="10" spans="2:17" ht="32.25" customHeight="1" thickBot="1">
      <c r="B10" s="1721" t="s">
        <v>29</v>
      </c>
      <c r="C10" s="1722">
        <v>3333</v>
      </c>
      <c r="D10" s="1722">
        <v>0.59099999999999997</v>
      </c>
      <c r="E10" s="1722">
        <v>1.37</v>
      </c>
      <c r="G10" s="230" t="s">
        <v>3289</v>
      </c>
      <c r="I10" s="685"/>
      <c r="K10" s="1355"/>
      <c r="L10" s="355">
        <f>IF( SUM( N10:P10 ) = 0, 0, $N$5 )</f>
        <v>0</v>
      </c>
      <c r="M10" s="1723"/>
      <c r="N10" s="356">
        <f t="shared" ref="N10:P19" si="0" xml:space="preserve"> IF( ISNUMBER( C10 ), 0, 1 )</f>
        <v>0</v>
      </c>
      <c r="O10" s="356">
        <f t="shared" si="0"/>
        <v>0</v>
      </c>
      <c r="P10" s="356">
        <f t="shared" si="0"/>
        <v>0</v>
      </c>
      <c r="Q10" s="1355"/>
    </row>
    <row r="11" spans="2:17" ht="32.25" customHeight="1" thickBot="1">
      <c r="B11" s="1721" t="s">
        <v>56</v>
      </c>
      <c r="C11" s="1722">
        <v>153.93700000000001</v>
      </c>
      <c r="D11" s="1722">
        <v>5.5E-2</v>
      </c>
      <c r="E11" s="1722">
        <v>0.12</v>
      </c>
      <c r="G11" s="231" t="s">
        <v>3290</v>
      </c>
      <c r="I11" s="685"/>
      <c r="K11" s="1355"/>
      <c r="L11" s="355">
        <f t="shared" ref="L11:L19" si="1">IF( SUM( N11:P11 ) = 0, 0, $N$5 )</f>
        <v>0</v>
      </c>
      <c r="M11" s="1355"/>
      <c r="N11" s="356">
        <f t="shared" si="0"/>
        <v>0</v>
      </c>
      <c r="O11" s="356">
        <f t="shared" si="0"/>
        <v>0</v>
      </c>
      <c r="P11" s="356">
        <f t="shared" si="0"/>
        <v>0</v>
      </c>
      <c r="Q11" s="1355"/>
    </row>
    <row r="12" spans="2:17" ht="32.25" customHeight="1" thickBot="1">
      <c r="B12" s="1721" t="s">
        <v>6</v>
      </c>
      <c r="C12" s="1722">
        <v>43.415999999999997</v>
      </c>
      <c r="D12" s="1722">
        <v>1.4999999999999999E-2</v>
      </c>
      <c r="E12" s="1722">
        <v>0</v>
      </c>
      <c r="G12" s="231" t="s">
        <v>3291</v>
      </c>
      <c r="I12" s="685"/>
      <c r="K12" s="1355"/>
      <c r="L12" s="355">
        <f t="shared" si="1"/>
        <v>0</v>
      </c>
      <c r="M12" s="1723"/>
      <c r="N12" s="356">
        <f t="shared" si="0"/>
        <v>0</v>
      </c>
      <c r="O12" s="356">
        <f t="shared" si="0"/>
        <v>0</v>
      </c>
      <c r="P12" s="356">
        <f t="shared" si="0"/>
        <v>0</v>
      </c>
      <c r="Q12" s="1355"/>
    </row>
    <row r="13" spans="2:17" ht="32.25" customHeight="1" thickBot="1">
      <c r="B13" s="1721" t="s">
        <v>3292</v>
      </c>
      <c r="C13" s="1722">
        <v>31000</v>
      </c>
      <c r="D13" s="1722">
        <v>1.611</v>
      </c>
      <c r="E13" s="1722">
        <v>2.1560000000000001</v>
      </c>
      <c r="F13" s="80"/>
      <c r="G13" s="231" t="s">
        <v>3293</v>
      </c>
      <c r="I13" s="685"/>
      <c r="K13" s="1355"/>
      <c r="L13" s="355">
        <f t="shared" si="1"/>
        <v>0</v>
      </c>
      <c r="M13" s="1355"/>
      <c r="N13" s="356">
        <f t="shared" si="0"/>
        <v>0</v>
      </c>
      <c r="O13" s="356">
        <f t="shared" si="0"/>
        <v>0</v>
      </c>
      <c r="P13" s="356">
        <f t="shared" si="0"/>
        <v>0</v>
      </c>
      <c r="Q13" s="1355"/>
    </row>
    <row r="14" spans="2:17" ht="32.25" customHeight="1" thickBot="1">
      <c r="B14" s="1721" t="s">
        <v>3294</v>
      </c>
      <c r="C14" s="1722">
        <v>2429.58</v>
      </c>
      <c r="D14" s="1722">
        <v>0.438</v>
      </c>
      <c r="E14" s="1722">
        <v>1.742</v>
      </c>
      <c r="F14" s="80"/>
      <c r="G14" s="231" t="s">
        <v>3295</v>
      </c>
      <c r="I14" s="685"/>
      <c r="K14" s="1355"/>
      <c r="L14" s="355">
        <f t="shared" si="1"/>
        <v>0</v>
      </c>
      <c r="M14" s="1355"/>
      <c r="N14" s="356">
        <f t="shared" si="0"/>
        <v>0</v>
      </c>
      <c r="O14" s="356">
        <f t="shared" si="0"/>
        <v>0</v>
      </c>
      <c r="P14" s="356">
        <f t="shared" si="0"/>
        <v>0</v>
      </c>
      <c r="Q14" s="1355"/>
    </row>
    <row r="15" spans="2:17" ht="32.25" customHeight="1" thickBot="1">
      <c r="B15" s="1721" t="s">
        <v>3296</v>
      </c>
      <c r="C15" s="1722">
        <v>3208.16</v>
      </c>
      <c r="D15" s="1722">
        <v>0.67700000000000005</v>
      </c>
      <c r="E15" s="1722">
        <v>2.395</v>
      </c>
      <c r="F15" s="80"/>
      <c r="G15" s="231" t="s">
        <v>3297</v>
      </c>
      <c r="I15" s="685"/>
      <c r="K15" s="1355"/>
      <c r="L15" s="355">
        <f t="shared" si="1"/>
        <v>0</v>
      </c>
      <c r="M15" s="1355"/>
      <c r="N15" s="356">
        <f t="shared" si="0"/>
        <v>0</v>
      </c>
      <c r="O15" s="356">
        <f t="shared" si="0"/>
        <v>0</v>
      </c>
      <c r="P15" s="356">
        <f t="shared" si="0"/>
        <v>0</v>
      </c>
      <c r="Q15" s="1355"/>
    </row>
    <row r="16" spans="2:17" ht="32.25" customHeight="1" thickBot="1">
      <c r="B16" s="1721" t="s">
        <v>3298</v>
      </c>
      <c r="C16" s="1722">
        <v>12.42</v>
      </c>
      <c r="D16" s="1722">
        <v>4.0000000000000001E-3</v>
      </c>
      <c r="E16" s="1722">
        <v>1.7000000000000001E-2</v>
      </c>
      <c r="F16" s="80"/>
      <c r="G16" s="231" t="s">
        <v>3299</v>
      </c>
      <c r="I16" s="685"/>
      <c r="K16" s="1355"/>
      <c r="L16" s="355">
        <f t="shared" si="1"/>
        <v>0</v>
      </c>
      <c r="M16" s="1355"/>
      <c r="N16" s="356">
        <f t="shared" si="0"/>
        <v>0</v>
      </c>
      <c r="O16" s="356">
        <f t="shared" si="0"/>
        <v>0</v>
      </c>
      <c r="P16" s="356">
        <f t="shared" si="0"/>
        <v>0</v>
      </c>
      <c r="Q16" s="1355"/>
    </row>
    <row r="17" spans="2:17" ht="32.25" customHeight="1" thickBot="1">
      <c r="B17" s="1721">
        <v>0</v>
      </c>
      <c r="C17" s="1722">
        <v>0</v>
      </c>
      <c r="D17" s="1722">
        <v>0</v>
      </c>
      <c r="E17" s="1722">
        <v>0</v>
      </c>
      <c r="F17" s="80"/>
      <c r="G17" s="231" t="s">
        <v>3300</v>
      </c>
      <c r="I17" s="685"/>
      <c r="K17" s="1355"/>
      <c r="L17" s="355">
        <f t="shared" si="1"/>
        <v>0</v>
      </c>
      <c r="M17" s="1355"/>
      <c r="N17" s="356">
        <f t="shared" si="0"/>
        <v>0</v>
      </c>
      <c r="O17" s="356">
        <f t="shared" si="0"/>
        <v>0</v>
      </c>
      <c r="P17" s="356">
        <f t="shared" si="0"/>
        <v>0</v>
      </c>
      <c r="Q17" s="1355"/>
    </row>
    <row r="18" spans="2:17" ht="32.25" customHeight="1" thickBot="1">
      <c r="B18" s="1721">
        <v>0</v>
      </c>
      <c r="C18" s="1722">
        <v>0</v>
      </c>
      <c r="D18" s="1722">
        <v>0</v>
      </c>
      <c r="E18" s="1722">
        <v>0</v>
      </c>
      <c r="F18" s="80"/>
      <c r="G18" s="231" t="s">
        <v>3301</v>
      </c>
      <c r="I18" s="685"/>
      <c r="K18" s="1355"/>
      <c r="L18" s="355">
        <f t="shared" si="1"/>
        <v>0</v>
      </c>
      <c r="M18" s="1355"/>
      <c r="N18" s="356">
        <f t="shared" si="0"/>
        <v>0</v>
      </c>
      <c r="O18" s="356">
        <f t="shared" si="0"/>
        <v>0</v>
      </c>
      <c r="P18" s="356">
        <f t="shared" si="0"/>
        <v>0</v>
      </c>
      <c r="Q18" s="1355"/>
    </row>
    <row r="19" spans="2:17" ht="32.25" customHeight="1" thickBot="1">
      <c r="B19" s="1721">
        <v>0</v>
      </c>
      <c r="C19" s="1722">
        <v>0</v>
      </c>
      <c r="D19" s="1722">
        <v>0</v>
      </c>
      <c r="E19" s="1722">
        <v>0</v>
      </c>
      <c r="G19" s="231" t="s">
        <v>3302</v>
      </c>
      <c r="I19" s="685"/>
      <c r="K19" s="1355"/>
      <c r="L19" s="355">
        <f t="shared" si="1"/>
        <v>0</v>
      </c>
      <c r="M19" s="1355"/>
      <c r="N19" s="356">
        <f t="shared" si="0"/>
        <v>0</v>
      </c>
      <c r="O19" s="356">
        <f t="shared" si="0"/>
        <v>0</v>
      </c>
      <c r="P19" s="356">
        <f t="shared" si="0"/>
        <v>0</v>
      </c>
      <c r="Q19" s="1355"/>
    </row>
    <row r="20" spans="2:17" ht="32.25" customHeight="1" thickBot="1">
      <c r="B20" s="1431" t="s">
        <v>3303</v>
      </c>
      <c r="C20" s="1492">
        <f>IFERROR(SUM(C10:C19),0)</f>
        <v>40180.513000000006</v>
      </c>
      <c r="D20" s="1492">
        <f>IFERROR(SUM(D10:D19),0)</f>
        <v>3.3910000000000005</v>
      </c>
      <c r="E20" s="1514">
        <f>IFERROR(SUM(E10:E19),0)</f>
        <v>7.8</v>
      </c>
      <c r="G20" s="232" t="s">
        <v>3304</v>
      </c>
      <c r="I20" s="685"/>
      <c r="K20" s="1355"/>
      <c r="M20" s="1355"/>
      <c r="Q20" s="1355"/>
    </row>
    <row r="21" spans="2:17" ht="15" customHeight="1" thickBot="1">
      <c r="C21" s="1724"/>
      <c r="D21" s="1724"/>
      <c r="E21" s="1724"/>
      <c r="G21" s="88"/>
      <c r="K21" s="1355"/>
      <c r="M21" s="1355"/>
      <c r="Q21" s="1355"/>
    </row>
    <row r="22" spans="2:17" ht="21" customHeight="1" thickBot="1">
      <c r="B22" s="223" t="s">
        <v>3305</v>
      </c>
      <c r="C22" s="1725"/>
      <c r="D22" s="1725"/>
      <c r="E22" s="1542"/>
      <c r="G22" s="88"/>
      <c r="K22" s="1355"/>
      <c r="M22" s="1355"/>
      <c r="Q22" s="1355"/>
    </row>
    <row r="23" spans="2:17" ht="32.25" customHeight="1" thickBot="1">
      <c r="B23" s="1287" t="s">
        <v>3306</v>
      </c>
      <c r="C23" s="1722">
        <v>25</v>
      </c>
      <c r="D23" s="1722">
        <v>1.8</v>
      </c>
      <c r="E23" s="1726"/>
      <c r="G23" s="230" t="s">
        <v>3307</v>
      </c>
      <c r="I23" s="685"/>
      <c r="K23" s="1355"/>
      <c r="L23" s="355">
        <f t="shared" ref="L23:L32" si="2">IF( SUM( N23:P23 ) = 0, 0, $N$5 )</f>
        <v>0</v>
      </c>
      <c r="M23" s="1355"/>
      <c r="N23" s="356">
        <f t="shared" ref="N23:O32" si="3" xml:space="preserve"> IF( ISNUMBER( C23 ), 0, 1 )</f>
        <v>0</v>
      </c>
      <c r="O23" s="356">
        <f t="shared" si="3"/>
        <v>0</v>
      </c>
      <c r="P23" s="211"/>
      <c r="Q23" s="1355"/>
    </row>
    <row r="24" spans="2:17" ht="32.25" customHeight="1" thickBot="1">
      <c r="B24" s="1287" t="s">
        <v>3308</v>
      </c>
      <c r="C24" s="1722">
        <v>23</v>
      </c>
      <c r="D24" s="1722">
        <v>2.6</v>
      </c>
      <c r="E24" s="1726"/>
      <c r="G24" s="231" t="s">
        <v>3309</v>
      </c>
      <c r="I24" s="685"/>
      <c r="K24" s="1355"/>
      <c r="L24" s="355">
        <f t="shared" si="2"/>
        <v>0</v>
      </c>
      <c r="M24" s="1355"/>
      <c r="N24" s="356">
        <f t="shared" si="3"/>
        <v>0</v>
      </c>
      <c r="O24" s="356">
        <f t="shared" si="3"/>
        <v>0</v>
      </c>
      <c r="Q24" s="1355"/>
    </row>
    <row r="25" spans="2:17" ht="32.25" customHeight="1" thickBot="1">
      <c r="B25" s="1287">
        <v>0</v>
      </c>
      <c r="C25" s="1722">
        <v>0</v>
      </c>
      <c r="D25" s="1722">
        <v>0</v>
      </c>
      <c r="E25" s="1726"/>
      <c r="G25" s="231" t="s">
        <v>3310</v>
      </c>
      <c r="I25" s="685"/>
      <c r="K25" s="1355"/>
      <c r="L25" s="355">
        <f t="shared" si="2"/>
        <v>0</v>
      </c>
      <c r="M25" s="1355"/>
      <c r="N25" s="356">
        <f t="shared" si="3"/>
        <v>0</v>
      </c>
      <c r="O25" s="356">
        <f t="shared" si="3"/>
        <v>0</v>
      </c>
      <c r="Q25" s="1355"/>
    </row>
    <row r="26" spans="2:17" ht="32.25" customHeight="1" thickBot="1">
      <c r="B26" s="1287">
        <v>0</v>
      </c>
      <c r="C26" s="1722">
        <v>0</v>
      </c>
      <c r="D26" s="1722">
        <v>0</v>
      </c>
      <c r="E26" s="1726"/>
      <c r="F26" s="80"/>
      <c r="G26" s="231" t="s">
        <v>3311</v>
      </c>
      <c r="I26" s="685"/>
      <c r="K26" s="1355"/>
      <c r="L26" s="355">
        <f t="shared" si="2"/>
        <v>0</v>
      </c>
      <c r="M26" s="1355"/>
      <c r="N26" s="356">
        <f t="shared" si="3"/>
        <v>0</v>
      </c>
      <c r="O26" s="356">
        <f t="shared" si="3"/>
        <v>0</v>
      </c>
      <c r="Q26" s="1355"/>
    </row>
    <row r="27" spans="2:17" ht="32.25" customHeight="1" thickBot="1">
      <c r="B27" s="1287">
        <v>0</v>
      </c>
      <c r="C27" s="1722">
        <v>0</v>
      </c>
      <c r="D27" s="1722">
        <v>0</v>
      </c>
      <c r="E27" s="1726"/>
      <c r="F27" s="80"/>
      <c r="G27" s="231" t="s">
        <v>3312</v>
      </c>
      <c r="I27" s="685"/>
      <c r="K27" s="1355"/>
      <c r="L27" s="355">
        <f t="shared" si="2"/>
        <v>0</v>
      </c>
      <c r="M27" s="1355"/>
      <c r="N27" s="356">
        <f t="shared" si="3"/>
        <v>0</v>
      </c>
      <c r="O27" s="356">
        <f t="shared" si="3"/>
        <v>0</v>
      </c>
      <c r="Q27" s="1355"/>
    </row>
    <row r="28" spans="2:17" ht="32.25" customHeight="1" thickBot="1">
      <c r="B28" s="1287">
        <v>0</v>
      </c>
      <c r="C28" s="1722">
        <v>0</v>
      </c>
      <c r="D28" s="1722">
        <v>0</v>
      </c>
      <c r="E28" s="1726"/>
      <c r="F28" s="80"/>
      <c r="G28" s="231" t="s">
        <v>3313</v>
      </c>
      <c r="I28" s="685"/>
      <c r="K28" s="1355"/>
      <c r="L28" s="355">
        <f t="shared" si="2"/>
        <v>0</v>
      </c>
      <c r="M28" s="1355"/>
      <c r="N28" s="356">
        <f t="shared" si="3"/>
        <v>0</v>
      </c>
      <c r="O28" s="356">
        <f t="shared" si="3"/>
        <v>0</v>
      </c>
      <c r="Q28" s="1355"/>
    </row>
    <row r="29" spans="2:17" ht="32.25" customHeight="1" thickBot="1">
      <c r="B29" s="1287">
        <v>0</v>
      </c>
      <c r="C29" s="1722">
        <v>0</v>
      </c>
      <c r="D29" s="1722">
        <v>0</v>
      </c>
      <c r="E29" s="1726"/>
      <c r="F29" s="80"/>
      <c r="G29" s="231" t="s">
        <v>3314</v>
      </c>
      <c r="I29" s="685"/>
      <c r="K29" s="1355"/>
      <c r="L29" s="355">
        <f t="shared" si="2"/>
        <v>0</v>
      </c>
      <c r="M29" s="1355"/>
      <c r="N29" s="356">
        <f t="shared" si="3"/>
        <v>0</v>
      </c>
      <c r="O29" s="356">
        <f t="shared" si="3"/>
        <v>0</v>
      </c>
      <c r="Q29" s="1355"/>
    </row>
    <row r="30" spans="2:17" ht="32.25" customHeight="1" thickBot="1">
      <c r="B30" s="1287">
        <v>0</v>
      </c>
      <c r="C30" s="1722">
        <v>0</v>
      </c>
      <c r="D30" s="1722">
        <v>0</v>
      </c>
      <c r="E30" s="1726"/>
      <c r="F30" s="80"/>
      <c r="G30" s="231" t="s">
        <v>3315</v>
      </c>
      <c r="I30" s="685"/>
      <c r="K30" s="1355"/>
      <c r="L30" s="355">
        <f t="shared" si="2"/>
        <v>0</v>
      </c>
      <c r="M30" s="1355"/>
      <c r="N30" s="356">
        <f t="shared" si="3"/>
        <v>0</v>
      </c>
      <c r="O30" s="356">
        <f t="shared" si="3"/>
        <v>0</v>
      </c>
      <c r="Q30" s="1355"/>
    </row>
    <row r="31" spans="2:17" ht="32.25" customHeight="1" thickBot="1">
      <c r="B31" s="1287">
        <v>0</v>
      </c>
      <c r="C31" s="1722">
        <v>0</v>
      </c>
      <c r="D31" s="1722">
        <v>0</v>
      </c>
      <c r="E31" s="1726"/>
      <c r="F31" s="80"/>
      <c r="G31" s="231" t="s">
        <v>3316</v>
      </c>
      <c r="I31" s="685"/>
      <c r="K31" s="1355"/>
      <c r="L31" s="355">
        <f t="shared" si="2"/>
        <v>0</v>
      </c>
      <c r="M31" s="1355"/>
      <c r="N31" s="356">
        <f t="shared" si="3"/>
        <v>0</v>
      </c>
      <c r="O31" s="356">
        <f t="shared" si="3"/>
        <v>0</v>
      </c>
      <c r="Q31" s="1355"/>
    </row>
    <row r="32" spans="2:17" ht="32.25" customHeight="1" thickBot="1">
      <c r="B32" s="1287">
        <v>0</v>
      </c>
      <c r="C32" s="1722">
        <v>0</v>
      </c>
      <c r="D32" s="1722">
        <v>0</v>
      </c>
      <c r="E32" s="1726"/>
      <c r="G32" s="231" t="s">
        <v>3317</v>
      </c>
      <c r="I32" s="685"/>
      <c r="K32" s="1355"/>
      <c r="L32" s="355">
        <f t="shared" si="2"/>
        <v>0</v>
      </c>
      <c r="M32" s="1355"/>
      <c r="N32" s="356">
        <f t="shared" si="3"/>
        <v>0</v>
      </c>
      <c r="O32" s="356">
        <f t="shared" si="3"/>
        <v>0</v>
      </c>
      <c r="Q32" s="1355"/>
    </row>
    <row r="33" spans="2:17" ht="32.25" customHeight="1" thickBot="1">
      <c r="B33" s="1431" t="s">
        <v>3318</v>
      </c>
      <c r="C33" s="1492">
        <f>IFERROR(SUM(C23:C32),0)</f>
        <v>48</v>
      </c>
      <c r="D33" s="1514">
        <f>IFERROR(SUM(D23:D32),0)</f>
        <v>4.4000000000000004</v>
      </c>
      <c r="E33" s="1727"/>
      <c r="G33" s="232" t="s">
        <v>3319</v>
      </c>
      <c r="I33" s="685"/>
      <c r="K33" s="1355"/>
      <c r="M33" s="1355"/>
      <c r="Q33" s="1355"/>
    </row>
  </sheetData>
  <mergeCells count="6">
    <mergeCell ref="B1:D1"/>
    <mergeCell ref="B2:D2"/>
    <mergeCell ref="B3:I3"/>
    <mergeCell ref="N4:P4"/>
    <mergeCell ref="G5:G7"/>
    <mergeCell ref="I5:I7"/>
  </mergeCells>
  <conditionalFormatting sqref="L10:L19">
    <cfRule type="cellIs" dxfId="157" priority="2" operator="equal">
      <formula>0</formula>
    </cfRule>
  </conditionalFormatting>
  <conditionalFormatting sqref="L23:L32">
    <cfRule type="cellIs" dxfId="156" priority="1" operator="equal">
      <formula>0</formula>
    </cfRule>
  </conditionalFormatting>
  <dataValidations count="1">
    <dataValidation type="custom" allowBlank="1" showErrorMessage="1" errorTitle="Input Error" error="Please enter a numeric value." sqref="C10:E19 C23:D32"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C80"/>
  <sheetViews>
    <sheetView showGridLines="0" topLeftCell="A46" zoomScale="115" zoomScaleNormal="115" zoomScaleSheetLayoutView="100" workbookViewId="0">
      <selection activeCell="C60" sqref="C60"/>
    </sheetView>
  </sheetViews>
  <sheetFormatPr defaultColWidth="9" defaultRowHeight="14.45"/>
  <cols>
    <col min="1" max="1" width="1.625" style="194" customWidth="1"/>
    <col min="2" max="2" width="35.625" style="194" customWidth="1"/>
    <col min="3" max="3" width="131.125" style="194" customWidth="1"/>
    <col min="4" max="16384" width="9" style="194"/>
  </cols>
  <sheetData>
    <row r="1" spans="2:3" ht="15" customHeight="1">
      <c r="B1" s="1310"/>
      <c r="C1" s="1310"/>
    </row>
    <row r="2" spans="2:3" ht="45" customHeight="1">
      <c r="B2" s="1984" t="s">
        <v>650</v>
      </c>
      <c r="C2" s="1985"/>
    </row>
    <row r="3" spans="2:3" ht="15" customHeight="1" thickBot="1">
      <c r="B3" s="1041"/>
      <c r="C3" s="1310"/>
    </row>
    <row r="4" spans="2:3" s="73" customFormat="1" ht="22.5" customHeight="1" thickBot="1">
      <c r="B4" s="1986" t="s">
        <v>651</v>
      </c>
      <c r="C4" s="1987"/>
    </row>
    <row r="5" spans="2:3" ht="15" customHeight="1">
      <c r="B5" s="1325" t="s">
        <v>652</v>
      </c>
      <c r="C5" s="1326" t="s">
        <v>653</v>
      </c>
    </row>
    <row r="6" spans="2:3" ht="15" customHeight="1">
      <c r="B6" s="1327" t="s">
        <v>654</v>
      </c>
      <c r="C6" s="1328" t="s">
        <v>655</v>
      </c>
    </row>
    <row r="7" spans="2:3" ht="15" customHeight="1">
      <c r="B7" s="1327" t="s">
        <v>656</v>
      </c>
      <c r="C7" s="1328" t="s">
        <v>657</v>
      </c>
    </row>
    <row r="8" spans="2:3" ht="15" customHeight="1">
      <c r="B8" s="1327" t="s">
        <v>658</v>
      </c>
      <c r="C8" s="1328" t="s">
        <v>659</v>
      </c>
    </row>
    <row r="9" spans="2:3" ht="15" customHeight="1">
      <c r="B9" s="1327" t="s">
        <v>660</v>
      </c>
      <c r="C9" s="1328" t="s">
        <v>661</v>
      </c>
    </row>
    <row r="10" spans="2:3" ht="15" customHeight="1" thickBot="1">
      <c r="B10" s="1329" t="s">
        <v>662</v>
      </c>
      <c r="C10" s="1330" t="s">
        <v>663</v>
      </c>
    </row>
    <row r="11" spans="2:3" s="73" customFormat="1" ht="22.5" customHeight="1" thickBot="1">
      <c r="B11" s="1986" t="s">
        <v>664</v>
      </c>
      <c r="C11" s="1987"/>
    </row>
    <row r="12" spans="2:3" ht="15" customHeight="1">
      <c r="B12" s="1325" t="s">
        <v>665</v>
      </c>
      <c r="C12" s="1326" t="s">
        <v>666</v>
      </c>
    </row>
    <row r="13" spans="2:3" ht="15" customHeight="1">
      <c r="B13" s="1327" t="s">
        <v>667</v>
      </c>
      <c r="C13" s="1328" t="s">
        <v>668</v>
      </c>
    </row>
    <row r="14" spans="2:3" ht="15" customHeight="1">
      <c r="B14" s="1327" t="s">
        <v>669</v>
      </c>
      <c r="C14" s="1328" t="s">
        <v>670</v>
      </c>
    </row>
    <row r="15" spans="2:3" ht="15" customHeight="1">
      <c r="B15" s="1331" t="s">
        <v>671</v>
      </c>
      <c r="C15" s="1328" t="s">
        <v>672</v>
      </c>
    </row>
    <row r="16" spans="2:3" ht="15" customHeight="1">
      <c r="B16" s="1327" t="s">
        <v>673</v>
      </c>
      <c r="C16" s="1332" t="s">
        <v>674</v>
      </c>
    </row>
    <row r="17" spans="2:3" ht="15" customHeight="1">
      <c r="B17" s="1327" t="s">
        <v>675</v>
      </c>
      <c r="C17" s="1332" t="s">
        <v>676</v>
      </c>
    </row>
    <row r="18" spans="2:3" ht="15" customHeight="1">
      <c r="B18" s="1327" t="s">
        <v>677</v>
      </c>
      <c r="C18" s="1332" t="s">
        <v>678</v>
      </c>
    </row>
    <row r="19" spans="2:3" ht="15" customHeight="1">
      <c r="B19" s="1327" t="s">
        <v>679</v>
      </c>
      <c r="C19" s="1332" t="s">
        <v>680</v>
      </c>
    </row>
    <row r="20" spans="2:3" ht="15" customHeight="1">
      <c r="B20" s="1327" t="s">
        <v>681</v>
      </c>
      <c r="C20" s="1328" t="s">
        <v>682</v>
      </c>
    </row>
    <row r="21" spans="2:3" ht="15" customHeight="1">
      <c r="B21" s="1327" t="s">
        <v>683</v>
      </c>
      <c r="C21" s="1332" t="s">
        <v>684</v>
      </c>
    </row>
    <row r="22" spans="2:3" ht="15" customHeight="1">
      <c r="B22" s="1327" t="s">
        <v>685</v>
      </c>
      <c r="C22" s="1332" t="s">
        <v>686</v>
      </c>
    </row>
    <row r="23" spans="2:3" ht="15" customHeight="1">
      <c r="B23" s="1327" t="s">
        <v>687</v>
      </c>
      <c r="C23" s="1332" t="s">
        <v>688</v>
      </c>
    </row>
    <row r="24" spans="2:3" ht="15" customHeight="1">
      <c r="B24" s="1327" t="s">
        <v>689</v>
      </c>
      <c r="C24" s="1332" t="s">
        <v>690</v>
      </c>
    </row>
    <row r="25" spans="2:3" ht="15" customHeight="1">
      <c r="B25" s="1327" t="s">
        <v>691</v>
      </c>
      <c r="C25" s="1332" t="s">
        <v>692</v>
      </c>
    </row>
    <row r="26" spans="2:3" ht="15" customHeight="1" thickBot="1">
      <c r="B26" s="1329" t="s">
        <v>693</v>
      </c>
      <c r="C26" s="1330" t="s">
        <v>694</v>
      </c>
    </row>
    <row r="27" spans="2:3" s="73" customFormat="1" ht="22.5" customHeight="1" thickBot="1">
      <c r="B27" s="1986" t="s">
        <v>695</v>
      </c>
      <c r="C27" s="1987"/>
    </row>
    <row r="28" spans="2:3" ht="15" customHeight="1">
      <c r="B28" s="1325" t="s">
        <v>696</v>
      </c>
      <c r="C28" s="1326" t="s">
        <v>697</v>
      </c>
    </row>
    <row r="29" spans="2:3" ht="15" customHeight="1">
      <c r="B29" s="1327" t="s">
        <v>698</v>
      </c>
      <c r="C29" s="1328" t="s">
        <v>699</v>
      </c>
    </row>
    <row r="30" spans="2:3" ht="15" customHeight="1">
      <c r="B30" s="1327" t="s">
        <v>700</v>
      </c>
      <c r="C30" s="1328" t="s">
        <v>701</v>
      </c>
    </row>
    <row r="31" spans="2:3" ht="15" customHeight="1">
      <c r="B31" s="1327" t="s">
        <v>702</v>
      </c>
      <c r="C31" s="1328" t="s">
        <v>703</v>
      </c>
    </row>
    <row r="32" spans="2:3" ht="15" customHeight="1">
      <c r="B32" s="1327" t="s">
        <v>704</v>
      </c>
      <c r="C32" s="1328" t="s">
        <v>705</v>
      </c>
    </row>
    <row r="33" spans="2:3" ht="15" customHeight="1">
      <c r="B33" s="1327" t="s">
        <v>706</v>
      </c>
      <c r="C33" s="1328" t="s">
        <v>707</v>
      </c>
    </row>
    <row r="34" spans="2:3" ht="15" customHeight="1">
      <c r="B34" s="1327" t="s">
        <v>708</v>
      </c>
      <c r="C34" s="1328" t="s">
        <v>709</v>
      </c>
    </row>
    <row r="35" spans="2:3" ht="15" customHeight="1">
      <c r="B35" s="1327" t="s">
        <v>710</v>
      </c>
      <c r="C35" s="1328" t="s">
        <v>711</v>
      </c>
    </row>
    <row r="36" spans="2:3" ht="15" customHeight="1" thickBot="1">
      <c r="B36" s="1333" t="s">
        <v>712</v>
      </c>
      <c r="C36" s="1330" t="s">
        <v>713</v>
      </c>
    </row>
    <row r="37" spans="2:3" s="73" customFormat="1" ht="22.5" customHeight="1" thickBot="1">
      <c r="B37" s="1986" t="s">
        <v>714</v>
      </c>
      <c r="C37" s="1987"/>
    </row>
    <row r="38" spans="2:3" ht="15" customHeight="1">
      <c r="B38" s="1334" t="s">
        <v>715</v>
      </c>
      <c r="C38" s="1326" t="s">
        <v>716</v>
      </c>
    </row>
    <row r="39" spans="2:3" ht="15" customHeight="1">
      <c r="B39" s="1331" t="s">
        <v>717</v>
      </c>
      <c r="C39" s="1328" t="s">
        <v>718</v>
      </c>
    </row>
    <row r="40" spans="2:3" ht="15" customHeight="1">
      <c r="B40" s="1331" t="s">
        <v>719</v>
      </c>
      <c r="C40" s="1328" t="s">
        <v>720</v>
      </c>
    </row>
    <row r="41" spans="2:3" ht="15" customHeight="1">
      <c r="B41" s="1331" t="s">
        <v>721</v>
      </c>
      <c r="C41" s="1328" t="s">
        <v>722</v>
      </c>
    </row>
    <row r="42" spans="2:3" ht="15" customHeight="1">
      <c r="B42" s="1331" t="s">
        <v>723</v>
      </c>
      <c r="C42" s="1328" t="s">
        <v>724</v>
      </c>
    </row>
    <row r="43" spans="2:3" ht="15" customHeight="1">
      <c r="B43" s="1331" t="s">
        <v>725</v>
      </c>
      <c r="C43" s="1328" t="s">
        <v>726</v>
      </c>
    </row>
    <row r="44" spans="2:3" ht="15" customHeight="1">
      <c r="B44" s="1331" t="s">
        <v>727</v>
      </c>
      <c r="C44" s="1328" t="s">
        <v>728</v>
      </c>
    </row>
    <row r="45" spans="2:3" ht="15" customHeight="1">
      <c r="B45" s="1331" t="s">
        <v>729</v>
      </c>
      <c r="C45" s="1328" t="s">
        <v>730</v>
      </c>
    </row>
    <row r="46" spans="2:3" ht="15" customHeight="1">
      <c r="B46" s="1331" t="s">
        <v>731</v>
      </c>
      <c r="C46" s="1328" t="s">
        <v>732</v>
      </c>
    </row>
    <row r="47" spans="2:3" ht="15" customHeight="1">
      <c r="B47" s="1331" t="s">
        <v>733</v>
      </c>
      <c r="C47" s="1328" t="s">
        <v>734</v>
      </c>
    </row>
    <row r="48" spans="2:3" ht="15" customHeight="1">
      <c r="B48" s="1331" t="s">
        <v>735</v>
      </c>
      <c r="C48" s="1328" t="s">
        <v>736</v>
      </c>
    </row>
    <row r="49" spans="2:3" ht="15" customHeight="1">
      <c r="B49" s="1331" t="s">
        <v>737</v>
      </c>
      <c r="C49" s="1328" t="s">
        <v>738</v>
      </c>
    </row>
    <row r="50" spans="2:3" ht="15" customHeight="1">
      <c r="B50" s="1331" t="s">
        <v>739</v>
      </c>
      <c r="C50" s="1328" t="s">
        <v>740</v>
      </c>
    </row>
    <row r="51" spans="2:3" ht="15" customHeight="1">
      <c r="B51" s="1327" t="s">
        <v>741</v>
      </c>
      <c r="C51" s="1328" t="s">
        <v>742</v>
      </c>
    </row>
    <row r="52" spans="2:3" ht="15" customHeight="1">
      <c r="B52" s="1327" t="s">
        <v>743</v>
      </c>
      <c r="C52" s="1328" t="s">
        <v>744</v>
      </c>
    </row>
    <row r="53" spans="2:3" ht="15" customHeight="1">
      <c r="B53" s="1327" t="s">
        <v>745</v>
      </c>
      <c r="C53" s="1328" t="s">
        <v>746</v>
      </c>
    </row>
    <row r="54" spans="2:3" ht="15" customHeight="1">
      <c r="B54" s="1327" t="s">
        <v>747</v>
      </c>
      <c r="C54" s="1328" t="s">
        <v>748</v>
      </c>
    </row>
    <row r="55" spans="2:3" ht="15" customHeight="1" thickBot="1">
      <c r="B55" s="1333" t="s">
        <v>749</v>
      </c>
      <c r="C55" s="1330" t="s">
        <v>750</v>
      </c>
    </row>
    <row r="56" spans="2:3" s="73" customFormat="1" ht="22.5" customHeight="1" thickBot="1">
      <c r="B56" s="1986" t="s">
        <v>751</v>
      </c>
      <c r="C56" s="1987"/>
    </row>
    <row r="57" spans="2:3" ht="15" customHeight="1">
      <c r="B57" s="1325" t="s">
        <v>752</v>
      </c>
      <c r="C57" s="1326" t="s">
        <v>753</v>
      </c>
    </row>
    <row r="58" spans="2:3" ht="15" customHeight="1" thickBot="1">
      <c r="B58" s="1333" t="s">
        <v>754</v>
      </c>
      <c r="C58" s="1330" t="s">
        <v>755</v>
      </c>
    </row>
    <row r="59" spans="2:3" s="73" customFormat="1" ht="22.5" customHeight="1" thickBot="1">
      <c r="B59" s="1986" t="s">
        <v>756</v>
      </c>
      <c r="C59" s="1987"/>
    </row>
    <row r="60" spans="2:3" ht="15" customHeight="1">
      <c r="B60" s="1325" t="s">
        <v>757</v>
      </c>
      <c r="C60" s="1326" t="s">
        <v>758</v>
      </c>
    </row>
    <row r="61" spans="2:3" ht="15" customHeight="1">
      <c r="B61" s="1327" t="s">
        <v>759</v>
      </c>
      <c r="C61" s="1328" t="s">
        <v>760</v>
      </c>
    </row>
    <row r="62" spans="2:3" ht="15" customHeight="1">
      <c r="B62" s="1327" t="s">
        <v>761</v>
      </c>
      <c r="C62" s="1328" t="s">
        <v>762</v>
      </c>
    </row>
    <row r="63" spans="2:3" ht="15" customHeight="1" thickBot="1">
      <c r="B63" s="1333" t="s">
        <v>763</v>
      </c>
      <c r="C63" s="1330" t="s">
        <v>764</v>
      </c>
    </row>
    <row r="64" spans="2:3" s="73" customFormat="1" ht="22.5" customHeight="1" thickBot="1">
      <c r="B64" s="1986" t="s">
        <v>765</v>
      </c>
      <c r="C64" s="1987"/>
    </row>
    <row r="65" spans="2:3" ht="15" customHeight="1">
      <c r="B65" s="1325" t="s">
        <v>766</v>
      </c>
      <c r="C65" s="1326" t="s">
        <v>767</v>
      </c>
    </row>
    <row r="66" spans="2:3" ht="15" customHeight="1">
      <c r="B66" s="1327" t="s">
        <v>768</v>
      </c>
      <c r="C66" s="1328" t="s">
        <v>769</v>
      </c>
    </row>
    <row r="67" spans="2:3" ht="15" customHeight="1">
      <c r="B67" s="1327" t="s">
        <v>770</v>
      </c>
      <c r="C67" s="1328" t="s">
        <v>771</v>
      </c>
    </row>
    <row r="68" spans="2:3" ht="15" customHeight="1">
      <c r="B68" s="1327" t="s">
        <v>772</v>
      </c>
      <c r="C68" s="1328" t="s">
        <v>773</v>
      </c>
    </row>
    <row r="69" spans="2:3" ht="15" customHeight="1" thickBot="1">
      <c r="B69" s="1333" t="s">
        <v>774</v>
      </c>
      <c r="C69" s="1330" t="s">
        <v>775</v>
      </c>
    </row>
    <row r="70" spans="2:3" s="73" customFormat="1" ht="22.5" customHeight="1" thickBot="1">
      <c r="B70" s="1986" t="s">
        <v>776</v>
      </c>
      <c r="C70" s="1987"/>
    </row>
    <row r="71" spans="2:3" ht="15" customHeight="1">
      <c r="B71" s="1325" t="s">
        <v>777</v>
      </c>
      <c r="C71" s="1326" t="s">
        <v>778</v>
      </c>
    </row>
    <row r="72" spans="2:3" ht="15" customHeight="1">
      <c r="B72" s="1327" t="s">
        <v>779</v>
      </c>
      <c r="C72" s="1328" t="s">
        <v>780</v>
      </c>
    </row>
    <row r="73" spans="2:3" ht="15" customHeight="1">
      <c r="B73" s="1327" t="s">
        <v>781</v>
      </c>
      <c r="C73" s="1328" t="s">
        <v>782</v>
      </c>
    </row>
    <row r="74" spans="2:3" ht="15" customHeight="1" thickBot="1">
      <c r="B74" s="1333" t="s">
        <v>783</v>
      </c>
      <c r="C74" s="1330" t="s">
        <v>784</v>
      </c>
    </row>
    <row r="75" spans="2:3" s="73" customFormat="1" ht="22.5" customHeight="1" thickBot="1">
      <c r="B75" s="1986" t="s">
        <v>785</v>
      </c>
      <c r="C75" s="1987"/>
    </row>
    <row r="76" spans="2:3" ht="15" customHeight="1" thickBot="1">
      <c r="B76" s="1335" t="s">
        <v>786</v>
      </c>
      <c r="C76" s="1336" t="s">
        <v>787</v>
      </c>
    </row>
    <row r="77" spans="2:3" s="73" customFormat="1" ht="22.5" customHeight="1" thickBot="1">
      <c r="B77" s="1986" t="s">
        <v>788</v>
      </c>
      <c r="C77" s="1987"/>
    </row>
    <row r="78" spans="2:3" ht="15" customHeight="1">
      <c r="B78" s="1325" t="s">
        <v>789</v>
      </c>
      <c r="C78" s="1326" t="s">
        <v>790</v>
      </c>
    </row>
    <row r="79" spans="2:3" ht="15" customHeight="1" thickBot="1">
      <c r="B79" s="1337" t="s">
        <v>791</v>
      </c>
      <c r="C79" s="1338" t="s">
        <v>792</v>
      </c>
    </row>
    <row r="80" spans="2:3" ht="6.75" customHeight="1">
      <c r="B80" s="1310"/>
      <c r="C80" s="1310"/>
    </row>
  </sheetData>
  <customSheetViews>
    <customSheetView guid="{71BC5093-C9C1-4AA0-864A-AADBDC96B3C1}" scale="85" showPageBreaks="1" showGridLines="0" fitToPage="1" printArea="1" view="pageBreakPreview" topLeftCell="A60">
      <selection activeCell="E71" sqref="E71"/>
      <pageMargins left="0" right="0" top="0" bottom="0" header="0" footer="0"/>
      <pageSetup paperSize="9" scale="87" fitToHeight="0" orientation="portrait" r:id="rId1"/>
      <headerFooter>
        <oddHeader>&amp;LRAG consultation June 2020&amp;CTable: &amp;A</oddHeader>
        <oddFooter>&amp;LPrinted on: &amp;D at &amp;T&amp;CPage &amp;P of &amp;N&amp;ROfwat</oddFooter>
      </headerFooter>
    </customSheetView>
    <customSheetView guid="{1B259DF3-2D8D-4DFB-A9C4-F29F1CEBD105}" showPageBreaks="1" showGridLines="0" fitToPage="1" printArea="1" view="pageBreakPreview">
      <pageMargins left="0" right="0" top="0" bottom="0" header="0" footer="0"/>
      <pageSetup paperSize="9" scale="56" orientation="portrait" r:id="rId2"/>
      <headerFooter>
        <oddHeader>&amp;CPro forma tables 2020-21 (Consultation)</oddHeader>
        <oddFooter>&amp;L&amp;D&amp;T&amp;R&amp;A</oddFooter>
      </headerFooter>
    </customSheetView>
    <customSheetView guid="{650D7366-A5BD-406B-9661-ED9F5F01D420}" scale="70" showPageBreaks="1" showGridLines="0" fitToPage="1" printArea="1" view="pageBreakPreview" topLeftCell="A13">
      <selection activeCell="B22" sqref="B22"/>
      <pageMargins left="0" right="0" top="0" bottom="0" header="0" footer="0"/>
      <pageSetup paperSize="9" scale="74" orientation="portrait" r:id="rId3"/>
    </customSheetView>
    <customSheetView guid="{9D0BCB94-913C-464E-843B-7A43F508C4E7}" scale="70" showPageBreaks="1" showGridLines="0" fitToPage="1" printArea="1" view="pageBreakPreview" topLeftCell="A13">
      <selection activeCell="B22" sqref="B22"/>
      <pageMargins left="0" right="0" top="0" bottom="0" header="0" footer="0"/>
      <pageSetup paperSize="9" scale="72" orientation="portrait" r:id="rId4"/>
    </customSheetView>
  </customSheetViews>
  <mergeCells count="11">
    <mergeCell ref="B2:C2"/>
    <mergeCell ref="B77:C77"/>
    <mergeCell ref="B4:C4"/>
    <mergeCell ref="B11:C11"/>
    <mergeCell ref="B27:C27"/>
    <mergeCell ref="B37:C37"/>
    <mergeCell ref="B56:C56"/>
    <mergeCell ref="B59:C59"/>
    <mergeCell ref="B64:C64"/>
    <mergeCell ref="B70:C70"/>
    <mergeCell ref="B75:C75"/>
  </mergeCells>
  <pageMargins left="0.7" right="0.7" top="0.75" bottom="0.75" header="0.3" footer="0.3"/>
  <pageSetup paperSize="8" scale="86" fitToHeight="0" orientation="portrait" r:id="rId5"/>
  <headerFooter>
    <oddHeader>&amp;LRAG consultation June 2020&amp;CTable: &amp;A</oddHeader>
    <oddFooter>&amp;LPrinted on: &amp;D at &amp;T&amp;CPage &amp;P of &amp;N&amp;ROfwat</oddFooter>
  </headerFooter>
  <customProperties>
    <customPr name="_pios_id" r:id="rId6"/>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86EE-E5A5-4C28-9B6B-35B8885CE752}">
  <sheetPr>
    <pageSetUpPr fitToPage="1"/>
  </sheetPr>
  <dimension ref="B1:AY2101"/>
  <sheetViews>
    <sheetView showGridLines="0" zoomScale="70" zoomScaleNormal="70" zoomScaleSheetLayoutView="100" workbookViewId="0">
      <pane xSplit="2" ySplit="7" topLeftCell="D8" activePane="bottomRight" state="frozen"/>
      <selection pane="bottomRight" activeCell="D17" sqref="D17:D31"/>
      <selection pane="bottomLeft" activeCell="D17" sqref="D17:D31"/>
      <selection pane="topRight" activeCell="D17" sqref="D17:D31"/>
    </sheetView>
  </sheetViews>
  <sheetFormatPr defaultColWidth="10.125" defaultRowHeight="14.45" zeroHeight="1" outlineLevelRow="1"/>
  <cols>
    <col min="1" max="1" width="1.625" style="1360" customWidth="1"/>
    <col min="2" max="2" width="36.125" style="1360" customWidth="1"/>
    <col min="3" max="22" width="12.5" style="1359" customWidth="1"/>
    <col min="23" max="23" width="1.625" style="1360" customWidth="1"/>
    <col min="24" max="24" width="12.5" style="1360" customWidth="1"/>
    <col min="25" max="25" width="1.625" style="1360" customWidth="1"/>
    <col min="26" max="26" width="33.625" style="1360" customWidth="1"/>
    <col min="27" max="27" width="1.625" style="1360" customWidth="1"/>
    <col min="28" max="29" width="1.625" style="1360" hidden="1" customWidth="1"/>
    <col min="30" max="30" width="9.625" style="1374" hidden="1" customWidth="1"/>
    <col min="31" max="31" width="36.125" style="1375" hidden="1" customWidth="1"/>
    <col min="32" max="51" width="12.5" style="1374" hidden="1" customWidth="1"/>
    <col min="52" max="16384" width="10.125" style="1360"/>
  </cols>
  <sheetData>
    <row r="1" spans="2:51" ht="29.25" customHeight="1">
      <c r="B1" s="216" t="s">
        <v>717</v>
      </c>
      <c r="C1" s="96"/>
      <c r="AB1" s="1361"/>
      <c r="AC1" s="1362"/>
      <c r="AD1" s="1728"/>
      <c r="AE1" s="1729"/>
      <c r="AF1" s="1728"/>
      <c r="AG1" s="1728"/>
      <c r="AH1" s="1728"/>
      <c r="AI1" s="1728"/>
      <c r="AJ1" s="1728"/>
      <c r="AK1" s="1728"/>
      <c r="AL1" s="1728"/>
      <c r="AM1" s="1728"/>
      <c r="AN1" s="1728"/>
      <c r="AO1" s="1728"/>
      <c r="AP1" s="1728"/>
      <c r="AQ1" s="1728"/>
      <c r="AR1" s="1728"/>
      <c r="AS1" s="1728"/>
      <c r="AT1" s="1728"/>
      <c r="AU1" s="1728"/>
      <c r="AV1" s="1728"/>
      <c r="AW1" s="1728"/>
      <c r="AX1" s="1728"/>
      <c r="AY1" s="1728"/>
    </row>
    <row r="2" spans="2:51" ht="29.25" customHeight="1">
      <c r="B2" s="216" t="s">
        <v>12</v>
      </c>
      <c r="AB2" s="1361"/>
      <c r="AC2" s="1362"/>
      <c r="AD2" s="1363"/>
      <c r="AE2" s="1364"/>
      <c r="AF2" s="1363"/>
      <c r="AG2" s="1363"/>
      <c r="AH2" s="1363"/>
      <c r="AI2" s="1363"/>
      <c r="AJ2" s="1363"/>
      <c r="AK2" s="1363"/>
      <c r="AL2" s="1363"/>
      <c r="AM2" s="1363"/>
      <c r="AN2" s="1363"/>
      <c r="AO2" s="1363"/>
      <c r="AP2" s="1363"/>
      <c r="AQ2" s="1363"/>
      <c r="AR2" s="1363"/>
      <c r="AS2" s="1365"/>
      <c r="AT2" s="1363"/>
      <c r="AU2" s="1363"/>
      <c r="AV2" s="1363"/>
      <c r="AW2" s="1363"/>
      <c r="AX2" s="1363"/>
      <c r="AY2" s="1363"/>
    </row>
    <row r="3" spans="2:51" ht="45" customHeight="1">
      <c r="B3" s="2160" t="s">
        <v>718</v>
      </c>
      <c r="C3" s="2160"/>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B3" s="1361"/>
      <c r="AC3" s="1362"/>
      <c r="AD3" s="2161" t="s">
        <v>3320</v>
      </c>
      <c r="AE3" s="2161"/>
      <c r="AF3" s="2161"/>
      <c r="AG3" s="2161"/>
      <c r="AH3" s="2161"/>
      <c r="AI3" s="2161"/>
      <c r="AJ3" s="2161"/>
      <c r="AK3" s="2161"/>
      <c r="AL3" s="2161"/>
      <c r="AM3" s="2161"/>
      <c r="AN3" s="2161"/>
      <c r="AO3" s="2161"/>
      <c r="AP3" s="2161"/>
      <c r="AQ3" s="2161"/>
      <c r="AR3" s="2161"/>
      <c r="AS3" s="2161"/>
      <c r="AT3" s="2161"/>
      <c r="AU3" s="2161"/>
      <c r="AV3" s="2161"/>
      <c r="AW3" s="2161"/>
      <c r="AX3" s="2161"/>
      <c r="AY3" s="2161"/>
    </row>
    <row r="4" spans="2:51" s="1366" customFormat="1" ht="15" customHeight="1" thickBot="1">
      <c r="B4" s="1730"/>
      <c r="C4" s="1731"/>
      <c r="D4" s="1731"/>
      <c r="E4" s="1731"/>
      <c r="F4" s="1731"/>
      <c r="G4" s="1731"/>
      <c r="H4" s="1731"/>
      <c r="I4" s="1731"/>
      <c r="J4" s="1731"/>
      <c r="K4" s="1731"/>
      <c r="L4" s="1731"/>
      <c r="M4" s="1731"/>
      <c r="N4" s="1731"/>
      <c r="O4" s="1731"/>
      <c r="P4" s="1731"/>
      <c r="Q4" s="1731"/>
      <c r="R4" s="1731"/>
      <c r="S4" s="1731"/>
      <c r="T4" s="1731"/>
      <c r="U4" s="1731"/>
      <c r="V4" s="1731"/>
      <c r="AB4" s="1361"/>
      <c r="AD4" s="2162"/>
      <c r="AE4" s="2162"/>
      <c r="AF4" s="1732"/>
      <c r="AG4" s="1732"/>
      <c r="AH4" s="1732"/>
      <c r="AI4" s="1732"/>
      <c r="AJ4" s="1732"/>
      <c r="AK4" s="1732"/>
      <c r="AL4" s="1732"/>
      <c r="AM4" s="1732"/>
      <c r="AN4" s="1732"/>
      <c r="AO4" s="1732"/>
      <c r="AP4" s="1732"/>
      <c r="AQ4" s="1732"/>
      <c r="AR4" s="1732"/>
      <c r="AS4" s="1732"/>
      <c r="AT4" s="1732"/>
      <c r="AU4" s="1732"/>
      <c r="AV4" s="1732"/>
      <c r="AW4" s="1732"/>
      <c r="AX4" s="1732"/>
      <c r="AY4" s="1732"/>
    </row>
    <row r="5" spans="2:51" ht="117.75" customHeight="1">
      <c r="B5" s="1418" t="s">
        <v>800</v>
      </c>
      <c r="C5" s="1419" t="s">
        <v>3321</v>
      </c>
      <c r="D5" s="1419" t="s">
        <v>3322</v>
      </c>
      <c r="E5" s="1419" t="s">
        <v>3323</v>
      </c>
      <c r="F5" s="1419" t="s">
        <v>3324</v>
      </c>
      <c r="G5" s="1419" t="s">
        <v>3325</v>
      </c>
      <c r="H5" s="1447" t="s">
        <v>3326</v>
      </c>
      <c r="I5" s="1447" t="s">
        <v>3327</v>
      </c>
      <c r="J5" s="1447" t="s">
        <v>3328</v>
      </c>
      <c r="K5" s="1447" t="s">
        <v>3329</v>
      </c>
      <c r="L5" s="1447" t="s">
        <v>3330</v>
      </c>
      <c r="M5" s="1447" t="s">
        <v>3331</v>
      </c>
      <c r="N5" s="1447" t="s">
        <v>3332</v>
      </c>
      <c r="O5" s="1447" t="s">
        <v>3333</v>
      </c>
      <c r="P5" s="1447" t="s">
        <v>3334</v>
      </c>
      <c r="Q5" s="1447" t="s">
        <v>3335</v>
      </c>
      <c r="R5" s="1447" t="s">
        <v>3336</v>
      </c>
      <c r="S5" s="1447" t="s">
        <v>3337</v>
      </c>
      <c r="T5" s="1447" t="s">
        <v>3338</v>
      </c>
      <c r="U5" s="1447" t="s">
        <v>3339</v>
      </c>
      <c r="V5" s="1448" t="s">
        <v>3340</v>
      </c>
      <c r="X5" s="2134" t="s">
        <v>806</v>
      </c>
      <c r="Z5" s="2134" t="s">
        <v>807</v>
      </c>
      <c r="AB5" s="1361"/>
      <c r="AC5" s="1362"/>
      <c r="AD5" s="2163" t="s">
        <v>3341</v>
      </c>
      <c r="AE5" s="1419" t="s">
        <v>800</v>
      </c>
      <c r="AF5" s="1419" t="s">
        <v>3321</v>
      </c>
      <c r="AG5" s="1419" t="s">
        <v>3322</v>
      </c>
      <c r="AH5" s="1419" t="s">
        <v>3323</v>
      </c>
      <c r="AI5" s="1419" t="s">
        <v>3324</v>
      </c>
      <c r="AJ5" s="1419" t="s">
        <v>3325</v>
      </c>
      <c r="AK5" s="1447" t="s">
        <v>3326</v>
      </c>
      <c r="AL5" s="1447" t="s">
        <v>3327</v>
      </c>
      <c r="AM5" s="1447" t="s">
        <v>3328</v>
      </c>
      <c r="AN5" s="1447" t="s">
        <v>3329</v>
      </c>
      <c r="AO5" s="1447" t="s">
        <v>3330</v>
      </c>
      <c r="AP5" s="1447" t="s">
        <v>3331</v>
      </c>
      <c r="AQ5" s="1447" t="s">
        <v>3332</v>
      </c>
      <c r="AR5" s="1447" t="s">
        <v>3333</v>
      </c>
      <c r="AS5" s="1447" t="s">
        <v>3334</v>
      </c>
      <c r="AT5" s="1447" t="s">
        <v>3335</v>
      </c>
      <c r="AU5" s="1447" t="s">
        <v>3336</v>
      </c>
      <c r="AV5" s="1447" t="s">
        <v>3337</v>
      </c>
      <c r="AW5" s="1447" t="s">
        <v>3338</v>
      </c>
      <c r="AX5" s="1447" t="s">
        <v>3339</v>
      </c>
      <c r="AY5" s="1448" t="s">
        <v>3340</v>
      </c>
    </row>
    <row r="6" spans="2:51" ht="18" customHeight="1">
      <c r="B6" s="1434" t="s">
        <v>801</v>
      </c>
      <c r="C6" s="1435" t="s">
        <v>3342</v>
      </c>
      <c r="D6" s="1435" t="s">
        <v>3342</v>
      </c>
      <c r="E6" s="1435" t="s">
        <v>3342</v>
      </c>
      <c r="F6" s="1435" t="s">
        <v>3342</v>
      </c>
      <c r="G6" s="1435" t="s">
        <v>3342</v>
      </c>
      <c r="H6" s="1452" t="s">
        <v>3343</v>
      </c>
      <c r="I6" s="1452" t="s">
        <v>3344</v>
      </c>
      <c r="J6" s="1452" t="s">
        <v>3345</v>
      </c>
      <c r="K6" s="1452" t="s">
        <v>3345</v>
      </c>
      <c r="L6" s="1452" t="s">
        <v>3345</v>
      </c>
      <c r="M6" s="1452" t="s">
        <v>1392</v>
      </c>
      <c r="N6" s="1452" t="s">
        <v>1392</v>
      </c>
      <c r="O6" s="1452" t="s">
        <v>1392</v>
      </c>
      <c r="P6" s="1452" t="s">
        <v>1392</v>
      </c>
      <c r="Q6" s="1452" t="s">
        <v>1392</v>
      </c>
      <c r="R6" s="1452" t="s">
        <v>3345</v>
      </c>
      <c r="S6" s="1452" t="s">
        <v>3345</v>
      </c>
      <c r="T6" s="1452" t="s">
        <v>3345</v>
      </c>
      <c r="U6" s="1452" t="s">
        <v>3345</v>
      </c>
      <c r="V6" s="575" t="s">
        <v>3345</v>
      </c>
      <c r="X6" s="2135"/>
      <c r="Z6" s="2135"/>
      <c r="AB6" s="1361"/>
      <c r="AC6" s="1362"/>
      <c r="AD6" s="2164"/>
      <c r="AE6" s="1435" t="s">
        <v>801</v>
      </c>
      <c r="AF6" s="1435" t="s">
        <v>3342</v>
      </c>
      <c r="AG6" s="1435" t="s">
        <v>3342</v>
      </c>
      <c r="AH6" s="1435" t="s">
        <v>3342</v>
      </c>
      <c r="AI6" s="1435" t="s">
        <v>3342</v>
      </c>
      <c r="AJ6" s="1435" t="s">
        <v>3342</v>
      </c>
      <c r="AK6" s="1452" t="s">
        <v>3343</v>
      </c>
      <c r="AL6" s="1452" t="s">
        <v>3344</v>
      </c>
      <c r="AM6" s="1452" t="s">
        <v>3345</v>
      </c>
      <c r="AN6" s="1452" t="s">
        <v>3345</v>
      </c>
      <c r="AO6" s="1452" t="s">
        <v>3345</v>
      </c>
      <c r="AP6" s="1452" t="s">
        <v>1392</v>
      </c>
      <c r="AQ6" s="1452" t="s">
        <v>1392</v>
      </c>
      <c r="AR6" s="1452" t="s">
        <v>1392</v>
      </c>
      <c r="AS6" s="1452" t="s">
        <v>1392</v>
      </c>
      <c r="AT6" s="1452" t="s">
        <v>1392</v>
      </c>
      <c r="AU6" s="1452" t="s">
        <v>3345</v>
      </c>
      <c r="AV6" s="1452" t="s">
        <v>3345</v>
      </c>
      <c r="AW6" s="1452" t="s">
        <v>3345</v>
      </c>
      <c r="AX6" s="1452" t="s">
        <v>3345</v>
      </c>
      <c r="AY6" s="575" t="s">
        <v>3345</v>
      </c>
    </row>
    <row r="7" spans="2:51" ht="18" customHeight="1" thickBot="1">
      <c r="B7" s="1420" t="s">
        <v>3346</v>
      </c>
      <c r="C7" s="1421" t="s">
        <v>3347</v>
      </c>
      <c r="D7" s="1421" t="s">
        <v>3347</v>
      </c>
      <c r="E7" s="1421" t="s">
        <v>3347</v>
      </c>
      <c r="F7" s="1421" t="s">
        <v>3347</v>
      </c>
      <c r="G7" s="1421" t="s">
        <v>3347</v>
      </c>
      <c r="H7" s="1453" t="s">
        <v>3348</v>
      </c>
      <c r="I7" s="1453">
        <v>1</v>
      </c>
      <c r="J7" s="1453">
        <v>3</v>
      </c>
      <c r="K7" s="1453">
        <v>3</v>
      </c>
      <c r="L7" s="1453">
        <v>3</v>
      </c>
      <c r="M7" s="1453">
        <v>2</v>
      </c>
      <c r="N7" s="1453">
        <v>2</v>
      </c>
      <c r="O7" s="1453">
        <v>2</v>
      </c>
      <c r="P7" s="1453">
        <v>2</v>
      </c>
      <c r="Q7" s="1453">
        <v>2</v>
      </c>
      <c r="R7" s="1453">
        <v>3</v>
      </c>
      <c r="S7" s="1453">
        <v>3</v>
      </c>
      <c r="T7" s="1453">
        <v>3</v>
      </c>
      <c r="U7" s="1453">
        <v>3</v>
      </c>
      <c r="V7" s="264">
        <v>3</v>
      </c>
      <c r="X7" s="2136"/>
      <c r="Z7" s="2136"/>
      <c r="AB7" s="1361"/>
      <c r="AC7" s="1362"/>
      <c r="AD7" s="2165"/>
      <c r="AE7" s="1421" t="s">
        <v>3346</v>
      </c>
      <c r="AF7" s="1421" t="s">
        <v>3347</v>
      </c>
      <c r="AG7" s="1421" t="s">
        <v>3347</v>
      </c>
      <c r="AH7" s="1421" t="s">
        <v>3347</v>
      </c>
      <c r="AI7" s="1421" t="s">
        <v>3347</v>
      </c>
      <c r="AJ7" s="1421" t="s">
        <v>3347</v>
      </c>
      <c r="AK7" s="1453" t="s">
        <v>3348</v>
      </c>
      <c r="AL7" s="1453">
        <v>1</v>
      </c>
      <c r="AM7" s="1453">
        <v>3</v>
      </c>
      <c r="AN7" s="1453">
        <v>3</v>
      </c>
      <c r="AO7" s="1453">
        <v>3</v>
      </c>
      <c r="AP7" s="1453">
        <v>2</v>
      </c>
      <c r="AQ7" s="1453">
        <v>2</v>
      </c>
      <c r="AR7" s="1453">
        <v>2</v>
      </c>
      <c r="AS7" s="1453">
        <v>2</v>
      </c>
      <c r="AT7" s="1453">
        <v>2</v>
      </c>
      <c r="AU7" s="1453">
        <v>3</v>
      </c>
      <c r="AV7" s="1453">
        <v>3</v>
      </c>
      <c r="AW7" s="1453">
        <v>3</v>
      </c>
      <c r="AX7" s="1453">
        <v>3</v>
      </c>
      <c r="AY7" s="264">
        <v>3</v>
      </c>
    </row>
    <row r="8" spans="2:51" ht="16.5" customHeight="1" thickBot="1">
      <c r="B8" s="1363"/>
      <c r="C8" s="1367"/>
      <c r="D8" s="1367"/>
      <c r="E8" s="1367"/>
      <c r="F8" s="1367"/>
      <c r="G8" s="1367"/>
      <c r="H8" s="1367"/>
      <c r="I8" s="1367"/>
      <c r="J8" s="1367"/>
      <c r="K8" s="1367"/>
      <c r="L8" s="1367"/>
      <c r="M8" s="1367"/>
      <c r="N8" s="1367"/>
      <c r="O8" s="1367"/>
      <c r="P8" s="1367"/>
      <c r="Q8" s="1367"/>
      <c r="R8" s="1367"/>
      <c r="S8" s="1367"/>
      <c r="T8" s="1367"/>
      <c r="U8" s="1367"/>
      <c r="V8" s="1367"/>
      <c r="AB8" s="1361"/>
      <c r="AC8" s="1362"/>
      <c r="AD8" s="1363"/>
      <c r="AE8" s="1364"/>
      <c r="AF8" s="1363"/>
      <c r="AG8" s="1363"/>
      <c r="AH8" s="1363"/>
      <c r="AI8" s="1363"/>
      <c r="AJ8" s="1363"/>
      <c r="AK8" s="1363"/>
      <c r="AL8" s="1363"/>
      <c r="AM8" s="1363"/>
      <c r="AN8" s="1363"/>
      <c r="AO8" s="1363"/>
      <c r="AP8" s="1363"/>
      <c r="AQ8" s="1363"/>
      <c r="AR8" s="1363"/>
      <c r="AS8" s="1365"/>
      <c r="AT8" s="1363"/>
      <c r="AU8" s="1363"/>
      <c r="AV8" s="1363"/>
      <c r="AW8" s="1363"/>
      <c r="AX8" s="1363"/>
      <c r="AY8" s="1363"/>
    </row>
    <row r="9" spans="2:51" ht="15" thickBot="1">
      <c r="B9" s="233" t="s">
        <v>3349</v>
      </c>
      <c r="C9" s="1733"/>
      <c r="D9" s="1733"/>
      <c r="E9" s="1733"/>
      <c r="F9" s="1733"/>
      <c r="G9" s="1733"/>
      <c r="H9" s="1733"/>
      <c r="I9" s="1367"/>
      <c r="J9" s="1367"/>
      <c r="K9" s="1367"/>
      <c r="L9" s="1367"/>
      <c r="M9" s="1367"/>
      <c r="N9" s="1367"/>
      <c r="O9" s="1367"/>
      <c r="P9" s="1367"/>
      <c r="Q9" s="1367"/>
      <c r="R9" s="1367"/>
      <c r="S9" s="1367"/>
      <c r="T9" s="1367"/>
      <c r="U9" s="1367"/>
      <c r="V9" s="1367"/>
      <c r="AB9" s="1361"/>
      <c r="AC9" s="1362"/>
      <c r="AD9" s="1229" t="s">
        <v>3350</v>
      </c>
      <c r="AE9" s="323" t="s">
        <v>3349</v>
      </c>
      <c r="AF9" s="1734"/>
      <c r="AG9" s="1734"/>
      <c r="AH9" s="1734"/>
      <c r="AI9" s="1734"/>
      <c r="AJ9" s="1734"/>
      <c r="AK9" s="1734"/>
      <c r="AL9" s="1363"/>
      <c r="AM9" s="1363"/>
      <c r="AN9" s="1363"/>
      <c r="AO9" s="1363"/>
      <c r="AP9" s="1363"/>
      <c r="AQ9" s="1363"/>
      <c r="AR9" s="1363"/>
      <c r="AS9" s="1365"/>
      <c r="AT9" s="1363"/>
      <c r="AU9" s="1363"/>
      <c r="AV9" s="1363"/>
      <c r="AW9" s="1363"/>
      <c r="AX9" s="1363"/>
      <c r="AY9" s="1363"/>
    </row>
    <row r="10" spans="2:51" ht="15" thickBot="1">
      <c r="B10" s="1735" t="s">
        <v>3351</v>
      </c>
      <c r="C10" s="1736" t="s">
        <v>3352</v>
      </c>
      <c r="D10" s="1736" t="s">
        <v>3353</v>
      </c>
      <c r="E10" s="1736" t="s">
        <v>3354</v>
      </c>
      <c r="F10" s="1736" t="s">
        <v>3355</v>
      </c>
      <c r="G10" s="1736" t="s">
        <v>3356</v>
      </c>
      <c r="H10" s="1736">
        <v>0</v>
      </c>
      <c r="I10" s="1736">
        <v>9.4602739726027405</v>
      </c>
      <c r="J10" s="547">
        <v>-300</v>
      </c>
      <c r="K10" s="547">
        <v>-300</v>
      </c>
      <c r="L10" s="538">
        <f t="shared" ref="L10:L73" si="0">I10*J10</f>
        <v>-2838.0821917808221</v>
      </c>
      <c r="M10" s="540">
        <f>IF(Q10=0,0,((1+Q10)/(1+$C$824))-1)</f>
        <v>4.1871921182266236E-2</v>
      </c>
      <c r="N10" s="552">
        <f>IF(Q10=0,0,((1+Q10)/(1+$C$825))-1)</f>
        <v>5.0148957298907781E-2</v>
      </c>
      <c r="O10" s="558"/>
      <c r="P10" s="558"/>
      <c r="Q10" s="555">
        <v>5.7500000000000002E-2</v>
      </c>
      <c r="R10" s="549">
        <f>IFERROR(Q10 * K10, 0)</f>
        <v>-17.25</v>
      </c>
      <c r="S10" s="549">
        <f>IFERROR(R10, 0)</f>
        <v>-17.25</v>
      </c>
      <c r="T10" s="547">
        <v>1.1399999999999999</v>
      </c>
      <c r="U10" s="547">
        <v>-298.86</v>
      </c>
      <c r="V10" s="547">
        <v>-317.52</v>
      </c>
      <c r="X10" s="230" t="s">
        <v>3357</v>
      </c>
      <c r="Z10" s="1368"/>
      <c r="AB10" s="1361"/>
      <c r="AC10" s="1362"/>
      <c r="AD10" s="579">
        <v>1</v>
      </c>
      <c r="AE10" s="580" t="s">
        <v>3358</v>
      </c>
      <c r="AF10" s="589" t="s">
        <v>3359</v>
      </c>
      <c r="AG10" s="589" t="s">
        <v>3360</v>
      </c>
      <c r="AH10" s="589" t="s">
        <v>3361</v>
      </c>
      <c r="AI10" s="589" t="s">
        <v>3362</v>
      </c>
      <c r="AJ10" s="589" t="s">
        <v>3363</v>
      </c>
      <c r="AK10" s="590" t="s">
        <v>3364</v>
      </c>
      <c r="AL10" s="591" t="s">
        <v>3365</v>
      </c>
      <c r="AM10" s="592" t="s">
        <v>3366</v>
      </c>
      <c r="AN10" s="592" t="s">
        <v>3367</v>
      </c>
      <c r="AO10" s="538" t="s">
        <v>3368</v>
      </c>
      <c r="AP10" s="540" t="s">
        <v>3369</v>
      </c>
      <c r="AQ10" s="540" t="s">
        <v>3370</v>
      </c>
      <c r="AR10" s="600"/>
      <c r="AS10" s="558"/>
      <c r="AT10" s="581" t="s">
        <v>3371</v>
      </c>
      <c r="AU10" s="386" t="s">
        <v>3372</v>
      </c>
      <c r="AV10" s="386" t="s">
        <v>3373</v>
      </c>
      <c r="AW10" s="512" t="s">
        <v>3374</v>
      </c>
      <c r="AX10" s="512" t="s">
        <v>3375</v>
      </c>
      <c r="AY10" s="611" t="s">
        <v>3376</v>
      </c>
    </row>
    <row r="11" spans="2:51" ht="15" customHeight="1" outlineLevel="1" thickBot="1">
      <c r="B11" s="1735" t="s">
        <v>3377</v>
      </c>
      <c r="C11" s="1736" t="s">
        <v>3378</v>
      </c>
      <c r="D11" s="1736" t="s">
        <v>3379</v>
      </c>
      <c r="E11" s="1736" t="s">
        <v>3354</v>
      </c>
      <c r="F11" s="1736" t="s">
        <v>3380</v>
      </c>
      <c r="G11" s="1736">
        <v>0</v>
      </c>
      <c r="H11" s="1736">
        <v>0</v>
      </c>
      <c r="I11" s="1736">
        <v>19.882191780821916</v>
      </c>
      <c r="J11" s="547">
        <v>-500</v>
      </c>
      <c r="K11" s="547">
        <v>-500</v>
      </c>
      <c r="L11" s="539">
        <f t="shared" si="0"/>
        <v>-9941.0958904109575</v>
      </c>
      <c r="M11" s="542">
        <f t="shared" ref="M11:M74" si="1">IF(Q11=0,0,((1+Q11)/(1+$C$824))-1)</f>
        <v>3.9408866995073843E-2</v>
      </c>
      <c r="N11" s="553">
        <f t="shared" ref="N11:N74" si="2">IF(Q11=0,0,((1+Q11)/(1+$C$825))-1)</f>
        <v>4.7666335650446978E-2</v>
      </c>
      <c r="O11" s="557"/>
      <c r="P11" s="557"/>
      <c r="Q11" s="555">
        <v>5.5E-2</v>
      </c>
      <c r="R11" s="550">
        <f t="shared" ref="R11:R74" si="3">Q11*K11</f>
        <v>-27.5</v>
      </c>
      <c r="S11" s="550">
        <f t="shared" ref="S11:S74" si="4">R11</f>
        <v>-27.5</v>
      </c>
      <c r="T11" s="547">
        <v>9.6649999999999991</v>
      </c>
      <c r="U11" s="547">
        <v>-490.33499999999998</v>
      </c>
      <c r="V11" s="547">
        <v>-726.54</v>
      </c>
      <c r="X11" s="231" t="s">
        <v>3381</v>
      </c>
      <c r="Z11" s="1369"/>
      <c r="AB11" s="1361"/>
      <c r="AC11" s="1362"/>
      <c r="AD11" s="582">
        <v>2</v>
      </c>
      <c r="AE11" s="576" t="s">
        <v>3382</v>
      </c>
      <c r="AF11" s="593" t="s">
        <v>3383</v>
      </c>
      <c r="AG11" s="593" t="s">
        <v>3384</v>
      </c>
      <c r="AH11" s="593" t="s">
        <v>3385</v>
      </c>
      <c r="AI11" s="593" t="s">
        <v>3386</v>
      </c>
      <c r="AJ11" s="593" t="s">
        <v>3387</v>
      </c>
      <c r="AK11" s="594" t="s">
        <v>3388</v>
      </c>
      <c r="AL11" s="595" t="s">
        <v>3389</v>
      </c>
      <c r="AM11" s="596" t="s">
        <v>3390</v>
      </c>
      <c r="AN11" s="596" t="s">
        <v>3391</v>
      </c>
      <c r="AO11" s="539" t="s">
        <v>3392</v>
      </c>
      <c r="AP11" s="542" t="s">
        <v>3393</v>
      </c>
      <c r="AQ11" s="542" t="s">
        <v>3394</v>
      </c>
      <c r="AR11" s="601"/>
      <c r="AS11" s="557"/>
      <c r="AT11" s="577" t="s">
        <v>3395</v>
      </c>
      <c r="AU11" s="499" t="s">
        <v>3396</v>
      </c>
      <c r="AV11" s="499" t="s">
        <v>3397</v>
      </c>
      <c r="AW11" s="513" t="s">
        <v>3398</v>
      </c>
      <c r="AX11" s="513" t="s">
        <v>3399</v>
      </c>
      <c r="AY11" s="612" t="s">
        <v>3400</v>
      </c>
    </row>
    <row r="12" spans="2:51" ht="15" customHeight="1" outlineLevel="1" thickBot="1">
      <c r="B12" s="1735" t="s">
        <v>3401</v>
      </c>
      <c r="C12" s="1736" t="s">
        <v>3402</v>
      </c>
      <c r="D12" s="1736" t="s">
        <v>3379</v>
      </c>
      <c r="E12" s="1736" t="s">
        <v>3354</v>
      </c>
      <c r="F12" s="1736" t="s">
        <v>3380</v>
      </c>
      <c r="G12" s="1736">
        <v>0</v>
      </c>
      <c r="H12" s="1736">
        <v>0</v>
      </c>
      <c r="I12" s="1736">
        <v>13.265753424657534</v>
      </c>
      <c r="J12" s="547">
        <v>-300</v>
      </c>
      <c r="K12" s="547">
        <v>-300</v>
      </c>
      <c r="L12" s="539">
        <f t="shared" si="0"/>
        <v>-3979.7260273972602</v>
      </c>
      <c r="M12" s="542">
        <f t="shared" si="1"/>
        <v>2.8325123152709519E-2</v>
      </c>
      <c r="N12" s="553">
        <f t="shared" si="2"/>
        <v>3.6494538232373364E-2</v>
      </c>
      <c r="O12" s="557"/>
      <c r="P12" s="557"/>
      <c r="Q12" s="555">
        <v>4.3749999999999997E-2</v>
      </c>
      <c r="R12" s="550">
        <f t="shared" si="3"/>
        <v>-13.125</v>
      </c>
      <c r="S12" s="550">
        <f t="shared" si="4"/>
        <v>-13.125</v>
      </c>
      <c r="T12" s="547">
        <v>3.9279999999999999</v>
      </c>
      <c r="U12" s="547">
        <v>-296.072</v>
      </c>
      <c r="V12" s="547">
        <v>-371.02800000000002</v>
      </c>
      <c r="X12" s="231" t="s">
        <v>3403</v>
      </c>
      <c r="Z12" s="1369"/>
      <c r="AB12" s="1361"/>
      <c r="AC12" s="1362"/>
      <c r="AD12" s="582">
        <v>3</v>
      </c>
      <c r="AE12" s="576" t="s">
        <v>3404</v>
      </c>
      <c r="AF12" s="593" t="s">
        <v>3405</v>
      </c>
      <c r="AG12" s="593" t="s">
        <v>3406</v>
      </c>
      <c r="AH12" s="593" t="s">
        <v>3407</v>
      </c>
      <c r="AI12" s="593" t="s">
        <v>3408</v>
      </c>
      <c r="AJ12" s="593" t="s">
        <v>3409</v>
      </c>
      <c r="AK12" s="594" t="s">
        <v>3410</v>
      </c>
      <c r="AL12" s="595" t="s">
        <v>3411</v>
      </c>
      <c r="AM12" s="596" t="s">
        <v>3412</v>
      </c>
      <c r="AN12" s="596" t="s">
        <v>3413</v>
      </c>
      <c r="AO12" s="539" t="s">
        <v>3414</v>
      </c>
      <c r="AP12" s="542" t="s">
        <v>3415</v>
      </c>
      <c r="AQ12" s="542" t="s">
        <v>3416</v>
      </c>
      <c r="AR12" s="557"/>
      <c r="AS12" s="557"/>
      <c r="AT12" s="577" t="s">
        <v>3417</v>
      </c>
      <c r="AU12" s="499" t="s">
        <v>3418</v>
      </c>
      <c r="AV12" s="499" t="s">
        <v>3419</v>
      </c>
      <c r="AW12" s="513" t="s">
        <v>3420</v>
      </c>
      <c r="AX12" s="513" t="s">
        <v>3421</v>
      </c>
      <c r="AY12" s="612" t="s">
        <v>3422</v>
      </c>
    </row>
    <row r="13" spans="2:51" ht="15" customHeight="1" outlineLevel="1" thickBot="1">
      <c r="B13" s="1735" t="s">
        <v>3423</v>
      </c>
      <c r="C13" s="1736" t="s">
        <v>3424</v>
      </c>
      <c r="D13" s="1736" t="s">
        <v>3379</v>
      </c>
      <c r="E13" s="1736" t="s">
        <v>3354</v>
      </c>
      <c r="F13" s="1736" t="s">
        <v>3380</v>
      </c>
      <c r="G13" s="1736">
        <v>0</v>
      </c>
      <c r="H13" s="1736">
        <v>0</v>
      </c>
      <c r="I13" s="1736">
        <v>25.194520547945206</v>
      </c>
      <c r="J13" s="547">
        <v>-300</v>
      </c>
      <c r="K13" s="547">
        <v>-300</v>
      </c>
      <c r="L13" s="539">
        <f t="shared" si="0"/>
        <v>-7558.3561643835619</v>
      </c>
      <c r="M13" s="542">
        <f t="shared" si="1"/>
        <v>3.0788177339901468E-2</v>
      </c>
      <c r="N13" s="553">
        <f t="shared" si="2"/>
        <v>3.8977159880834167E-2</v>
      </c>
      <c r="O13" s="557"/>
      <c r="P13" s="557"/>
      <c r="Q13" s="555">
        <v>4.6249999999999999E-2</v>
      </c>
      <c r="R13" s="550">
        <f t="shared" si="3"/>
        <v>-13.875</v>
      </c>
      <c r="S13" s="550">
        <f t="shared" si="4"/>
        <v>-13.875</v>
      </c>
      <c r="T13" s="547">
        <v>6.4790000000000001</v>
      </c>
      <c r="U13" s="547">
        <v>-293.52100000000002</v>
      </c>
      <c r="V13" s="547">
        <v>-412.46100000000001</v>
      </c>
      <c r="X13" s="231" t="s">
        <v>3425</v>
      </c>
      <c r="Z13" s="1369"/>
      <c r="AB13" s="1361"/>
      <c r="AC13" s="1362"/>
      <c r="AD13" s="582">
        <v>4</v>
      </c>
      <c r="AE13" s="576" t="s">
        <v>3426</v>
      </c>
      <c r="AF13" s="593" t="s">
        <v>3427</v>
      </c>
      <c r="AG13" s="593" t="s">
        <v>3428</v>
      </c>
      <c r="AH13" s="593" t="s">
        <v>3429</v>
      </c>
      <c r="AI13" s="593" t="s">
        <v>3430</v>
      </c>
      <c r="AJ13" s="593" t="s">
        <v>3431</v>
      </c>
      <c r="AK13" s="594" t="s">
        <v>3432</v>
      </c>
      <c r="AL13" s="595" t="s">
        <v>3433</v>
      </c>
      <c r="AM13" s="596" t="s">
        <v>3434</v>
      </c>
      <c r="AN13" s="596" t="s">
        <v>3435</v>
      </c>
      <c r="AO13" s="539" t="s">
        <v>3436</v>
      </c>
      <c r="AP13" s="542" t="s">
        <v>3437</v>
      </c>
      <c r="AQ13" s="542" t="s">
        <v>3438</v>
      </c>
      <c r="AR13" s="557"/>
      <c r="AS13" s="557"/>
      <c r="AT13" s="577" t="s">
        <v>3439</v>
      </c>
      <c r="AU13" s="499" t="s">
        <v>3440</v>
      </c>
      <c r="AV13" s="499" t="s">
        <v>3441</v>
      </c>
      <c r="AW13" s="513" t="s">
        <v>3442</v>
      </c>
      <c r="AX13" s="513" t="s">
        <v>3443</v>
      </c>
      <c r="AY13" s="612" t="s">
        <v>3444</v>
      </c>
    </row>
    <row r="14" spans="2:51" ht="15" customHeight="1" outlineLevel="1" thickBot="1">
      <c r="B14" s="1735" t="s">
        <v>3445</v>
      </c>
      <c r="C14" s="1736" t="s">
        <v>3446</v>
      </c>
      <c r="D14" s="1736" t="s">
        <v>3379</v>
      </c>
      <c r="E14" s="1736" t="s">
        <v>3354</v>
      </c>
      <c r="F14" s="1736" t="s">
        <v>3380</v>
      </c>
      <c r="G14" s="1736">
        <v>0</v>
      </c>
      <c r="H14" s="1736">
        <v>0</v>
      </c>
      <c r="I14" s="1736">
        <v>4.2219178082191782</v>
      </c>
      <c r="J14" s="547">
        <v>-500</v>
      </c>
      <c r="K14" s="547">
        <v>-500</v>
      </c>
      <c r="L14" s="539">
        <f t="shared" si="0"/>
        <v>-2110.9589041095892</v>
      </c>
      <c r="M14" s="542">
        <f t="shared" si="1"/>
        <v>2.4630541871921263E-2</v>
      </c>
      <c r="N14" s="553">
        <f t="shared" si="2"/>
        <v>3.2770605759682381E-2</v>
      </c>
      <c r="O14" s="557"/>
      <c r="P14" s="557"/>
      <c r="Q14" s="555">
        <v>0.04</v>
      </c>
      <c r="R14" s="550">
        <f t="shared" si="3"/>
        <v>-20</v>
      </c>
      <c r="S14" s="550">
        <f t="shared" si="4"/>
        <v>-20</v>
      </c>
      <c r="T14" s="547">
        <v>2.9049999999999998</v>
      </c>
      <c r="U14" s="547">
        <v>-497.09500000000003</v>
      </c>
      <c r="V14" s="547">
        <v>-561.995</v>
      </c>
      <c r="X14" s="231" t="s">
        <v>3447</v>
      </c>
      <c r="Z14" s="1369"/>
      <c r="AB14" s="1361"/>
      <c r="AC14" s="1362"/>
      <c r="AD14" s="582">
        <v>5</v>
      </c>
      <c r="AE14" s="576" t="s">
        <v>3448</v>
      </c>
      <c r="AF14" s="593" t="s">
        <v>3449</v>
      </c>
      <c r="AG14" s="593" t="s">
        <v>3450</v>
      </c>
      <c r="AH14" s="593" t="s">
        <v>3451</v>
      </c>
      <c r="AI14" s="593" t="s">
        <v>3452</v>
      </c>
      <c r="AJ14" s="593" t="s">
        <v>3453</v>
      </c>
      <c r="AK14" s="594" t="s">
        <v>3454</v>
      </c>
      <c r="AL14" s="595" t="s">
        <v>3455</v>
      </c>
      <c r="AM14" s="596" t="s">
        <v>3456</v>
      </c>
      <c r="AN14" s="596" t="s">
        <v>3457</v>
      </c>
      <c r="AO14" s="539" t="s">
        <v>3458</v>
      </c>
      <c r="AP14" s="542" t="s">
        <v>3459</v>
      </c>
      <c r="AQ14" s="542" t="s">
        <v>3460</v>
      </c>
      <c r="AR14" s="557"/>
      <c r="AS14" s="557"/>
      <c r="AT14" s="577" t="s">
        <v>3461</v>
      </c>
      <c r="AU14" s="499" t="s">
        <v>3462</v>
      </c>
      <c r="AV14" s="499" t="s">
        <v>3463</v>
      </c>
      <c r="AW14" s="513" t="s">
        <v>3464</v>
      </c>
      <c r="AX14" s="513" t="s">
        <v>3465</v>
      </c>
      <c r="AY14" s="612" t="s">
        <v>3466</v>
      </c>
    </row>
    <row r="15" spans="2:51" ht="15.75" customHeight="1" outlineLevel="1" thickBot="1">
      <c r="B15" s="1735" t="s">
        <v>3467</v>
      </c>
      <c r="C15" s="1736" t="s">
        <v>3468</v>
      </c>
      <c r="D15" s="1736" t="s">
        <v>3379</v>
      </c>
      <c r="E15" s="1736" t="s">
        <v>3354</v>
      </c>
      <c r="F15" s="1736" t="s">
        <v>3380</v>
      </c>
      <c r="G15" s="1736">
        <v>0</v>
      </c>
      <c r="H15" s="1736">
        <v>0</v>
      </c>
      <c r="I15" s="1736">
        <v>6.9095890410958907</v>
      </c>
      <c r="J15" s="547">
        <v>-300</v>
      </c>
      <c r="K15" s="547">
        <v>-300</v>
      </c>
      <c r="L15" s="539">
        <f t="shared" si="0"/>
        <v>-2072.8767123287671</v>
      </c>
      <c r="M15" s="542">
        <f t="shared" si="1"/>
        <v>1.9704433497536922E-2</v>
      </c>
      <c r="N15" s="553">
        <f t="shared" si="2"/>
        <v>2.7805362462760774E-2</v>
      </c>
      <c r="O15" s="557"/>
      <c r="P15" s="557"/>
      <c r="Q15" s="555">
        <v>3.5000000000000003E-2</v>
      </c>
      <c r="R15" s="550">
        <f t="shared" si="3"/>
        <v>-10.500000000000002</v>
      </c>
      <c r="S15" s="550">
        <f t="shared" si="4"/>
        <v>-10.500000000000002</v>
      </c>
      <c r="T15" s="547">
        <v>2.6739999999999999</v>
      </c>
      <c r="U15" s="547">
        <v>-297.32600000000002</v>
      </c>
      <c r="V15" s="547">
        <v>-333.81599999999997</v>
      </c>
      <c r="X15" s="231" t="s">
        <v>3469</v>
      </c>
      <c r="Z15" s="1369"/>
      <c r="AB15" s="1361"/>
      <c r="AC15" s="1362"/>
      <c r="AD15" s="582">
        <v>6</v>
      </c>
      <c r="AE15" s="576" t="s">
        <v>3470</v>
      </c>
      <c r="AF15" s="593" t="s">
        <v>3471</v>
      </c>
      <c r="AG15" s="593" t="s">
        <v>3472</v>
      </c>
      <c r="AH15" s="593" t="s">
        <v>3473</v>
      </c>
      <c r="AI15" s="593" t="s">
        <v>3474</v>
      </c>
      <c r="AJ15" s="593" t="s">
        <v>3475</v>
      </c>
      <c r="AK15" s="594" t="s">
        <v>3476</v>
      </c>
      <c r="AL15" s="595" t="s">
        <v>3477</v>
      </c>
      <c r="AM15" s="596" t="s">
        <v>3478</v>
      </c>
      <c r="AN15" s="596" t="s">
        <v>3479</v>
      </c>
      <c r="AO15" s="539" t="s">
        <v>3480</v>
      </c>
      <c r="AP15" s="542" t="s">
        <v>3481</v>
      </c>
      <c r="AQ15" s="542" t="s">
        <v>3482</v>
      </c>
      <c r="AR15" s="557"/>
      <c r="AS15" s="557"/>
      <c r="AT15" s="577" t="s">
        <v>3483</v>
      </c>
      <c r="AU15" s="499" t="s">
        <v>3484</v>
      </c>
      <c r="AV15" s="499" t="s">
        <v>3485</v>
      </c>
      <c r="AW15" s="513" t="s">
        <v>3486</v>
      </c>
      <c r="AX15" s="513" t="s">
        <v>3487</v>
      </c>
      <c r="AY15" s="612" t="s">
        <v>3488</v>
      </c>
    </row>
    <row r="16" spans="2:51" ht="15" customHeight="1" outlineLevel="1" thickBot="1">
      <c r="B16" s="1735" t="s">
        <v>3489</v>
      </c>
      <c r="C16" s="1736" t="s">
        <v>3490</v>
      </c>
      <c r="D16" s="1736" t="s">
        <v>3379</v>
      </c>
      <c r="E16" s="1736" t="s">
        <v>3354</v>
      </c>
      <c r="F16" s="1736" t="s">
        <v>3380</v>
      </c>
      <c r="G16" s="1736">
        <v>0</v>
      </c>
      <c r="H16" s="1736">
        <v>0</v>
      </c>
      <c r="I16" s="1736">
        <v>37.049315068493151</v>
      </c>
      <c r="J16" s="547">
        <v>-400</v>
      </c>
      <c r="K16" s="547">
        <v>-400</v>
      </c>
      <c r="L16" s="539">
        <f t="shared" si="0"/>
        <v>-14819.726027397261</v>
      </c>
      <c r="M16" s="542">
        <f t="shared" si="1"/>
        <v>6.1458128078817786E-2</v>
      </c>
      <c r="N16" s="553">
        <f t="shared" si="2"/>
        <v>6.9890764647467796E-2</v>
      </c>
      <c r="O16" s="557"/>
      <c r="P16" s="557"/>
      <c r="Q16" s="555">
        <v>7.7380000000000004E-2</v>
      </c>
      <c r="R16" s="550">
        <f t="shared" si="3"/>
        <v>-30.952000000000002</v>
      </c>
      <c r="S16" s="550">
        <f t="shared" si="4"/>
        <v>-30.952000000000002</v>
      </c>
      <c r="T16" s="547">
        <v>5.7889999999999997</v>
      </c>
      <c r="U16" s="547">
        <v>-394.21100000000001</v>
      </c>
      <c r="V16" s="547">
        <v>-820.63199999999995</v>
      </c>
      <c r="X16" s="231" t="s">
        <v>3491</v>
      </c>
      <c r="Z16" s="1369"/>
      <c r="AB16" s="1361"/>
      <c r="AC16" s="1362"/>
      <c r="AD16" s="582">
        <v>7</v>
      </c>
      <c r="AE16" s="576" t="s">
        <v>3492</v>
      </c>
      <c r="AF16" s="593" t="s">
        <v>3493</v>
      </c>
      <c r="AG16" s="593" t="s">
        <v>3494</v>
      </c>
      <c r="AH16" s="593" t="s">
        <v>3495</v>
      </c>
      <c r="AI16" s="593" t="s">
        <v>3496</v>
      </c>
      <c r="AJ16" s="593" t="s">
        <v>3497</v>
      </c>
      <c r="AK16" s="594" t="s">
        <v>3498</v>
      </c>
      <c r="AL16" s="595" t="s">
        <v>3499</v>
      </c>
      <c r="AM16" s="596" t="s">
        <v>3500</v>
      </c>
      <c r="AN16" s="596" t="s">
        <v>3501</v>
      </c>
      <c r="AO16" s="539" t="s">
        <v>3502</v>
      </c>
      <c r="AP16" s="542" t="s">
        <v>3503</v>
      </c>
      <c r="AQ16" s="542" t="s">
        <v>3504</v>
      </c>
      <c r="AR16" s="557"/>
      <c r="AS16" s="557"/>
      <c r="AT16" s="577" t="s">
        <v>3505</v>
      </c>
      <c r="AU16" s="499" t="s">
        <v>3506</v>
      </c>
      <c r="AV16" s="499" t="s">
        <v>3507</v>
      </c>
      <c r="AW16" s="513" t="s">
        <v>3508</v>
      </c>
      <c r="AX16" s="513" t="s">
        <v>3509</v>
      </c>
      <c r="AY16" s="612" t="s">
        <v>3510</v>
      </c>
    </row>
    <row r="17" spans="2:51" ht="15" customHeight="1" outlineLevel="1" thickBot="1">
      <c r="B17" s="1735" t="s">
        <v>3511</v>
      </c>
      <c r="C17" s="1736" t="s">
        <v>3512</v>
      </c>
      <c r="D17" s="1736" t="s">
        <v>3379</v>
      </c>
      <c r="E17" s="1736" t="s">
        <v>3354</v>
      </c>
      <c r="F17" s="1736" t="s">
        <v>3380</v>
      </c>
      <c r="G17" s="1736">
        <v>0</v>
      </c>
      <c r="H17" s="1736">
        <v>0</v>
      </c>
      <c r="I17" s="1736">
        <v>2.8191780821917809</v>
      </c>
      <c r="J17" s="547">
        <v>-250</v>
      </c>
      <c r="K17" s="547">
        <v>-250</v>
      </c>
      <c r="L17" s="539">
        <f t="shared" si="0"/>
        <v>-704.79452054794524</v>
      </c>
      <c r="M17" s="542">
        <f t="shared" si="1"/>
        <v>3.6945812807882561E-3</v>
      </c>
      <c r="N17" s="553">
        <f t="shared" si="2"/>
        <v>1.1668321747765775E-2</v>
      </c>
      <c r="O17" s="557"/>
      <c r="P17" s="557"/>
      <c r="Q17" s="555">
        <v>1.8749999999999999E-2</v>
      </c>
      <c r="R17" s="550">
        <f t="shared" si="3"/>
        <v>-4.6875</v>
      </c>
      <c r="S17" s="550">
        <f t="shared" si="4"/>
        <v>-4.6875</v>
      </c>
      <c r="T17" s="547">
        <v>1.1240000000000001</v>
      </c>
      <c r="U17" s="547">
        <v>-248.876</v>
      </c>
      <c r="V17" s="547">
        <v>-257.48</v>
      </c>
      <c r="X17" s="231" t="s">
        <v>3513</v>
      </c>
      <c r="Z17" s="1369"/>
      <c r="AB17" s="1361"/>
      <c r="AC17" s="1362"/>
      <c r="AD17" s="582">
        <v>8</v>
      </c>
      <c r="AE17" s="576" t="s">
        <v>3514</v>
      </c>
      <c r="AF17" s="593" t="s">
        <v>3515</v>
      </c>
      <c r="AG17" s="593" t="s">
        <v>3516</v>
      </c>
      <c r="AH17" s="593" t="s">
        <v>3517</v>
      </c>
      <c r="AI17" s="593" t="s">
        <v>3518</v>
      </c>
      <c r="AJ17" s="593" t="s">
        <v>3519</v>
      </c>
      <c r="AK17" s="594" t="s">
        <v>3520</v>
      </c>
      <c r="AL17" s="595" t="s">
        <v>3521</v>
      </c>
      <c r="AM17" s="596" t="s">
        <v>3522</v>
      </c>
      <c r="AN17" s="596" t="s">
        <v>3523</v>
      </c>
      <c r="AO17" s="539" t="s">
        <v>3524</v>
      </c>
      <c r="AP17" s="542" t="s">
        <v>3525</v>
      </c>
      <c r="AQ17" s="542" t="s">
        <v>3526</v>
      </c>
      <c r="AR17" s="557"/>
      <c r="AS17" s="557"/>
      <c r="AT17" s="577" t="s">
        <v>3527</v>
      </c>
      <c r="AU17" s="499" t="s">
        <v>3528</v>
      </c>
      <c r="AV17" s="499" t="s">
        <v>3529</v>
      </c>
      <c r="AW17" s="513" t="s">
        <v>3530</v>
      </c>
      <c r="AX17" s="513" t="s">
        <v>3531</v>
      </c>
      <c r="AY17" s="612" t="s">
        <v>3532</v>
      </c>
    </row>
    <row r="18" spans="2:51" ht="15.75" customHeight="1" outlineLevel="1" thickBot="1">
      <c r="B18" s="1735" t="s">
        <v>3533</v>
      </c>
      <c r="C18" s="1736" t="s">
        <v>3534</v>
      </c>
      <c r="D18" s="1736" t="s">
        <v>3379</v>
      </c>
      <c r="E18" s="1736" t="s">
        <v>3354</v>
      </c>
      <c r="F18" s="1736" t="s">
        <v>3380</v>
      </c>
      <c r="G18" s="1736">
        <v>0</v>
      </c>
      <c r="H18" s="1736">
        <v>0</v>
      </c>
      <c r="I18" s="1736">
        <v>10.824657534246576</v>
      </c>
      <c r="J18" s="547">
        <v>-250</v>
      </c>
      <c r="K18" s="547">
        <v>-250</v>
      </c>
      <c r="L18" s="539">
        <f t="shared" si="0"/>
        <v>-2706.1643835616442</v>
      </c>
      <c r="M18" s="542">
        <f t="shared" si="1"/>
        <v>1.1083743842364768E-2</v>
      </c>
      <c r="N18" s="553">
        <f t="shared" si="2"/>
        <v>1.9116186693148185E-2</v>
      </c>
      <c r="O18" s="557"/>
      <c r="P18" s="557"/>
      <c r="Q18" s="555">
        <v>2.6249999999999999E-2</v>
      </c>
      <c r="R18" s="550">
        <f t="shared" si="3"/>
        <v>-6.5625</v>
      </c>
      <c r="S18" s="550">
        <f t="shared" si="4"/>
        <v>-6.5625</v>
      </c>
      <c r="T18" s="547">
        <v>2.2570000000000001</v>
      </c>
      <c r="U18" s="547">
        <v>-247.74299999999999</v>
      </c>
      <c r="V18" s="547">
        <v>-261.51</v>
      </c>
      <c r="X18" s="231" t="s">
        <v>3535</v>
      </c>
      <c r="Z18" s="1369"/>
      <c r="AB18" s="1361"/>
      <c r="AC18" s="1362"/>
      <c r="AD18" s="582">
        <v>9</v>
      </c>
      <c r="AE18" s="576" t="s">
        <v>3536</v>
      </c>
      <c r="AF18" s="593" t="s">
        <v>3537</v>
      </c>
      <c r="AG18" s="593" t="s">
        <v>3538</v>
      </c>
      <c r="AH18" s="593" t="s">
        <v>3539</v>
      </c>
      <c r="AI18" s="593" t="s">
        <v>3540</v>
      </c>
      <c r="AJ18" s="593" t="s">
        <v>3541</v>
      </c>
      <c r="AK18" s="594" t="s">
        <v>3542</v>
      </c>
      <c r="AL18" s="595" t="s">
        <v>3543</v>
      </c>
      <c r="AM18" s="596" t="s">
        <v>3544</v>
      </c>
      <c r="AN18" s="596" t="s">
        <v>3545</v>
      </c>
      <c r="AO18" s="539" t="s">
        <v>3546</v>
      </c>
      <c r="AP18" s="542" t="s">
        <v>3547</v>
      </c>
      <c r="AQ18" s="542" t="s">
        <v>3548</v>
      </c>
      <c r="AR18" s="557"/>
      <c r="AS18" s="557"/>
      <c r="AT18" s="577" t="s">
        <v>3549</v>
      </c>
      <c r="AU18" s="499" t="s">
        <v>3550</v>
      </c>
      <c r="AV18" s="499" t="s">
        <v>3551</v>
      </c>
      <c r="AW18" s="513" t="s">
        <v>3552</v>
      </c>
      <c r="AX18" s="513" t="s">
        <v>3553</v>
      </c>
      <c r="AY18" s="612" t="s">
        <v>3554</v>
      </c>
    </row>
    <row r="19" spans="2:51" ht="15" customHeight="1" outlineLevel="1" thickBot="1">
      <c r="B19" s="1735" t="s">
        <v>3555</v>
      </c>
      <c r="C19" s="1736" t="s">
        <v>3556</v>
      </c>
      <c r="D19" s="1736" t="s">
        <v>3353</v>
      </c>
      <c r="E19" s="1736" t="s">
        <v>3354</v>
      </c>
      <c r="F19" s="1736" t="s">
        <v>3355</v>
      </c>
      <c r="G19" s="1736">
        <v>0</v>
      </c>
      <c r="H19" s="1736">
        <v>0</v>
      </c>
      <c r="I19" s="1736">
        <v>2.0904109589041098</v>
      </c>
      <c r="J19" s="547">
        <v>-300</v>
      </c>
      <c r="K19" s="547">
        <v>-300</v>
      </c>
      <c r="L19" s="539">
        <f t="shared" si="0"/>
        <v>-627.1232876712329</v>
      </c>
      <c r="M19" s="542">
        <f t="shared" si="1"/>
        <v>8.6206896551723755E-3</v>
      </c>
      <c r="N19" s="553">
        <f t="shared" si="2"/>
        <v>1.663356504468716E-2</v>
      </c>
      <c r="O19" s="557"/>
      <c r="P19" s="557"/>
      <c r="Q19" s="555">
        <v>2.375E-2</v>
      </c>
      <c r="R19" s="550">
        <f t="shared" si="3"/>
        <v>-7.125</v>
      </c>
      <c r="S19" s="550">
        <f t="shared" si="4"/>
        <v>-7.125</v>
      </c>
      <c r="T19" s="547">
        <v>0.65</v>
      </c>
      <c r="U19" s="547">
        <v>-299.35000000000002</v>
      </c>
      <c r="V19" s="547">
        <v>-304.48500000000001</v>
      </c>
      <c r="X19" s="231" t="s">
        <v>3557</v>
      </c>
      <c r="Z19" s="1369"/>
      <c r="AB19" s="1361"/>
      <c r="AC19" s="1362"/>
      <c r="AD19" s="582">
        <v>10</v>
      </c>
      <c r="AE19" s="576" t="s">
        <v>3558</v>
      </c>
      <c r="AF19" s="593" t="s">
        <v>3559</v>
      </c>
      <c r="AG19" s="593" t="s">
        <v>3560</v>
      </c>
      <c r="AH19" s="593" t="s">
        <v>3561</v>
      </c>
      <c r="AI19" s="593" t="s">
        <v>3562</v>
      </c>
      <c r="AJ19" s="593" t="s">
        <v>3563</v>
      </c>
      <c r="AK19" s="594" t="s">
        <v>3564</v>
      </c>
      <c r="AL19" s="595" t="s">
        <v>3565</v>
      </c>
      <c r="AM19" s="596" t="s">
        <v>3566</v>
      </c>
      <c r="AN19" s="596" t="s">
        <v>3567</v>
      </c>
      <c r="AO19" s="539" t="s">
        <v>3568</v>
      </c>
      <c r="AP19" s="542" t="s">
        <v>3569</v>
      </c>
      <c r="AQ19" s="542" t="s">
        <v>3570</v>
      </c>
      <c r="AR19" s="557"/>
      <c r="AS19" s="557"/>
      <c r="AT19" s="577" t="s">
        <v>3571</v>
      </c>
      <c r="AU19" s="499" t="s">
        <v>3572</v>
      </c>
      <c r="AV19" s="499" t="s">
        <v>3573</v>
      </c>
      <c r="AW19" s="513" t="s">
        <v>3574</v>
      </c>
      <c r="AX19" s="513" t="s">
        <v>3575</v>
      </c>
      <c r="AY19" s="612" t="s">
        <v>3576</v>
      </c>
    </row>
    <row r="20" spans="2:51" ht="15" customHeight="1" outlineLevel="1" thickBot="1">
      <c r="B20" s="1735" t="s">
        <v>3577</v>
      </c>
      <c r="C20" s="1736" t="s">
        <v>3578</v>
      </c>
      <c r="D20" s="1736" t="s">
        <v>3353</v>
      </c>
      <c r="E20" s="1736" t="s">
        <v>3354</v>
      </c>
      <c r="F20" s="1736" t="s">
        <v>3355</v>
      </c>
      <c r="G20" s="1736">
        <v>0</v>
      </c>
      <c r="H20" s="1736">
        <v>0</v>
      </c>
      <c r="I20" s="1736">
        <v>6.0931506849315067</v>
      </c>
      <c r="J20" s="547">
        <v>-250</v>
      </c>
      <c r="K20" s="547">
        <v>-250</v>
      </c>
      <c r="L20" s="539">
        <f t="shared" si="0"/>
        <v>-1523.2876712328766</v>
      </c>
      <c r="M20" s="542">
        <f t="shared" si="1"/>
        <v>1.3546798029556717E-2</v>
      </c>
      <c r="N20" s="553">
        <f t="shared" si="2"/>
        <v>2.1598808341608988E-2</v>
      </c>
      <c r="O20" s="557"/>
      <c r="P20" s="557"/>
      <c r="Q20" s="555">
        <v>2.8750000000000001E-2</v>
      </c>
      <c r="R20" s="550">
        <f t="shared" si="3"/>
        <v>-7.1875</v>
      </c>
      <c r="S20" s="550">
        <f t="shared" si="4"/>
        <v>-7.1875</v>
      </c>
      <c r="T20" s="547">
        <v>2.363</v>
      </c>
      <c r="U20" s="547">
        <v>-247.637</v>
      </c>
      <c r="V20" s="547">
        <v>-258.85300000000001</v>
      </c>
      <c r="X20" s="231" t="s">
        <v>3579</v>
      </c>
      <c r="Z20" s="1369"/>
      <c r="AB20" s="1361"/>
      <c r="AC20" s="1362"/>
      <c r="AD20" s="582">
        <v>11</v>
      </c>
      <c r="AE20" s="576" t="s">
        <v>3580</v>
      </c>
      <c r="AF20" s="593" t="s">
        <v>3581</v>
      </c>
      <c r="AG20" s="593" t="s">
        <v>3582</v>
      </c>
      <c r="AH20" s="593" t="s">
        <v>3583</v>
      </c>
      <c r="AI20" s="593" t="s">
        <v>3584</v>
      </c>
      <c r="AJ20" s="593" t="s">
        <v>3585</v>
      </c>
      <c r="AK20" s="594" t="s">
        <v>3586</v>
      </c>
      <c r="AL20" s="595" t="s">
        <v>3587</v>
      </c>
      <c r="AM20" s="596" t="s">
        <v>3588</v>
      </c>
      <c r="AN20" s="596" t="s">
        <v>3589</v>
      </c>
      <c r="AO20" s="539" t="s">
        <v>3590</v>
      </c>
      <c r="AP20" s="542" t="s">
        <v>3591</v>
      </c>
      <c r="AQ20" s="542" t="s">
        <v>3592</v>
      </c>
      <c r="AR20" s="557"/>
      <c r="AS20" s="557"/>
      <c r="AT20" s="577" t="s">
        <v>3593</v>
      </c>
      <c r="AU20" s="499" t="s">
        <v>3594</v>
      </c>
      <c r="AV20" s="499" t="s">
        <v>3595</v>
      </c>
      <c r="AW20" s="513" t="s">
        <v>3596</v>
      </c>
      <c r="AX20" s="513" t="s">
        <v>3597</v>
      </c>
      <c r="AY20" s="612" t="s">
        <v>3598</v>
      </c>
    </row>
    <row r="21" spans="2:51" ht="15.75" customHeight="1" outlineLevel="1" thickBot="1">
      <c r="B21" s="1735" t="s">
        <v>3599</v>
      </c>
      <c r="C21" s="1736" t="s">
        <v>3600</v>
      </c>
      <c r="D21" s="1736" t="s">
        <v>3379</v>
      </c>
      <c r="E21" s="1736" t="s">
        <v>3354</v>
      </c>
      <c r="F21" s="1736" t="s">
        <v>3380</v>
      </c>
      <c r="G21" s="1736" t="s">
        <v>3601</v>
      </c>
      <c r="H21" s="1736">
        <v>0</v>
      </c>
      <c r="I21" s="1736">
        <v>17.399999999999999</v>
      </c>
      <c r="J21" s="547">
        <v>-153.55099999999999</v>
      </c>
      <c r="K21" s="547">
        <v>-153.55099999999999</v>
      </c>
      <c r="L21" s="539">
        <f t="shared" si="0"/>
        <v>-2671.7873999999997</v>
      </c>
      <c r="M21" s="542">
        <f t="shared" si="1"/>
        <v>5.0039408866995094E-2</v>
      </c>
      <c r="N21" s="553">
        <f t="shared" si="2"/>
        <v>5.8381330685203681E-2</v>
      </c>
      <c r="O21" s="557"/>
      <c r="P21" s="557"/>
      <c r="Q21" s="555">
        <v>6.5790000000000001E-2</v>
      </c>
      <c r="R21" s="550">
        <f t="shared" si="3"/>
        <v>-10.10212029</v>
      </c>
      <c r="S21" s="550">
        <f t="shared" si="4"/>
        <v>-10.10212029</v>
      </c>
      <c r="T21" s="547">
        <v>0</v>
      </c>
      <c r="U21" s="547">
        <v>-153.55099999999999</v>
      </c>
      <c r="V21" s="547">
        <v>-234.143</v>
      </c>
      <c r="X21" s="231" t="s">
        <v>3602</v>
      </c>
      <c r="Z21" s="1369"/>
      <c r="AB21" s="1361"/>
      <c r="AC21" s="1362"/>
      <c r="AD21" s="582">
        <v>12</v>
      </c>
      <c r="AE21" s="576" t="s">
        <v>3603</v>
      </c>
      <c r="AF21" s="593" t="s">
        <v>3604</v>
      </c>
      <c r="AG21" s="593" t="s">
        <v>3605</v>
      </c>
      <c r="AH21" s="593" t="s">
        <v>3606</v>
      </c>
      <c r="AI21" s="593" t="s">
        <v>3607</v>
      </c>
      <c r="AJ21" s="593" t="s">
        <v>3608</v>
      </c>
      <c r="AK21" s="594" t="s">
        <v>3609</v>
      </c>
      <c r="AL21" s="595" t="s">
        <v>3610</v>
      </c>
      <c r="AM21" s="596" t="s">
        <v>3611</v>
      </c>
      <c r="AN21" s="596" t="s">
        <v>3612</v>
      </c>
      <c r="AO21" s="539" t="s">
        <v>3613</v>
      </c>
      <c r="AP21" s="542" t="s">
        <v>3614</v>
      </c>
      <c r="AQ21" s="542" t="s">
        <v>3615</v>
      </c>
      <c r="AR21" s="557"/>
      <c r="AS21" s="557"/>
      <c r="AT21" s="577" t="s">
        <v>3616</v>
      </c>
      <c r="AU21" s="499" t="s">
        <v>3617</v>
      </c>
      <c r="AV21" s="499" t="s">
        <v>3618</v>
      </c>
      <c r="AW21" s="513" t="s">
        <v>3619</v>
      </c>
      <c r="AX21" s="513" t="s">
        <v>3620</v>
      </c>
      <c r="AY21" s="612" t="s">
        <v>3621</v>
      </c>
    </row>
    <row r="22" spans="2:51" ht="15" customHeight="1" outlineLevel="1" thickBot="1">
      <c r="B22" s="1735" t="s">
        <v>3622</v>
      </c>
      <c r="C22" s="1736">
        <v>0</v>
      </c>
      <c r="D22" s="1736">
        <v>0</v>
      </c>
      <c r="E22" s="1736" t="s">
        <v>3354</v>
      </c>
      <c r="F22" s="1736" t="s">
        <v>3380</v>
      </c>
      <c r="G22" s="1736" t="s">
        <v>3623</v>
      </c>
      <c r="H22" s="1736">
        <v>0</v>
      </c>
      <c r="I22" s="1736">
        <v>0.91506849315068495</v>
      </c>
      <c r="J22" s="547">
        <v>-96.587000000000003</v>
      </c>
      <c r="K22" s="547">
        <v>-96.587000000000003</v>
      </c>
      <c r="L22" s="539">
        <f t="shared" si="0"/>
        <v>-88.383720547945217</v>
      </c>
      <c r="M22" s="542">
        <f t="shared" si="1"/>
        <v>2.6068965517241471E-2</v>
      </c>
      <c r="N22" s="553">
        <f t="shared" si="2"/>
        <v>3.4220456802383392E-2</v>
      </c>
      <c r="O22" s="557"/>
      <c r="P22" s="557"/>
      <c r="Q22" s="555">
        <v>4.1459999999999997E-2</v>
      </c>
      <c r="R22" s="550">
        <f t="shared" si="3"/>
        <v>-4.0044970199999996</v>
      </c>
      <c r="S22" s="550">
        <f t="shared" si="4"/>
        <v>-4.0044970199999996</v>
      </c>
      <c r="T22" s="547">
        <v>0</v>
      </c>
      <c r="U22" s="547">
        <v>-96.587000000000003</v>
      </c>
      <c r="V22" s="547">
        <v>-100.43600000000001</v>
      </c>
      <c r="X22" s="231" t="s">
        <v>3624</v>
      </c>
      <c r="Z22" s="1369"/>
      <c r="AB22" s="1361"/>
      <c r="AC22" s="1362"/>
      <c r="AD22" s="582">
        <v>13</v>
      </c>
      <c r="AE22" s="576" t="s">
        <v>3625</v>
      </c>
      <c r="AF22" s="593" t="s">
        <v>3626</v>
      </c>
      <c r="AG22" s="593" t="s">
        <v>3627</v>
      </c>
      <c r="AH22" s="593" t="s">
        <v>3628</v>
      </c>
      <c r="AI22" s="593" t="s">
        <v>3629</v>
      </c>
      <c r="AJ22" s="593" t="s">
        <v>3630</v>
      </c>
      <c r="AK22" s="594" t="s">
        <v>3631</v>
      </c>
      <c r="AL22" s="595" t="s">
        <v>3632</v>
      </c>
      <c r="AM22" s="596" t="s">
        <v>3633</v>
      </c>
      <c r="AN22" s="596" t="s">
        <v>3634</v>
      </c>
      <c r="AO22" s="539" t="s">
        <v>3635</v>
      </c>
      <c r="AP22" s="542" t="s">
        <v>3636</v>
      </c>
      <c r="AQ22" s="542" t="s">
        <v>3637</v>
      </c>
      <c r="AR22" s="557"/>
      <c r="AS22" s="557"/>
      <c r="AT22" s="577" t="s">
        <v>3638</v>
      </c>
      <c r="AU22" s="499" t="s">
        <v>3639</v>
      </c>
      <c r="AV22" s="499" t="s">
        <v>3640</v>
      </c>
      <c r="AW22" s="513" t="s">
        <v>3641</v>
      </c>
      <c r="AX22" s="513" t="s">
        <v>3642</v>
      </c>
      <c r="AY22" s="612" t="s">
        <v>3643</v>
      </c>
    </row>
    <row r="23" spans="2:51" ht="15.75" customHeight="1" outlineLevel="1" thickBot="1">
      <c r="B23" s="1735" t="s">
        <v>3644</v>
      </c>
      <c r="C23" s="1736">
        <v>0</v>
      </c>
      <c r="D23" s="1736">
        <v>0</v>
      </c>
      <c r="E23" s="1736" t="s">
        <v>3354</v>
      </c>
      <c r="F23" s="1736" t="s">
        <v>3380</v>
      </c>
      <c r="G23" s="1736" t="s">
        <v>3623</v>
      </c>
      <c r="H23" s="1736">
        <v>0</v>
      </c>
      <c r="I23" s="1736">
        <v>2.9123287671232876</v>
      </c>
      <c r="J23" s="547">
        <v>-128.78299999999999</v>
      </c>
      <c r="K23" s="547">
        <v>-128.78299999999999</v>
      </c>
      <c r="L23" s="539">
        <f t="shared" si="0"/>
        <v>-375.05843561643832</v>
      </c>
      <c r="M23" s="542">
        <f t="shared" si="1"/>
        <v>2.7586206896551779E-2</v>
      </c>
      <c r="N23" s="553">
        <f t="shared" si="2"/>
        <v>3.5749751737835123E-2</v>
      </c>
      <c r="O23" s="557"/>
      <c r="P23" s="557"/>
      <c r="Q23" s="555">
        <v>4.2999999999999997E-2</v>
      </c>
      <c r="R23" s="550">
        <f t="shared" si="3"/>
        <v>-5.5376689999999993</v>
      </c>
      <c r="S23" s="550">
        <f t="shared" si="4"/>
        <v>-5.5376689999999993</v>
      </c>
      <c r="T23" s="547">
        <v>0</v>
      </c>
      <c r="U23" s="547">
        <v>-128.78299999999999</v>
      </c>
      <c r="V23" s="547">
        <v>-142.18899999999999</v>
      </c>
      <c r="X23" s="231" t="s">
        <v>3645</v>
      </c>
      <c r="Z23" s="1369"/>
      <c r="AB23" s="1361"/>
      <c r="AC23" s="1362"/>
      <c r="AD23" s="582">
        <v>14</v>
      </c>
      <c r="AE23" s="576" t="s">
        <v>3646</v>
      </c>
      <c r="AF23" s="593" t="s">
        <v>3647</v>
      </c>
      <c r="AG23" s="593" t="s">
        <v>3648</v>
      </c>
      <c r="AH23" s="593" t="s">
        <v>3649</v>
      </c>
      <c r="AI23" s="593" t="s">
        <v>3650</v>
      </c>
      <c r="AJ23" s="593" t="s">
        <v>3651</v>
      </c>
      <c r="AK23" s="594" t="s">
        <v>3652</v>
      </c>
      <c r="AL23" s="595" t="s">
        <v>3653</v>
      </c>
      <c r="AM23" s="596" t="s">
        <v>3654</v>
      </c>
      <c r="AN23" s="596" t="s">
        <v>3655</v>
      </c>
      <c r="AO23" s="539" t="s">
        <v>3656</v>
      </c>
      <c r="AP23" s="542" t="s">
        <v>3657</v>
      </c>
      <c r="AQ23" s="542" t="s">
        <v>3658</v>
      </c>
      <c r="AR23" s="557"/>
      <c r="AS23" s="557"/>
      <c r="AT23" s="577" t="s">
        <v>3659</v>
      </c>
      <c r="AU23" s="499" t="s">
        <v>3660</v>
      </c>
      <c r="AV23" s="499" t="s">
        <v>3661</v>
      </c>
      <c r="AW23" s="513" t="s">
        <v>3662</v>
      </c>
      <c r="AX23" s="513" t="s">
        <v>3663</v>
      </c>
      <c r="AY23" s="612" t="s">
        <v>3664</v>
      </c>
    </row>
    <row r="24" spans="2:51" ht="15" customHeight="1" outlineLevel="1" thickBot="1">
      <c r="B24" s="1735" t="s">
        <v>3665</v>
      </c>
      <c r="C24" s="1736">
        <v>0</v>
      </c>
      <c r="D24" s="1736">
        <v>0</v>
      </c>
      <c r="E24" s="1736" t="s">
        <v>3354</v>
      </c>
      <c r="F24" s="1736" t="s">
        <v>3380</v>
      </c>
      <c r="G24" s="1736" t="s">
        <v>3623</v>
      </c>
      <c r="H24" s="1736">
        <v>0</v>
      </c>
      <c r="I24" s="1736">
        <v>5.9205479452054792</v>
      </c>
      <c r="J24" s="547">
        <v>-160.97900000000001</v>
      </c>
      <c r="K24" s="547">
        <v>-160.97900000000001</v>
      </c>
      <c r="L24" s="539">
        <f t="shared" si="0"/>
        <v>-953.0838876712329</v>
      </c>
      <c r="M24" s="542">
        <f t="shared" si="1"/>
        <v>2.9891625615763529E-2</v>
      </c>
      <c r="N24" s="553">
        <f t="shared" si="2"/>
        <v>3.8073485600794488E-2</v>
      </c>
      <c r="O24" s="557"/>
      <c r="P24" s="557"/>
      <c r="Q24" s="555">
        <v>4.5339999999999998E-2</v>
      </c>
      <c r="R24" s="550">
        <f t="shared" si="3"/>
        <v>-7.29878786</v>
      </c>
      <c r="S24" s="550">
        <f t="shared" si="4"/>
        <v>-7.29878786</v>
      </c>
      <c r="T24" s="547">
        <v>0</v>
      </c>
      <c r="U24" s="547">
        <v>-160.97900000000001</v>
      </c>
      <c r="V24" s="547">
        <v>-188.251</v>
      </c>
      <c r="X24" s="231" t="s">
        <v>3666</v>
      </c>
      <c r="Z24" s="1369"/>
      <c r="AB24" s="1361"/>
      <c r="AC24" s="1362"/>
      <c r="AD24" s="582">
        <v>15</v>
      </c>
      <c r="AE24" s="576" t="s">
        <v>3667</v>
      </c>
      <c r="AF24" s="593" t="s">
        <v>3668</v>
      </c>
      <c r="AG24" s="593" t="s">
        <v>3669</v>
      </c>
      <c r="AH24" s="593" t="s">
        <v>3670</v>
      </c>
      <c r="AI24" s="593" t="s">
        <v>3671</v>
      </c>
      <c r="AJ24" s="593" t="s">
        <v>3672</v>
      </c>
      <c r="AK24" s="594" t="s">
        <v>3673</v>
      </c>
      <c r="AL24" s="595" t="s">
        <v>3674</v>
      </c>
      <c r="AM24" s="596" t="s">
        <v>3675</v>
      </c>
      <c r="AN24" s="596" t="s">
        <v>3676</v>
      </c>
      <c r="AO24" s="539" t="s">
        <v>3677</v>
      </c>
      <c r="AP24" s="542" t="s">
        <v>3678</v>
      </c>
      <c r="AQ24" s="542" t="s">
        <v>3679</v>
      </c>
      <c r="AR24" s="557"/>
      <c r="AS24" s="557"/>
      <c r="AT24" s="577" t="s">
        <v>3680</v>
      </c>
      <c r="AU24" s="499" t="s">
        <v>3681</v>
      </c>
      <c r="AV24" s="499" t="s">
        <v>3682</v>
      </c>
      <c r="AW24" s="513" t="s">
        <v>3683</v>
      </c>
      <c r="AX24" s="513" t="s">
        <v>3684</v>
      </c>
      <c r="AY24" s="612" t="s">
        <v>3685</v>
      </c>
    </row>
    <row r="25" spans="2:51" ht="15.75" customHeight="1" outlineLevel="1" thickBot="1">
      <c r="B25" s="1735" t="s">
        <v>3686</v>
      </c>
      <c r="C25" s="1736" t="s">
        <v>3687</v>
      </c>
      <c r="D25" s="1736" t="s">
        <v>3379</v>
      </c>
      <c r="E25" s="1736" t="s">
        <v>3354</v>
      </c>
      <c r="F25" s="1736" t="s">
        <v>3380</v>
      </c>
      <c r="G25" s="1736" t="s">
        <v>3688</v>
      </c>
      <c r="H25" s="1736">
        <v>0</v>
      </c>
      <c r="I25" s="1736">
        <v>3.7041095890410958</v>
      </c>
      <c r="J25" s="547">
        <v>-143.554</v>
      </c>
      <c r="K25" s="547">
        <v>-143.554</v>
      </c>
      <c r="L25" s="539">
        <f t="shared" si="0"/>
        <v>-531.73974794520552</v>
      </c>
      <c r="M25" s="542">
        <f t="shared" si="1"/>
        <v>7.8423645320198077E-3</v>
      </c>
      <c r="N25" s="553">
        <f t="shared" si="2"/>
        <v>1.5849056603773892E-2</v>
      </c>
      <c r="O25" s="557"/>
      <c r="P25" s="557"/>
      <c r="Q25" s="555">
        <v>2.2960000000000001E-2</v>
      </c>
      <c r="R25" s="550">
        <f t="shared" si="3"/>
        <v>-3.2959998400000003</v>
      </c>
      <c r="S25" s="550">
        <f t="shared" si="4"/>
        <v>-3.2959998400000003</v>
      </c>
      <c r="T25" s="547">
        <v>1.125</v>
      </c>
      <c r="U25" s="547">
        <v>-142.429</v>
      </c>
      <c r="V25" s="547">
        <v>-148.30500000000001</v>
      </c>
      <c r="X25" s="231" t="s">
        <v>3689</v>
      </c>
      <c r="Z25" s="1369"/>
      <c r="AB25" s="1361"/>
      <c r="AC25" s="1362"/>
      <c r="AD25" s="582">
        <v>16</v>
      </c>
      <c r="AE25" s="576" t="s">
        <v>3690</v>
      </c>
      <c r="AF25" s="593" t="s">
        <v>3691</v>
      </c>
      <c r="AG25" s="593" t="s">
        <v>3692</v>
      </c>
      <c r="AH25" s="593" t="s">
        <v>3693</v>
      </c>
      <c r="AI25" s="593" t="s">
        <v>3694</v>
      </c>
      <c r="AJ25" s="593" t="s">
        <v>3695</v>
      </c>
      <c r="AK25" s="594" t="s">
        <v>3696</v>
      </c>
      <c r="AL25" s="595" t="s">
        <v>3697</v>
      </c>
      <c r="AM25" s="596" t="s">
        <v>3698</v>
      </c>
      <c r="AN25" s="596" t="s">
        <v>3699</v>
      </c>
      <c r="AO25" s="539" t="s">
        <v>3700</v>
      </c>
      <c r="AP25" s="542" t="s">
        <v>3701</v>
      </c>
      <c r="AQ25" s="542" t="s">
        <v>3702</v>
      </c>
      <c r="AR25" s="557"/>
      <c r="AS25" s="557"/>
      <c r="AT25" s="577" t="s">
        <v>3703</v>
      </c>
      <c r="AU25" s="499" t="s">
        <v>3704</v>
      </c>
      <c r="AV25" s="499" t="s">
        <v>3705</v>
      </c>
      <c r="AW25" s="513" t="s">
        <v>3706</v>
      </c>
      <c r="AX25" s="513" t="s">
        <v>3707</v>
      </c>
      <c r="AY25" s="612" t="s">
        <v>3708</v>
      </c>
    </row>
    <row r="26" spans="2:51" ht="15" customHeight="1" outlineLevel="1" thickBot="1">
      <c r="B26" s="1735" t="s">
        <v>3709</v>
      </c>
      <c r="C26" s="1736" t="s">
        <v>3710</v>
      </c>
      <c r="D26" s="1736" t="s">
        <v>3379</v>
      </c>
      <c r="E26" s="1736" t="s">
        <v>3354</v>
      </c>
      <c r="F26" s="1736" t="s">
        <v>3380</v>
      </c>
      <c r="G26" s="1736">
        <v>0</v>
      </c>
      <c r="H26" s="1736">
        <v>0</v>
      </c>
      <c r="I26" s="1736">
        <v>7.6356164383561644</v>
      </c>
      <c r="J26" s="547">
        <v>-330</v>
      </c>
      <c r="K26" s="547">
        <v>-330</v>
      </c>
      <c r="L26" s="539">
        <f t="shared" si="0"/>
        <v>-2519.7534246575342</v>
      </c>
      <c r="M26" s="542">
        <f t="shared" si="1"/>
        <v>5.1724137931034475E-2</v>
      </c>
      <c r="N26" s="553">
        <f t="shared" si="2"/>
        <v>6.0079443892750772E-2</v>
      </c>
      <c r="O26" s="557"/>
      <c r="P26" s="557"/>
      <c r="Q26" s="555">
        <v>6.7500000000000004E-2</v>
      </c>
      <c r="R26" s="550">
        <f>Q26*K26</f>
        <v>-22.275000000000002</v>
      </c>
      <c r="S26" s="550">
        <f>R26</f>
        <v>-22.275000000000002</v>
      </c>
      <c r="T26" s="547">
        <v>2.0910000000000002</v>
      </c>
      <c r="U26" s="547">
        <v>-327.90899999999999</v>
      </c>
      <c r="V26" s="547">
        <v>-445.02499999999998</v>
      </c>
      <c r="X26" s="231" t="s">
        <v>3711</v>
      </c>
      <c r="Z26" s="1369"/>
      <c r="AB26" s="1361"/>
      <c r="AC26" s="1362"/>
      <c r="AD26" s="582">
        <v>17</v>
      </c>
      <c r="AE26" s="576" t="s">
        <v>3712</v>
      </c>
      <c r="AF26" s="593" t="s">
        <v>3713</v>
      </c>
      <c r="AG26" s="593" t="s">
        <v>3714</v>
      </c>
      <c r="AH26" s="593" t="s">
        <v>3715</v>
      </c>
      <c r="AI26" s="593" t="s">
        <v>3716</v>
      </c>
      <c r="AJ26" s="593" t="s">
        <v>3717</v>
      </c>
      <c r="AK26" s="594" t="s">
        <v>3718</v>
      </c>
      <c r="AL26" s="595" t="s">
        <v>3719</v>
      </c>
      <c r="AM26" s="596" t="s">
        <v>3720</v>
      </c>
      <c r="AN26" s="596" t="s">
        <v>3721</v>
      </c>
      <c r="AO26" s="539" t="s">
        <v>3722</v>
      </c>
      <c r="AP26" s="542" t="s">
        <v>3723</v>
      </c>
      <c r="AQ26" s="542" t="s">
        <v>3724</v>
      </c>
      <c r="AR26" s="557"/>
      <c r="AS26" s="557"/>
      <c r="AT26" s="577" t="s">
        <v>3725</v>
      </c>
      <c r="AU26" s="499" t="s">
        <v>3726</v>
      </c>
      <c r="AV26" s="499" t="s">
        <v>3727</v>
      </c>
      <c r="AW26" s="513" t="s">
        <v>3728</v>
      </c>
      <c r="AX26" s="513" t="s">
        <v>3729</v>
      </c>
      <c r="AY26" s="612" t="s">
        <v>3730</v>
      </c>
    </row>
    <row r="27" spans="2:51" ht="15.75" customHeight="1" outlineLevel="1" thickBot="1">
      <c r="B27" s="1735" t="s">
        <v>3731</v>
      </c>
      <c r="C27" s="1736" t="s">
        <v>3732</v>
      </c>
      <c r="D27" s="1736" t="s">
        <v>3379</v>
      </c>
      <c r="E27" s="1736" t="s">
        <v>3354</v>
      </c>
      <c r="F27" s="1736" t="s">
        <v>3380</v>
      </c>
      <c r="G27" s="1736">
        <v>0</v>
      </c>
      <c r="H27" s="1736">
        <v>0</v>
      </c>
      <c r="I27" s="1736">
        <v>10.868493150684932</v>
      </c>
      <c r="J27" s="547">
        <v>-200</v>
      </c>
      <c r="K27" s="547">
        <v>-200</v>
      </c>
      <c r="L27" s="539">
        <f t="shared" si="0"/>
        <v>-2173.6986301369866</v>
      </c>
      <c r="M27" s="542">
        <f t="shared" si="1"/>
        <v>4.9261083743842304E-2</v>
      </c>
      <c r="N27" s="553">
        <f t="shared" si="2"/>
        <v>5.7596822244289969E-2</v>
      </c>
      <c r="O27" s="557"/>
      <c r="P27" s="557"/>
      <c r="Q27" s="555">
        <v>6.5000000000000002E-2</v>
      </c>
      <c r="R27" s="550">
        <f t="shared" si="3"/>
        <v>-13</v>
      </c>
      <c r="S27" s="550">
        <f t="shared" si="4"/>
        <v>-13</v>
      </c>
      <c r="T27" s="547">
        <v>1.9590000000000001</v>
      </c>
      <c r="U27" s="547">
        <v>-198.041</v>
      </c>
      <c r="V27" s="547">
        <v>-283.49599999999998</v>
      </c>
      <c r="X27" s="231" t="s">
        <v>3733</v>
      </c>
      <c r="Z27" s="1369"/>
      <c r="AB27" s="1361"/>
      <c r="AC27" s="1362"/>
      <c r="AD27" s="582">
        <v>18</v>
      </c>
      <c r="AE27" s="576" t="s">
        <v>3734</v>
      </c>
      <c r="AF27" s="593" t="s">
        <v>3735</v>
      </c>
      <c r="AG27" s="593" t="s">
        <v>3736</v>
      </c>
      <c r="AH27" s="593" t="s">
        <v>3737</v>
      </c>
      <c r="AI27" s="593" t="s">
        <v>3738</v>
      </c>
      <c r="AJ27" s="593" t="s">
        <v>3739</v>
      </c>
      <c r="AK27" s="594" t="s">
        <v>3740</v>
      </c>
      <c r="AL27" s="595" t="s">
        <v>3741</v>
      </c>
      <c r="AM27" s="596" t="s">
        <v>3742</v>
      </c>
      <c r="AN27" s="596" t="s">
        <v>3743</v>
      </c>
      <c r="AO27" s="539" t="s">
        <v>3744</v>
      </c>
      <c r="AP27" s="542" t="s">
        <v>3745</v>
      </c>
      <c r="AQ27" s="542" t="s">
        <v>3746</v>
      </c>
      <c r="AR27" s="557"/>
      <c r="AS27" s="557"/>
      <c r="AT27" s="577" t="s">
        <v>3747</v>
      </c>
      <c r="AU27" s="499" t="s">
        <v>3748</v>
      </c>
      <c r="AV27" s="499" t="s">
        <v>3749</v>
      </c>
      <c r="AW27" s="513" t="s">
        <v>3750</v>
      </c>
      <c r="AX27" s="513" t="s">
        <v>3751</v>
      </c>
      <c r="AY27" s="612" t="s">
        <v>3752</v>
      </c>
    </row>
    <row r="28" spans="2:51" ht="15.75" customHeight="1" outlineLevel="1" thickBot="1">
      <c r="B28" s="1735" t="s">
        <v>3753</v>
      </c>
      <c r="C28" s="1736" t="s">
        <v>3754</v>
      </c>
      <c r="D28" s="1736" t="s">
        <v>3379</v>
      </c>
      <c r="E28" s="1736" t="s">
        <v>3354</v>
      </c>
      <c r="F28" s="1736" t="s">
        <v>3380</v>
      </c>
      <c r="G28" s="1736">
        <v>0</v>
      </c>
      <c r="H28" s="1736">
        <v>0</v>
      </c>
      <c r="I28" s="1736">
        <v>5.4794520547945202E-2</v>
      </c>
      <c r="J28" s="547">
        <v>-225</v>
      </c>
      <c r="K28" s="547">
        <v>-225</v>
      </c>
      <c r="L28" s="539">
        <f t="shared" si="0"/>
        <v>-12.328767123287671</v>
      </c>
      <c r="M28" s="542">
        <f t="shared" si="1"/>
        <v>5.0147783251231592E-2</v>
      </c>
      <c r="N28" s="553">
        <f t="shared" si="2"/>
        <v>5.8490566037735947E-2</v>
      </c>
      <c r="O28" s="557"/>
      <c r="P28" s="557"/>
      <c r="Q28" s="555">
        <v>6.59E-2</v>
      </c>
      <c r="R28" s="550">
        <f t="shared" si="3"/>
        <v>-14.827500000000001</v>
      </c>
      <c r="S28" s="550">
        <f t="shared" si="4"/>
        <v>-14.827500000000001</v>
      </c>
      <c r="T28" s="547">
        <v>0</v>
      </c>
      <c r="U28" s="547">
        <v>-225</v>
      </c>
      <c r="V28" s="547">
        <v>-225.45</v>
      </c>
      <c r="X28" s="231" t="s">
        <v>3755</v>
      </c>
      <c r="Z28" s="1369"/>
      <c r="AB28" s="1361"/>
      <c r="AC28" s="1362"/>
      <c r="AD28" s="582">
        <v>19</v>
      </c>
      <c r="AE28" s="576" t="s">
        <v>3756</v>
      </c>
      <c r="AF28" s="593" t="s">
        <v>3757</v>
      </c>
      <c r="AG28" s="593" t="s">
        <v>3758</v>
      </c>
      <c r="AH28" s="593" t="s">
        <v>3759</v>
      </c>
      <c r="AI28" s="593" t="s">
        <v>3760</v>
      </c>
      <c r="AJ28" s="593" t="s">
        <v>3761</v>
      </c>
      <c r="AK28" s="594" t="s">
        <v>3762</v>
      </c>
      <c r="AL28" s="595" t="s">
        <v>3763</v>
      </c>
      <c r="AM28" s="596" t="s">
        <v>3764</v>
      </c>
      <c r="AN28" s="596" t="s">
        <v>3765</v>
      </c>
      <c r="AO28" s="539" t="s">
        <v>3766</v>
      </c>
      <c r="AP28" s="542" t="s">
        <v>3767</v>
      </c>
      <c r="AQ28" s="542" t="s">
        <v>3768</v>
      </c>
      <c r="AR28" s="557"/>
      <c r="AS28" s="557"/>
      <c r="AT28" s="577" t="s">
        <v>3769</v>
      </c>
      <c r="AU28" s="499" t="s">
        <v>3770</v>
      </c>
      <c r="AV28" s="499" t="s">
        <v>3771</v>
      </c>
      <c r="AW28" s="513" t="s">
        <v>3772</v>
      </c>
      <c r="AX28" s="513" t="s">
        <v>3773</v>
      </c>
      <c r="AY28" s="612" t="s">
        <v>3774</v>
      </c>
    </row>
    <row r="29" spans="2:51" ht="15" customHeight="1" outlineLevel="1" thickBot="1">
      <c r="B29" s="1735" t="s">
        <v>3775</v>
      </c>
      <c r="C29" s="1736" t="s">
        <v>3776</v>
      </c>
      <c r="D29" s="1736" t="s">
        <v>3379</v>
      </c>
      <c r="E29" s="1736" t="s">
        <v>3354</v>
      </c>
      <c r="F29" s="1736" t="s">
        <v>3380</v>
      </c>
      <c r="G29" s="1736">
        <v>0</v>
      </c>
      <c r="H29" s="1736">
        <v>0</v>
      </c>
      <c r="I29" s="1736">
        <v>16.506849315068493</v>
      </c>
      <c r="J29" s="547">
        <v>-600</v>
      </c>
      <c r="K29" s="547">
        <v>-600</v>
      </c>
      <c r="L29" s="539">
        <f t="shared" si="0"/>
        <v>-9904.1095890410961</v>
      </c>
      <c r="M29" s="542">
        <f t="shared" si="1"/>
        <v>3.5714285714285809E-2</v>
      </c>
      <c r="N29" s="553">
        <f t="shared" si="2"/>
        <v>4.3942403177755773E-2</v>
      </c>
      <c r="O29" s="557"/>
      <c r="P29" s="557"/>
      <c r="Q29" s="555">
        <v>5.1249999999999997E-2</v>
      </c>
      <c r="R29" s="550">
        <f t="shared" si="3"/>
        <v>-30.749999999999996</v>
      </c>
      <c r="S29" s="550">
        <f t="shared" si="4"/>
        <v>-30.749999999999996</v>
      </c>
      <c r="T29" s="547">
        <v>3.26</v>
      </c>
      <c r="U29" s="547">
        <v>-596.74</v>
      </c>
      <c r="V29" s="547">
        <v>-817.63800000000003</v>
      </c>
      <c r="X29" s="231" t="s">
        <v>3777</v>
      </c>
      <c r="Z29" s="1369"/>
      <c r="AB29" s="1361"/>
      <c r="AC29" s="1362"/>
      <c r="AD29" s="582">
        <v>20</v>
      </c>
      <c r="AE29" s="576" t="s">
        <v>3778</v>
      </c>
      <c r="AF29" s="593" t="s">
        <v>3779</v>
      </c>
      <c r="AG29" s="593" t="s">
        <v>3780</v>
      </c>
      <c r="AH29" s="593" t="s">
        <v>3781</v>
      </c>
      <c r="AI29" s="593" t="s">
        <v>3782</v>
      </c>
      <c r="AJ29" s="593" t="s">
        <v>3783</v>
      </c>
      <c r="AK29" s="594" t="s">
        <v>3784</v>
      </c>
      <c r="AL29" s="595" t="s">
        <v>3785</v>
      </c>
      <c r="AM29" s="596" t="s">
        <v>3786</v>
      </c>
      <c r="AN29" s="596" t="s">
        <v>3787</v>
      </c>
      <c r="AO29" s="539" t="s">
        <v>3788</v>
      </c>
      <c r="AP29" s="542" t="s">
        <v>3789</v>
      </c>
      <c r="AQ29" s="542" t="s">
        <v>3790</v>
      </c>
      <c r="AR29" s="557"/>
      <c r="AS29" s="557"/>
      <c r="AT29" s="577" t="s">
        <v>3791</v>
      </c>
      <c r="AU29" s="499" t="s">
        <v>3792</v>
      </c>
      <c r="AV29" s="499" t="s">
        <v>3793</v>
      </c>
      <c r="AW29" s="513" t="s">
        <v>3794</v>
      </c>
      <c r="AX29" s="513" t="s">
        <v>3795</v>
      </c>
      <c r="AY29" s="612" t="s">
        <v>3796</v>
      </c>
    </row>
    <row r="30" spans="2:51" ht="15" customHeight="1" outlineLevel="1" collapsed="1" thickBot="1">
      <c r="B30" s="1735" t="s">
        <v>3797</v>
      </c>
      <c r="C30" s="1736" t="s">
        <v>3798</v>
      </c>
      <c r="D30" s="1736" t="s">
        <v>3379</v>
      </c>
      <c r="E30" s="1736" t="s">
        <v>3354</v>
      </c>
      <c r="F30" s="1736" t="s">
        <v>3380</v>
      </c>
      <c r="G30" s="1736">
        <v>0</v>
      </c>
      <c r="H30" s="1736">
        <v>0</v>
      </c>
      <c r="I30" s="1736">
        <v>19.073972602739726</v>
      </c>
      <c r="J30" s="547">
        <v>-350</v>
      </c>
      <c r="K30" s="547">
        <v>-350</v>
      </c>
      <c r="L30" s="539">
        <f t="shared" si="0"/>
        <v>-6675.8904109589039</v>
      </c>
      <c r="M30" s="542">
        <f t="shared" si="1"/>
        <v>8.6206896551723755E-3</v>
      </c>
      <c r="N30" s="553">
        <f t="shared" si="2"/>
        <v>1.663356504468716E-2</v>
      </c>
      <c r="O30" s="557"/>
      <c r="P30" s="557"/>
      <c r="Q30" s="555">
        <v>2.375E-2</v>
      </c>
      <c r="R30" s="550">
        <f t="shared" si="3"/>
        <v>-8.3125</v>
      </c>
      <c r="S30" s="550">
        <f t="shared" si="4"/>
        <v>-8.3125</v>
      </c>
      <c r="T30" s="547">
        <v>4.069</v>
      </c>
      <c r="U30" s="547">
        <v>-345.93099999999998</v>
      </c>
      <c r="V30" s="547">
        <v>-343.54300000000001</v>
      </c>
      <c r="X30" s="231" t="s">
        <v>3799</v>
      </c>
      <c r="Z30" s="1369"/>
      <c r="AB30" s="1361"/>
      <c r="AC30" s="1362"/>
      <c r="AD30" s="582">
        <v>21</v>
      </c>
      <c r="AE30" s="576" t="s">
        <v>3800</v>
      </c>
      <c r="AF30" s="593" t="s">
        <v>3801</v>
      </c>
      <c r="AG30" s="593" t="s">
        <v>3802</v>
      </c>
      <c r="AH30" s="593" t="s">
        <v>3803</v>
      </c>
      <c r="AI30" s="593" t="s">
        <v>3804</v>
      </c>
      <c r="AJ30" s="593" t="s">
        <v>3805</v>
      </c>
      <c r="AK30" s="594" t="s">
        <v>3806</v>
      </c>
      <c r="AL30" s="595" t="s">
        <v>3807</v>
      </c>
      <c r="AM30" s="596" t="s">
        <v>3808</v>
      </c>
      <c r="AN30" s="596" t="s">
        <v>3809</v>
      </c>
      <c r="AO30" s="539" t="s">
        <v>3810</v>
      </c>
      <c r="AP30" s="542" t="s">
        <v>3811</v>
      </c>
      <c r="AQ30" s="542" t="s">
        <v>3812</v>
      </c>
      <c r="AR30" s="557"/>
      <c r="AS30" s="557"/>
      <c r="AT30" s="577" t="s">
        <v>3813</v>
      </c>
      <c r="AU30" s="499" t="s">
        <v>3814</v>
      </c>
      <c r="AV30" s="499" t="s">
        <v>3815</v>
      </c>
      <c r="AW30" s="513" t="s">
        <v>3816</v>
      </c>
      <c r="AX30" s="513" t="s">
        <v>3817</v>
      </c>
      <c r="AY30" s="612" t="s">
        <v>3818</v>
      </c>
    </row>
    <row r="31" spans="2:51" ht="15" customHeight="1" outlineLevel="1" thickBot="1">
      <c r="B31" s="1735" t="s">
        <v>3819</v>
      </c>
      <c r="C31" s="1736" t="s">
        <v>3820</v>
      </c>
      <c r="D31" s="1736" t="s">
        <v>3379</v>
      </c>
      <c r="E31" s="1736" t="s">
        <v>3354</v>
      </c>
      <c r="F31" s="1736" t="s">
        <v>3380</v>
      </c>
      <c r="G31" s="1736">
        <v>0</v>
      </c>
      <c r="H31" s="1736">
        <v>0</v>
      </c>
      <c r="I31" s="1736">
        <v>29.134246575342466</v>
      </c>
      <c r="J31" s="547">
        <v>-40</v>
      </c>
      <c r="K31" s="547">
        <v>-40</v>
      </c>
      <c r="L31" s="539">
        <f t="shared" si="0"/>
        <v>-1165.3698630136987</v>
      </c>
      <c r="M31" s="542">
        <f t="shared" si="1"/>
        <v>9.2807881773400158E-3</v>
      </c>
      <c r="N31" s="553">
        <f t="shared" si="2"/>
        <v>1.7298907646474904E-2</v>
      </c>
      <c r="O31" s="557"/>
      <c r="P31" s="557"/>
      <c r="Q31" s="555">
        <v>2.4420000000000001E-2</v>
      </c>
      <c r="R31" s="550">
        <f t="shared" si="3"/>
        <v>-0.9768</v>
      </c>
      <c r="S31" s="550">
        <f t="shared" si="4"/>
        <v>-0.9768</v>
      </c>
      <c r="T31" s="547">
        <v>0.09</v>
      </c>
      <c r="U31" s="547">
        <v>-39.909999999999997</v>
      </c>
      <c r="V31" s="547">
        <v>-38.503999999999998</v>
      </c>
      <c r="X31" s="231" t="s">
        <v>3821</v>
      </c>
      <c r="Z31" s="1369"/>
      <c r="AB31" s="1361"/>
      <c r="AC31" s="1362"/>
      <c r="AD31" s="582">
        <v>22</v>
      </c>
      <c r="AE31" s="576" t="s">
        <v>3822</v>
      </c>
      <c r="AF31" s="593" t="s">
        <v>3823</v>
      </c>
      <c r="AG31" s="593" t="s">
        <v>3824</v>
      </c>
      <c r="AH31" s="593" t="s">
        <v>3825</v>
      </c>
      <c r="AI31" s="593" t="s">
        <v>3826</v>
      </c>
      <c r="AJ31" s="593" t="s">
        <v>3827</v>
      </c>
      <c r="AK31" s="594" t="s">
        <v>3828</v>
      </c>
      <c r="AL31" s="595" t="s">
        <v>3829</v>
      </c>
      <c r="AM31" s="596" t="s">
        <v>3830</v>
      </c>
      <c r="AN31" s="596" t="s">
        <v>3831</v>
      </c>
      <c r="AO31" s="539" t="s">
        <v>3832</v>
      </c>
      <c r="AP31" s="542" t="s">
        <v>3833</v>
      </c>
      <c r="AQ31" s="542" t="s">
        <v>3834</v>
      </c>
      <c r="AR31" s="557"/>
      <c r="AS31" s="557"/>
      <c r="AT31" s="577" t="s">
        <v>3835</v>
      </c>
      <c r="AU31" s="499" t="s">
        <v>3836</v>
      </c>
      <c r="AV31" s="499" t="s">
        <v>3837</v>
      </c>
      <c r="AW31" s="513" t="s">
        <v>3838</v>
      </c>
      <c r="AX31" s="513" t="s">
        <v>3839</v>
      </c>
      <c r="AY31" s="612" t="s">
        <v>3840</v>
      </c>
    </row>
    <row r="32" spans="2:51" ht="15" customHeight="1" outlineLevel="1" thickBot="1">
      <c r="B32" s="1735" t="s">
        <v>3841</v>
      </c>
      <c r="C32" s="1736" t="s">
        <v>3842</v>
      </c>
      <c r="D32" s="1736">
        <v>0</v>
      </c>
      <c r="E32" s="1736" t="s">
        <v>3354</v>
      </c>
      <c r="F32" s="1736" t="s">
        <v>3380</v>
      </c>
      <c r="G32" s="1736" t="s">
        <v>3623</v>
      </c>
      <c r="H32" s="1736">
        <v>0</v>
      </c>
      <c r="I32" s="1736">
        <v>5.0328767123287674</v>
      </c>
      <c r="J32" s="547">
        <v>-81.98</v>
      </c>
      <c r="K32" s="547">
        <v>-81.98</v>
      </c>
      <c r="L32" s="539">
        <f t="shared" si="0"/>
        <v>-412.59523287671237</v>
      </c>
      <c r="M32" s="542">
        <f t="shared" si="1"/>
        <v>1.4502463054187231E-2</v>
      </c>
      <c r="N32" s="553">
        <f t="shared" si="2"/>
        <v>2.256206554121154E-2</v>
      </c>
      <c r="O32" s="557"/>
      <c r="P32" s="557"/>
      <c r="Q32" s="555">
        <v>2.972E-2</v>
      </c>
      <c r="R32" s="550">
        <f t="shared" si="3"/>
        <v>-2.4364456000000003</v>
      </c>
      <c r="S32" s="550">
        <f t="shared" si="4"/>
        <v>-2.4364456000000003</v>
      </c>
      <c r="T32" s="547">
        <v>0.16400000000000001</v>
      </c>
      <c r="U32" s="547">
        <v>-81.816000000000003</v>
      </c>
      <c r="V32" s="547">
        <v>-89.486999999999995</v>
      </c>
      <c r="X32" s="231" t="s">
        <v>3843</v>
      </c>
      <c r="Z32" s="1369"/>
      <c r="AB32" s="1361"/>
      <c r="AC32" s="1362"/>
      <c r="AD32" s="582">
        <v>23</v>
      </c>
      <c r="AE32" s="576" t="s">
        <v>3844</v>
      </c>
      <c r="AF32" s="593" t="s">
        <v>3845</v>
      </c>
      <c r="AG32" s="593" t="s">
        <v>3846</v>
      </c>
      <c r="AH32" s="593" t="s">
        <v>3847</v>
      </c>
      <c r="AI32" s="593" t="s">
        <v>3848</v>
      </c>
      <c r="AJ32" s="593" t="s">
        <v>3849</v>
      </c>
      <c r="AK32" s="594" t="s">
        <v>3850</v>
      </c>
      <c r="AL32" s="595" t="s">
        <v>3851</v>
      </c>
      <c r="AM32" s="596" t="s">
        <v>3852</v>
      </c>
      <c r="AN32" s="596" t="s">
        <v>3853</v>
      </c>
      <c r="AO32" s="539" t="s">
        <v>3854</v>
      </c>
      <c r="AP32" s="542" t="s">
        <v>3855</v>
      </c>
      <c r="AQ32" s="542" t="s">
        <v>3856</v>
      </c>
      <c r="AR32" s="557"/>
      <c r="AS32" s="557"/>
      <c r="AT32" s="577" t="s">
        <v>3857</v>
      </c>
      <c r="AU32" s="499" t="s">
        <v>3858</v>
      </c>
      <c r="AV32" s="499" t="s">
        <v>3859</v>
      </c>
      <c r="AW32" s="513" t="s">
        <v>3860</v>
      </c>
      <c r="AX32" s="513" t="s">
        <v>3861</v>
      </c>
      <c r="AY32" s="612" t="s">
        <v>3862</v>
      </c>
    </row>
    <row r="33" spans="2:51" ht="15" customHeight="1" outlineLevel="1" thickBot="1">
      <c r="B33" s="1735" t="s">
        <v>3863</v>
      </c>
      <c r="C33" s="1736" t="s">
        <v>3864</v>
      </c>
      <c r="D33" s="1736">
        <v>0</v>
      </c>
      <c r="E33" s="1736" t="s">
        <v>3354</v>
      </c>
      <c r="F33" s="1736" t="s">
        <v>3380</v>
      </c>
      <c r="G33" s="1736" t="s">
        <v>3623</v>
      </c>
      <c r="H33" s="1736">
        <v>0</v>
      </c>
      <c r="I33" s="1736">
        <v>8.0356164383561648</v>
      </c>
      <c r="J33" s="547">
        <v>-101.315</v>
      </c>
      <c r="K33" s="547">
        <v>-101.315</v>
      </c>
      <c r="L33" s="539">
        <f t="shared" si="0"/>
        <v>-814.12847945205476</v>
      </c>
      <c r="M33" s="542">
        <f t="shared" si="1"/>
        <v>1.7044334975369502E-2</v>
      </c>
      <c r="N33" s="553">
        <f t="shared" si="2"/>
        <v>2.5124131082423062E-2</v>
      </c>
      <c r="O33" s="557"/>
      <c r="P33" s="557"/>
      <c r="Q33" s="555">
        <v>3.2300000000000002E-2</v>
      </c>
      <c r="R33" s="550">
        <f t="shared" si="3"/>
        <v>-3.2724745</v>
      </c>
      <c r="S33" s="550">
        <f t="shared" si="4"/>
        <v>-3.2724745</v>
      </c>
      <c r="T33" s="547">
        <v>0.32300000000000001</v>
      </c>
      <c r="U33" s="547">
        <v>-100.992</v>
      </c>
      <c r="V33" s="547">
        <v>-112.82299999999999</v>
      </c>
      <c r="X33" s="231" t="s">
        <v>3865</v>
      </c>
      <c r="Z33" s="1369"/>
      <c r="AB33" s="1361"/>
      <c r="AC33" s="1362"/>
      <c r="AD33" s="582">
        <v>24</v>
      </c>
      <c r="AE33" s="576" t="s">
        <v>3866</v>
      </c>
      <c r="AF33" s="593" t="s">
        <v>3867</v>
      </c>
      <c r="AG33" s="593" t="s">
        <v>3868</v>
      </c>
      <c r="AH33" s="593" t="s">
        <v>3869</v>
      </c>
      <c r="AI33" s="593" t="s">
        <v>3870</v>
      </c>
      <c r="AJ33" s="593" t="s">
        <v>3871</v>
      </c>
      <c r="AK33" s="594" t="s">
        <v>3872</v>
      </c>
      <c r="AL33" s="595" t="s">
        <v>3873</v>
      </c>
      <c r="AM33" s="596" t="s">
        <v>3874</v>
      </c>
      <c r="AN33" s="596" t="s">
        <v>3875</v>
      </c>
      <c r="AO33" s="539" t="s">
        <v>3876</v>
      </c>
      <c r="AP33" s="542" t="s">
        <v>3877</v>
      </c>
      <c r="AQ33" s="542" t="s">
        <v>3878</v>
      </c>
      <c r="AR33" s="557"/>
      <c r="AS33" s="557"/>
      <c r="AT33" s="577" t="s">
        <v>3879</v>
      </c>
      <c r="AU33" s="499" t="s">
        <v>3880</v>
      </c>
      <c r="AV33" s="499" t="s">
        <v>3881</v>
      </c>
      <c r="AW33" s="513" t="s">
        <v>3882</v>
      </c>
      <c r="AX33" s="513" t="s">
        <v>3883</v>
      </c>
      <c r="AY33" s="612" t="s">
        <v>3884</v>
      </c>
    </row>
    <row r="34" spans="2:51" ht="15" customHeight="1" outlineLevel="1" thickBot="1">
      <c r="B34" s="1735" t="s">
        <v>3885</v>
      </c>
      <c r="C34" s="1736" t="s">
        <v>3886</v>
      </c>
      <c r="D34" s="1736">
        <v>0</v>
      </c>
      <c r="E34" s="1736" t="s">
        <v>3354</v>
      </c>
      <c r="F34" s="1736" t="s">
        <v>3380</v>
      </c>
      <c r="G34" s="1736" t="s">
        <v>3887</v>
      </c>
      <c r="H34" s="1736">
        <v>0</v>
      </c>
      <c r="I34" s="1736">
        <v>9.0356164383561648</v>
      </c>
      <c r="J34" s="547">
        <v>-44.052999999999997</v>
      </c>
      <c r="K34" s="547">
        <v>-44.052999999999997</v>
      </c>
      <c r="L34" s="539">
        <f t="shared" si="0"/>
        <v>-398.04601095890411</v>
      </c>
      <c r="M34" s="542">
        <f t="shared" si="1"/>
        <v>1.6226600985221884E-2</v>
      </c>
      <c r="N34" s="553">
        <f t="shared" si="2"/>
        <v>2.4299900695134324E-2</v>
      </c>
      <c r="O34" s="557"/>
      <c r="P34" s="557"/>
      <c r="Q34" s="555">
        <v>3.1469999999999998E-2</v>
      </c>
      <c r="R34" s="550">
        <f t="shared" si="3"/>
        <v>-1.3863479099999998</v>
      </c>
      <c r="S34" s="550">
        <f t="shared" si="4"/>
        <v>-1.3863479099999998</v>
      </c>
      <c r="T34" s="547">
        <v>0.158</v>
      </c>
      <c r="U34" s="547">
        <v>-43.895000000000003</v>
      </c>
      <c r="V34" s="547">
        <v>-48.295000000000002</v>
      </c>
      <c r="X34" s="231" t="s">
        <v>3888</v>
      </c>
      <c r="Z34" s="1369"/>
      <c r="AB34" s="1361"/>
      <c r="AC34" s="1362"/>
      <c r="AD34" s="582">
        <v>25</v>
      </c>
      <c r="AE34" s="576" t="s">
        <v>3889</v>
      </c>
      <c r="AF34" s="593" t="s">
        <v>3890</v>
      </c>
      <c r="AG34" s="593" t="s">
        <v>3891</v>
      </c>
      <c r="AH34" s="593" t="s">
        <v>3892</v>
      </c>
      <c r="AI34" s="593" t="s">
        <v>3893</v>
      </c>
      <c r="AJ34" s="593" t="s">
        <v>3894</v>
      </c>
      <c r="AK34" s="594" t="s">
        <v>3895</v>
      </c>
      <c r="AL34" s="595" t="s">
        <v>3896</v>
      </c>
      <c r="AM34" s="596" t="s">
        <v>3897</v>
      </c>
      <c r="AN34" s="596" t="s">
        <v>3898</v>
      </c>
      <c r="AO34" s="539" t="s">
        <v>3899</v>
      </c>
      <c r="AP34" s="542" t="s">
        <v>3900</v>
      </c>
      <c r="AQ34" s="542" t="s">
        <v>3901</v>
      </c>
      <c r="AR34" s="557"/>
      <c r="AS34" s="557"/>
      <c r="AT34" s="577" t="s">
        <v>3902</v>
      </c>
      <c r="AU34" s="499" t="s">
        <v>3903</v>
      </c>
      <c r="AV34" s="499" t="s">
        <v>3904</v>
      </c>
      <c r="AW34" s="513" t="s">
        <v>3905</v>
      </c>
      <c r="AX34" s="513" t="s">
        <v>3906</v>
      </c>
      <c r="AY34" s="612" t="s">
        <v>3907</v>
      </c>
    </row>
    <row r="35" spans="2:51" ht="15" customHeight="1" outlineLevel="1" thickBot="1">
      <c r="B35" s="1735" t="s">
        <v>3908</v>
      </c>
      <c r="C35" s="1736" t="s">
        <v>3909</v>
      </c>
      <c r="D35" s="1736" t="s">
        <v>3379</v>
      </c>
      <c r="E35" s="1736" t="s">
        <v>3354</v>
      </c>
      <c r="F35" s="1736" t="s">
        <v>3380</v>
      </c>
      <c r="G35" s="1736">
        <v>0</v>
      </c>
      <c r="H35" s="1736">
        <v>0</v>
      </c>
      <c r="I35" s="1736">
        <v>2.5534246575342467</v>
      </c>
      <c r="J35" s="547">
        <v>-84.7</v>
      </c>
      <c r="K35" s="547">
        <v>-84.7</v>
      </c>
      <c r="L35" s="539">
        <f t="shared" si="0"/>
        <v>-216.27506849315071</v>
      </c>
      <c r="M35" s="542">
        <f t="shared" si="1"/>
        <v>-6.1576354679802048E-3</v>
      </c>
      <c r="N35" s="553">
        <f t="shared" si="2"/>
        <v>1.7378351539227843E-3</v>
      </c>
      <c r="O35" s="557"/>
      <c r="P35" s="557"/>
      <c r="Q35" s="555">
        <v>8.7500000000000008E-3</v>
      </c>
      <c r="R35" s="550">
        <f t="shared" si="3"/>
        <v>-0.74112500000000014</v>
      </c>
      <c r="S35" s="550">
        <f t="shared" si="4"/>
        <v>-0.74112500000000014</v>
      </c>
      <c r="T35" s="547">
        <v>0.18099999999999999</v>
      </c>
      <c r="U35" s="547">
        <v>-84.519000000000005</v>
      </c>
      <c r="V35" s="547">
        <v>-85.375</v>
      </c>
      <c r="X35" s="231" t="s">
        <v>3910</v>
      </c>
      <c r="Z35" s="1369"/>
      <c r="AB35" s="1361"/>
      <c r="AC35" s="1362"/>
      <c r="AD35" s="582">
        <v>26</v>
      </c>
      <c r="AE35" s="576" t="s">
        <v>3911</v>
      </c>
      <c r="AF35" s="593" t="s">
        <v>3912</v>
      </c>
      <c r="AG35" s="593" t="s">
        <v>3913</v>
      </c>
      <c r="AH35" s="593" t="s">
        <v>3914</v>
      </c>
      <c r="AI35" s="593" t="s">
        <v>3915</v>
      </c>
      <c r="AJ35" s="593" t="s">
        <v>3916</v>
      </c>
      <c r="AK35" s="594" t="s">
        <v>3917</v>
      </c>
      <c r="AL35" s="595" t="s">
        <v>3918</v>
      </c>
      <c r="AM35" s="596" t="s">
        <v>3919</v>
      </c>
      <c r="AN35" s="596" t="s">
        <v>3920</v>
      </c>
      <c r="AO35" s="539" t="s">
        <v>3921</v>
      </c>
      <c r="AP35" s="542" t="s">
        <v>3922</v>
      </c>
      <c r="AQ35" s="542" t="s">
        <v>3923</v>
      </c>
      <c r="AR35" s="557"/>
      <c r="AS35" s="557"/>
      <c r="AT35" s="577" t="s">
        <v>3924</v>
      </c>
      <c r="AU35" s="499" t="s">
        <v>3925</v>
      </c>
      <c r="AV35" s="499" t="s">
        <v>3926</v>
      </c>
      <c r="AW35" s="513" t="s">
        <v>3927</v>
      </c>
      <c r="AX35" s="513" t="s">
        <v>3928</v>
      </c>
      <c r="AY35" s="612" t="s">
        <v>3929</v>
      </c>
    </row>
    <row r="36" spans="2:51" ht="15" customHeight="1" outlineLevel="1" thickBot="1">
      <c r="B36" s="1735" t="s">
        <v>3930</v>
      </c>
      <c r="C36" s="1736" t="s">
        <v>3931</v>
      </c>
      <c r="D36" s="1736" t="s">
        <v>3379</v>
      </c>
      <c r="E36" s="1736" t="s">
        <v>3354</v>
      </c>
      <c r="F36" s="1736" t="s">
        <v>3380</v>
      </c>
      <c r="G36" s="1736" t="s">
        <v>3932</v>
      </c>
      <c r="H36" s="1736">
        <v>0</v>
      </c>
      <c r="I36" s="1736">
        <v>2.5643835616438357</v>
      </c>
      <c r="J36" s="547">
        <v>-453.23</v>
      </c>
      <c r="K36" s="547">
        <v>-453.23</v>
      </c>
      <c r="L36" s="539">
        <f t="shared" si="0"/>
        <v>-1162.2555616438358</v>
      </c>
      <c r="M36" s="542">
        <f t="shared" si="1"/>
        <v>-5.0049261083743302E-3</v>
      </c>
      <c r="N36" s="553">
        <f t="shared" si="2"/>
        <v>2.8997020854022448E-3</v>
      </c>
      <c r="O36" s="557"/>
      <c r="P36" s="557"/>
      <c r="Q36" s="555">
        <v>9.92E-3</v>
      </c>
      <c r="R36" s="550">
        <f t="shared" si="3"/>
        <v>-4.4960415999999999</v>
      </c>
      <c r="S36" s="550">
        <f t="shared" si="4"/>
        <v>-4.4960415999999999</v>
      </c>
      <c r="T36" s="547">
        <v>1.0349999999999999</v>
      </c>
      <c r="U36" s="547">
        <v>-452.19499999999999</v>
      </c>
      <c r="V36" s="547">
        <v>-457.4</v>
      </c>
      <c r="X36" s="231" t="s">
        <v>3933</v>
      </c>
      <c r="Z36" s="1369"/>
      <c r="AB36" s="1361"/>
      <c r="AC36" s="1362"/>
      <c r="AD36" s="582">
        <v>27</v>
      </c>
      <c r="AE36" s="576" t="s">
        <v>3934</v>
      </c>
      <c r="AF36" s="593" t="s">
        <v>3935</v>
      </c>
      <c r="AG36" s="593" t="s">
        <v>3936</v>
      </c>
      <c r="AH36" s="593" t="s">
        <v>3937</v>
      </c>
      <c r="AI36" s="593" t="s">
        <v>3938</v>
      </c>
      <c r="AJ36" s="593" t="s">
        <v>3939</v>
      </c>
      <c r="AK36" s="594" t="s">
        <v>3940</v>
      </c>
      <c r="AL36" s="595" t="s">
        <v>3941</v>
      </c>
      <c r="AM36" s="596" t="s">
        <v>3942</v>
      </c>
      <c r="AN36" s="596" t="s">
        <v>3943</v>
      </c>
      <c r="AO36" s="539" t="s">
        <v>3944</v>
      </c>
      <c r="AP36" s="542" t="s">
        <v>3945</v>
      </c>
      <c r="AQ36" s="542" t="s">
        <v>3946</v>
      </c>
      <c r="AR36" s="557"/>
      <c r="AS36" s="557"/>
      <c r="AT36" s="577" t="s">
        <v>3947</v>
      </c>
      <c r="AU36" s="499" t="s">
        <v>3948</v>
      </c>
      <c r="AV36" s="499" t="s">
        <v>3949</v>
      </c>
      <c r="AW36" s="513" t="s">
        <v>3950</v>
      </c>
      <c r="AX36" s="513" t="s">
        <v>3951</v>
      </c>
      <c r="AY36" s="612" t="s">
        <v>3952</v>
      </c>
    </row>
    <row r="37" spans="2:51" ht="15" customHeight="1" outlineLevel="1" thickBot="1">
      <c r="B37" s="1735" t="s">
        <v>3953</v>
      </c>
      <c r="C37" s="1736" t="s">
        <v>3954</v>
      </c>
      <c r="D37" s="1736" t="s">
        <v>3379</v>
      </c>
      <c r="E37" s="1736" t="s">
        <v>3354</v>
      </c>
      <c r="F37" s="1736" t="s">
        <v>3380</v>
      </c>
      <c r="G37" s="1736" t="s">
        <v>3955</v>
      </c>
      <c r="H37" s="1736">
        <v>0</v>
      </c>
      <c r="I37" s="1736">
        <v>9.624657534246575</v>
      </c>
      <c r="J37" s="547">
        <v>-44.165999999999997</v>
      </c>
      <c r="K37" s="547">
        <v>-44.165999999999997</v>
      </c>
      <c r="L37" s="539">
        <f t="shared" si="0"/>
        <v>-425.08262465753421</v>
      </c>
      <c r="M37" s="542">
        <f t="shared" si="1"/>
        <v>1.1724137931035106E-3</v>
      </c>
      <c r="N37" s="553">
        <f t="shared" si="2"/>
        <v>9.1261171797418772E-3</v>
      </c>
      <c r="O37" s="557"/>
      <c r="P37" s="557"/>
      <c r="Q37" s="555">
        <v>1.619E-2</v>
      </c>
      <c r="R37" s="550">
        <f t="shared" si="3"/>
        <v>-0.71504753999999993</v>
      </c>
      <c r="S37" s="550">
        <f t="shared" si="4"/>
        <v>-0.71504753999999993</v>
      </c>
      <c r="T37" s="547">
        <v>0.15</v>
      </c>
      <c r="U37" s="547">
        <v>-44.015000000000001</v>
      </c>
      <c r="V37" s="547">
        <v>-42.86</v>
      </c>
      <c r="X37" s="231" t="s">
        <v>3956</v>
      </c>
      <c r="Z37" s="1369"/>
      <c r="AB37" s="1361"/>
      <c r="AC37" s="1362"/>
      <c r="AD37" s="582">
        <v>28</v>
      </c>
      <c r="AE37" s="576" t="s">
        <v>3957</v>
      </c>
      <c r="AF37" s="593" t="s">
        <v>3958</v>
      </c>
      <c r="AG37" s="593" t="s">
        <v>3959</v>
      </c>
      <c r="AH37" s="593" t="s">
        <v>3960</v>
      </c>
      <c r="AI37" s="593" t="s">
        <v>3961</v>
      </c>
      <c r="AJ37" s="593" t="s">
        <v>3962</v>
      </c>
      <c r="AK37" s="594" t="s">
        <v>3963</v>
      </c>
      <c r="AL37" s="595" t="s">
        <v>3964</v>
      </c>
      <c r="AM37" s="596" t="s">
        <v>3965</v>
      </c>
      <c r="AN37" s="596" t="s">
        <v>3966</v>
      </c>
      <c r="AO37" s="539" t="s">
        <v>3967</v>
      </c>
      <c r="AP37" s="542" t="s">
        <v>3968</v>
      </c>
      <c r="AQ37" s="542" t="s">
        <v>3969</v>
      </c>
      <c r="AR37" s="557"/>
      <c r="AS37" s="557"/>
      <c r="AT37" s="577" t="s">
        <v>3970</v>
      </c>
      <c r="AU37" s="499" t="s">
        <v>3971</v>
      </c>
      <c r="AV37" s="499" t="s">
        <v>3972</v>
      </c>
      <c r="AW37" s="513" t="s">
        <v>3973</v>
      </c>
      <c r="AX37" s="513" t="s">
        <v>3974</v>
      </c>
      <c r="AY37" s="612" t="s">
        <v>3975</v>
      </c>
    </row>
    <row r="38" spans="2:51" ht="15" customHeight="1" outlineLevel="1" thickBot="1">
      <c r="B38" s="1735" t="s">
        <v>3976</v>
      </c>
      <c r="C38" s="1736">
        <v>0</v>
      </c>
      <c r="D38" s="1736">
        <v>0</v>
      </c>
      <c r="E38" s="1736" t="s">
        <v>3354</v>
      </c>
      <c r="F38" s="1736" t="s">
        <v>3355</v>
      </c>
      <c r="G38" s="1736">
        <v>0</v>
      </c>
      <c r="H38" s="1736">
        <v>0</v>
      </c>
      <c r="I38" s="1736">
        <v>5</v>
      </c>
      <c r="J38" s="547">
        <v>-70</v>
      </c>
      <c r="K38" s="547">
        <v>-70</v>
      </c>
      <c r="L38" s="539">
        <f t="shared" si="0"/>
        <v>-350</v>
      </c>
      <c r="M38" s="542">
        <f t="shared" si="1"/>
        <v>2.3320197044335078E-2</v>
      </c>
      <c r="N38" s="553">
        <f t="shared" si="2"/>
        <v>3.144985104270126E-2</v>
      </c>
      <c r="O38" s="557"/>
      <c r="P38" s="557"/>
      <c r="Q38" s="555">
        <v>3.8670000000000003E-2</v>
      </c>
      <c r="R38" s="550">
        <f t="shared" si="3"/>
        <v>-2.7069000000000001</v>
      </c>
      <c r="S38" s="550">
        <f t="shared" si="4"/>
        <v>-2.7069000000000001</v>
      </c>
      <c r="T38" s="547">
        <v>0</v>
      </c>
      <c r="U38" s="547">
        <v>-70</v>
      </c>
      <c r="V38" s="547">
        <v>-75.992999999999995</v>
      </c>
      <c r="X38" s="231" t="s">
        <v>3977</v>
      </c>
      <c r="Z38" s="1369"/>
      <c r="AB38" s="1361"/>
      <c r="AC38" s="1362"/>
      <c r="AD38" s="582">
        <v>29</v>
      </c>
      <c r="AE38" s="576" t="s">
        <v>3978</v>
      </c>
      <c r="AF38" s="593" t="s">
        <v>3979</v>
      </c>
      <c r="AG38" s="593" t="s">
        <v>3980</v>
      </c>
      <c r="AH38" s="593" t="s">
        <v>3981</v>
      </c>
      <c r="AI38" s="593" t="s">
        <v>3982</v>
      </c>
      <c r="AJ38" s="593" t="s">
        <v>3983</v>
      </c>
      <c r="AK38" s="594" t="s">
        <v>3984</v>
      </c>
      <c r="AL38" s="595" t="s">
        <v>3985</v>
      </c>
      <c r="AM38" s="596" t="s">
        <v>3986</v>
      </c>
      <c r="AN38" s="596" t="s">
        <v>3987</v>
      </c>
      <c r="AO38" s="539" t="s">
        <v>3988</v>
      </c>
      <c r="AP38" s="542" t="s">
        <v>3989</v>
      </c>
      <c r="AQ38" s="542" t="s">
        <v>3990</v>
      </c>
      <c r="AR38" s="557"/>
      <c r="AS38" s="557"/>
      <c r="AT38" s="577" t="s">
        <v>3991</v>
      </c>
      <c r="AU38" s="499" t="s">
        <v>3992</v>
      </c>
      <c r="AV38" s="499" t="s">
        <v>3993</v>
      </c>
      <c r="AW38" s="513" t="s">
        <v>3994</v>
      </c>
      <c r="AX38" s="513" t="s">
        <v>3995</v>
      </c>
      <c r="AY38" s="612" t="s">
        <v>3996</v>
      </c>
    </row>
    <row r="39" spans="2:51" ht="15" customHeight="1" outlineLevel="1" thickBot="1">
      <c r="B39" s="1735" t="s">
        <v>3997</v>
      </c>
      <c r="C39" s="1736">
        <v>0</v>
      </c>
      <c r="D39" s="1736">
        <v>0</v>
      </c>
      <c r="E39" s="1736" t="s">
        <v>3354</v>
      </c>
      <c r="F39" s="1736" t="s">
        <v>3355</v>
      </c>
      <c r="G39" s="1736">
        <v>0</v>
      </c>
      <c r="H39" s="1736">
        <v>0</v>
      </c>
      <c r="I39" s="1736">
        <v>5</v>
      </c>
      <c r="J39" s="547">
        <v>-50</v>
      </c>
      <c r="K39" s="547">
        <v>-50</v>
      </c>
      <c r="L39" s="539">
        <f t="shared" si="0"/>
        <v>-250</v>
      </c>
      <c r="M39" s="542">
        <f t="shared" si="1"/>
        <v>2.3399014778325178E-2</v>
      </c>
      <c r="N39" s="553">
        <f t="shared" si="2"/>
        <v>3.1529294935451979E-2</v>
      </c>
      <c r="O39" s="557"/>
      <c r="P39" s="557"/>
      <c r="Q39" s="555">
        <v>3.875E-2</v>
      </c>
      <c r="R39" s="550">
        <f t="shared" si="3"/>
        <v>-1.9375</v>
      </c>
      <c r="S39" s="550">
        <f t="shared" si="4"/>
        <v>-1.9375</v>
      </c>
      <c r="T39" s="547">
        <v>0</v>
      </c>
      <c r="U39" s="547">
        <v>-50</v>
      </c>
      <c r="V39" s="547">
        <v>-54.3</v>
      </c>
      <c r="X39" s="231" t="s">
        <v>3998</v>
      </c>
      <c r="Z39" s="1369"/>
      <c r="AB39" s="1361"/>
      <c r="AC39" s="1362"/>
      <c r="AD39" s="582">
        <v>30</v>
      </c>
      <c r="AE39" s="576" t="s">
        <v>3999</v>
      </c>
      <c r="AF39" s="593" t="s">
        <v>4000</v>
      </c>
      <c r="AG39" s="593" t="s">
        <v>4001</v>
      </c>
      <c r="AH39" s="593" t="s">
        <v>4002</v>
      </c>
      <c r="AI39" s="593" t="s">
        <v>4003</v>
      </c>
      <c r="AJ39" s="593" t="s">
        <v>4004</v>
      </c>
      <c r="AK39" s="594" t="s">
        <v>4005</v>
      </c>
      <c r="AL39" s="595" t="s">
        <v>4006</v>
      </c>
      <c r="AM39" s="596" t="s">
        <v>4007</v>
      </c>
      <c r="AN39" s="596" t="s">
        <v>4008</v>
      </c>
      <c r="AO39" s="539" t="s">
        <v>4009</v>
      </c>
      <c r="AP39" s="542" t="s">
        <v>4010</v>
      </c>
      <c r="AQ39" s="542" t="s">
        <v>4011</v>
      </c>
      <c r="AR39" s="557"/>
      <c r="AS39" s="557"/>
      <c r="AT39" s="577" t="s">
        <v>4012</v>
      </c>
      <c r="AU39" s="499" t="s">
        <v>4013</v>
      </c>
      <c r="AV39" s="499" t="s">
        <v>4014</v>
      </c>
      <c r="AW39" s="513" t="s">
        <v>4015</v>
      </c>
      <c r="AX39" s="513" t="s">
        <v>4016</v>
      </c>
      <c r="AY39" s="612" t="s">
        <v>4017</v>
      </c>
    </row>
    <row r="40" spans="2:51" ht="15" customHeight="1" outlineLevel="1" thickBot="1">
      <c r="B40" s="1735" t="s">
        <v>4018</v>
      </c>
      <c r="C40" s="1736">
        <v>0</v>
      </c>
      <c r="D40" s="1736">
        <v>0</v>
      </c>
      <c r="E40" s="1736" t="s">
        <v>3354</v>
      </c>
      <c r="F40" s="1736" t="s">
        <v>3355</v>
      </c>
      <c r="G40" s="1736">
        <v>0</v>
      </c>
      <c r="H40" s="1736">
        <v>0</v>
      </c>
      <c r="I40" s="1736">
        <v>5</v>
      </c>
      <c r="J40" s="547">
        <v>-39</v>
      </c>
      <c r="K40" s="547">
        <v>-39</v>
      </c>
      <c r="L40" s="539">
        <f t="shared" si="0"/>
        <v>-195</v>
      </c>
      <c r="M40" s="542">
        <f t="shared" si="1"/>
        <v>2.3822660098522297E-2</v>
      </c>
      <c r="N40" s="553">
        <f t="shared" si="2"/>
        <v>3.1956305858987122E-2</v>
      </c>
      <c r="O40" s="557"/>
      <c r="P40" s="557"/>
      <c r="Q40" s="555">
        <v>3.918E-2</v>
      </c>
      <c r="R40" s="550">
        <f t="shared" si="3"/>
        <v>-1.5280199999999999</v>
      </c>
      <c r="S40" s="550">
        <f t="shared" si="4"/>
        <v>-1.5280199999999999</v>
      </c>
      <c r="T40" s="547">
        <v>0.42599999999999999</v>
      </c>
      <c r="U40" s="547">
        <v>-38.573999999999998</v>
      </c>
      <c r="V40" s="547">
        <v>-43.011000000000003</v>
      </c>
      <c r="X40" s="231" t="s">
        <v>4019</v>
      </c>
      <c r="Z40" s="1369"/>
      <c r="AB40" s="1361"/>
      <c r="AC40" s="1362"/>
      <c r="AD40" s="582">
        <v>31</v>
      </c>
      <c r="AE40" s="576" t="s">
        <v>4020</v>
      </c>
      <c r="AF40" s="593" t="s">
        <v>4021</v>
      </c>
      <c r="AG40" s="593" t="s">
        <v>4022</v>
      </c>
      <c r="AH40" s="593" t="s">
        <v>4023</v>
      </c>
      <c r="AI40" s="593" t="s">
        <v>4024</v>
      </c>
      <c r="AJ40" s="593" t="s">
        <v>4025</v>
      </c>
      <c r="AK40" s="594" t="s">
        <v>4026</v>
      </c>
      <c r="AL40" s="595" t="s">
        <v>4027</v>
      </c>
      <c r="AM40" s="596" t="s">
        <v>4028</v>
      </c>
      <c r="AN40" s="596" t="s">
        <v>4029</v>
      </c>
      <c r="AO40" s="539" t="s">
        <v>4030</v>
      </c>
      <c r="AP40" s="542" t="s">
        <v>4031</v>
      </c>
      <c r="AQ40" s="542" t="s">
        <v>4032</v>
      </c>
      <c r="AR40" s="557"/>
      <c r="AS40" s="557"/>
      <c r="AT40" s="577" t="s">
        <v>4033</v>
      </c>
      <c r="AU40" s="499" t="s">
        <v>4034</v>
      </c>
      <c r="AV40" s="499" t="s">
        <v>4035</v>
      </c>
      <c r="AW40" s="513" t="s">
        <v>4036</v>
      </c>
      <c r="AX40" s="513" t="s">
        <v>4037</v>
      </c>
      <c r="AY40" s="612" t="s">
        <v>4038</v>
      </c>
    </row>
    <row r="41" spans="2:51" ht="15" customHeight="1" outlineLevel="1" thickBot="1">
      <c r="B41" s="1735" t="s">
        <v>4039</v>
      </c>
      <c r="C41" s="1736" t="s">
        <v>4040</v>
      </c>
      <c r="D41" s="1736">
        <v>0</v>
      </c>
      <c r="E41" s="1736" t="s">
        <v>3354</v>
      </c>
      <c r="F41" s="1736" t="s">
        <v>3380</v>
      </c>
      <c r="G41" s="1736">
        <v>0</v>
      </c>
      <c r="H41" s="1736">
        <v>0</v>
      </c>
      <c r="I41" s="1736">
        <v>7.065753424657534</v>
      </c>
      <c r="J41" s="547">
        <v>-216</v>
      </c>
      <c r="K41" s="547">
        <v>-216</v>
      </c>
      <c r="L41" s="539">
        <f t="shared" si="0"/>
        <v>-1526.2027397260274</v>
      </c>
      <c r="M41" s="542">
        <f t="shared" si="1"/>
        <v>9.3596059113301155E-3</v>
      </c>
      <c r="N41" s="553">
        <f t="shared" si="2"/>
        <v>1.7378351539225401E-2</v>
      </c>
      <c r="O41" s="557"/>
      <c r="P41" s="557"/>
      <c r="Q41" s="555">
        <v>2.4500000000000001E-2</v>
      </c>
      <c r="R41" s="550">
        <f t="shared" si="3"/>
        <v>-5.2919999999999998</v>
      </c>
      <c r="S41" s="550">
        <f t="shared" si="4"/>
        <v>-5.2919999999999998</v>
      </c>
      <c r="T41" s="547">
        <v>0.497</v>
      </c>
      <c r="U41" s="547">
        <v>-215.50299999999999</v>
      </c>
      <c r="V41" s="547">
        <v>-225.69800000000001</v>
      </c>
      <c r="X41" s="231" t="s">
        <v>4041</v>
      </c>
      <c r="Z41" s="1369"/>
      <c r="AB41" s="1361"/>
      <c r="AC41" s="1362"/>
      <c r="AD41" s="582">
        <v>32</v>
      </c>
      <c r="AE41" s="576" t="s">
        <v>4042</v>
      </c>
      <c r="AF41" s="593" t="s">
        <v>4043</v>
      </c>
      <c r="AG41" s="593" t="s">
        <v>4044</v>
      </c>
      <c r="AH41" s="593" t="s">
        <v>4045</v>
      </c>
      <c r="AI41" s="593" t="s">
        <v>4046</v>
      </c>
      <c r="AJ41" s="593" t="s">
        <v>4047</v>
      </c>
      <c r="AK41" s="594" t="s">
        <v>4048</v>
      </c>
      <c r="AL41" s="595" t="s">
        <v>4049</v>
      </c>
      <c r="AM41" s="596" t="s">
        <v>4050</v>
      </c>
      <c r="AN41" s="596" t="s">
        <v>4051</v>
      </c>
      <c r="AO41" s="539" t="s">
        <v>4052</v>
      </c>
      <c r="AP41" s="542" t="s">
        <v>4053</v>
      </c>
      <c r="AQ41" s="542" t="s">
        <v>4054</v>
      </c>
      <c r="AR41" s="557"/>
      <c r="AS41" s="557"/>
      <c r="AT41" s="577" t="s">
        <v>4055</v>
      </c>
      <c r="AU41" s="499" t="s">
        <v>4056</v>
      </c>
      <c r="AV41" s="499" t="s">
        <v>4057</v>
      </c>
      <c r="AW41" s="513" t="s">
        <v>4058</v>
      </c>
      <c r="AX41" s="513" t="s">
        <v>4059</v>
      </c>
      <c r="AY41" s="612" t="s">
        <v>4060</v>
      </c>
    </row>
    <row r="42" spans="2:51" ht="15" customHeight="1" outlineLevel="1" thickBot="1">
      <c r="B42" s="1735" t="s">
        <v>4061</v>
      </c>
      <c r="C42" s="1736" t="s">
        <v>4062</v>
      </c>
      <c r="D42" s="1736">
        <v>0</v>
      </c>
      <c r="E42" s="1736" t="s">
        <v>3354</v>
      </c>
      <c r="F42" s="1736" t="s">
        <v>3380</v>
      </c>
      <c r="G42" s="1736">
        <v>0</v>
      </c>
      <c r="H42" s="1736">
        <v>0</v>
      </c>
      <c r="I42" s="1736">
        <v>8.9808219178082194</v>
      </c>
      <c r="J42" s="547">
        <v>-210</v>
      </c>
      <c r="K42" s="547">
        <v>-210</v>
      </c>
      <c r="L42" s="539">
        <f t="shared" si="0"/>
        <v>-1885.972602739726</v>
      </c>
      <c r="M42" s="542">
        <f t="shared" si="1"/>
        <v>1.0344827586207028E-2</v>
      </c>
      <c r="N42" s="553">
        <f t="shared" si="2"/>
        <v>1.8371400198609944E-2</v>
      </c>
      <c r="O42" s="557"/>
      <c r="P42" s="557"/>
      <c r="Q42" s="555">
        <v>2.5499999999999998E-2</v>
      </c>
      <c r="R42" s="550">
        <f t="shared" si="3"/>
        <v>-5.3549999999999995</v>
      </c>
      <c r="S42" s="550">
        <f t="shared" si="4"/>
        <v>-5.3549999999999995</v>
      </c>
      <c r="T42" s="547">
        <v>0.61299999999999999</v>
      </c>
      <c r="U42" s="547">
        <v>-209.387</v>
      </c>
      <c r="V42" s="547">
        <v>-219.47</v>
      </c>
      <c r="X42" s="231" t="s">
        <v>4063</v>
      </c>
      <c r="Z42" s="1369"/>
      <c r="AB42" s="1361"/>
      <c r="AC42" s="1362"/>
      <c r="AD42" s="582">
        <v>33</v>
      </c>
      <c r="AE42" s="576" t="s">
        <v>4064</v>
      </c>
      <c r="AF42" s="593" t="s">
        <v>4065</v>
      </c>
      <c r="AG42" s="593" t="s">
        <v>4066</v>
      </c>
      <c r="AH42" s="593" t="s">
        <v>4067</v>
      </c>
      <c r="AI42" s="593" t="s">
        <v>4068</v>
      </c>
      <c r="AJ42" s="593" t="s">
        <v>4069</v>
      </c>
      <c r="AK42" s="594" t="s">
        <v>4070</v>
      </c>
      <c r="AL42" s="595" t="s">
        <v>4071</v>
      </c>
      <c r="AM42" s="596" t="s">
        <v>4072</v>
      </c>
      <c r="AN42" s="596" t="s">
        <v>4073</v>
      </c>
      <c r="AO42" s="539" t="s">
        <v>4074</v>
      </c>
      <c r="AP42" s="542" t="s">
        <v>4075</v>
      </c>
      <c r="AQ42" s="542" t="s">
        <v>4076</v>
      </c>
      <c r="AR42" s="557"/>
      <c r="AS42" s="557"/>
      <c r="AT42" s="577" t="s">
        <v>4077</v>
      </c>
      <c r="AU42" s="499" t="s">
        <v>4078</v>
      </c>
      <c r="AV42" s="499" t="s">
        <v>4079</v>
      </c>
      <c r="AW42" s="513" t="s">
        <v>4080</v>
      </c>
      <c r="AX42" s="513" t="s">
        <v>4081</v>
      </c>
      <c r="AY42" s="612" t="s">
        <v>4082</v>
      </c>
    </row>
    <row r="43" spans="2:51" ht="15" customHeight="1" outlineLevel="1" thickBot="1">
      <c r="B43" s="1735" t="s">
        <v>4083</v>
      </c>
      <c r="C43" s="1736" t="s">
        <v>4084</v>
      </c>
      <c r="D43" s="1736">
        <v>0</v>
      </c>
      <c r="E43" s="1736" t="s">
        <v>3354</v>
      </c>
      <c r="F43" s="1736" t="s">
        <v>3380</v>
      </c>
      <c r="G43" s="1736">
        <v>0</v>
      </c>
      <c r="H43" s="1736">
        <v>0</v>
      </c>
      <c r="I43" s="1736">
        <v>11.983561643835616</v>
      </c>
      <c r="J43" s="547">
        <v>-40</v>
      </c>
      <c r="K43" s="547">
        <v>-40</v>
      </c>
      <c r="L43" s="539">
        <f t="shared" si="0"/>
        <v>-479.34246575342462</v>
      </c>
      <c r="M43" s="542">
        <f t="shared" si="1"/>
        <v>1.1034482758620845E-2</v>
      </c>
      <c r="N43" s="553">
        <f t="shared" si="2"/>
        <v>1.9066534260178791E-2</v>
      </c>
      <c r="O43" s="557"/>
      <c r="P43" s="557"/>
      <c r="Q43" s="555">
        <v>2.6200000000000001E-2</v>
      </c>
      <c r="R43" s="550">
        <f t="shared" si="3"/>
        <v>-1.048</v>
      </c>
      <c r="S43" s="550">
        <f t="shared" si="4"/>
        <v>-1.048</v>
      </c>
      <c r="T43" s="547">
        <v>0.155</v>
      </c>
      <c r="U43" s="547">
        <v>-39.844999999999999</v>
      </c>
      <c r="V43" s="547">
        <v>-41.64</v>
      </c>
      <c r="X43" s="231" t="s">
        <v>4085</v>
      </c>
      <c r="Z43" s="1369"/>
      <c r="AB43" s="1361"/>
      <c r="AC43" s="1362"/>
      <c r="AD43" s="582">
        <v>34</v>
      </c>
      <c r="AE43" s="576" t="s">
        <v>4086</v>
      </c>
      <c r="AF43" s="593" t="s">
        <v>4087</v>
      </c>
      <c r="AG43" s="593" t="s">
        <v>4088</v>
      </c>
      <c r="AH43" s="593" t="s">
        <v>4089</v>
      </c>
      <c r="AI43" s="593" t="s">
        <v>4090</v>
      </c>
      <c r="AJ43" s="593" t="s">
        <v>4091</v>
      </c>
      <c r="AK43" s="594" t="s">
        <v>4092</v>
      </c>
      <c r="AL43" s="595" t="s">
        <v>4093</v>
      </c>
      <c r="AM43" s="596" t="s">
        <v>4094</v>
      </c>
      <c r="AN43" s="596" t="s">
        <v>4095</v>
      </c>
      <c r="AO43" s="539" t="s">
        <v>4096</v>
      </c>
      <c r="AP43" s="542" t="s">
        <v>4097</v>
      </c>
      <c r="AQ43" s="542" t="s">
        <v>4098</v>
      </c>
      <c r="AR43" s="557"/>
      <c r="AS43" s="557"/>
      <c r="AT43" s="577" t="s">
        <v>4099</v>
      </c>
      <c r="AU43" s="499" t="s">
        <v>4100</v>
      </c>
      <c r="AV43" s="499" t="s">
        <v>4101</v>
      </c>
      <c r="AW43" s="513" t="s">
        <v>4102</v>
      </c>
      <c r="AX43" s="513" t="s">
        <v>4103</v>
      </c>
      <c r="AY43" s="612" t="s">
        <v>4104</v>
      </c>
    </row>
    <row r="44" spans="2:51" ht="15" customHeight="1" outlineLevel="1" thickBot="1">
      <c r="B44" s="1735" t="s">
        <v>4105</v>
      </c>
      <c r="C44" s="1736" t="s">
        <v>4106</v>
      </c>
      <c r="D44" s="1736">
        <v>0</v>
      </c>
      <c r="E44" s="1736" t="s">
        <v>3354</v>
      </c>
      <c r="F44" s="1736" t="s">
        <v>3380</v>
      </c>
      <c r="G44" s="1736" t="s">
        <v>3623</v>
      </c>
      <c r="H44" s="1736">
        <v>0</v>
      </c>
      <c r="I44" s="1736">
        <v>1.9753424657534246</v>
      </c>
      <c r="J44" s="547">
        <v>-38.680999999999997</v>
      </c>
      <c r="K44" s="547">
        <v>-38.680999999999997</v>
      </c>
      <c r="L44" s="539">
        <f t="shared" si="0"/>
        <v>-76.40822191780822</v>
      </c>
      <c r="M44" s="542">
        <f t="shared" si="1"/>
        <v>5.231527093596311E-3</v>
      </c>
      <c r="N44" s="553">
        <f t="shared" si="2"/>
        <v>1.3217477656405352E-2</v>
      </c>
      <c r="O44" s="557"/>
      <c r="P44" s="557"/>
      <c r="Q44" s="555">
        <v>2.0310000000000002E-2</v>
      </c>
      <c r="R44" s="550">
        <f t="shared" si="3"/>
        <v>-0.78561111000000006</v>
      </c>
      <c r="S44" s="550">
        <f t="shared" si="4"/>
        <v>-0.78561111000000006</v>
      </c>
      <c r="T44" s="547">
        <v>0.02</v>
      </c>
      <c r="U44" s="547">
        <v>-38.661000000000001</v>
      </c>
      <c r="V44" s="547">
        <v>-39.857999999999997</v>
      </c>
      <c r="X44" s="231" t="s">
        <v>4107</v>
      </c>
      <c r="Z44" s="1369"/>
      <c r="AB44" s="1361"/>
      <c r="AC44" s="1362"/>
      <c r="AD44" s="582">
        <v>35</v>
      </c>
      <c r="AE44" s="576" t="s">
        <v>4108</v>
      </c>
      <c r="AF44" s="593" t="s">
        <v>4109</v>
      </c>
      <c r="AG44" s="593" t="s">
        <v>4110</v>
      </c>
      <c r="AH44" s="593" t="s">
        <v>4111</v>
      </c>
      <c r="AI44" s="593" t="s">
        <v>4112</v>
      </c>
      <c r="AJ44" s="593" t="s">
        <v>4113</v>
      </c>
      <c r="AK44" s="594" t="s">
        <v>4114</v>
      </c>
      <c r="AL44" s="595" t="s">
        <v>4115</v>
      </c>
      <c r="AM44" s="596" t="s">
        <v>4116</v>
      </c>
      <c r="AN44" s="596" t="s">
        <v>4117</v>
      </c>
      <c r="AO44" s="539" t="s">
        <v>4118</v>
      </c>
      <c r="AP44" s="542" t="s">
        <v>4119</v>
      </c>
      <c r="AQ44" s="542" t="s">
        <v>4120</v>
      </c>
      <c r="AR44" s="557"/>
      <c r="AS44" s="557"/>
      <c r="AT44" s="577" t="s">
        <v>4121</v>
      </c>
      <c r="AU44" s="499" t="s">
        <v>4122</v>
      </c>
      <c r="AV44" s="499" t="s">
        <v>4123</v>
      </c>
      <c r="AW44" s="513" t="s">
        <v>4124</v>
      </c>
      <c r="AX44" s="513" t="s">
        <v>4125</v>
      </c>
      <c r="AY44" s="612" t="s">
        <v>4126</v>
      </c>
    </row>
    <row r="45" spans="2:51" ht="15" customHeight="1" outlineLevel="1" thickBot="1">
      <c r="B45" s="1735" t="s">
        <v>4127</v>
      </c>
      <c r="C45" s="1736" t="s">
        <v>4128</v>
      </c>
      <c r="D45" s="1736">
        <v>0</v>
      </c>
      <c r="E45" s="1736" t="s">
        <v>3354</v>
      </c>
      <c r="F45" s="1736" t="s">
        <v>3380</v>
      </c>
      <c r="G45" s="1736" t="s">
        <v>3623</v>
      </c>
      <c r="H45" s="1736">
        <v>0</v>
      </c>
      <c r="I45" s="1736">
        <v>3.978082191780822</v>
      </c>
      <c r="J45" s="547">
        <v>-200.43600000000001</v>
      </c>
      <c r="K45" s="547">
        <v>-200.43600000000001</v>
      </c>
      <c r="L45" s="539">
        <f t="shared" si="0"/>
        <v>-797.3508821917809</v>
      </c>
      <c r="M45" s="542">
        <f t="shared" si="1"/>
        <v>8.0295566502464055E-3</v>
      </c>
      <c r="N45" s="553">
        <f t="shared" si="2"/>
        <v>1.6037735849056656E-2</v>
      </c>
      <c r="O45" s="557"/>
      <c r="P45" s="557"/>
      <c r="Q45" s="555">
        <v>2.315E-2</v>
      </c>
      <c r="R45" s="550">
        <f t="shared" si="3"/>
        <v>-4.6400934000000005</v>
      </c>
      <c r="S45" s="550">
        <f t="shared" si="4"/>
        <v>-4.6400934000000005</v>
      </c>
      <c r="T45" s="547">
        <v>0.254</v>
      </c>
      <c r="U45" s="547">
        <v>-200.18199999999999</v>
      </c>
      <c r="V45" s="547">
        <v>-210.05799999999999</v>
      </c>
      <c r="X45" s="231" t="s">
        <v>4129</v>
      </c>
      <c r="Z45" s="1369"/>
      <c r="AB45" s="1361"/>
      <c r="AC45" s="1362"/>
      <c r="AD45" s="582">
        <v>36</v>
      </c>
      <c r="AE45" s="576" t="s">
        <v>4130</v>
      </c>
      <c r="AF45" s="593" t="s">
        <v>4131</v>
      </c>
      <c r="AG45" s="593" t="s">
        <v>4132</v>
      </c>
      <c r="AH45" s="593" t="s">
        <v>4133</v>
      </c>
      <c r="AI45" s="593" t="s">
        <v>4134</v>
      </c>
      <c r="AJ45" s="593" t="s">
        <v>4135</v>
      </c>
      <c r="AK45" s="594" t="s">
        <v>4136</v>
      </c>
      <c r="AL45" s="595" t="s">
        <v>4137</v>
      </c>
      <c r="AM45" s="596" t="s">
        <v>4138</v>
      </c>
      <c r="AN45" s="596" t="s">
        <v>4139</v>
      </c>
      <c r="AO45" s="539" t="s">
        <v>4140</v>
      </c>
      <c r="AP45" s="542" t="s">
        <v>4141</v>
      </c>
      <c r="AQ45" s="542" t="s">
        <v>4142</v>
      </c>
      <c r="AR45" s="557"/>
      <c r="AS45" s="557"/>
      <c r="AT45" s="577" t="s">
        <v>4143</v>
      </c>
      <c r="AU45" s="499" t="s">
        <v>4144</v>
      </c>
      <c r="AV45" s="499" t="s">
        <v>4145</v>
      </c>
      <c r="AW45" s="513" t="s">
        <v>4146</v>
      </c>
      <c r="AX45" s="513" t="s">
        <v>4147</v>
      </c>
      <c r="AY45" s="612" t="s">
        <v>4148</v>
      </c>
    </row>
    <row r="46" spans="2:51" ht="15" customHeight="1" outlineLevel="1" thickBot="1">
      <c r="B46" s="1735" t="s">
        <v>4149</v>
      </c>
      <c r="C46" s="1736" t="s">
        <v>4150</v>
      </c>
      <c r="D46" s="1736" t="s">
        <v>3379</v>
      </c>
      <c r="E46" s="1736" t="s">
        <v>3354</v>
      </c>
      <c r="F46" s="1736" t="s">
        <v>3380</v>
      </c>
      <c r="G46" s="1736" t="s">
        <v>3955</v>
      </c>
      <c r="H46" s="1736">
        <v>0</v>
      </c>
      <c r="I46" s="1736">
        <v>6.7342465753424658</v>
      </c>
      <c r="J46" s="547">
        <v>-29.614000000000001</v>
      </c>
      <c r="K46" s="547">
        <v>-29.614000000000001</v>
      </c>
      <c r="L46" s="539">
        <f t="shared" si="0"/>
        <v>-199.4279780821918</v>
      </c>
      <c r="M46" s="542">
        <f t="shared" si="1"/>
        <v>-2.6305418719211326E-3</v>
      </c>
      <c r="N46" s="553">
        <f t="shared" si="2"/>
        <v>5.2929493545184059E-3</v>
      </c>
      <c r="O46" s="557"/>
      <c r="P46" s="557"/>
      <c r="Q46" s="555">
        <v>1.2330000000000001E-2</v>
      </c>
      <c r="R46" s="550">
        <f t="shared" si="3"/>
        <v>-0.36514062000000003</v>
      </c>
      <c r="S46" s="550">
        <f t="shared" si="4"/>
        <v>-0.36514062000000003</v>
      </c>
      <c r="T46" s="547">
        <v>2.3E-2</v>
      </c>
      <c r="U46" s="547">
        <v>-29.591000000000001</v>
      </c>
      <c r="V46" s="547">
        <v>-28.782</v>
      </c>
      <c r="X46" s="231" t="s">
        <v>4151</v>
      </c>
      <c r="Z46" s="1369"/>
      <c r="AB46" s="1361"/>
      <c r="AC46" s="1362"/>
      <c r="AD46" s="582">
        <v>37</v>
      </c>
      <c r="AE46" s="576" t="s">
        <v>4152</v>
      </c>
      <c r="AF46" s="593" t="s">
        <v>4153</v>
      </c>
      <c r="AG46" s="593" t="s">
        <v>4154</v>
      </c>
      <c r="AH46" s="593" t="s">
        <v>4155</v>
      </c>
      <c r="AI46" s="593" t="s">
        <v>4156</v>
      </c>
      <c r="AJ46" s="593" t="s">
        <v>4157</v>
      </c>
      <c r="AK46" s="594" t="s">
        <v>4158</v>
      </c>
      <c r="AL46" s="595" t="s">
        <v>4159</v>
      </c>
      <c r="AM46" s="596" t="s">
        <v>4160</v>
      </c>
      <c r="AN46" s="596" t="s">
        <v>4161</v>
      </c>
      <c r="AO46" s="539" t="s">
        <v>4162</v>
      </c>
      <c r="AP46" s="542" t="s">
        <v>4163</v>
      </c>
      <c r="AQ46" s="542" t="s">
        <v>4164</v>
      </c>
      <c r="AR46" s="557"/>
      <c r="AS46" s="557"/>
      <c r="AT46" s="577" t="s">
        <v>4165</v>
      </c>
      <c r="AU46" s="499" t="s">
        <v>4166</v>
      </c>
      <c r="AV46" s="499" t="s">
        <v>4167</v>
      </c>
      <c r="AW46" s="513" t="s">
        <v>4168</v>
      </c>
      <c r="AX46" s="513" t="s">
        <v>4169</v>
      </c>
      <c r="AY46" s="612" t="s">
        <v>4170</v>
      </c>
    </row>
    <row r="47" spans="2:51" ht="15" customHeight="1" outlineLevel="1" thickBot="1">
      <c r="B47" s="1735" t="s">
        <v>4171</v>
      </c>
      <c r="C47" s="1736">
        <v>0</v>
      </c>
      <c r="D47" s="1736">
        <v>0</v>
      </c>
      <c r="E47" s="1736" t="s">
        <v>3354</v>
      </c>
      <c r="F47" s="1736">
        <v>0</v>
      </c>
      <c r="G47" s="1736">
        <v>0</v>
      </c>
      <c r="H47" s="1736">
        <v>0</v>
      </c>
      <c r="I47" s="1736">
        <v>0</v>
      </c>
      <c r="J47" s="547">
        <v>0</v>
      </c>
      <c r="K47" s="547">
        <v>0</v>
      </c>
      <c r="L47" s="539">
        <f t="shared" si="0"/>
        <v>0</v>
      </c>
      <c r="M47" s="542">
        <f t="shared" si="1"/>
        <v>0</v>
      </c>
      <c r="N47" s="553">
        <f t="shared" si="2"/>
        <v>0</v>
      </c>
      <c r="O47" s="557"/>
      <c r="P47" s="557"/>
      <c r="Q47" s="555">
        <v>0</v>
      </c>
      <c r="R47" s="550">
        <f t="shared" si="3"/>
        <v>0</v>
      </c>
      <c r="S47" s="550">
        <f t="shared" si="4"/>
        <v>0</v>
      </c>
      <c r="T47" s="547">
        <v>10.586</v>
      </c>
      <c r="U47" s="547">
        <v>10.586</v>
      </c>
      <c r="V47" s="547">
        <v>0</v>
      </c>
      <c r="X47" s="231" t="s">
        <v>4172</v>
      </c>
      <c r="Z47" s="1369"/>
      <c r="AB47" s="1361"/>
      <c r="AC47" s="1362"/>
      <c r="AD47" s="582">
        <v>38</v>
      </c>
      <c r="AE47" s="576" t="s">
        <v>4173</v>
      </c>
      <c r="AF47" s="593" t="s">
        <v>4174</v>
      </c>
      <c r="AG47" s="593" t="s">
        <v>4175</v>
      </c>
      <c r="AH47" s="593" t="s">
        <v>4176</v>
      </c>
      <c r="AI47" s="593" t="s">
        <v>4177</v>
      </c>
      <c r="AJ47" s="593" t="s">
        <v>4178</v>
      </c>
      <c r="AK47" s="594" t="s">
        <v>4179</v>
      </c>
      <c r="AL47" s="595" t="s">
        <v>4180</v>
      </c>
      <c r="AM47" s="596" t="s">
        <v>4181</v>
      </c>
      <c r="AN47" s="596" t="s">
        <v>4182</v>
      </c>
      <c r="AO47" s="539" t="s">
        <v>4183</v>
      </c>
      <c r="AP47" s="542" t="s">
        <v>4184</v>
      </c>
      <c r="AQ47" s="542" t="s">
        <v>4185</v>
      </c>
      <c r="AR47" s="557"/>
      <c r="AS47" s="557"/>
      <c r="AT47" s="577" t="s">
        <v>4186</v>
      </c>
      <c r="AU47" s="499" t="s">
        <v>4187</v>
      </c>
      <c r="AV47" s="499" t="s">
        <v>4188</v>
      </c>
      <c r="AW47" s="513" t="s">
        <v>4189</v>
      </c>
      <c r="AX47" s="513" t="s">
        <v>4190</v>
      </c>
      <c r="AY47" s="612" t="s">
        <v>4191</v>
      </c>
    </row>
    <row r="48" spans="2:51" ht="15" customHeight="1" outlineLevel="1" thickBot="1">
      <c r="B48" s="1735" t="s">
        <v>4192</v>
      </c>
      <c r="C48" s="1736">
        <v>0</v>
      </c>
      <c r="D48" s="1736">
        <v>0</v>
      </c>
      <c r="E48" s="1736" t="s">
        <v>3354</v>
      </c>
      <c r="F48" s="1736">
        <v>0</v>
      </c>
      <c r="G48" s="1736">
        <v>0</v>
      </c>
      <c r="H48" s="1736">
        <v>0</v>
      </c>
      <c r="I48" s="1736">
        <v>16.506849315068493</v>
      </c>
      <c r="J48" s="547">
        <v>75</v>
      </c>
      <c r="K48" s="547">
        <v>75</v>
      </c>
      <c r="L48" s="539">
        <f t="shared" si="0"/>
        <v>1238.013698630137</v>
      </c>
      <c r="M48" s="542">
        <f t="shared" si="1"/>
        <v>3.5714285714285809E-2</v>
      </c>
      <c r="N48" s="553">
        <f t="shared" si="2"/>
        <v>4.3942403177755773E-2</v>
      </c>
      <c r="O48" s="557"/>
      <c r="P48" s="557"/>
      <c r="Q48" s="555">
        <v>5.1249999999999997E-2</v>
      </c>
      <c r="R48" s="550">
        <f t="shared" si="3"/>
        <v>3.8437499999999996</v>
      </c>
      <c r="S48" s="550">
        <f t="shared" si="4"/>
        <v>3.8437499999999996</v>
      </c>
      <c r="T48" s="547">
        <v>0</v>
      </c>
      <c r="U48" s="547">
        <v>75</v>
      </c>
      <c r="V48" s="547">
        <v>15.964</v>
      </c>
      <c r="X48" s="231" t="s">
        <v>4193</v>
      </c>
      <c r="Z48" s="1369"/>
      <c r="AB48" s="1361"/>
      <c r="AC48" s="1362"/>
      <c r="AD48" s="582">
        <v>39</v>
      </c>
      <c r="AE48" s="576" t="s">
        <v>4194</v>
      </c>
      <c r="AF48" s="593" t="s">
        <v>4195</v>
      </c>
      <c r="AG48" s="593" t="s">
        <v>4196</v>
      </c>
      <c r="AH48" s="593" t="s">
        <v>4197</v>
      </c>
      <c r="AI48" s="593" t="s">
        <v>4198</v>
      </c>
      <c r="AJ48" s="593" t="s">
        <v>4199</v>
      </c>
      <c r="AK48" s="594" t="s">
        <v>4200</v>
      </c>
      <c r="AL48" s="595" t="s">
        <v>4201</v>
      </c>
      <c r="AM48" s="596" t="s">
        <v>4202</v>
      </c>
      <c r="AN48" s="596" t="s">
        <v>4203</v>
      </c>
      <c r="AO48" s="539" t="s">
        <v>4204</v>
      </c>
      <c r="AP48" s="542" t="s">
        <v>4205</v>
      </c>
      <c r="AQ48" s="542" t="s">
        <v>4206</v>
      </c>
      <c r="AR48" s="557"/>
      <c r="AS48" s="557"/>
      <c r="AT48" s="577" t="s">
        <v>4207</v>
      </c>
      <c r="AU48" s="499" t="s">
        <v>4208</v>
      </c>
      <c r="AV48" s="499" t="s">
        <v>4209</v>
      </c>
      <c r="AW48" s="513" t="s">
        <v>4210</v>
      </c>
      <c r="AX48" s="513" t="s">
        <v>4211</v>
      </c>
      <c r="AY48" s="612" t="s">
        <v>4212</v>
      </c>
    </row>
    <row r="49" spans="2:51" ht="15" customHeight="1" outlineLevel="1" thickBot="1">
      <c r="B49" s="1735" t="s">
        <v>4213</v>
      </c>
      <c r="C49" s="1736">
        <v>0</v>
      </c>
      <c r="D49" s="1736">
        <v>0</v>
      </c>
      <c r="E49" s="1736" t="s">
        <v>3354</v>
      </c>
      <c r="F49" s="1736">
        <v>0</v>
      </c>
      <c r="G49" s="1736">
        <v>0</v>
      </c>
      <c r="H49" s="1736">
        <v>0</v>
      </c>
      <c r="I49" s="1736">
        <v>16.506849315068493</v>
      </c>
      <c r="J49" s="547">
        <v>25</v>
      </c>
      <c r="K49" s="547">
        <v>25</v>
      </c>
      <c r="L49" s="539">
        <f t="shared" si="0"/>
        <v>412.67123287671234</v>
      </c>
      <c r="M49" s="542">
        <f t="shared" si="1"/>
        <v>3.5714285714285809E-2</v>
      </c>
      <c r="N49" s="553">
        <f t="shared" si="2"/>
        <v>4.3942403177755773E-2</v>
      </c>
      <c r="O49" s="557"/>
      <c r="P49" s="557"/>
      <c r="Q49" s="555">
        <v>5.1249999999999997E-2</v>
      </c>
      <c r="R49" s="550">
        <f t="shared" si="3"/>
        <v>1.28125</v>
      </c>
      <c r="S49" s="550">
        <f t="shared" si="4"/>
        <v>1.28125</v>
      </c>
      <c r="T49" s="547">
        <v>0</v>
      </c>
      <c r="U49" s="547">
        <v>25</v>
      </c>
      <c r="V49" s="547">
        <v>5.3209999999999997</v>
      </c>
      <c r="X49" s="231" t="s">
        <v>4214</v>
      </c>
      <c r="Z49" s="1369"/>
      <c r="AB49" s="1361"/>
      <c r="AC49" s="1362"/>
      <c r="AD49" s="582">
        <v>40</v>
      </c>
      <c r="AE49" s="576" t="s">
        <v>4215</v>
      </c>
      <c r="AF49" s="593" t="s">
        <v>4216</v>
      </c>
      <c r="AG49" s="593" t="s">
        <v>4217</v>
      </c>
      <c r="AH49" s="593" t="s">
        <v>4218</v>
      </c>
      <c r="AI49" s="593" t="s">
        <v>4219</v>
      </c>
      <c r="AJ49" s="593" t="s">
        <v>4220</v>
      </c>
      <c r="AK49" s="594" t="s">
        <v>4221</v>
      </c>
      <c r="AL49" s="595" t="s">
        <v>4222</v>
      </c>
      <c r="AM49" s="596" t="s">
        <v>4223</v>
      </c>
      <c r="AN49" s="596" t="s">
        <v>4224</v>
      </c>
      <c r="AO49" s="539" t="s">
        <v>4225</v>
      </c>
      <c r="AP49" s="542" t="s">
        <v>4226</v>
      </c>
      <c r="AQ49" s="542" t="s">
        <v>4227</v>
      </c>
      <c r="AR49" s="557"/>
      <c r="AS49" s="557"/>
      <c r="AT49" s="577" t="s">
        <v>4228</v>
      </c>
      <c r="AU49" s="499" t="s">
        <v>4229</v>
      </c>
      <c r="AV49" s="499" t="s">
        <v>4230</v>
      </c>
      <c r="AW49" s="513" t="s">
        <v>4231</v>
      </c>
      <c r="AX49" s="513" t="s">
        <v>4232</v>
      </c>
      <c r="AY49" s="612" t="s">
        <v>4233</v>
      </c>
    </row>
    <row r="50" spans="2:51" ht="15" customHeight="1" outlineLevel="1" thickBot="1">
      <c r="B50" s="1735" t="s">
        <v>4213</v>
      </c>
      <c r="C50" s="1736">
        <v>0</v>
      </c>
      <c r="D50" s="1736">
        <v>0</v>
      </c>
      <c r="E50" s="1736" t="s">
        <v>3354</v>
      </c>
      <c r="F50" s="1736">
        <v>0</v>
      </c>
      <c r="G50" s="1736">
        <v>0</v>
      </c>
      <c r="H50" s="1736">
        <v>0</v>
      </c>
      <c r="I50" s="1736">
        <v>16.506849315068493</v>
      </c>
      <c r="J50" s="547">
        <v>25</v>
      </c>
      <c r="K50" s="547">
        <v>25</v>
      </c>
      <c r="L50" s="539">
        <f t="shared" si="0"/>
        <v>412.67123287671234</v>
      </c>
      <c r="M50" s="542">
        <f t="shared" si="1"/>
        <v>3.5714285714285809E-2</v>
      </c>
      <c r="N50" s="553">
        <f t="shared" si="2"/>
        <v>4.3942403177755773E-2</v>
      </c>
      <c r="O50" s="557"/>
      <c r="P50" s="557"/>
      <c r="Q50" s="555">
        <v>5.1249999999999997E-2</v>
      </c>
      <c r="R50" s="550">
        <f t="shared" si="3"/>
        <v>1.28125</v>
      </c>
      <c r="S50" s="550">
        <f t="shared" si="4"/>
        <v>1.28125</v>
      </c>
      <c r="T50" s="547">
        <v>0</v>
      </c>
      <c r="U50" s="547">
        <v>25</v>
      </c>
      <c r="V50" s="547">
        <v>5.3209999999999997</v>
      </c>
      <c r="X50" s="231" t="s">
        <v>4234</v>
      </c>
      <c r="Z50" s="1369"/>
      <c r="AB50" s="1361"/>
      <c r="AC50" s="1362"/>
      <c r="AD50" s="582">
        <v>41</v>
      </c>
      <c r="AE50" s="576" t="s">
        <v>4235</v>
      </c>
      <c r="AF50" s="593" t="s">
        <v>4236</v>
      </c>
      <c r="AG50" s="593" t="s">
        <v>4237</v>
      </c>
      <c r="AH50" s="593" t="s">
        <v>4238</v>
      </c>
      <c r="AI50" s="593" t="s">
        <v>4239</v>
      </c>
      <c r="AJ50" s="593" t="s">
        <v>4240</v>
      </c>
      <c r="AK50" s="594" t="s">
        <v>4241</v>
      </c>
      <c r="AL50" s="595" t="s">
        <v>4242</v>
      </c>
      <c r="AM50" s="596" t="s">
        <v>4243</v>
      </c>
      <c r="AN50" s="596" t="s">
        <v>4244</v>
      </c>
      <c r="AO50" s="539" t="s">
        <v>4245</v>
      </c>
      <c r="AP50" s="542" t="s">
        <v>4246</v>
      </c>
      <c r="AQ50" s="542" t="s">
        <v>4247</v>
      </c>
      <c r="AR50" s="557"/>
      <c r="AS50" s="557"/>
      <c r="AT50" s="577" t="s">
        <v>4248</v>
      </c>
      <c r="AU50" s="499" t="s">
        <v>4249</v>
      </c>
      <c r="AV50" s="499" t="s">
        <v>4250</v>
      </c>
      <c r="AW50" s="513" t="s">
        <v>4251</v>
      </c>
      <c r="AX50" s="513" t="s">
        <v>4252</v>
      </c>
      <c r="AY50" s="612" t="s">
        <v>4253</v>
      </c>
    </row>
    <row r="51" spans="2:51" ht="15" customHeight="1" outlineLevel="1" thickBot="1">
      <c r="B51" s="1735" t="s">
        <v>4213</v>
      </c>
      <c r="C51" s="1736">
        <v>0</v>
      </c>
      <c r="D51" s="1736">
        <v>0</v>
      </c>
      <c r="E51" s="1736" t="s">
        <v>3354</v>
      </c>
      <c r="F51" s="1736">
        <v>0</v>
      </c>
      <c r="G51" s="1736">
        <v>0</v>
      </c>
      <c r="H51" s="1736">
        <v>0</v>
      </c>
      <c r="I51" s="1736">
        <v>16.506849315068493</v>
      </c>
      <c r="J51" s="547">
        <v>25</v>
      </c>
      <c r="K51" s="547">
        <v>25</v>
      </c>
      <c r="L51" s="539">
        <f t="shared" si="0"/>
        <v>412.67123287671234</v>
      </c>
      <c r="M51" s="542">
        <f t="shared" si="1"/>
        <v>3.5714285714285809E-2</v>
      </c>
      <c r="N51" s="553">
        <f t="shared" si="2"/>
        <v>4.3942403177755773E-2</v>
      </c>
      <c r="O51" s="557"/>
      <c r="P51" s="557"/>
      <c r="Q51" s="555">
        <v>5.1249999999999997E-2</v>
      </c>
      <c r="R51" s="550">
        <f t="shared" si="3"/>
        <v>1.28125</v>
      </c>
      <c r="S51" s="550">
        <f t="shared" si="4"/>
        <v>1.28125</v>
      </c>
      <c r="T51" s="547">
        <v>0</v>
      </c>
      <c r="U51" s="547">
        <v>25</v>
      </c>
      <c r="V51" s="547">
        <v>5.3209999999999997</v>
      </c>
      <c r="X51" s="231" t="s">
        <v>4254</v>
      </c>
      <c r="Z51" s="1369"/>
      <c r="AB51" s="1361"/>
      <c r="AC51" s="1362"/>
      <c r="AD51" s="582">
        <v>42</v>
      </c>
      <c r="AE51" s="576" t="s">
        <v>4255</v>
      </c>
      <c r="AF51" s="593" t="s">
        <v>4256</v>
      </c>
      <c r="AG51" s="593" t="s">
        <v>4257</v>
      </c>
      <c r="AH51" s="593" t="s">
        <v>4258</v>
      </c>
      <c r="AI51" s="593" t="s">
        <v>4259</v>
      </c>
      <c r="AJ51" s="593" t="s">
        <v>4260</v>
      </c>
      <c r="AK51" s="594" t="s">
        <v>4261</v>
      </c>
      <c r="AL51" s="595" t="s">
        <v>4262</v>
      </c>
      <c r="AM51" s="596" t="s">
        <v>4263</v>
      </c>
      <c r="AN51" s="596" t="s">
        <v>4264</v>
      </c>
      <c r="AO51" s="539" t="s">
        <v>4265</v>
      </c>
      <c r="AP51" s="542" t="s">
        <v>4266</v>
      </c>
      <c r="AQ51" s="542" t="s">
        <v>4267</v>
      </c>
      <c r="AR51" s="557"/>
      <c r="AS51" s="557"/>
      <c r="AT51" s="577" t="s">
        <v>4268</v>
      </c>
      <c r="AU51" s="499" t="s">
        <v>4269</v>
      </c>
      <c r="AV51" s="499" t="s">
        <v>4270</v>
      </c>
      <c r="AW51" s="513" t="s">
        <v>4271</v>
      </c>
      <c r="AX51" s="513" t="s">
        <v>4272</v>
      </c>
      <c r="AY51" s="612" t="s">
        <v>4273</v>
      </c>
    </row>
    <row r="52" spans="2:51" ht="15" customHeight="1" outlineLevel="1" thickBot="1">
      <c r="B52" s="1735" t="s">
        <v>4274</v>
      </c>
      <c r="C52" s="1736">
        <v>0</v>
      </c>
      <c r="D52" s="1736">
        <v>0</v>
      </c>
      <c r="E52" s="1736" t="s">
        <v>3354</v>
      </c>
      <c r="F52" s="1736">
        <v>0</v>
      </c>
      <c r="G52" s="1736">
        <v>0</v>
      </c>
      <c r="H52" s="1736">
        <v>0</v>
      </c>
      <c r="I52" s="1736">
        <v>16.506849315068493</v>
      </c>
      <c r="J52" s="547">
        <v>250</v>
      </c>
      <c r="K52" s="547">
        <v>250</v>
      </c>
      <c r="L52" s="539">
        <f t="shared" si="0"/>
        <v>4126.7123287671229</v>
      </c>
      <c r="M52" s="542">
        <f t="shared" si="1"/>
        <v>3.5714285714285809E-2</v>
      </c>
      <c r="N52" s="553">
        <f t="shared" si="2"/>
        <v>4.3942403177755773E-2</v>
      </c>
      <c r="O52" s="557"/>
      <c r="P52" s="557"/>
      <c r="Q52" s="555">
        <v>5.1249999999999997E-2</v>
      </c>
      <c r="R52" s="550">
        <f t="shared" si="3"/>
        <v>12.8125</v>
      </c>
      <c r="S52" s="550">
        <f t="shared" si="4"/>
        <v>12.8125</v>
      </c>
      <c r="T52" s="547">
        <v>0</v>
      </c>
      <c r="U52" s="547">
        <v>250</v>
      </c>
      <c r="V52" s="547">
        <v>63.271000000000001</v>
      </c>
      <c r="X52" s="231" t="s">
        <v>4275</v>
      </c>
      <c r="Z52" s="1369"/>
      <c r="AB52" s="1361"/>
      <c r="AC52" s="1362"/>
      <c r="AD52" s="582">
        <v>43</v>
      </c>
      <c r="AE52" s="576" t="s">
        <v>4276</v>
      </c>
      <c r="AF52" s="593" t="s">
        <v>4277</v>
      </c>
      <c r="AG52" s="593" t="s">
        <v>4278</v>
      </c>
      <c r="AH52" s="593" t="s">
        <v>4279</v>
      </c>
      <c r="AI52" s="593" t="s">
        <v>4280</v>
      </c>
      <c r="AJ52" s="593" t="s">
        <v>4281</v>
      </c>
      <c r="AK52" s="594" t="s">
        <v>4282</v>
      </c>
      <c r="AL52" s="595" t="s">
        <v>4283</v>
      </c>
      <c r="AM52" s="596" t="s">
        <v>4284</v>
      </c>
      <c r="AN52" s="596" t="s">
        <v>4285</v>
      </c>
      <c r="AO52" s="539" t="s">
        <v>4286</v>
      </c>
      <c r="AP52" s="542" t="s">
        <v>4287</v>
      </c>
      <c r="AQ52" s="542" t="s">
        <v>4288</v>
      </c>
      <c r="AR52" s="557"/>
      <c r="AS52" s="557"/>
      <c r="AT52" s="577" t="s">
        <v>4289</v>
      </c>
      <c r="AU52" s="499" t="s">
        <v>4290</v>
      </c>
      <c r="AV52" s="499" t="s">
        <v>4291</v>
      </c>
      <c r="AW52" s="513" t="s">
        <v>4292</v>
      </c>
      <c r="AX52" s="513" t="s">
        <v>4293</v>
      </c>
      <c r="AY52" s="612" t="s">
        <v>4294</v>
      </c>
    </row>
    <row r="53" spans="2:51" ht="15" customHeight="1" outlineLevel="1" thickBot="1">
      <c r="B53" s="1735" t="s">
        <v>4295</v>
      </c>
      <c r="C53" s="1736">
        <v>0</v>
      </c>
      <c r="D53" s="1736">
        <v>0</v>
      </c>
      <c r="E53" s="1736" t="s">
        <v>3354</v>
      </c>
      <c r="F53" s="1736">
        <v>0</v>
      </c>
      <c r="G53" s="1736">
        <v>0</v>
      </c>
      <c r="H53" s="1736">
        <v>0</v>
      </c>
      <c r="I53" s="1736">
        <v>16.506849315068493</v>
      </c>
      <c r="J53" s="547">
        <v>200</v>
      </c>
      <c r="K53" s="547">
        <v>200</v>
      </c>
      <c r="L53" s="539">
        <f t="shared" si="0"/>
        <v>3301.3698630136987</v>
      </c>
      <c r="M53" s="542">
        <f t="shared" si="1"/>
        <v>3.5714285714285809E-2</v>
      </c>
      <c r="N53" s="553">
        <f t="shared" si="2"/>
        <v>4.3942403177755773E-2</v>
      </c>
      <c r="O53" s="557"/>
      <c r="P53" s="557"/>
      <c r="Q53" s="555">
        <v>5.1249999999999997E-2</v>
      </c>
      <c r="R53" s="550">
        <f t="shared" si="3"/>
        <v>10.25</v>
      </c>
      <c r="S53" s="550">
        <f t="shared" si="4"/>
        <v>10.25</v>
      </c>
      <c r="T53" s="547">
        <v>0</v>
      </c>
      <c r="U53" s="547">
        <v>200</v>
      </c>
      <c r="V53" s="547">
        <v>103.76</v>
      </c>
      <c r="X53" s="231" t="s">
        <v>4296</v>
      </c>
      <c r="Z53" s="1369"/>
      <c r="AB53" s="1361"/>
      <c r="AC53" s="1362"/>
      <c r="AD53" s="582">
        <v>44</v>
      </c>
      <c r="AE53" s="576" t="s">
        <v>4297</v>
      </c>
      <c r="AF53" s="593" t="s">
        <v>4298</v>
      </c>
      <c r="AG53" s="593" t="s">
        <v>4299</v>
      </c>
      <c r="AH53" s="593" t="s">
        <v>4300</v>
      </c>
      <c r="AI53" s="593" t="s">
        <v>4301</v>
      </c>
      <c r="AJ53" s="593" t="s">
        <v>4302</v>
      </c>
      <c r="AK53" s="594" t="s">
        <v>4303</v>
      </c>
      <c r="AL53" s="595" t="s">
        <v>4304</v>
      </c>
      <c r="AM53" s="596" t="s">
        <v>4305</v>
      </c>
      <c r="AN53" s="596" t="s">
        <v>4306</v>
      </c>
      <c r="AO53" s="539" t="s">
        <v>4307</v>
      </c>
      <c r="AP53" s="542" t="s">
        <v>4308</v>
      </c>
      <c r="AQ53" s="542" t="s">
        <v>4309</v>
      </c>
      <c r="AR53" s="557"/>
      <c r="AS53" s="557"/>
      <c r="AT53" s="577" t="s">
        <v>4310</v>
      </c>
      <c r="AU53" s="499" t="s">
        <v>4311</v>
      </c>
      <c r="AV53" s="499" t="s">
        <v>4312</v>
      </c>
      <c r="AW53" s="513" t="s">
        <v>4313</v>
      </c>
      <c r="AX53" s="513" t="s">
        <v>4314</v>
      </c>
      <c r="AY53" s="612" t="s">
        <v>4315</v>
      </c>
    </row>
    <row r="54" spans="2:51" ht="15" customHeight="1" outlineLevel="1" thickBot="1">
      <c r="B54" s="1735" t="s">
        <v>4316</v>
      </c>
      <c r="C54" s="1736">
        <v>0</v>
      </c>
      <c r="D54" s="1736">
        <v>0</v>
      </c>
      <c r="E54" s="1736" t="s">
        <v>3354</v>
      </c>
      <c r="F54" s="1736">
        <v>0</v>
      </c>
      <c r="G54" s="1736">
        <v>0</v>
      </c>
      <c r="H54" s="1736">
        <v>0</v>
      </c>
      <c r="I54" s="1736">
        <v>10.868493150684932</v>
      </c>
      <c r="J54" s="547">
        <v>200</v>
      </c>
      <c r="K54" s="547">
        <v>200</v>
      </c>
      <c r="L54" s="539">
        <f t="shared" si="0"/>
        <v>2173.6986301369866</v>
      </c>
      <c r="M54" s="542">
        <f t="shared" si="1"/>
        <v>4.3990147783251388E-2</v>
      </c>
      <c r="N54" s="553">
        <f t="shared" si="2"/>
        <v>5.2284011916583939E-2</v>
      </c>
      <c r="O54" s="557"/>
      <c r="P54" s="557"/>
      <c r="Q54" s="555">
        <v>5.9650000000000002E-2</v>
      </c>
      <c r="R54" s="550">
        <f t="shared" si="3"/>
        <v>11.93</v>
      </c>
      <c r="S54" s="550">
        <f t="shared" si="4"/>
        <v>11.93</v>
      </c>
      <c r="T54" s="547">
        <v>0</v>
      </c>
      <c r="U54" s="547">
        <v>200</v>
      </c>
      <c r="V54" s="547">
        <v>104.17100000000001</v>
      </c>
      <c r="X54" s="231" t="s">
        <v>4317</v>
      </c>
      <c r="Z54" s="1369"/>
      <c r="AB54" s="1361"/>
      <c r="AC54" s="1362"/>
      <c r="AD54" s="582">
        <v>45</v>
      </c>
      <c r="AE54" s="576" t="s">
        <v>4318</v>
      </c>
      <c r="AF54" s="593" t="s">
        <v>4319</v>
      </c>
      <c r="AG54" s="593" t="s">
        <v>4320</v>
      </c>
      <c r="AH54" s="593" t="s">
        <v>4321</v>
      </c>
      <c r="AI54" s="593" t="s">
        <v>4322</v>
      </c>
      <c r="AJ54" s="593" t="s">
        <v>4323</v>
      </c>
      <c r="AK54" s="594" t="s">
        <v>4324</v>
      </c>
      <c r="AL54" s="595" t="s">
        <v>4325</v>
      </c>
      <c r="AM54" s="596" t="s">
        <v>4326</v>
      </c>
      <c r="AN54" s="596" t="s">
        <v>4327</v>
      </c>
      <c r="AO54" s="539" t="s">
        <v>4328</v>
      </c>
      <c r="AP54" s="542" t="s">
        <v>4329</v>
      </c>
      <c r="AQ54" s="542" t="s">
        <v>4330</v>
      </c>
      <c r="AR54" s="557"/>
      <c r="AS54" s="557"/>
      <c r="AT54" s="577" t="s">
        <v>4331</v>
      </c>
      <c r="AU54" s="499" t="s">
        <v>4332</v>
      </c>
      <c r="AV54" s="499" t="s">
        <v>4333</v>
      </c>
      <c r="AW54" s="513" t="s">
        <v>4334</v>
      </c>
      <c r="AX54" s="513" t="s">
        <v>4335</v>
      </c>
      <c r="AY54" s="612" t="s">
        <v>4336</v>
      </c>
    </row>
    <row r="55" spans="2:51" ht="15" customHeight="1" outlineLevel="1" thickBot="1">
      <c r="B55" s="1735" t="s">
        <v>4337</v>
      </c>
      <c r="C55" s="1736">
        <v>0</v>
      </c>
      <c r="D55" s="1736">
        <v>0</v>
      </c>
      <c r="E55" s="1736" t="s">
        <v>3354</v>
      </c>
      <c r="F55" s="1736">
        <v>0</v>
      </c>
      <c r="G55" s="1736">
        <v>0</v>
      </c>
      <c r="H55" s="1736">
        <v>0</v>
      </c>
      <c r="I55" s="1736">
        <v>17.399999999999999</v>
      </c>
      <c r="J55" s="547">
        <v>94.051000000000002</v>
      </c>
      <c r="K55" s="547">
        <v>94.051000000000002</v>
      </c>
      <c r="L55" s="539">
        <f t="shared" si="0"/>
        <v>1636.4874</v>
      </c>
      <c r="M55" s="542">
        <f t="shared" si="1"/>
        <v>4.6403940886699635E-2</v>
      </c>
      <c r="N55" s="553">
        <f t="shared" si="2"/>
        <v>5.4716981132075571E-2</v>
      </c>
      <c r="O55" s="557"/>
      <c r="P55" s="557"/>
      <c r="Q55" s="555">
        <v>6.2100000000000002E-2</v>
      </c>
      <c r="R55" s="550">
        <f t="shared" si="3"/>
        <v>5.8405671000000003</v>
      </c>
      <c r="S55" s="550">
        <f t="shared" si="4"/>
        <v>5.8405671000000003</v>
      </c>
      <c r="T55" s="547">
        <v>0</v>
      </c>
      <c r="U55" s="547">
        <v>94.051000000000002</v>
      </c>
      <c r="V55" s="547">
        <v>62.546999999999997</v>
      </c>
      <c r="X55" s="231" t="s">
        <v>4338</v>
      </c>
      <c r="Z55" s="1369"/>
      <c r="AB55" s="1361"/>
      <c r="AC55" s="1362"/>
      <c r="AD55" s="582">
        <v>46</v>
      </c>
      <c r="AE55" s="576" t="s">
        <v>4339</v>
      </c>
      <c r="AF55" s="593" t="s">
        <v>4340</v>
      </c>
      <c r="AG55" s="593" t="s">
        <v>4341</v>
      </c>
      <c r="AH55" s="593" t="s">
        <v>4342</v>
      </c>
      <c r="AI55" s="593" t="s">
        <v>4343</v>
      </c>
      <c r="AJ55" s="593" t="s">
        <v>4344</v>
      </c>
      <c r="AK55" s="594" t="s">
        <v>4345</v>
      </c>
      <c r="AL55" s="595" t="s">
        <v>4346</v>
      </c>
      <c r="AM55" s="596" t="s">
        <v>4347</v>
      </c>
      <c r="AN55" s="596" t="s">
        <v>4348</v>
      </c>
      <c r="AO55" s="539" t="s">
        <v>4349</v>
      </c>
      <c r="AP55" s="542" t="s">
        <v>4350</v>
      </c>
      <c r="AQ55" s="542" t="s">
        <v>4351</v>
      </c>
      <c r="AR55" s="557"/>
      <c r="AS55" s="557"/>
      <c r="AT55" s="577" t="s">
        <v>4352</v>
      </c>
      <c r="AU55" s="499" t="s">
        <v>4353</v>
      </c>
      <c r="AV55" s="499" t="s">
        <v>4354</v>
      </c>
      <c r="AW55" s="513" t="s">
        <v>4355</v>
      </c>
      <c r="AX55" s="513" t="s">
        <v>4356</v>
      </c>
      <c r="AY55" s="612" t="s">
        <v>4357</v>
      </c>
    </row>
    <row r="56" spans="2:51" ht="15" customHeight="1" outlineLevel="1" thickBot="1">
      <c r="B56" s="1735" t="s">
        <v>4358</v>
      </c>
      <c r="C56" s="1736">
        <v>0</v>
      </c>
      <c r="D56" s="1736">
        <v>0</v>
      </c>
      <c r="E56" s="1736" t="s">
        <v>3354</v>
      </c>
      <c r="F56" s="1736">
        <v>0</v>
      </c>
      <c r="G56" s="1736">
        <v>0</v>
      </c>
      <c r="H56" s="1736">
        <v>0</v>
      </c>
      <c r="I56" s="1736">
        <v>37.049315068493151</v>
      </c>
      <c r="J56" s="547">
        <v>114.85</v>
      </c>
      <c r="K56" s="547">
        <v>114.85</v>
      </c>
      <c r="L56" s="539">
        <f t="shared" si="0"/>
        <v>4255.1138356164383</v>
      </c>
      <c r="M56" s="542">
        <f t="shared" si="1"/>
        <v>6.1458128078817786E-2</v>
      </c>
      <c r="N56" s="553">
        <f t="shared" si="2"/>
        <v>6.9890764647467796E-2</v>
      </c>
      <c r="O56" s="557"/>
      <c r="P56" s="557"/>
      <c r="Q56" s="555">
        <v>7.7380000000000004E-2</v>
      </c>
      <c r="R56" s="550">
        <f t="shared" si="3"/>
        <v>8.8870930000000001</v>
      </c>
      <c r="S56" s="550">
        <f t="shared" si="4"/>
        <v>8.8870930000000001</v>
      </c>
      <c r="T56" s="547">
        <v>0</v>
      </c>
      <c r="U56" s="547">
        <v>114.85</v>
      </c>
      <c r="V56" s="547">
        <v>184.09800000000001</v>
      </c>
      <c r="X56" s="231" t="s">
        <v>4359</v>
      </c>
      <c r="Z56" s="1369"/>
      <c r="AB56" s="1361"/>
      <c r="AC56" s="1362"/>
      <c r="AD56" s="582">
        <v>47</v>
      </c>
      <c r="AE56" s="576" t="s">
        <v>4360</v>
      </c>
      <c r="AF56" s="593" t="s">
        <v>4361</v>
      </c>
      <c r="AG56" s="593" t="s">
        <v>4362</v>
      </c>
      <c r="AH56" s="593" t="s">
        <v>4363</v>
      </c>
      <c r="AI56" s="593" t="s">
        <v>4364</v>
      </c>
      <c r="AJ56" s="593" t="s">
        <v>4365</v>
      </c>
      <c r="AK56" s="594" t="s">
        <v>4366</v>
      </c>
      <c r="AL56" s="595" t="s">
        <v>4367</v>
      </c>
      <c r="AM56" s="596" t="s">
        <v>4368</v>
      </c>
      <c r="AN56" s="596" t="s">
        <v>4369</v>
      </c>
      <c r="AO56" s="539" t="s">
        <v>4370</v>
      </c>
      <c r="AP56" s="542" t="s">
        <v>4371</v>
      </c>
      <c r="AQ56" s="542" t="s">
        <v>4372</v>
      </c>
      <c r="AR56" s="557"/>
      <c r="AS56" s="557"/>
      <c r="AT56" s="577" t="s">
        <v>4373</v>
      </c>
      <c r="AU56" s="499" t="s">
        <v>4374</v>
      </c>
      <c r="AV56" s="499" t="s">
        <v>4375</v>
      </c>
      <c r="AW56" s="513" t="s">
        <v>4376</v>
      </c>
      <c r="AX56" s="513" t="s">
        <v>4377</v>
      </c>
      <c r="AY56" s="612" t="s">
        <v>4378</v>
      </c>
    </row>
    <row r="57" spans="2:51" ht="15" customHeight="1" outlineLevel="1" thickBot="1">
      <c r="B57" s="1735" t="s">
        <v>4379</v>
      </c>
      <c r="C57" s="1736">
        <v>0</v>
      </c>
      <c r="D57" s="1736">
        <v>0</v>
      </c>
      <c r="E57" s="1736" t="s">
        <v>3354</v>
      </c>
      <c r="F57" s="1736">
        <v>0</v>
      </c>
      <c r="G57" s="1736">
        <v>0</v>
      </c>
      <c r="H57" s="1736">
        <v>0</v>
      </c>
      <c r="I57" s="1736">
        <v>10.824657534246576</v>
      </c>
      <c r="J57" s="547">
        <v>200</v>
      </c>
      <c r="K57" s="547">
        <v>200</v>
      </c>
      <c r="L57" s="539">
        <f t="shared" si="0"/>
        <v>2164.9315068493152</v>
      </c>
      <c r="M57" s="542">
        <f t="shared" si="1"/>
        <v>-5.2807881773396792E-3</v>
      </c>
      <c r="N57" s="553">
        <f t="shared" si="2"/>
        <v>2.6216484607748392E-3</v>
      </c>
      <c r="O57" s="557"/>
      <c r="P57" s="557"/>
      <c r="Q57" s="555">
        <v>9.6399999999999993E-3</v>
      </c>
      <c r="R57" s="550">
        <f t="shared" si="3"/>
        <v>1.9279999999999999</v>
      </c>
      <c r="S57" s="550">
        <f t="shared" si="4"/>
        <v>1.9279999999999999</v>
      </c>
      <c r="T57" s="547">
        <v>0</v>
      </c>
      <c r="U57" s="547">
        <v>200</v>
      </c>
      <c r="V57" s="547">
        <v>199.55799999999999</v>
      </c>
      <c r="X57" s="231" t="s">
        <v>4380</v>
      </c>
      <c r="Z57" s="1369"/>
      <c r="AB57" s="1361"/>
      <c r="AC57" s="1362"/>
      <c r="AD57" s="582">
        <v>48</v>
      </c>
      <c r="AE57" s="576" t="s">
        <v>4381</v>
      </c>
      <c r="AF57" s="593" t="s">
        <v>4382</v>
      </c>
      <c r="AG57" s="593" t="s">
        <v>4383</v>
      </c>
      <c r="AH57" s="593" t="s">
        <v>4384</v>
      </c>
      <c r="AI57" s="593" t="s">
        <v>4385</v>
      </c>
      <c r="AJ57" s="593" t="s">
        <v>4386</v>
      </c>
      <c r="AK57" s="594" t="s">
        <v>4387</v>
      </c>
      <c r="AL57" s="595" t="s">
        <v>4388</v>
      </c>
      <c r="AM57" s="596" t="s">
        <v>4389</v>
      </c>
      <c r="AN57" s="596" t="s">
        <v>4390</v>
      </c>
      <c r="AO57" s="539" t="s">
        <v>4391</v>
      </c>
      <c r="AP57" s="542" t="s">
        <v>4392</v>
      </c>
      <c r="AQ57" s="542" t="s">
        <v>4393</v>
      </c>
      <c r="AR57" s="557"/>
      <c r="AS57" s="557"/>
      <c r="AT57" s="577" t="s">
        <v>4394</v>
      </c>
      <c r="AU57" s="499" t="s">
        <v>4395</v>
      </c>
      <c r="AV57" s="499" t="s">
        <v>4396</v>
      </c>
      <c r="AW57" s="513" t="s">
        <v>4397</v>
      </c>
      <c r="AX57" s="513" t="s">
        <v>4398</v>
      </c>
      <c r="AY57" s="612" t="s">
        <v>4399</v>
      </c>
    </row>
    <row r="58" spans="2:51" ht="15" customHeight="1" outlineLevel="1" thickBot="1">
      <c r="B58" s="1735" t="s">
        <v>4400</v>
      </c>
      <c r="C58" s="1736">
        <v>0</v>
      </c>
      <c r="D58" s="1736">
        <v>0</v>
      </c>
      <c r="E58" s="1736" t="s">
        <v>3354</v>
      </c>
      <c r="F58" s="1736">
        <v>0</v>
      </c>
      <c r="G58" s="1736">
        <v>0</v>
      </c>
      <c r="H58" s="1736">
        <v>0</v>
      </c>
      <c r="I58" s="1736">
        <v>2.8191780821917809</v>
      </c>
      <c r="J58" s="547">
        <v>100</v>
      </c>
      <c r="K58" s="547">
        <v>100</v>
      </c>
      <c r="L58" s="539">
        <f t="shared" si="0"/>
        <v>281.91780821917808</v>
      </c>
      <c r="M58" s="542">
        <f t="shared" si="1"/>
        <v>-4.5418719211822722E-3</v>
      </c>
      <c r="N58" s="553">
        <f t="shared" si="2"/>
        <v>3.3664349553128581E-3</v>
      </c>
      <c r="O58" s="557"/>
      <c r="P58" s="557"/>
      <c r="Q58" s="555">
        <v>1.039E-2</v>
      </c>
      <c r="R58" s="550">
        <f t="shared" si="3"/>
        <v>1.0389999999999999</v>
      </c>
      <c r="S58" s="550">
        <f t="shared" si="4"/>
        <v>1.0389999999999999</v>
      </c>
      <c r="T58" s="547">
        <v>0</v>
      </c>
      <c r="U58" s="547">
        <v>100</v>
      </c>
      <c r="V58" s="547">
        <v>100.526</v>
      </c>
      <c r="X58" s="231" t="s">
        <v>4401</v>
      </c>
      <c r="Z58" s="1369"/>
      <c r="AB58" s="1361"/>
      <c r="AC58" s="1362"/>
      <c r="AD58" s="582">
        <v>49</v>
      </c>
      <c r="AE58" s="576" t="s">
        <v>4402</v>
      </c>
      <c r="AF58" s="593" t="s">
        <v>4403</v>
      </c>
      <c r="AG58" s="593" t="s">
        <v>4404</v>
      </c>
      <c r="AH58" s="593" t="s">
        <v>4405</v>
      </c>
      <c r="AI58" s="593" t="s">
        <v>4406</v>
      </c>
      <c r="AJ58" s="593" t="s">
        <v>4407</v>
      </c>
      <c r="AK58" s="594" t="s">
        <v>4408</v>
      </c>
      <c r="AL58" s="595" t="s">
        <v>4409</v>
      </c>
      <c r="AM58" s="596" t="s">
        <v>4410</v>
      </c>
      <c r="AN58" s="596" t="s">
        <v>4411</v>
      </c>
      <c r="AO58" s="539" t="s">
        <v>4412</v>
      </c>
      <c r="AP58" s="542" t="s">
        <v>4413</v>
      </c>
      <c r="AQ58" s="542" t="s">
        <v>4414</v>
      </c>
      <c r="AR58" s="557"/>
      <c r="AS58" s="557"/>
      <c r="AT58" s="577" t="s">
        <v>4415</v>
      </c>
      <c r="AU58" s="499" t="s">
        <v>4416</v>
      </c>
      <c r="AV58" s="499" t="s">
        <v>4417</v>
      </c>
      <c r="AW58" s="513" t="s">
        <v>4418</v>
      </c>
      <c r="AX58" s="513" t="s">
        <v>4419</v>
      </c>
      <c r="AY58" s="612" t="s">
        <v>4420</v>
      </c>
    </row>
    <row r="59" spans="2:51" ht="15" customHeight="1" outlineLevel="1" thickBot="1">
      <c r="B59" s="1735" t="s">
        <v>4421</v>
      </c>
      <c r="C59" s="1736">
        <v>0</v>
      </c>
      <c r="D59" s="1736">
        <v>0</v>
      </c>
      <c r="E59" s="1736" t="s">
        <v>3354</v>
      </c>
      <c r="F59" s="1736">
        <v>0</v>
      </c>
      <c r="G59" s="1736">
        <v>0</v>
      </c>
      <c r="H59" s="1736">
        <v>0</v>
      </c>
      <c r="I59" s="1736">
        <v>10.824657534246576</v>
      </c>
      <c r="J59" s="547">
        <v>50</v>
      </c>
      <c r="K59" s="547">
        <v>50</v>
      </c>
      <c r="L59" s="539">
        <f t="shared" si="0"/>
        <v>541.23287671232879</v>
      </c>
      <c r="M59" s="542">
        <f t="shared" si="1"/>
        <v>-4.5418719211822722E-3</v>
      </c>
      <c r="N59" s="553">
        <f t="shared" si="2"/>
        <v>3.3664349553128581E-3</v>
      </c>
      <c r="O59" s="557"/>
      <c r="P59" s="557"/>
      <c r="Q59" s="555">
        <v>1.039E-2</v>
      </c>
      <c r="R59" s="550">
        <f t="shared" si="3"/>
        <v>0.51949999999999996</v>
      </c>
      <c r="S59" s="550">
        <f t="shared" si="4"/>
        <v>0.51949999999999996</v>
      </c>
      <c r="T59" s="547">
        <v>0</v>
      </c>
      <c r="U59" s="547">
        <v>50</v>
      </c>
      <c r="V59" s="547">
        <v>50</v>
      </c>
      <c r="X59" s="231" t="s">
        <v>4422</v>
      </c>
      <c r="Z59" s="1369"/>
      <c r="AB59" s="1361"/>
      <c r="AC59" s="1362"/>
      <c r="AD59" s="582">
        <v>50</v>
      </c>
      <c r="AE59" s="576" t="s">
        <v>4423</v>
      </c>
      <c r="AF59" s="593" t="s">
        <v>4424</v>
      </c>
      <c r="AG59" s="593" t="s">
        <v>4425</v>
      </c>
      <c r="AH59" s="593" t="s">
        <v>4426</v>
      </c>
      <c r="AI59" s="593" t="s">
        <v>4427</v>
      </c>
      <c r="AJ59" s="593" t="s">
        <v>4428</v>
      </c>
      <c r="AK59" s="594" t="s">
        <v>4429</v>
      </c>
      <c r="AL59" s="595" t="s">
        <v>4430</v>
      </c>
      <c r="AM59" s="596" t="s">
        <v>4431</v>
      </c>
      <c r="AN59" s="596" t="s">
        <v>4432</v>
      </c>
      <c r="AO59" s="539" t="s">
        <v>4433</v>
      </c>
      <c r="AP59" s="542" t="s">
        <v>4434</v>
      </c>
      <c r="AQ59" s="542" t="s">
        <v>4435</v>
      </c>
      <c r="AR59" s="557"/>
      <c r="AS59" s="557"/>
      <c r="AT59" s="577" t="s">
        <v>4436</v>
      </c>
      <c r="AU59" s="499" t="s">
        <v>4437</v>
      </c>
      <c r="AV59" s="499" t="s">
        <v>4438</v>
      </c>
      <c r="AW59" s="513" t="s">
        <v>4439</v>
      </c>
      <c r="AX59" s="513" t="s">
        <v>4440</v>
      </c>
      <c r="AY59" s="612" t="s">
        <v>4441</v>
      </c>
    </row>
    <row r="60" spans="2:51" ht="15" thickBot="1">
      <c r="B60" s="1735" t="s">
        <v>4442</v>
      </c>
      <c r="C60" s="1736">
        <v>0</v>
      </c>
      <c r="D60" s="1736">
        <v>0</v>
      </c>
      <c r="E60" s="1736" t="s">
        <v>3354</v>
      </c>
      <c r="F60" s="1736">
        <v>0</v>
      </c>
      <c r="G60" s="1736">
        <v>0</v>
      </c>
      <c r="H60" s="1736">
        <v>0</v>
      </c>
      <c r="I60" s="1736">
        <v>2.8191780821917809</v>
      </c>
      <c r="J60" s="547">
        <v>150</v>
      </c>
      <c r="K60" s="547">
        <v>150</v>
      </c>
      <c r="L60" s="539">
        <f t="shared" si="0"/>
        <v>422.87671232876716</v>
      </c>
      <c r="M60" s="542">
        <f t="shared" si="1"/>
        <v>-4.5418719211822722E-3</v>
      </c>
      <c r="N60" s="553">
        <f t="shared" si="2"/>
        <v>3.3664349553128581E-3</v>
      </c>
      <c r="O60" s="557"/>
      <c r="P60" s="557"/>
      <c r="Q60" s="555">
        <v>1.039E-2</v>
      </c>
      <c r="R60" s="550">
        <f t="shared" si="3"/>
        <v>1.5585</v>
      </c>
      <c r="S60" s="550">
        <f t="shared" si="4"/>
        <v>1.5585</v>
      </c>
      <c r="T60" s="547">
        <v>0</v>
      </c>
      <c r="U60" s="547">
        <v>150</v>
      </c>
      <c r="V60" s="547">
        <v>150.55099999999999</v>
      </c>
      <c r="X60" s="231" t="s">
        <v>4443</v>
      </c>
      <c r="Z60" s="1369"/>
      <c r="AB60" s="1361"/>
      <c r="AC60" s="1362"/>
      <c r="AD60" s="582">
        <v>51</v>
      </c>
      <c r="AE60" s="576" t="s">
        <v>4444</v>
      </c>
      <c r="AF60" s="593" t="s">
        <v>4445</v>
      </c>
      <c r="AG60" s="593" t="s">
        <v>4446</v>
      </c>
      <c r="AH60" s="593" t="s">
        <v>4447</v>
      </c>
      <c r="AI60" s="593" t="s">
        <v>4448</v>
      </c>
      <c r="AJ60" s="593" t="s">
        <v>4449</v>
      </c>
      <c r="AK60" s="594" t="s">
        <v>4450</v>
      </c>
      <c r="AL60" s="595" t="s">
        <v>4451</v>
      </c>
      <c r="AM60" s="596" t="s">
        <v>4452</v>
      </c>
      <c r="AN60" s="596" t="s">
        <v>4453</v>
      </c>
      <c r="AO60" s="539" t="s">
        <v>4454</v>
      </c>
      <c r="AP60" s="542" t="s">
        <v>4455</v>
      </c>
      <c r="AQ60" s="542" t="s">
        <v>4456</v>
      </c>
      <c r="AR60" s="557"/>
      <c r="AS60" s="557"/>
      <c r="AT60" s="577" t="s">
        <v>4457</v>
      </c>
      <c r="AU60" s="499" t="s">
        <v>4458</v>
      </c>
      <c r="AV60" s="499" t="s">
        <v>4459</v>
      </c>
      <c r="AW60" s="513" t="s">
        <v>4460</v>
      </c>
      <c r="AX60" s="513" t="s">
        <v>4461</v>
      </c>
      <c r="AY60" s="612" t="s">
        <v>4462</v>
      </c>
    </row>
    <row r="61" spans="2:51" ht="15" customHeight="1" outlineLevel="1" thickBot="1">
      <c r="B61" s="1735" t="s">
        <v>4463</v>
      </c>
      <c r="C61" s="1736">
        <v>0</v>
      </c>
      <c r="D61" s="1736">
        <v>0</v>
      </c>
      <c r="E61" s="1736" t="s">
        <v>3354</v>
      </c>
      <c r="F61" s="1736">
        <v>0</v>
      </c>
      <c r="G61" s="1736">
        <v>0</v>
      </c>
      <c r="H61" s="1736">
        <v>0</v>
      </c>
      <c r="I61" s="1736">
        <v>6.0931506849315067</v>
      </c>
      <c r="J61" s="547">
        <v>250</v>
      </c>
      <c r="K61" s="547">
        <v>250</v>
      </c>
      <c r="L61" s="539">
        <f t="shared" si="0"/>
        <v>1523.2876712328766</v>
      </c>
      <c r="M61" s="542">
        <f t="shared" si="1"/>
        <v>-5.0344827586206176E-3</v>
      </c>
      <c r="N61" s="553">
        <f t="shared" si="2"/>
        <v>2.8699106256206974E-3</v>
      </c>
      <c r="O61" s="557"/>
      <c r="P61" s="557"/>
      <c r="Q61" s="555">
        <v>9.8899999999999995E-3</v>
      </c>
      <c r="R61" s="550">
        <f t="shared" si="3"/>
        <v>2.4724999999999997</v>
      </c>
      <c r="S61" s="550">
        <f t="shared" si="4"/>
        <v>2.4724999999999997</v>
      </c>
      <c r="T61" s="547">
        <v>0</v>
      </c>
      <c r="U61" s="547">
        <v>250</v>
      </c>
      <c r="V61" s="547">
        <v>249.958</v>
      </c>
      <c r="X61" s="231" t="s">
        <v>4464</v>
      </c>
      <c r="Z61" s="1369"/>
      <c r="AB61" s="1361"/>
      <c r="AC61" s="1362"/>
      <c r="AD61" s="582">
        <v>52</v>
      </c>
      <c r="AE61" s="576" t="s">
        <v>4465</v>
      </c>
      <c r="AF61" s="593" t="s">
        <v>4466</v>
      </c>
      <c r="AG61" s="593" t="s">
        <v>4467</v>
      </c>
      <c r="AH61" s="593" t="s">
        <v>4468</v>
      </c>
      <c r="AI61" s="593" t="s">
        <v>4469</v>
      </c>
      <c r="AJ61" s="593" t="s">
        <v>4470</v>
      </c>
      <c r="AK61" s="594" t="s">
        <v>4471</v>
      </c>
      <c r="AL61" s="595" t="s">
        <v>4472</v>
      </c>
      <c r="AM61" s="596" t="s">
        <v>4473</v>
      </c>
      <c r="AN61" s="596" t="s">
        <v>4474</v>
      </c>
      <c r="AO61" s="539" t="s">
        <v>4475</v>
      </c>
      <c r="AP61" s="542" t="s">
        <v>4476</v>
      </c>
      <c r="AQ61" s="542" t="s">
        <v>4477</v>
      </c>
      <c r="AR61" s="557"/>
      <c r="AS61" s="557"/>
      <c r="AT61" s="577" t="s">
        <v>4478</v>
      </c>
      <c r="AU61" s="499" t="s">
        <v>4479</v>
      </c>
      <c r="AV61" s="499" t="s">
        <v>4480</v>
      </c>
      <c r="AW61" s="513" t="s">
        <v>4481</v>
      </c>
      <c r="AX61" s="513" t="s">
        <v>4482</v>
      </c>
      <c r="AY61" s="612" t="s">
        <v>4483</v>
      </c>
    </row>
    <row r="62" spans="2:51" ht="15" customHeight="1" outlineLevel="1" thickBot="1">
      <c r="B62" s="1735" t="s">
        <v>4379</v>
      </c>
      <c r="C62" s="1736">
        <v>0</v>
      </c>
      <c r="D62" s="1736">
        <v>0</v>
      </c>
      <c r="E62" s="1736" t="s">
        <v>3354</v>
      </c>
      <c r="F62" s="1736">
        <v>0</v>
      </c>
      <c r="G62" s="1736">
        <v>0</v>
      </c>
      <c r="H62" s="1736">
        <v>0</v>
      </c>
      <c r="I62" s="1736">
        <v>2.0904109589041098</v>
      </c>
      <c r="J62" s="547">
        <v>200</v>
      </c>
      <c r="K62" s="547">
        <v>200</v>
      </c>
      <c r="L62" s="539">
        <f t="shared" si="0"/>
        <v>418.08219178082197</v>
      </c>
      <c r="M62" s="542">
        <f t="shared" si="1"/>
        <v>-5.487684729063913E-3</v>
      </c>
      <c r="N62" s="553">
        <f t="shared" si="2"/>
        <v>2.4131082423040073E-3</v>
      </c>
      <c r="O62" s="557"/>
      <c r="P62" s="557"/>
      <c r="Q62" s="555">
        <v>9.4299999999999991E-3</v>
      </c>
      <c r="R62" s="550">
        <f t="shared" si="3"/>
        <v>1.8859999999999999</v>
      </c>
      <c r="S62" s="550">
        <f t="shared" si="4"/>
        <v>1.8859999999999999</v>
      </c>
      <c r="T62" s="547">
        <v>0</v>
      </c>
      <c r="U62" s="547">
        <v>200</v>
      </c>
      <c r="V62" s="547">
        <v>199.51300000000001</v>
      </c>
      <c r="X62" s="231" t="s">
        <v>4484</v>
      </c>
      <c r="Z62" s="1369"/>
      <c r="AB62" s="1361"/>
      <c r="AC62" s="1362"/>
      <c r="AD62" s="582">
        <v>53</v>
      </c>
      <c r="AE62" s="576" t="s">
        <v>4485</v>
      </c>
      <c r="AF62" s="593" t="s">
        <v>4486</v>
      </c>
      <c r="AG62" s="593" t="s">
        <v>4487</v>
      </c>
      <c r="AH62" s="593" t="s">
        <v>4488</v>
      </c>
      <c r="AI62" s="593" t="s">
        <v>4489</v>
      </c>
      <c r="AJ62" s="593" t="s">
        <v>4490</v>
      </c>
      <c r="AK62" s="594" t="s">
        <v>4491</v>
      </c>
      <c r="AL62" s="595" t="s">
        <v>4492</v>
      </c>
      <c r="AM62" s="596" t="s">
        <v>4493</v>
      </c>
      <c r="AN62" s="596" t="s">
        <v>4494</v>
      </c>
      <c r="AO62" s="539" t="s">
        <v>4495</v>
      </c>
      <c r="AP62" s="542" t="s">
        <v>4496</v>
      </c>
      <c r="AQ62" s="542" t="s">
        <v>4497</v>
      </c>
      <c r="AR62" s="557"/>
      <c r="AS62" s="557"/>
      <c r="AT62" s="577" t="s">
        <v>4498</v>
      </c>
      <c r="AU62" s="499" t="s">
        <v>4499</v>
      </c>
      <c r="AV62" s="499" t="s">
        <v>4500</v>
      </c>
      <c r="AW62" s="513" t="s">
        <v>4501</v>
      </c>
      <c r="AX62" s="513" t="s">
        <v>4502</v>
      </c>
      <c r="AY62" s="612" t="s">
        <v>4503</v>
      </c>
    </row>
    <row r="63" spans="2:51" ht="15" customHeight="1" outlineLevel="1" thickBot="1">
      <c r="B63" s="1735" t="s">
        <v>4504</v>
      </c>
      <c r="C63" s="1736">
        <v>0</v>
      </c>
      <c r="D63" s="1736">
        <v>0</v>
      </c>
      <c r="E63" s="1736" t="s">
        <v>3354</v>
      </c>
      <c r="F63" s="1736">
        <v>0</v>
      </c>
      <c r="G63" s="1736">
        <v>0</v>
      </c>
      <c r="H63" s="1736">
        <v>0</v>
      </c>
      <c r="I63" s="1736">
        <v>2.0904109589041098</v>
      </c>
      <c r="J63" s="547">
        <v>100</v>
      </c>
      <c r="K63" s="547">
        <v>100</v>
      </c>
      <c r="L63" s="539">
        <f t="shared" si="0"/>
        <v>209.04109589041099</v>
      </c>
      <c r="M63" s="542">
        <f t="shared" si="1"/>
        <v>-4.9162561576352459E-3</v>
      </c>
      <c r="N63" s="553">
        <f t="shared" si="2"/>
        <v>2.989076464746887E-3</v>
      </c>
      <c r="O63" s="557"/>
      <c r="P63" s="557"/>
      <c r="Q63" s="555">
        <v>1.001E-2</v>
      </c>
      <c r="R63" s="550">
        <f t="shared" si="3"/>
        <v>1.0009999999999999</v>
      </c>
      <c r="S63" s="550">
        <f t="shared" si="4"/>
        <v>1.0009999999999999</v>
      </c>
      <c r="T63" s="547">
        <v>0</v>
      </c>
      <c r="U63" s="547">
        <v>100</v>
      </c>
      <c r="V63" s="547">
        <v>100.181</v>
      </c>
      <c r="X63" s="231" t="s">
        <v>4505</v>
      </c>
      <c r="Z63" s="1369"/>
      <c r="AB63" s="1361"/>
      <c r="AC63" s="1362"/>
      <c r="AD63" s="582">
        <v>54</v>
      </c>
      <c r="AE63" s="576" t="s">
        <v>4506</v>
      </c>
      <c r="AF63" s="593" t="s">
        <v>4507</v>
      </c>
      <c r="AG63" s="593" t="s">
        <v>4508</v>
      </c>
      <c r="AH63" s="593" t="s">
        <v>4509</v>
      </c>
      <c r="AI63" s="593" t="s">
        <v>4510</v>
      </c>
      <c r="AJ63" s="593" t="s">
        <v>4511</v>
      </c>
      <c r="AK63" s="594" t="s">
        <v>4512</v>
      </c>
      <c r="AL63" s="595" t="s">
        <v>4513</v>
      </c>
      <c r="AM63" s="596" t="s">
        <v>4514</v>
      </c>
      <c r="AN63" s="596" t="s">
        <v>4515</v>
      </c>
      <c r="AO63" s="539" t="s">
        <v>4516</v>
      </c>
      <c r="AP63" s="542" t="s">
        <v>4517</v>
      </c>
      <c r="AQ63" s="542" t="s">
        <v>4518</v>
      </c>
      <c r="AR63" s="557"/>
      <c r="AS63" s="557"/>
      <c r="AT63" s="577" t="s">
        <v>4519</v>
      </c>
      <c r="AU63" s="499" t="s">
        <v>4520</v>
      </c>
      <c r="AV63" s="499" t="s">
        <v>4521</v>
      </c>
      <c r="AW63" s="513" t="s">
        <v>4522</v>
      </c>
      <c r="AX63" s="513" t="s">
        <v>4523</v>
      </c>
      <c r="AY63" s="612" t="s">
        <v>4524</v>
      </c>
    </row>
    <row r="64" spans="2:51" ht="15" customHeight="1" outlineLevel="1" thickBot="1">
      <c r="B64" s="1735" t="s">
        <v>4525</v>
      </c>
      <c r="C64" s="1736">
        <v>0</v>
      </c>
      <c r="D64" s="1736">
        <v>0</v>
      </c>
      <c r="E64" s="1736" t="s">
        <v>3354</v>
      </c>
      <c r="F64" s="1736">
        <v>0</v>
      </c>
      <c r="G64" s="1736">
        <v>0</v>
      </c>
      <c r="H64" s="1736">
        <v>0</v>
      </c>
      <c r="I64" s="1736">
        <v>3.7041095890410958</v>
      </c>
      <c r="J64" s="547">
        <v>100</v>
      </c>
      <c r="K64" s="547">
        <v>100</v>
      </c>
      <c r="L64" s="539">
        <f t="shared" si="0"/>
        <v>370.41095890410958</v>
      </c>
      <c r="M64" s="542">
        <f t="shared" si="1"/>
        <v>-3.7733990147783558E-3</v>
      </c>
      <c r="N64" s="553">
        <f t="shared" si="2"/>
        <v>4.1410129096326465E-3</v>
      </c>
      <c r="O64" s="557"/>
      <c r="P64" s="557"/>
      <c r="Q64" s="555">
        <v>1.1169999999999999E-2</v>
      </c>
      <c r="R64" s="550">
        <f t="shared" si="3"/>
        <v>1.117</v>
      </c>
      <c r="S64" s="550">
        <f t="shared" si="4"/>
        <v>1.117</v>
      </c>
      <c r="T64" s="547">
        <v>0</v>
      </c>
      <c r="U64" s="547">
        <v>100</v>
      </c>
      <c r="V64" s="547">
        <v>101.024</v>
      </c>
      <c r="X64" s="231" t="s">
        <v>4526</v>
      </c>
      <c r="Z64" s="1369"/>
      <c r="AB64" s="1361"/>
      <c r="AC64" s="1362"/>
      <c r="AD64" s="582">
        <v>55</v>
      </c>
      <c r="AE64" s="576" t="s">
        <v>4527</v>
      </c>
      <c r="AF64" s="593" t="s">
        <v>4528</v>
      </c>
      <c r="AG64" s="593" t="s">
        <v>4529</v>
      </c>
      <c r="AH64" s="593" t="s">
        <v>4530</v>
      </c>
      <c r="AI64" s="593" t="s">
        <v>4531</v>
      </c>
      <c r="AJ64" s="593" t="s">
        <v>4532</v>
      </c>
      <c r="AK64" s="594" t="s">
        <v>4533</v>
      </c>
      <c r="AL64" s="595" t="s">
        <v>4534</v>
      </c>
      <c r="AM64" s="596" t="s">
        <v>4535</v>
      </c>
      <c r="AN64" s="596" t="s">
        <v>4536</v>
      </c>
      <c r="AO64" s="539" t="s">
        <v>4537</v>
      </c>
      <c r="AP64" s="542" t="s">
        <v>4538</v>
      </c>
      <c r="AQ64" s="542" t="s">
        <v>4539</v>
      </c>
      <c r="AR64" s="557"/>
      <c r="AS64" s="557"/>
      <c r="AT64" s="577" t="s">
        <v>4540</v>
      </c>
      <c r="AU64" s="499" t="s">
        <v>4541</v>
      </c>
      <c r="AV64" s="499" t="s">
        <v>4542</v>
      </c>
      <c r="AW64" s="513" t="s">
        <v>4543</v>
      </c>
      <c r="AX64" s="513" t="s">
        <v>4544</v>
      </c>
      <c r="AY64" s="612" t="s">
        <v>4545</v>
      </c>
    </row>
    <row r="65" spans="2:51" ht="15" customHeight="1" outlineLevel="1" thickBot="1">
      <c r="B65" s="1735" t="s">
        <v>4525</v>
      </c>
      <c r="C65" s="1736">
        <v>0</v>
      </c>
      <c r="D65" s="1736">
        <v>0</v>
      </c>
      <c r="E65" s="1736" t="s">
        <v>3354</v>
      </c>
      <c r="F65" s="1736">
        <v>0</v>
      </c>
      <c r="G65" s="1736">
        <v>0</v>
      </c>
      <c r="H65" s="1736">
        <v>0</v>
      </c>
      <c r="I65" s="1736">
        <v>3.978082191780822</v>
      </c>
      <c r="J65" s="547">
        <v>100</v>
      </c>
      <c r="K65" s="547">
        <v>100</v>
      </c>
      <c r="L65" s="539">
        <f t="shared" si="0"/>
        <v>397.8082191780822</v>
      </c>
      <c r="M65" s="542">
        <f t="shared" si="1"/>
        <v>-4.4137931034481381E-3</v>
      </c>
      <c r="N65" s="553">
        <f t="shared" si="2"/>
        <v>3.4955312810329708E-3</v>
      </c>
      <c r="O65" s="557"/>
      <c r="P65" s="557"/>
      <c r="Q65" s="555">
        <v>1.052E-2</v>
      </c>
      <c r="R65" s="550">
        <f t="shared" si="3"/>
        <v>1.052</v>
      </c>
      <c r="S65" s="550">
        <f t="shared" si="4"/>
        <v>1.052</v>
      </c>
      <c r="T65" s="547">
        <v>0</v>
      </c>
      <c r="U65" s="547">
        <v>100</v>
      </c>
      <c r="V65" s="547">
        <v>100.64</v>
      </c>
      <c r="X65" s="231" t="s">
        <v>4546</v>
      </c>
      <c r="Z65" s="1369"/>
      <c r="AB65" s="1361"/>
      <c r="AC65" s="1362"/>
      <c r="AD65" s="582">
        <v>56</v>
      </c>
      <c r="AE65" s="576" t="s">
        <v>4547</v>
      </c>
      <c r="AF65" s="593" t="s">
        <v>4548</v>
      </c>
      <c r="AG65" s="593" t="s">
        <v>4549</v>
      </c>
      <c r="AH65" s="593" t="s">
        <v>4550</v>
      </c>
      <c r="AI65" s="593" t="s">
        <v>4551</v>
      </c>
      <c r="AJ65" s="593" t="s">
        <v>4552</v>
      </c>
      <c r="AK65" s="594" t="s">
        <v>4553</v>
      </c>
      <c r="AL65" s="595" t="s">
        <v>4554</v>
      </c>
      <c r="AM65" s="596" t="s">
        <v>4555</v>
      </c>
      <c r="AN65" s="596" t="s">
        <v>4556</v>
      </c>
      <c r="AO65" s="539" t="s">
        <v>4557</v>
      </c>
      <c r="AP65" s="542" t="s">
        <v>4558</v>
      </c>
      <c r="AQ65" s="542" t="s">
        <v>4559</v>
      </c>
      <c r="AR65" s="557"/>
      <c r="AS65" s="557"/>
      <c r="AT65" s="577" t="s">
        <v>4560</v>
      </c>
      <c r="AU65" s="499" t="s">
        <v>4561</v>
      </c>
      <c r="AV65" s="499" t="s">
        <v>4562</v>
      </c>
      <c r="AW65" s="513" t="s">
        <v>4563</v>
      </c>
      <c r="AX65" s="513" t="s">
        <v>4564</v>
      </c>
      <c r="AY65" s="612" t="s">
        <v>4565</v>
      </c>
    </row>
    <row r="66" spans="2:51" ht="15" customHeight="1" outlineLevel="1" thickBot="1">
      <c r="B66" s="1735" t="s">
        <v>4566</v>
      </c>
      <c r="C66" s="1736">
        <v>0</v>
      </c>
      <c r="D66" s="1736">
        <v>0</v>
      </c>
      <c r="E66" s="1736" t="s">
        <v>3354</v>
      </c>
      <c r="F66" s="1736">
        <v>0</v>
      </c>
      <c r="G66" s="1736">
        <v>0</v>
      </c>
      <c r="H66" s="1736">
        <v>0</v>
      </c>
      <c r="I66" s="1736">
        <v>3.7041095890410958</v>
      </c>
      <c r="J66" s="547">
        <v>43.554000000000002</v>
      </c>
      <c r="K66" s="547">
        <v>43.554000000000002</v>
      </c>
      <c r="L66" s="539">
        <f t="shared" si="0"/>
        <v>161.32878904109589</v>
      </c>
      <c r="M66" s="542">
        <f t="shared" si="1"/>
        <v>-3.8226600985220571E-3</v>
      </c>
      <c r="N66" s="553">
        <f t="shared" si="2"/>
        <v>4.0913604766634748E-3</v>
      </c>
      <c r="O66" s="557"/>
      <c r="P66" s="557"/>
      <c r="Q66" s="555">
        <v>1.112E-2</v>
      </c>
      <c r="R66" s="550">
        <f t="shared" si="3"/>
        <v>0.48432048</v>
      </c>
      <c r="S66" s="550">
        <f t="shared" si="4"/>
        <v>0.48432048</v>
      </c>
      <c r="T66" s="547">
        <v>0</v>
      </c>
      <c r="U66" s="547">
        <v>43.554000000000002</v>
      </c>
      <c r="V66" s="547">
        <v>43.982999999999997</v>
      </c>
      <c r="X66" s="231" t="s">
        <v>4567</v>
      </c>
      <c r="Z66" s="1369"/>
      <c r="AB66" s="1361"/>
      <c r="AC66" s="1362"/>
      <c r="AD66" s="582">
        <v>57</v>
      </c>
      <c r="AE66" s="576" t="s">
        <v>4568</v>
      </c>
      <c r="AF66" s="593" t="s">
        <v>4569</v>
      </c>
      <c r="AG66" s="593" t="s">
        <v>4570</v>
      </c>
      <c r="AH66" s="593" t="s">
        <v>4571</v>
      </c>
      <c r="AI66" s="593" t="s">
        <v>4572</v>
      </c>
      <c r="AJ66" s="593" t="s">
        <v>4573</v>
      </c>
      <c r="AK66" s="594" t="s">
        <v>4574</v>
      </c>
      <c r="AL66" s="595" t="s">
        <v>4575</v>
      </c>
      <c r="AM66" s="596" t="s">
        <v>4576</v>
      </c>
      <c r="AN66" s="596" t="s">
        <v>4577</v>
      </c>
      <c r="AO66" s="539" t="s">
        <v>4578</v>
      </c>
      <c r="AP66" s="542" t="s">
        <v>4579</v>
      </c>
      <c r="AQ66" s="542" t="s">
        <v>4580</v>
      </c>
      <c r="AR66" s="557"/>
      <c r="AS66" s="557"/>
      <c r="AT66" s="577" t="s">
        <v>4581</v>
      </c>
      <c r="AU66" s="499" t="s">
        <v>4582</v>
      </c>
      <c r="AV66" s="499" t="s">
        <v>4583</v>
      </c>
      <c r="AW66" s="513" t="s">
        <v>4584</v>
      </c>
      <c r="AX66" s="513" t="s">
        <v>4585</v>
      </c>
      <c r="AY66" s="612" t="s">
        <v>4586</v>
      </c>
    </row>
    <row r="67" spans="2:51" ht="15" customHeight="1" outlineLevel="1" thickBot="1">
      <c r="B67" s="1735" t="s">
        <v>4525</v>
      </c>
      <c r="C67" s="1736">
        <v>0</v>
      </c>
      <c r="D67" s="1736">
        <v>0</v>
      </c>
      <c r="E67" s="1736" t="s">
        <v>3354</v>
      </c>
      <c r="F67" s="1736">
        <v>0</v>
      </c>
      <c r="G67" s="1736">
        <v>0</v>
      </c>
      <c r="H67" s="1736">
        <v>0</v>
      </c>
      <c r="I67" s="1736">
        <v>3.978082191780822</v>
      </c>
      <c r="J67" s="547">
        <v>100</v>
      </c>
      <c r="K67" s="547">
        <v>100</v>
      </c>
      <c r="L67" s="539">
        <f t="shared" si="0"/>
        <v>397.8082191780822</v>
      </c>
      <c r="M67" s="542">
        <f t="shared" si="1"/>
        <v>-3.6453201970441107E-3</v>
      </c>
      <c r="N67" s="553">
        <f t="shared" si="2"/>
        <v>4.2701092353527592E-3</v>
      </c>
      <c r="O67" s="557"/>
      <c r="P67" s="557"/>
      <c r="Q67" s="555">
        <v>1.1299999999999999E-2</v>
      </c>
      <c r="R67" s="550">
        <f t="shared" si="3"/>
        <v>1.1299999999999999</v>
      </c>
      <c r="S67" s="550">
        <f t="shared" si="4"/>
        <v>1.1299999999999999</v>
      </c>
      <c r="T67" s="547">
        <v>0</v>
      </c>
      <c r="U67" s="547">
        <v>100</v>
      </c>
      <c r="V67" s="547">
        <v>101.309</v>
      </c>
      <c r="X67" s="231" t="s">
        <v>4587</v>
      </c>
      <c r="Z67" s="1369"/>
      <c r="AB67" s="1361"/>
      <c r="AC67" s="1362"/>
      <c r="AD67" s="582">
        <v>58</v>
      </c>
      <c r="AE67" s="576" t="s">
        <v>4588</v>
      </c>
      <c r="AF67" s="593" t="s">
        <v>4589</v>
      </c>
      <c r="AG67" s="593" t="s">
        <v>4590</v>
      </c>
      <c r="AH67" s="593" t="s">
        <v>4591</v>
      </c>
      <c r="AI67" s="593" t="s">
        <v>4592</v>
      </c>
      <c r="AJ67" s="593" t="s">
        <v>4593</v>
      </c>
      <c r="AK67" s="594" t="s">
        <v>4594</v>
      </c>
      <c r="AL67" s="595" t="s">
        <v>4595</v>
      </c>
      <c r="AM67" s="596" t="s">
        <v>4596</v>
      </c>
      <c r="AN67" s="596" t="s">
        <v>4597</v>
      </c>
      <c r="AO67" s="539" t="s">
        <v>4598</v>
      </c>
      <c r="AP67" s="542" t="s">
        <v>4599</v>
      </c>
      <c r="AQ67" s="542" t="s">
        <v>4600</v>
      </c>
      <c r="AR67" s="557"/>
      <c r="AS67" s="557"/>
      <c r="AT67" s="577" t="s">
        <v>4601</v>
      </c>
      <c r="AU67" s="499" t="s">
        <v>4602</v>
      </c>
      <c r="AV67" s="499" t="s">
        <v>4603</v>
      </c>
      <c r="AW67" s="513" t="s">
        <v>4604</v>
      </c>
      <c r="AX67" s="513" t="s">
        <v>4605</v>
      </c>
      <c r="AY67" s="612" t="s">
        <v>4606</v>
      </c>
    </row>
    <row r="68" spans="2:51" ht="15" customHeight="1" outlineLevel="1" thickBot="1">
      <c r="B68" s="1735" t="s">
        <v>4607</v>
      </c>
      <c r="C68" s="1736">
        <v>0</v>
      </c>
      <c r="D68" s="1736">
        <v>0</v>
      </c>
      <c r="E68" s="1736" t="s">
        <v>3354</v>
      </c>
      <c r="F68" s="1736">
        <v>0</v>
      </c>
      <c r="G68" s="1736">
        <v>0</v>
      </c>
      <c r="H68" s="1736">
        <v>0</v>
      </c>
      <c r="I68" s="1736">
        <v>7.065753424657534</v>
      </c>
      <c r="J68" s="547">
        <v>60</v>
      </c>
      <c r="K68" s="547">
        <v>60</v>
      </c>
      <c r="L68" s="539">
        <f t="shared" si="0"/>
        <v>423.94520547945206</v>
      </c>
      <c r="M68" s="542">
        <f t="shared" si="1"/>
        <v>-2.1280788177339138E-3</v>
      </c>
      <c r="N68" s="553">
        <f t="shared" si="2"/>
        <v>5.7994041708044897E-3</v>
      </c>
      <c r="O68" s="557"/>
      <c r="P68" s="557"/>
      <c r="Q68" s="555">
        <v>1.2840000000000001E-2</v>
      </c>
      <c r="R68" s="550">
        <f t="shared" si="3"/>
        <v>0.77040000000000008</v>
      </c>
      <c r="S68" s="550">
        <f t="shared" si="4"/>
        <v>0.77040000000000008</v>
      </c>
      <c r="T68" s="547">
        <v>0</v>
      </c>
      <c r="U68" s="547">
        <v>60</v>
      </c>
      <c r="V68" s="547">
        <v>63.655000000000001</v>
      </c>
      <c r="X68" s="231" t="s">
        <v>4608</v>
      </c>
      <c r="Z68" s="1369"/>
      <c r="AB68" s="1361"/>
      <c r="AC68" s="1362"/>
      <c r="AD68" s="582">
        <v>59</v>
      </c>
      <c r="AE68" s="576" t="s">
        <v>4609</v>
      </c>
      <c r="AF68" s="593" t="s">
        <v>4610</v>
      </c>
      <c r="AG68" s="593" t="s">
        <v>4611</v>
      </c>
      <c r="AH68" s="593" t="s">
        <v>4612</v>
      </c>
      <c r="AI68" s="593" t="s">
        <v>4613</v>
      </c>
      <c r="AJ68" s="593" t="s">
        <v>4614</v>
      </c>
      <c r="AK68" s="594" t="s">
        <v>4615</v>
      </c>
      <c r="AL68" s="595" t="s">
        <v>4616</v>
      </c>
      <c r="AM68" s="596" t="s">
        <v>4617</v>
      </c>
      <c r="AN68" s="596" t="s">
        <v>4618</v>
      </c>
      <c r="AO68" s="539" t="s">
        <v>4619</v>
      </c>
      <c r="AP68" s="542" t="s">
        <v>4620</v>
      </c>
      <c r="AQ68" s="542" t="s">
        <v>4621</v>
      </c>
      <c r="AR68" s="557"/>
      <c r="AS68" s="557"/>
      <c r="AT68" s="577" t="s">
        <v>4622</v>
      </c>
      <c r="AU68" s="499" t="s">
        <v>4623</v>
      </c>
      <c r="AV68" s="499" t="s">
        <v>4624</v>
      </c>
      <c r="AW68" s="513" t="s">
        <v>4625</v>
      </c>
      <c r="AX68" s="513" t="s">
        <v>4626</v>
      </c>
      <c r="AY68" s="612" t="s">
        <v>4627</v>
      </c>
    </row>
    <row r="69" spans="2:51" ht="15" customHeight="1" outlineLevel="1" thickBot="1">
      <c r="B69" s="1735" t="s">
        <v>4628</v>
      </c>
      <c r="C69" s="1736">
        <v>0</v>
      </c>
      <c r="D69" s="1736">
        <v>0</v>
      </c>
      <c r="E69" s="1736" t="s">
        <v>3354</v>
      </c>
      <c r="F69" s="1736">
        <v>0</v>
      </c>
      <c r="G69" s="1736">
        <v>0</v>
      </c>
      <c r="H69" s="1736">
        <v>0</v>
      </c>
      <c r="I69" s="1736">
        <v>11.983561643835616</v>
      </c>
      <c r="J69" s="547">
        <v>40</v>
      </c>
      <c r="K69" s="547">
        <v>40</v>
      </c>
      <c r="L69" s="539">
        <f t="shared" si="0"/>
        <v>479.34246575342462</v>
      </c>
      <c r="M69" s="542">
        <f t="shared" si="1"/>
        <v>-2.1280788177339138E-3</v>
      </c>
      <c r="N69" s="553">
        <f t="shared" si="2"/>
        <v>5.7994041708044897E-3</v>
      </c>
      <c r="O69" s="557"/>
      <c r="P69" s="557"/>
      <c r="Q69" s="555">
        <v>1.2840000000000001E-2</v>
      </c>
      <c r="R69" s="550">
        <f t="shared" si="3"/>
        <v>0.51360000000000006</v>
      </c>
      <c r="S69" s="550">
        <f t="shared" si="4"/>
        <v>0.51360000000000006</v>
      </c>
      <c r="T69" s="547">
        <v>0</v>
      </c>
      <c r="U69" s="547">
        <v>40</v>
      </c>
      <c r="V69" s="547">
        <v>40</v>
      </c>
      <c r="X69" s="231" t="s">
        <v>4629</v>
      </c>
      <c r="Z69" s="1369"/>
      <c r="AB69" s="1361"/>
      <c r="AC69" s="1362"/>
      <c r="AD69" s="582">
        <v>60</v>
      </c>
      <c r="AE69" s="576" t="s">
        <v>4630</v>
      </c>
      <c r="AF69" s="593" t="s">
        <v>4631</v>
      </c>
      <c r="AG69" s="593" t="s">
        <v>4632</v>
      </c>
      <c r="AH69" s="593" t="s">
        <v>4633</v>
      </c>
      <c r="AI69" s="593" t="s">
        <v>4634</v>
      </c>
      <c r="AJ69" s="593" t="s">
        <v>4635</v>
      </c>
      <c r="AK69" s="594" t="s">
        <v>4636</v>
      </c>
      <c r="AL69" s="595" t="s">
        <v>4637</v>
      </c>
      <c r="AM69" s="596" t="s">
        <v>4638</v>
      </c>
      <c r="AN69" s="596" t="s">
        <v>4639</v>
      </c>
      <c r="AO69" s="539" t="s">
        <v>4640</v>
      </c>
      <c r="AP69" s="542" t="s">
        <v>4641</v>
      </c>
      <c r="AQ69" s="542" t="s">
        <v>4642</v>
      </c>
      <c r="AR69" s="557"/>
      <c r="AS69" s="557"/>
      <c r="AT69" s="577" t="s">
        <v>4643</v>
      </c>
      <c r="AU69" s="499" t="s">
        <v>4644</v>
      </c>
      <c r="AV69" s="499" t="s">
        <v>4645</v>
      </c>
      <c r="AW69" s="513" t="s">
        <v>4646</v>
      </c>
      <c r="AX69" s="513" t="s">
        <v>4647</v>
      </c>
      <c r="AY69" s="612" t="s">
        <v>4648</v>
      </c>
    </row>
    <row r="70" spans="2:51" ht="15" customHeight="1" outlineLevel="1" thickBot="1">
      <c r="B70" s="1735" t="s">
        <v>4649</v>
      </c>
      <c r="C70" s="1736">
        <v>0</v>
      </c>
      <c r="D70" s="1736">
        <v>0</v>
      </c>
      <c r="E70" s="1736" t="s">
        <v>3354</v>
      </c>
      <c r="F70" s="1736">
        <v>0</v>
      </c>
      <c r="G70" s="1736">
        <v>0</v>
      </c>
      <c r="H70" s="1736">
        <v>0</v>
      </c>
      <c r="I70" s="1736">
        <v>8.9808219178082194</v>
      </c>
      <c r="J70" s="547">
        <v>50</v>
      </c>
      <c r="K70" s="547">
        <v>50</v>
      </c>
      <c r="L70" s="539">
        <f t="shared" si="0"/>
        <v>449.04109589041099</v>
      </c>
      <c r="M70" s="542">
        <f t="shared" si="1"/>
        <v>-2.1280788177339138E-3</v>
      </c>
      <c r="N70" s="553">
        <f t="shared" si="2"/>
        <v>5.7994041708044897E-3</v>
      </c>
      <c r="O70" s="557"/>
      <c r="P70" s="557"/>
      <c r="Q70" s="555">
        <v>1.2840000000000001E-2</v>
      </c>
      <c r="R70" s="550">
        <f t="shared" si="3"/>
        <v>0.64200000000000002</v>
      </c>
      <c r="S70" s="550">
        <f t="shared" si="4"/>
        <v>0.64200000000000002</v>
      </c>
      <c r="T70" s="547">
        <v>0</v>
      </c>
      <c r="U70" s="547">
        <v>50</v>
      </c>
      <c r="V70" s="547">
        <v>50</v>
      </c>
      <c r="X70" s="231" t="s">
        <v>4650</v>
      </c>
      <c r="Z70" s="1369"/>
      <c r="AB70" s="1361"/>
      <c r="AC70" s="1362"/>
      <c r="AD70" s="582">
        <v>61</v>
      </c>
      <c r="AE70" s="576" t="s">
        <v>4651</v>
      </c>
      <c r="AF70" s="593" t="s">
        <v>4652</v>
      </c>
      <c r="AG70" s="593" t="s">
        <v>4653</v>
      </c>
      <c r="AH70" s="593" t="s">
        <v>4654</v>
      </c>
      <c r="AI70" s="593" t="s">
        <v>4655</v>
      </c>
      <c r="AJ70" s="593" t="s">
        <v>4656</v>
      </c>
      <c r="AK70" s="594" t="s">
        <v>4657</v>
      </c>
      <c r="AL70" s="595" t="s">
        <v>4658</v>
      </c>
      <c r="AM70" s="596" t="s">
        <v>4659</v>
      </c>
      <c r="AN70" s="596" t="s">
        <v>4660</v>
      </c>
      <c r="AO70" s="539" t="s">
        <v>4661</v>
      </c>
      <c r="AP70" s="542" t="s">
        <v>4662</v>
      </c>
      <c r="AQ70" s="542" t="s">
        <v>4663</v>
      </c>
      <c r="AR70" s="557"/>
      <c r="AS70" s="557"/>
      <c r="AT70" s="577" t="s">
        <v>4664</v>
      </c>
      <c r="AU70" s="499" t="s">
        <v>4665</v>
      </c>
      <c r="AV70" s="499" t="s">
        <v>4666</v>
      </c>
      <c r="AW70" s="513" t="s">
        <v>4667</v>
      </c>
      <c r="AX70" s="513" t="s">
        <v>4668</v>
      </c>
      <c r="AY70" s="612" t="s">
        <v>4669</v>
      </c>
    </row>
    <row r="71" spans="2:51" ht="15" customHeight="1" outlineLevel="1" thickBot="1">
      <c r="B71" s="1735" t="s">
        <v>4442</v>
      </c>
      <c r="C71" s="1736">
        <v>0</v>
      </c>
      <c r="D71" s="1736">
        <v>0</v>
      </c>
      <c r="E71" s="1736" t="s">
        <v>3354</v>
      </c>
      <c r="F71" s="1736">
        <v>0</v>
      </c>
      <c r="G71" s="1736">
        <v>0</v>
      </c>
      <c r="H71" s="1736">
        <v>0</v>
      </c>
      <c r="I71" s="1736">
        <v>7.065753424657534</v>
      </c>
      <c r="J71" s="547">
        <v>150</v>
      </c>
      <c r="K71" s="547">
        <v>150</v>
      </c>
      <c r="L71" s="539">
        <f t="shared" si="0"/>
        <v>1059.8630136986301</v>
      </c>
      <c r="M71" s="542">
        <f t="shared" si="1"/>
        <v>-2.4729064039409332E-3</v>
      </c>
      <c r="N71" s="553">
        <f t="shared" si="2"/>
        <v>5.451837140019844E-3</v>
      </c>
      <c r="O71" s="557"/>
      <c r="P71" s="557"/>
      <c r="Q71" s="555">
        <v>1.2489999999999999E-2</v>
      </c>
      <c r="R71" s="550">
        <f t="shared" si="3"/>
        <v>1.8734999999999999</v>
      </c>
      <c r="S71" s="550">
        <f t="shared" si="4"/>
        <v>1.8734999999999999</v>
      </c>
      <c r="T71" s="547">
        <v>0</v>
      </c>
      <c r="U71" s="547">
        <v>150</v>
      </c>
      <c r="V71" s="547">
        <v>153.20400000000001</v>
      </c>
      <c r="X71" s="231" t="s">
        <v>4670</v>
      </c>
      <c r="Z71" s="1369"/>
      <c r="AB71" s="1361"/>
      <c r="AC71" s="1362"/>
      <c r="AD71" s="582">
        <v>62</v>
      </c>
      <c r="AE71" s="576" t="s">
        <v>4671</v>
      </c>
      <c r="AF71" s="593" t="s">
        <v>4672</v>
      </c>
      <c r="AG71" s="593" t="s">
        <v>4673</v>
      </c>
      <c r="AH71" s="593" t="s">
        <v>4674</v>
      </c>
      <c r="AI71" s="593" t="s">
        <v>4675</v>
      </c>
      <c r="AJ71" s="593" t="s">
        <v>4676</v>
      </c>
      <c r="AK71" s="594" t="s">
        <v>4677</v>
      </c>
      <c r="AL71" s="595" t="s">
        <v>4678</v>
      </c>
      <c r="AM71" s="596" t="s">
        <v>4679</v>
      </c>
      <c r="AN71" s="596" t="s">
        <v>4680</v>
      </c>
      <c r="AO71" s="539" t="s">
        <v>4681</v>
      </c>
      <c r="AP71" s="542" t="s">
        <v>4682</v>
      </c>
      <c r="AQ71" s="542" t="s">
        <v>4683</v>
      </c>
      <c r="AR71" s="557"/>
      <c r="AS71" s="557"/>
      <c r="AT71" s="577" t="s">
        <v>4684</v>
      </c>
      <c r="AU71" s="499" t="s">
        <v>4685</v>
      </c>
      <c r="AV71" s="499" t="s">
        <v>4686</v>
      </c>
      <c r="AW71" s="513" t="s">
        <v>4687</v>
      </c>
      <c r="AX71" s="513" t="s">
        <v>4688</v>
      </c>
      <c r="AY71" s="612" t="s">
        <v>4689</v>
      </c>
    </row>
    <row r="72" spans="2:51" ht="15" customHeight="1" outlineLevel="1" thickBot="1">
      <c r="B72" s="1735" t="s">
        <v>4690</v>
      </c>
      <c r="C72" s="1736">
        <v>0</v>
      </c>
      <c r="D72" s="1736">
        <v>0</v>
      </c>
      <c r="E72" s="1736" t="s">
        <v>3354</v>
      </c>
      <c r="F72" s="1736">
        <v>0</v>
      </c>
      <c r="G72" s="1736">
        <v>0</v>
      </c>
      <c r="H72" s="1736">
        <v>0</v>
      </c>
      <c r="I72" s="1736">
        <v>5.0328767123287674</v>
      </c>
      <c r="J72" s="547">
        <v>81.98</v>
      </c>
      <c r="K72" s="547">
        <v>81.98</v>
      </c>
      <c r="L72" s="539">
        <f t="shared" si="0"/>
        <v>412.59523287671237</v>
      </c>
      <c r="M72" s="542">
        <f t="shared" si="1"/>
        <v>-2.5615763546796844E-3</v>
      </c>
      <c r="N72" s="553">
        <f t="shared" si="2"/>
        <v>5.3624627606754238E-3</v>
      </c>
      <c r="O72" s="557"/>
      <c r="P72" s="557"/>
      <c r="Q72" s="555">
        <v>1.24E-2</v>
      </c>
      <c r="R72" s="550">
        <f t="shared" si="3"/>
        <v>1.0165520000000001</v>
      </c>
      <c r="S72" s="550">
        <f t="shared" si="4"/>
        <v>1.0165520000000001</v>
      </c>
      <c r="T72" s="547">
        <v>0</v>
      </c>
      <c r="U72" s="547">
        <v>81.98</v>
      </c>
      <c r="V72" s="547">
        <v>86.682000000000002</v>
      </c>
      <c r="X72" s="231" t="s">
        <v>4691</v>
      </c>
      <c r="Z72" s="1369"/>
      <c r="AB72" s="1361"/>
      <c r="AC72" s="1362"/>
      <c r="AD72" s="582">
        <v>63</v>
      </c>
      <c r="AE72" s="576" t="s">
        <v>4692</v>
      </c>
      <c r="AF72" s="593" t="s">
        <v>4693</v>
      </c>
      <c r="AG72" s="593" t="s">
        <v>4694</v>
      </c>
      <c r="AH72" s="593" t="s">
        <v>4695</v>
      </c>
      <c r="AI72" s="593" t="s">
        <v>4696</v>
      </c>
      <c r="AJ72" s="593" t="s">
        <v>4697</v>
      </c>
      <c r="AK72" s="594" t="s">
        <v>4698</v>
      </c>
      <c r="AL72" s="595" t="s">
        <v>4699</v>
      </c>
      <c r="AM72" s="596" t="s">
        <v>4700</v>
      </c>
      <c r="AN72" s="596" t="s">
        <v>4701</v>
      </c>
      <c r="AO72" s="539" t="s">
        <v>4702</v>
      </c>
      <c r="AP72" s="542" t="s">
        <v>4703</v>
      </c>
      <c r="AQ72" s="542" t="s">
        <v>4704</v>
      </c>
      <c r="AR72" s="557"/>
      <c r="AS72" s="557"/>
      <c r="AT72" s="577" t="s">
        <v>4705</v>
      </c>
      <c r="AU72" s="499" t="s">
        <v>4706</v>
      </c>
      <c r="AV72" s="499" t="s">
        <v>4707</v>
      </c>
      <c r="AW72" s="513" t="s">
        <v>4708</v>
      </c>
      <c r="AX72" s="513" t="s">
        <v>4709</v>
      </c>
      <c r="AY72" s="612" t="s">
        <v>4710</v>
      </c>
    </row>
    <row r="73" spans="2:51" ht="15" customHeight="1" outlineLevel="1" thickBot="1">
      <c r="B73" s="1735" t="s">
        <v>4711</v>
      </c>
      <c r="C73" s="1736">
        <v>0</v>
      </c>
      <c r="D73" s="1736">
        <v>0</v>
      </c>
      <c r="E73" s="1736" t="s">
        <v>3354</v>
      </c>
      <c r="F73" s="1736">
        <v>0</v>
      </c>
      <c r="G73" s="1736">
        <v>0</v>
      </c>
      <c r="H73" s="1736">
        <v>0</v>
      </c>
      <c r="I73" s="1736">
        <v>8.0356164383561648</v>
      </c>
      <c r="J73" s="547">
        <v>101.315</v>
      </c>
      <c r="K73" s="547">
        <v>101.315</v>
      </c>
      <c r="L73" s="539">
        <f t="shared" si="0"/>
        <v>814.12847945205476</v>
      </c>
      <c r="M73" s="542">
        <f t="shared" si="1"/>
        <v>-2.5615763546796844E-3</v>
      </c>
      <c r="N73" s="553">
        <f t="shared" si="2"/>
        <v>5.3624627606754238E-3</v>
      </c>
      <c r="O73" s="557"/>
      <c r="P73" s="557"/>
      <c r="Q73" s="555">
        <v>1.24E-2</v>
      </c>
      <c r="R73" s="550">
        <f t="shared" si="3"/>
        <v>1.2563059999999999</v>
      </c>
      <c r="S73" s="550">
        <f t="shared" si="4"/>
        <v>1.2563059999999999</v>
      </c>
      <c r="T73" s="547">
        <v>0</v>
      </c>
      <c r="U73" s="547">
        <v>101.315</v>
      </c>
      <c r="V73" s="547">
        <v>101.315</v>
      </c>
      <c r="X73" s="231" t="s">
        <v>4712</v>
      </c>
      <c r="Z73" s="1369"/>
      <c r="AB73" s="1361"/>
      <c r="AC73" s="1362"/>
      <c r="AD73" s="582">
        <v>64</v>
      </c>
      <c r="AE73" s="576" t="s">
        <v>4713</v>
      </c>
      <c r="AF73" s="593" t="s">
        <v>4714</v>
      </c>
      <c r="AG73" s="593" t="s">
        <v>4715</v>
      </c>
      <c r="AH73" s="593" t="s">
        <v>4716</v>
      </c>
      <c r="AI73" s="593" t="s">
        <v>4717</v>
      </c>
      <c r="AJ73" s="593" t="s">
        <v>4718</v>
      </c>
      <c r="AK73" s="594" t="s">
        <v>4719</v>
      </c>
      <c r="AL73" s="595" t="s">
        <v>4720</v>
      </c>
      <c r="AM73" s="596" t="s">
        <v>4721</v>
      </c>
      <c r="AN73" s="596" t="s">
        <v>4722</v>
      </c>
      <c r="AO73" s="539" t="s">
        <v>4723</v>
      </c>
      <c r="AP73" s="542" t="s">
        <v>4724</v>
      </c>
      <c r="AQ73" s="542" t="s">
        <v>4725</v>
      </c>
      <c r="AR73" s="557"/>
      <c r="AS73" s="557"/>
      <c r="AT73" s="577" t="s">
        <v>4726</v>
      </c>
      <c r="AU73" s="499" t="s">
        <v>4727</v>
      </c>
      <c r="AV73" s="499" t="s">
        <v>4728</v>
      </c>
      <c r="AW73" s="513" t="s">
        <v>4729</v>
      </c>
      <c r="AX73" s="513" t="s">
        <v>4730</v>
      </c>
      <c r="AY73" s="612" t="s">
        <v>4731</v>
      </c>
    </row>
    <row r="74" spans="2:51" ht="15" customHeight="1" outlineLevel="1" thickBot="1">
      <c r="B74" s="1735" t="s">
        <v>4732</v>
      </c>
      <c r="C74" s="1736">
        <v>0</v>
      </c>
      <c r="D74" s="1736">
        <v>0</v>
      </c>
      <c r="E74" s="1736" t="s">
        <v>3354</v>
      </c>
      <c r="F74" s="1736">
        <v>0</v>
      </c>
      <c r="G74" s="1736">
        <v>0</v>
      </c>
      <c r="H74" s="1736">
        <v>0</v>
      </c>
      <c r="I74" s="1736">
        <v>9.0356164383561648</v>
      </c>
      <c r="J74" s="547">
        <v>44.052999999999997</v>
      </c>
      <c r="K74" s="547">
        <v>44.052999999999997</v>
      </c>
      <c r="L74" s="539">
        <f t="shared" ref="L74:L137" si="5">I74*J74</f>
        <v>398.04601095890411</v>
      </c>
      <c r="M74" s="542">
        <f t="shared" si="1"/>
        <v>-2.5615763546796844E-3</v>
      </c>
      <c r="N74" s="553">
        <f t="shared" si="2"/>
        <v>5.3624627606754238E-3</v>
      </c>
      <c r="O74" s="557"/>
      <c r="P74" s="557"/>
      <c r="Q74" s="555">
        <v>1.24E-2</v>
      </c>
      <c r="R74" s="550">
        <f t="shared" si="3"/>
        <v>0.5462572</v>
      </c>
      <c r="S74" s="550">
        <f t="shared" si="4"/>
        <v>0.5462572</v>
      </c>
      <c r="T74" s="547">
        <v>0</v>
      </c>
      <c r="U74" s="547">
        <v>44.052999999999997</v>
      </c>
      <c r="V74" s="547">
        <v>44.052999999999997</v>
      </c>
      <c r="X74" s="231" t="s">
        <v>4733</v>
      </c>
      <c r="Z74" s="1369"/>
      <c r="AB74" s="1361"/>
      <c r="AC74" s="1362"/>
      <c r="AD74" s="582">
        <v>65</v>
      </c>
      <c r="AE74" s="576" t="s">
        <v>4734</v>
      </c>
      <c r="AF74" s="593" t="s">
        <v>4735</v>
      </c>
      <c r="AG74" s="593" t="s">
        <v>4736</v>
      </c>
      <c r="AH74" s="593" t="s">
        <v>4737</v>
      </c>
      <c r="AI74" s="593" t="s">
        <v>4738</v>
      </c>
      <c r="AJ74" s="593" t="s">
        <v>4739</v>
      </c>
      <c r="AK74" s="594" t="s">
        <v>4740</v>
      </c>
      <c r="AL74" s="595" t="s">
        <v>4741</v>
      </c>
      <c r="AM74" s="596" t="s">
        <v>4742</v>
      </c>
      <c r="AN74" s="596" t="s">
        <v>4743</v>
      </c>
      <c r="AO74" s="539" t="s">
        <v>4744</v>
      </c>
      <c r="AP74" s="542" t="s">
        <v>4745</v>
      </c>
      <c r="AQ74" s="542" t="s">
        <v>4746</v>
      </c>
      <c r="AR74" s="557"/>
      <c r="AS74" s="557"/>
      <c r="AT74" s="577" t="s">
        <v>4747</v>
      </c>
      <c r="AU74" s="499" t="s">
        <v>4748</v>
      </c>
      <c r="AV74" s="499" t="s">
        <v>4749</v>
      </c>
      <c r="AW74" s="513" t="s">
        <v>4750</v>
      </c>
      <c r="AX74" s="513" t="s">
        <v>4751</v>
      </c>
      <c r="AY74" s="612" t="s">
        <v>4752</v>
      </c>
    </row>
    <row r="75" spans="2:51" ht="15" customHeight="1" outlineLevel="1" thickBot="1">
      <c r="B75" s="1735" t="s">
        <v>4753</v>
      </c>
      <c r="C75" s="1736">
        <v>0</v>
      </c>
      <c r="D75" s="1736">
        <v>0</v>
      </c>
      <c r="E75" s="1736" t="s">
        <v>3354</v>
      </c>
      <c r="F75" s="1736">
        <v>0</v>
      </c>
      <c r="G75" s="1736">
        <v>0</v>
      </c>
      <c r="H75" s="1736">
        <v>0</v>
      </c>
      <c r="I75" s="1736">
        <v>10.824657534246576</v>
      </c>
      <c r="J75" s="547">
        <v>200</v>
      </c>
      <c r="K75" s="547">
        <v>200</v>
      </c>
      <c r="L75" s="539">
        <f t="shared" si="5"/>
        <v>2164.9315068493152</v>
      </c>
      <c r="M75" s="542">
        <f t="shared" ref="M75:M138" si="6">IF(Q75=0,0,((1+Q75)/(1+$C$824))-1)</f>
        <v>1.2068965517241459E-2</v>
      </c>
      <c r="N75" s="553">
        <f t="shared" ref="N75:N138" si="7">IF(Q75=0,0,((1+Q75)/(1+$C$825))-1)</f>
        <v>2.0109235352532284E-2</v>
      </c>
      <c r="O75" s="557"/>
      <c r="P75" s="557"/>
      <c r="Q75" s="555">
        <v>2.725E-2</v>
      </c>
      <c r="R75" s="550">
        <f t="shared" ref="R75:R138" si="8">Q75*K75</f>
        <v>5.45</v>
      </c>
      <c r="S75" s="550">
        <f t="shared" ref="S75:S138" si="9">R75</f>
        <v>5.45</v>
      </c>
      <c r="T75" s="547">
        <v>0</v>
      </c>
      <c r="U75" s="547">
        <v>200</v>
      </c>
      <c r="V75" s="547">
        <v>200</v>
      </c>
      <c r="X75" s="231" t="s">
        <v>4754</v>
      </c>
      <c r="Z75" s="1369"/>
      <c r="AB75" s="1361"/>
      <c r="AC75" s="1362"/>
      <c r="AD75" s="582">
        <v>66</v>
      </c>
      <c r="AE75" s="576" t="s">
        <v>4755</v>
      </c>
      <c r="AF75" s="593" t="s">
        <v>4756</v>
      </c>
      <c r="AG75" s="593" t="s">
        <v>4757</v>
      </c>
      <c r="AH75" s="593" t="s">
        <v>4758</v>
      </c>
      <c r="AI75" s="593" t="s">
        <v>4759</v>
      </c>
      <c r="AJ75" s="593" t="s">
        <v>4760</v>
      </c>
      <c r="AK75" s="594" t="s">
        <v>4761</v>
      </c>
      <c r="AL75" s="595" t="s">
        <v>4762</v>
      </c>
      <c r="AM75" s="596" t="s">
        <v>4763</v>
      </c>
      <c r="AN75" s="596" t="s">
        <v>4764</v>
      </c>
      <c r="AO75" s="539" t="s">
        <v>4765</v>
      </c>
      <c r="AP75" s="542" t="s">
        <v>4766</v>
      </c>
      <c r="AQ75" s="542" t="s">
        <v>4767</v>
      </c>
      <c r="AR75" s="557"/>
      <c r="AS75" s="557"/>
      <c r="AT75" s="577" t="s">
        <v>4768</v>
      </c>
      <c r="AU75" s="499" t="s">
        <v>4769</v>
      </c>
      <c r="AV75" s="499" t="s">
        <v>4770</v>
      </c>
      <c r="AW75" s="513" t="s">
        <v>4771</v>
      </c>
      <c r="AX75" s="513" t="s">
        <v>4772</v>
      </c>
      <c r="AY75" s="612" t="s">
        <v>4773</v>
      </c>
    </row>
    <row r="76" spans="2:51" ht="15" customHeight="1" outlineLevel="1" thickBot="1">
      <c r="B76" s="1735" t="s">
        <v>4774</v>
      </c>
      <c r="C76" s="1736">
        <v>0</v>
      </c>
      <c r="D76" s="1736">
        <v>0</v>
      </c>
      <c r="E76" s="1736" t="s">
        <v>3354</v>
      </c>
      <c r="F76" s="1736">
        <v>0</v>
      </c>
      <c r="G76" s="1736">
        <v>0</v>
      </c>
      <c r="H76" s="1736">
        <v>0</v>
      </c>
      <c r="I76" s="1736">
        <v>7.065753424657534</v>
      </c>
      <c r="J76" s="547">
        <v>210</v>
      </c>
      <c r="K76" s="547">
        <v>210</v>
      </c>
      <c r="L76" s="539">
        <f t="shared" si="5"/>
        <v>1483.808219178082</v>
      </c>
      <c r="M76" s="542">
        <f t="shared" si="6"/>
        <v>9.3596059113301155E-3</v>
      </c>
      <c r="N76" s="553">
        <f t="shared" si="7"/>
        <v>1.7378351539225401E-2</v>
      </c>
      <c r="O76" s="557"/>
      <c r="P76" s="557"/>
      <c r="Q76" s="555">
        <v>2.4500000000000001E-2</v>
      </c>
      <c r="R76" s="550">
        <f t="shared" si="8"/>
        <v>5.1450000000000005</v>
      </c>
      <c r="S76" s="550">
        <f t="shared" si="9"/>
        <v>5.1450000000000005</v>
      </c>
      <c r="T76" s="547">
        <v>0</v>
      </c>
      <c r="U76" s="547">
        <v>210</v>
      </c>
      <c r="V76" s="547">
        <v>210</v>
      </c>
      <c r="X76" s="231" t="s">
        <v>4775</v>
      </c>
      <c r="Z76" s="1369"/>
      <c r="AB76" s="1361"/>
      <c r="AC76" s="1362"/>
      <c r="AD76" s="582">
        <v>67</v>
      </c>
      <c r="AE76" s="576" t="s">
        <v>4776</v>
      </c>
      <c r="AF76" s="593" t="s">
        <v>4777</v>
      </c>
      <c r="AG76" s="593" t="s">
        <v>4778</v>
      </c>
      <c r="AH76" s="593" t="s">
        <v>4779</v>
      </c>
      <c r="AI76" s="593" t="s">
        <v>4780</v>
      </c>
      <c r="AJ76" s="593" t="s">
        <v>4781</v>
      </c>
      <c r="AK76" s="594" t="s">
        <v>4782</v>
      </c>
      <c r="AL76" s="595" t="s">
        <v>4783</v>
      </c>
      <c r="AM76" s="596" t="s">
        <v>4784</v>
      </c>
      <c r="AN76" s="596" t="s">
        <v>4785</v>
      </c>
      <c r="AO76" s="539" t="s">
        <v>4786</v>
      </c>
      <c r="AP76" s="542" t="s">
        <v>4787</v>
      </c>
      <c r="AQ76" s="542" t="s">
        <v>4788</v>
      </c>
      <c r="AR76" s="557"/>
      <c r="AS76" s="557"/>
      <c r="AT76" s="577" t="s">
        <v>4789</v>
      </c>
      <c r="AU76" s="499" t="s">
        <v>4790</v>
      </c>
      <c r="AV76" s="499" t="s">
        <v>4791</v>
      </c>
      <c r="AW76" s="513" t="s">
        <v>4792</v>
      </c>
      <c r="AX76" s="513" t="s">
        <v>4793</v>
      </c>
      <c r="AY76" s="612" t="s">
        <v>4794</v>
      </c>
    </row>
    <row r="77" spans="2:51" ht="15" customHeight="1" outlineLevel="1" thickBot="1">
      <c r="B77" s="1735" t="s">
        <v>4795</v>
      </c>
      <c r="C77" s="1736">
        <v>0</v>
      </c>
      <c r="D77" s="1736">
        <v>0</v>
      </c>
      <c r="E77" s="1736" t="s">
        <v>3354</v>
      </c>
      <c r="F77" s="1736">
        <v>0</v>
      </c>
      <c r="G77" s="1736">
        <v>0</v>
      </c>
      <c r="H77" s="1736">
        <v>0</v>
      </c>
      <c r="I77" s="1736">
        <v>11.983561643835616</v>
      </c>
      <c r="J77" s="547">
        <v>40</v>
      </c>
      <c r="K77" s="547">
        <v>40</v>
      </c>
      <c r="L77" s="539">
        <f t="shared" si="5"/>
        <v>479.34246575342462</v>
      </c>
      <c r="M77" s="542">
        <f t="shared" si="6"/>
        <v>1.1034482758620845E-2</v>
      </c>
      <c r="N77" s="553">
        <f t="shared" si="7"/>
        <v>1.9066534260178791E-2</v>
      </c>
      <c r="O77" s="557"/>
      <c r="P77" s="557"/>
      <c r="Q77" s="555">
        <v>2.6200000000000001E-2</v>
      </c>
      <c r="R77" s="550">
        <f t="shared" si="8"/>
        <v>1.048</v>
      </c>
      <c r="S77" s="550">
        <f t="shared" si="9"/>
        <v>1.048</v>
      </c>
      <c r="T77" s="547">
        <v>0</v>
      </c>
      <c r="U77" s="547">
        <v>40</v>
      </c>
      <c r="V77" s="547">
        <v>40</v>
      </c>
      <c r="X77" s="231" t="s">
        <v>4796</v>
      </c>
      <c r="Z77" s="1369"/>
      <c r="AB77" s="1361"/>
      <c r="AC77" s="1362"/>
      <c r="AD77" s="582">
        <v>68</v>
      </c>
      <c r="AE77" s="576" t="s">
        <v>4797</v>
      </c>
      <c r="AF77" s="593" t="s">
        <v>4798</v>
      </c>
      <c r="AG77" s="593" t="s">
        <v>4799</v>
      </c>
      <c r="AH77" s="593" t="s">
        <v>4800</v>
      </c>
      <c r="AI77" s="593" t="s">
        <v>4801</v>
      </c>
      <c r="AJ77" s="593" t="s">
        <v>4802</v>
      </c>
      <c r="AK77" s="594" t="s">
        <v>4803</v>
      </c>
      <c r="AL77" s="595" t="s">
        <v>4804</v>
      </c>
      <c r="AM77" s="596" t="s">
        <v>4805</v>
      </c>
      <c r="AN77" s="596" t="s">
        <v>4806</v>
      </c>
      <c r="AO77" s="539" t="s">
        <v>4807</v>
      </c>
      <c r="AP77" s="542" t="s">
        <v>4808</v>
      </c>
      <c r="AQ77" s="542" t="s">
        <v>4809</v>
      </c>
      <c r="AR77" s="557"/>
      <c r="AS77" s="557"/>
      <c r="AT77" s="577" t="s">
        <v>4810</v>
      </c>
      <c r="AU77" s="499" t="s">
        <v>4811</v>
      </c>
      <c r="AV77" s="499" t="s">
        <v>4812</v>
      </c>
      <c r="AW77" s="513" t="s">
        <v>4813</v>
      </c>
      <c r="AX77" s="513" t="s">
        <v>4814</v>
      </c>
      <c r="AY77" s="612" t="s">
        <v>4815</v>
      </c>
    </row>
    <row r="78" spans="2:51" ht="15" customHeight="1" outlineLevel="1" thickBot="1">
      <c r="B78" s="1735" t="s">
        <v>4816</v>
      </c>
      <c r="C78" s="1736">
        <v>0</v>
      </c>
      <c r="D78" s="1736">
        <v>0</v>
      </c>
      <c r="E78" s="1736" t="s">
        <v>3354</v>
      </c>
      <c r="F78" s="1736">
        <v>0</v>
      </c>
      <c r="G78" s="1736">
        <v>0</v>
      </c>
      <c r="H78" s="1736">
        <v>0</v>
      </c>
      <c r="I78" s="1736">
        <v>19.882191780821916</v>
      </c>
      <c r="J78" s="547">
        <v>50</v>
      </c>
      <c r="K78" s="547">
        <v>50</v>
      </c>
      <c r="L78" s="539">
        <f t="shared" si="5"/>
        <v>994.10958904109577</v>
      </c>
      <c r="M78" s="542">
        <f t="shared" si="6"/>
        <v>4.0394088669950978E-2</v>
      </c>
      <c r="N78" s="553">
        <f t="shared" si="7"/>
        <v>4.8659384309831299E-2</v>
      </c>
      <c r="O78" s="557"/>
      <c r="P78" s="557"/>
      <c r="Q78" s="555">
        <v>5.6000000000000001E-2</v>
      </c>
      <c r="R78" s="550">
        <f t="shared" si="8"/>
        <v>2.8000000000000003</v>
      </c>
      <c r="S78" s="550">
        <f t="shared" si="9"/>
        <v>2.8000000000000003</v>
      </c>
      <c r="T78" s="547">
        <v>0</v>
      </c>
      <c r="U78" s="547">
        <v>50</v>
      </c>
      <c r="V78" s="547">
        <v>50</v>
      </c>
      <c r="X78" s="231" t="s">
        <v>4817</v>
      </c>
      <c r="Z78" s="1369"/>
      <c r="AB78" s="1361"/>
      <c r="AC78" s="1362"/>
      <c r="AD78" s="582">
        <v>69</v>
      </c>
      <c r="AE78" s="576" t="s">
        <v>4818</v>
      </c>
      <c r="AF78" s="593" t="s">
        <v>4819</v>
      </c>
      <c r="AG78" s="593" t="s">
        <v>4820</v>
      </c>
      <c r="AH78" s="593" t="s">
        <v>4821</v>
      </c>
      <c r="AI78" s="593" t="s">
        <v>4822</v>
      </c>
      <c r="AJ78" s="593" t="s">
        <v>4823</v>
      </c>
      <c r="AK78" s="594" t="s">
        <v>4824</v>
      </c>
      <c r="AL78" s="595" t="s">
        <v>4825</v>
      </c>
      <c r="AM78" s="596" t="s">
        <v>4826</v>
      </c>
      <c r="AN78" s="596" t="s">
        <v>4827</v>
      </c>
      <c r="AO78" s="539" t="s">
        <v>4828</v>
      </c>
      <c r="AP78" s="542" t="s">
        <v>4829</v>
      </c>
      <c r="AQ78" s="542" t="s">
        <v>4830</v>
      </c>
      <c r="AR78" s="557"/>
      <c r="AS78" s="557"/>
      <c r="AT78" s="577" t="s">
        <v>4831</v>
      </c>
      <c r="AU78" s="499" t="s">
        <v>4832</v>
      </c>
      <c r="AV78" s="499" t="s">
        <v>4833</v>
      </c>
      <c r="AW78" s="513" t="s">
        <v>4834</v>
      </c>
      <c r="AX78" s="513" t="s">
        <v>4835</v>
      </c>
      <c r="AY78" s="612" t="s">
        <v>4836</v>
      </c>
    </row>
    <row r="79" spans="2:51" ht="15" customHeight="1" outlineLevel="1" thickBot="1">
      <c r="B79" s="1735" t="s">
        <v>4837</v>
      </c>
      <c r="C79" s="1736">
        <v>0</v>
      </c>
      <c r="D79" s="1736">
        <v>0</v>
      </c>
      <c r="E79" s="1736" t="s">
        <v>3354</v>
      </c>
      <c r="F79" s="1736">
        <v>0</v>
      </c>
      <c r="G79" s="1736">
        <v>0</v>
      </c>
      <c r="H79" s="1736">
        <v>0</v>
      </c>
      <c r="I79" s="1736">
        <v>10.824657534246576</v>
      </c>
      <c r="J79" s="547">
        <v>50</v>
      </c>
      <c r="K79" s="547">
        <v>50</v>
      </c>
      <c r="L79" s="539">
        <f t="shared" si="5"/>
        <v>541.23287671232879</v>
      </c>
      <c r="M79" s="542">
        <f t="shared" si="6"/>
        <v>1.2068965517241459E-2</v>
      </c>
      <c r="N79" s="553">
        <f t="shared" si="7"/>
        <v>2.0109235352532284E-2</v>
      </c>
      <c r="O79" s="557"/>
      <c r="P79" s="557"/>
      <c r="Q79" s="555">
        <v>2.725E-2</v>
      </c>
      <c r="R79" s="550">
        <f t="shared" si="8"/>
        <v>1.3625</v>
      </c>
      <c r="S79" s="550">
        <f t="shared" si="9"/>
        <v>1.3625</v>
      </c>
      <c r="T79" s="547">
        <v>0</v>
      </c>
      <c r="U79" s="547">
        <v>50</v>
      </c>
      <c r="V79" s="547">
        <v>50</v>
      </c>
      <c r="X79" s="231" t="s">
        <v>4838</v>
      </c>
      <c r="Z79" s="1369"/>
      <c r="AB79" s="1361"/>
      <c r="AC79" s="1362"/>
      <c r="AD79" s="582">
        <v>70</v>
      </c>
      <c r="AE79" s="576" t="s">
        <v>4839</v>
      </c>
      <c r="AF79" s="593" t="s">
        <v>4840</v>
      </c>
      <c r="AG79" s="593" t="s">
        <v>4841</v>
      </c>
      <c r="AH79" s="593" t="s">
        <v>4842</v>
      </c>
      <c r="AI79" s="593" t="s">
        <v>4843</v>
      </c>
      <c r="AJ79" s="593" t="s">
        <v>4844</v>
      </c>
      <c r="AK79" s="594" t="s">
        <v>4845</v>
      </c>
      <c r="AL79" s="595" t="s">
        <v>4846</v>
      </c>
      <c r="AM79" s="596" t="s">
        <v>4847</v>
      </c>
      <c r="AN79" s="596" t="s">
        <v>4848</v>
      </c>
      <c r="AO79" s="539" t="s">
        <v>4849</v>
      </c>
      <c r="AP79" s="542" t="s">
        <v>4850</v>
      </c>
      <c r="AQ79" s="542" t="s">
        <v>4851</v>
      </c>
      <c r="AR79" s="557"/>
      <c r="AS79" s="557"/>
      <c r="AT79" s="577" t="s">
        <v>4852</v>
      </c>
      <c r="AU79" s="499" t="s">
        <v>4853</v>
      </c>
      <c r="AV79" s="499" t="s">
        <v>4854</v>
      </c>
      <c r="AW79" s="513" t="s">
        <v>4855</v>
      </c>
      <c r="AX79" s="513" t="s">
        <v>4856</v>
      </c>
      <c r="AY79" s="612" t="s">
        <v>4857</v>
      </c>
    </row>
    <row r="80" spans="2:51" ht="15" customHeight="1" outlineLevel="1" thickBot="1">
      <c r="B80" s="1735" t="s">
        <v>4858</v>
      </c>
      <c r="C80" s="1736">
        <v>0</v>
      </c>
      <c r="D80" s="1736">
        <v>0</v>
      </c>
      <c r="E80" s="1736" t="s">
        <v>3354</v>
      </c>
      <c r="F80" s="1736">
        <v>0</v>
      </c>
      <c r="G80" s="1736">
        <v>0</v>
      </c>
      <c r="H80" s="1736">
        <v>0</v>
      </c>
      <c r="I80" s="1736">
        <v>19.882191780821916</v>
      </c>
      <c r="J80" s="547">
        <v>100</v>
      </c>
      <c r="K80" s="547">
        <v>100</v>
      </c>
      <c r="L80" s="539">
        <f t="shared" si="5"/>
        <v>1988.2191780821915</v>
      </c>
      <c r="M80" s="542">
        <f t="shared" si="6"/>
        <v>4.0394088669950978E-2</v>
      </c>
      <c r="N80" s="553">
        <f t="shared" si="7"/>
        <v>4.8659384309831299E-2</v>
      </c>
      <c r="O80" s="557"/>
      <c r="P80" s="557"/>
      <c r="Q80" s="555">
        <v>5.6000000000000001E-2</v>
      </c>
      <c r="R80" s="550">
        <f t="shared" si="8"/>
        <v>5.6000000000000005</v>
      </c>
      <c r="S80" s="550">
        <f t="shared" si="9"/>
        <v>5.6000000000000005</v>
      </c>
      <c r="T80" s="547">
        <v>0</v>
      </c>
      <c r="U80" s="547">
        <v>100</v>
      </c>
      <c r="V80" s="547">
        <v>100</v>
      </c>
      <c r="X80" s="231" t="s">
        <v>4859</v>
      </c>
      <c r="Z80" s="1369"/>
      <c r="AB80" s="1361"/>
      <c r="AC80" s="1362"/>
      <c r="AD80" s="582">
        <v>71</v>
      </c>
      <c r="AE80" s="576" t="s">
        <v>4860</v>
      </c>
      <c r="AF80" s="593" t="s">
        <v>4861</v>
      </c>
      <c r="AG80" s="593" t="s">
        <v>4862</v>
      </c>
      <c r="AH80" s="593" t="s">
        <v>4863</v>
      </c>
      <c r="AI80" s="593" t="s">
        <v>4864</v>
      </c>
      <c r="AJ80" s="593" t="s">
        <v>4865</v>
      </c>
      <c r="AK80" s="594" t="s">
        <v>4866</v>
      </c>
      <c r="AL80" s="595" t="s">
        <v>4867</v>
      </c>
      <c r="AM80" s="596" t="s">
        <v>4868</v>
      </c>
      <c r="AN80" s="596" t="s">
        <v>4869</v>
      </c>
      <c r="AO80" s="539" t="s">
        <v>4870</v>
      </c>
      <c r="AP80" s="542" t="s">
        <v>4871</v>
      </c>
      <c r="AQ80" s="542" t="s">
        <v>4872</v>
      </c>
      <c r="AR80" s="557"/>
      <c r="AS80" s="557"/>
      <c r="AT80" s="577" t="s">
        <v>4873</v>
      </c>
      <c r="AU80" s="499" t="s">
        <v>4874</v>
      </c>
      <c r="AV80" s="499" t="s">
        <v>4875</v>
      </c>
      <c r="AW80" s="513" t="s">
        <v>4876</v>
      </c>
      <c r="AX80" s="513" t="s">
        <v>4877</v>
      </c>
      <c r="AY80" s="612" t="s">
        <v>4878</v>
      </c>
    </row>
    <row r="81" spans="2:51" ht="15" customHeight="1" outlineLevel="1" thickBot="1">
      <c r="B81" s="1735" t="s">
        <v>4879</v>
      </c>
      <c r="C81" s="1736">
        <v>0</v>
      </c>
      <c r="D81" s="1736">
        <v>0</v>
      </c>
      <c r="E81" s="1736" t="s">
        <v>3354</v>
      </c>
      <c r="F81" s="1736">
        <v>0</v>
      </c>
      <c r="G81" s="1736">
        <v>0</v>
      </c>
      <c r="H81" s="1736">
        <v>0</v>
      </c>
      <c r="I81" s="1736">
        <v>19.882191780821916</v>
      </c>
      <c r="J81" s="547">
        <v>250</v>
      </c>
      <c r="K81" s="547">
        <v>250</v>
      </c>
      <c r="L81" s="539">
        <f t="shared" si="5"/>
        <v>4970.5479452054788</v>
      </c>
      <c r="M81" s="542">
        <f t="shared" si="6"/>
        <v>4.0394088669950978E-2</v>
      </c>
      <c r="N81" s="553">
        <f t="shared" si="7"/>
        <v>4.8659384309831299E-2</v>
      </c>
      <c r="O81" s="557"/>
      <c r="P81" s="557"/>
      <c r="Q81" s="555">
        <v>5.6000000000000001E-2</v>
      </c>
      <c r="R81" s="550">
        <f t="shared" si="8"/>
        <v>14</v>
      </c>
      <c r="S81" s="550">
        <f t="shared" si="9"/>
        <v>14</v>
      </c>
      <c r="T81" s="547">
        <v>0</v>
      </c>
      <c r="U81" s="547">
        <v>250</v>
      </c>
      <c r="V81" s="547">
        <v>250</v>
      </c>
      <c r="X81" s="231" t="s">
        <v>4880</v>
      </c>
      <c r="Z81" s="1369"/>
      <c r="AB81" s="1361"/>
      <c r="AC81" s="1362"/>
      <c r="AD81" s="582">
        <v>72</v>
      </c>
      <c r="AE81" s="576" t="s">
        <v>4881</v>
      </c>
      <c r="AF81" s="593" t="s">
        <v>4882</v>
      </c>
      <c r="AG81" s="593" t="s">
        <v>4883</v>
      </c>
      <c r="AH81" s="593" t="s">
        <v>4884</v>
      </c>
      <c r="AI81" s="593" t="s">
        <v>4885</v>
      </c>
      <c r="AJ81" s="593" t="s">
        <v>4886</v>
      </c>
      <c r="AK81" s="594" t="s">
        <v>4887</v>
      </c>
      <c r="AL81" s="595" t="s">
        <v>4888</v>
      </c>
      <c r="AM81" s="596" t="s">
        <v>4889</v>
      </c>
      <c r="AN81" s="596" t="s">
        <v>4890</v>
      </c>
      <c r="AO81" s="539" t="s">
        <v>4891</v>
      </c>
      <c r="AP81" s="542" t="s">
        <v>4892</v>
      </c>
      <c r="AQ81" s="542" t="s">
        <v>4893</v>
      </c>
      <c r="AR81" s="557"/>
      <c r="AS81" s="557"/>
      <c r="AT81" s="577" t="s">
        <v>4894</v>
      </c>
      <c r="AU81" s="499" t="s">
        <v>4895</v>
      </c>
      <c r="AV81" s="499" t="s">
        <v>4896</v>
      </c>
      <c r="AW81" s="513" t="s">
        <v>4897</v>
      </c>
      <c r="AX81" s="513" t="s">
        <v>4898</v>
      </c>
      <c r="AY81" s="612" t="s">
        <v>4899</v>
      </c>
    </row>
    <row r="82" spans="2:51" ht="15" customHeight="1" outlineLevel="1" thickBot="1">
      <c r="B82" s="1735" t="s">
        <v>4858</v>
      </c>
      <c r="C82" s="1736">
        <v>0</v>
      </c>
      <c r="D82" s="1736">
        <v>0</v>
      </c>
      <c r="E82" s="1736" t="s">
        <v>3354</v>
      </c>
      <c r="F82" s="1736">
        <v>0</v>
      </c>
      <c r="G82" s="1736">
        <v>0</v>
      </c>
      <c r="H82" s="1736">
        <v>0</v>
      </c>
      <c r="I82" s="1736">
        <v>19.882191780821916</v>
      </c>
      <c r="J82" s="547">
        <v>100</v>
      </c>
      <c r="K82" s="547">
        <v>100</v>
      </c>
      <c r="L82" s="539">
        <f t="shared" si="5"/>
        <v>1988.2191780821915</v>
      </c>
      <c r="M82" s="542">
        <f t="shared" si="6"/>
        <v>4.0394088669950978E-2</v>
      </c>
      <c r="N82" s="553">
        <f t="shared" si="7"/>
        <v>4.8659384309831299E-2</v>
      </c>
      <c r="O82" s="557"/>
      <c r="P82" s="557"/>
      <c r="Q82" s="555">
        <v>5.6000000000000001E-2</v>
      </c>
      <c r="R82" s="550">
        <f t="shared" si="8"/>
        <v>5.6000000000000005</v>
      </c>
      <c r="S82" s="550">
        <f t="shared" si="9"/>
        <v>5.6000000000000005</v>
      </c>
      <c r="T82" s="547">
        <v>0</v>
      </c>
      <c r="U82" s="547">
        <v>100</v>
      </c>
      <c r="V82" s="547">
        <v>100</v>
      </c>
      <c r="X82" s="231" t="s">
        <v>4900</v>
      </c>
      <c r="Z82" s="1369"/>
      <c r="AB82" s="1361"/>
      <c r="AC82" s="1362"/>
      <c r="AD82" s="582">
        <v>73</v>
      </c>
      <c r="AE82" s="576" t="s">
        <v>4901</v>
      </c>
      <c r="AF82" s="593" t="s">
        <v>4902</v>
      </c>
      <c r="AG82" s="593" t="s">
        <v>4903</v>
      </c>
      <c r="AH82" s="593" t="s">
        <v>4904</v>
      </c>
      <c r="AI82" s="593" t="s">
        <v>4905</v>
      </c>
      <c r="AJ82" s="593" t="s">
        <v>4906</v>
      </c>
      <c r="AK82" s="594" t="s">
        <v>4907</v>
      </c>
      <c r="AL82" s="595" t="s">
        <v>4908</v>
      </c>
      <c r="AM82" s="596" t="s">
        <v>4909</v>
      </c>
      <c r="AN82" s="596" t="s">
        <v>4910</v>
      </c>
      <c r="AO82" s="539" t="s">
        <v>4911</v>
      </c>
      <c r="AP82" s="542" t="s">
        <v>4912</v>
      </c>
      <c r="AQ82" s="542" t="s">
        <v>4913</v>
      </c>
      <c r="AR82" s="557"/>
      <c r="AS82" s="557"/>
      <c r="AT82" s="577" t="s">
        <v>4914</v>
      </c>
      <c r="AU82" s="499" t="s">
        <v>4915</v>
      </c>
      <c r="AV82" s="499" t="s">
        <v>4916</v>
      </c>
      <c r="AW82" s="513" t="s">
        <v>4917</v>
      </c>
      <c r="AX82" s="513" t="s">
        <v>4918</v>
      </c>
      <c r="AY82" s="612" t="s">
        <v>4919</v>
      </c>
    </row>
    <row r="83" spans="2:51" ht="15" customHeight="1" outlineLevel="1" thickBot="1">
      <c r="B83" s="1735" t="s">
        <v>4920</v>
      </c>
      <c r="C83" s="1736">
        <v>0</v>
      </c>
      <c r="D83" s="1736">
        <v>0</v>
      </c>
      <c r="E83" s="1736" t="s">
        <v>3354</v>
      </c>
      <c r="F83" s="1736">
        <v>0</v>
      </c>
      <c r="G83" s="1736">
        <v>0</v>
      </c>
      <c r="H83" s="1736">
        <v>0</v>
      </c>
      <c r="I83" s="1736">
        <v>6.9095890410958907</v>
      </c>
      <c r="J83" s="547">
        <v>300</v>
      </c>
      <c r="K83" s="547">
        <v>300</v>
      </c>
      <c r="L83" s="539">
        <f t="shared" si="5"/>
        <v>2072.8767123287671</v>
      </c>
      <c r="M83" s="542">
        <f t="shared" si="6"/>
        <v>2.0689655172413834E-2</v>
      </c>
      <c r="N83" s="553">
        <f t="shared" si="7"/>
        <v>2.8798411122145096E-2</v>
      </c>
      <c r="O83" s="557"/>
      <c r="P83" s="557"/>
      <c r="Q83" s="555">
        <v>3.5999999999999997E-2</v>
      </c>
      <c r="R83" s="550">
        <f t="shared" si="8"/>
        <v>10.799999999999999</v>
      </c>
      <c r="S83" s="550">
        <f t="shared" si="9"/>
        <v>10.799999999999999</v>
      </c>
      <c r="T83" s="547">
        <v>0</v>
      </c>
      <c r="U83" s="547">
        <v>300</v>
      </c>
      <c r="V83" s="547">
        <v>300</v>
      </c>
      <c r="X83" s="231" t="s">
        <v>4921</v>
      </c>
      <c r="Z83" s="1369"/>
      <c r="AB83" s="1361"/>
      <c r="AC83" s="1362"/>
      <c r="AD83" s="582">
        <v>74</v>
      </c>
      <c r="AE83" s="576" t="s">
        <v>4922</v>
      </c>
      <c r="AF83" s="593" t="s">
        <v>4923</v>
      </c>
      <c r="AG83" s="593" t="s">
        <v>4924</v>
      </c>
      <c r="AH83" s="593" t="s">
        <v>4925</v>
      </c>
      <c r="AI83" s="593" t="s">
        <v>4926</v>
      </c>
      <c r="AJ83" s="593" t="s">
        <v>4927</v>
      </c>
      <c r="AK83" s="594" t="s">
        <v>4928</v>
      </c>
      <c r="AL83" s="595" t="s">
        <v>4929</v>
      </c>
      <c r="AM83" s="596" t="s">
        <v>4930</v>
      </c>
      <c r="AN83" s="596" t="s">
        <v>4931</v>
      </c>
      <c r="AO83" s="539" t="s">
        <v>4932</v>
      </c>
      <c r="AP83" s="542" t="s">
        <v>4933</v>
      </c>
      <c r="AQ83" s="542" t="s">
        <v>4934</v>
      </c>
      <c r="AR83" s="557"/>
      <c r="AS83" s="557"/>
      <c r="AT83" s="577" t="s">
        <v>4935</v>
      </c>
      <c r="AU83" s="499" t="s">
        <v>4936</v>
      </c>
      <c r="AV83" s="499" t="s">
        <v>4937</v>
      </c>
      <c r="AW83" s="513" t="s">
        <v>4938</v>
      </c>
      <c r="AX83" s="513" t="s">
        <v>4939</v>
      </c>
      <c r="AY83" s="612" t="s">
        <v>4940</v>
      </c>
    </row>
    <row r="84" spans="2:51" ht="15" customHeight="1" outlineLevel="1" thickBot="1">
      <c r="B84" s="1735" t="s">
        <v>4941</v>
      </c>
      <c r="C84" s="1736">
        <v>0</v>
      </c>
      <c r="D84" s="1736">
        <v>0</v>
      </c>
      <c r="E84" s="1736" t="s">
        <v>3354</v>
      </c>
      <c r="F84" s="1736">
        <v>0</v>
      </c>
      <c r="G84" s="1736">
        <v>0</v>
      </c>
      <c r="H84" s="1736">
        <v>0</v>
      </c>
      <c r="I84" s="1736">
        <v>8.9808219178082194</v>
      </c>
      <c r="J84" s="547">
        <v>100</v>
      </c>
      <c r="K84" s="547">
        <v>100</v>
      </c>
      <c r="L84" s="539">
        <f t="shared" si="5"/>
        <v>898.08219178082197</v>
      </c>
      <c r="M84" s="542">
        <f t="shared" si="6"/>
        <v>1.0344827586207028E-2</v>
      </c>
      <c r="N84" s="553">
        <f t="shared" si="7"/>
        <v>1.8371400198609944E-2</v>
      </c>
      <c r="O84" s="557"/>
      <c r="P84" s="557"/>
      <c r="Q84" s="555">
        <v>2.5499999999999998E-2</v>
      </c>
      <c r="R84" s="550">
        <f t="shared" si="8"/>
        <v>2.5499999999999998</v>
      </c>
      <c r="S84" s="550">
        <f t="shared" si="9"/>
        <v>2.5499999999999998</v>
      </c>
      <c r="T84" s="547">
        <v>0</v>
      </c>
      <c r="U84" s="547">
        <v>100</v>
      </c>
      <c r="V84" s="547">
        <v>100</v>
      </c>
      <c r="X84" s="231" t="s">
        <v>4942</v>
      </c>
      <c r="Z84" s="1369"/>
      <c r="AB84" s="1361"/>
      <c r="AC84" s="1362"/>
      <c r="AD84" s="582">
        <v>75</v>
      </c>
      <c r="AE84" s="576" t="s">
        <v>4943</v>
      </c>
      <c r="AF84" s="593" t="s">
        <v>4944</v>
      </c>
      <c r="AG84" s="593" t="s">
        <v>4945</v>
      </c>
      <c r="AH84" s="593" t="s">
        <v>4946</v>
      </c>
      <c r="AI84" s="593" t="s">
        <v>4947</v>
      </c>
      <c r="AJ84" s="593" t="s">
        <v>4948</v>
      </c>
      <c r="AK84" s="594" t="s">
        <v>4949</v>
      </c>
      <c r="AL84" s="595" t="s">
        <v>4950</v>
      </c>
      <c r="AM84" s="596" t="s">
        <v>4951</v>
      </c>
      <c r="AN84" s="596" t="s">
        <v>4952</v>
      </c>
      <c r="AO84" s="539" t="s">
        <v>4953</v>
      </c>
      <c r="AP84" s="542" t="s">
        <v>4954</v>
      </c>
      <c r="AQ84" s="542" t="s">
        <v>4955</v>
      </c>
      <c r="AR84" s="557"/>
      <c r="AS84" s="557"/>
      <c r="AT84" s="577" t="s">
        <v>4956</v>
      </c>
      <c r="AU84" s="499" t="s">
        <v>4957</v>
      </c>
      <c r="AV84" s="499" t="s">
        <v>4958</v>
      </c>
      <c r="AW84" s="513" t="s">
        <v>4959</v>
      </c>
      <c r="AX84" s="513" t="s">
        <v>4960</v>
      </c>
      <c r="AY84" s="612" t="s">
        <v>4961</v>
      </c>
    </row>
    <row r="85" spans="2:51" ht="15" customHeight="1" outlineLevel="1" thickBot="1">
      <c r="B85" s="1735" t="s">
        <v>4962</v>
      </c>
      <c r="C85" s="1736">
        <v>0</v>
      </c>
      <c r="D85" s="1736">
        <v>0</v>
      </c>
      <c r="E85" s="1736" t="s">
        <v>3354</v>
      </c>
      <c r="F85" s="1736">
        <v>0</v>
      </c>
      <c r="G85" s="1736">
        <v>0</v>
      </c>
      <c r="H85" s="1736">
        <v>0</v>
      </c>
      <c r="I85" s="1736">
        <v>3.978082191780822</v>
      </c>
      <c r="J85" s="547">
        <v>77.361000000000004</v>
      </c>
      <c r="K85" s="547">
        <v>77.361000000000004</v>
      </c>
      <c r="L85" s="539">
        <f t="shared" si="5"/>
        <v>307.74841643835617</v>
      </c>
      <c r="M85" s="542">
        <f t="shared" si="6"/>
        <v>7.9605911330049572E-3</v>
      </c>
      <c r="N85" s="553">
        <f t="shared" si="7"/>
        <v>1.596822244289986E-2</v>
      </c>
      <c r="O85" s="557"/>
      <c r="P85" s="557"/>
      <c r="Q85" s="555">
        <v>2.308E-2</v>
      </c>
      <c r="R85" s="550">
        <f t="shared" si="8"/>
        <v>1.7854918800000001</v>
      </c>
      <c r="S85" s="550">
        <f t="shared" si="9"/>
        <v>1.7854918800000001</v>
      </c>
      <c r="T85" s="547">
        <v>0</v>
      </c>
      <c r="U85" s="547">
        <v>77.361000000000004</v>
      </c>
      <c r="V85" s="547">
        <v>77.361000000000004</v>
      </c>
      <c r="X85" s="231" t="s">
        <v>4963</v>
      </c>
      <c r="Z85" s="1369"/>
      <c r="AB85" s="1361"/>
      <c r="AC85" s="1362"/>
      <c r="AD85" s="582">
        <v>76</v>
      </c>
      <c r="AE85" s="576" t="s">
        <v>4964</v>
      </c>
      <c r="AF85" s="593" t="s">
        <v>4965</v>
      </c>
      <c r="AG85" s="593" t="s">
        <v>4966</v>
      </c>
      <c r="AH85" s="593" t="s">
        <v>4967</v>
      </c>
      <c r="AI85" s="593" t="s">
        <v>4968</v>
      </c>
      <c r="AJ85" s="593" t="s">
        <v>4969</v>
      </c>
      <c r="AK85" s="594" t="s">
        <v>4970</v>
      </c>
      <c r="AL85" s="595" t="s">
        <v>4971</v>
      </c>
      <c r="AM85" s="596" t="s">
        <v>4972</v>
      </c>
      <c r="AN85" s="596" t="s">
        <v>4973</v>
      </c>
      <c r="AO85" s="539" t="s">
        <v>4974</v>
      </c>
      <c r="AP85" s="542" t="s">
        <v>4975</v>
      </c>
      <c r="AQ85" s="542" t="s">
        <v>4976</v>
      </c>
      <c r="AR85" s="557"/>
      <c r="AS85" s="557"/>
      <c r="AT85" s="577" t="s">
        <v>4977</v>
      </c>
      <c r="AU85" s="499" t="s">
        <v>4978</v>
      </c>
      <c r="AV85" s="499" t="s">
        <v>4979</v>
      </c>
      <c r="AW85" s="513" t="s">
        <v>4980</v>
      </c>
      <c r="AX85" s="513" t="s">
        <v>4981</v>
      </c>
      <c r="AY85" s="612" t="s">
        <v>4982</v>
      </c>
    </row>
    <row r="86" spans="2:51" ht="15" customHeight="1" outlineLevel="1" thickBot="1">
      <c r="B86" s="1735" t="s">
        <v>4983</v>
      </c>
      <c r="C86" s="1736">
        <v>0</v>
      </c>
      <c r="D86" s="1736">
        <v>0</v>
      </c>
      <c r="E86" s="1736" t="s">
        <v>3354</v>
      </c>
      <c r="F86" s="1736">
        <v>0</v>
      </c>
      <c r="G86" s="1736">
        <v>0</v>
      </c>
      <c r="H86" s="1736">
        <v>0</v>
      </c>
      <c r="I86" s="1736">
        <v>3.978082191780822</v>
      </c>
      <c r="J86" s="547">
        <v>122.639</v>
      </c>
      <c r="K86" s="547">
        <v>122.639</v>
      </c>
      <c r="L86" s="539">
        <f t="shared" si="5"/>
        <v>487.86802191780822</v>
      </c>
      <c r="M86" s="542">
        <f t="shared" si="6"/>
        <v>8.0788177339903289E-3</v>
      </c>
      <c r="N86" s="553">
        <f t="shared" si="7"/>
        <v>1.6087388282026049E-2</v>
      </c>
      <c r="O86" s="557"/>
      <c r="P86" s="557"/>
      <c r="Q86" s="555">
        <v>2.3199999999999998E-2</v>
      </c>
      <c r="R86" s="550">
        <f t="shared" si="8"/>
        <v>2.8452247999999996</v>
      </c>
      <c r="S86" s="550">
        <f t="shared" si="9"/>
        <v>2.8452247999999996</v>
      </c>
      <c r="T86" s="547">
        <v>0</v>
      </c>
      <c r="U86" s="547">
        <v>122.639</v>
      </c>
      <c r="V86" s="547">
        <v>122.639</v>
      </c>
      <c r="X86" s="231" t="s">
        <v>4984</v>
      </c>
      <c r="Z86" s="1369"/>
      <c r="AB86" s="1361"/>
      <c r="AC86" s="1362"/>
      <c r="AD86" s="582">
        <v>77</v>
      </c>
      <c r="AE86" s="576" t="s">
        <v>4985</v>
      </c>
      <c r="AF86" s="593" t="s">
        <v>4986</v>
      </c>
      <c r="AG86" s="593" t="s">
        <v>4987</v>
      </c>
      <c r="AH86" s="593" t="s">
        <v>4988</v>
      </c>
      <c r="AI86" s="593" t="s">
        <v>4989</v>
      </c>
      <c r="AJ86" s="593" t="s">
        <v>4990</v>
      </c>
      <c r="AK86" s="594" t="s">
        <v>4991</v>
      </c>
      <c r="AL86" s="595" t="s">
        <v>4992</v>
      </c>
      <c r="AM86" s="596" t="s">
        <v>4993</v>
      </c>
      <c r="AN86" s="596" t="s">
        <v>4994</v>
      </c>
      <c r="AO86" s="539" t="s">
        <v>4995</v>
      </c>
      <c r="AP86" s="542" t="s">
        <v>4996</v>
      </c>
      <c r="AQ86" s="542" t="s">
        <v>4997</v>
      </c>
      <c r="AR86" s="557"/>
      <c r="AS86" s="557"/>
      <c r="AT86" s="577" t="s">
        <v>4998</v>
      </c>
      <c r="AU86" s="499" t="s">
        <v>4999</v>
      </c>
      <c r="AV86" s="499" t="s">
        <v>5000</v>
      </c>
      <c r="AW86" s="513" t="s">
        <v>5001</v>
      </c>
      <c r="AX86" s="513" t="s">
        <v>5002</v>
      </c>
      <c r="AY86" s="612" t="s">
        <v>5003</v>
      </c>
    </row>
    <row r="87" spans="2:51" ht="15" customHeight="1" outlineLevel="1" thickBot="1">
      <c r="B87" s="1735" t="s">
        <v>5004</v>
      </c>
      <c r="C87" s="1736">
        <v>0</v>
      </c>
      <c r="D87" s="1736">
        <v>0</v>
      </c>
      <c r="E87" s="1736" t="s">
        <v>3354</v>
      </c>
      <c r="F87" s="1736">
        <v>0</v>
      </c>
      <c r="G87" s="1736">
        <v>0</v>
      </c>
      <c r="H87" s="1736">
        <v>0</v>
      </c>
      <c r="I87" s="1736">
        <v>8.9808219178082194</v>
      </c>
      <c r="J87" s="547">
        <v>100</v>
      </c>
      <c r="K87" s="547">
        <v>100</v>
      </c>
      <c r="L87" s="539">
        <f t="shared" si="5"/>
        <v>898.08219178082197</v>
      </c>
      <c r="M87" s="542">
        <f t="shared" si="6"/>
        <v>7.9605911330049572E-3</v>
      </c>
      <c r="N87" s="553">
        <f t="shared" si="7"/>
        <v>1.596822244289986E-2</v>
      </c>
      <c r="O87" s="557"/>
      <c r="P87" s="557"/>
      <c r="Q87" s="555">
        <v>2.308E-2</v>
      </c>
      <c r="R87" s="550">
        <f t="shared" si="8"/>
        <v>2.3079999999999998</v>
      </c>
      <c r="S87" s="550">
        <f t="shared" si="9"/>
        <v>2.3079999999999998</v>
      </c>
      <c r="T87" s="547">
        <v>0</v>
      </c>
      <c r="U87" s="547">
        <v>100</v>
      </c>
      <c r="V87" s="547">
        <v>100</v>
      </c>
      <c r="X87" s="231" t="s">
        <v>5005</v>
      </c>
      <c r="Z87" s="1369"/>
      <c r="AB87" s="1361"/>
      <c r="AC87" s="1362"/>
      <c r="AD87" s="582">
        <v>78</v>
      </c>
      <c r="AE87" s="576" t="s">
        <v>5006</v>
      </c>
      <c r="AF87" s="593" t="s">
        <v>5007</v>
      </c>
      <c r="AG87" s="593" t="s">
        <v>5008</v>
      </c>
      <c r="AH87" s="593" t="s">
        <v>5009</v>
      </c>
      <c r="AI87" s="593" t="s">
        <v>5010</v>
      </c>
      <c r="AJ87" s="593" t="s">
        <v>5011</v>
      </c>
      <c r="AK87" s="594" t="s">
        <v>5012</v>
      </c>
      <c r="AL87" s="595" t="s">
        <v>5013</v>
      </c>
      <c r="AM87" s="596" t="s">
        <v>5014</v>
      </c>
      <c r="AN87" s="596" t="s">
        <v>5015</v>
      </c>
      <c r="AO87" s="539" t="s">
        <v>5016</v>
      </c>
      <c r="AP87" s="542" t="s">
        <v>5017</v>
      </c>
      <c r="AQ87" s="542" t="s">
        <v>5018</v>
      </c>
      <c r="AR87" s="557"/>
      <c r="AS87" s="557"/>
      <c r="AT87" s="577" t="s">
        <v>5019</v>
      </c>
      <c r="AU87" s="499" t="s">
        <v>5020</v>
      </c>
      <c r="AV87" s="499" t="s">
        <v>5021</v>
      </c>
      <c r="AW87" s="513" t="s">
        <v>5022</v>
      </c>
      <c r="AX87" s="513" t="s">
        <v>5023</v>
      </c>
      <c r="AY87" s="612" t="s">
        <v>5024</v>
      </c>
    </row>
    <row r="88" spans="2:51" ht="15" customHeight="1" outlineLevel="1" thickBot="1">
      <c r="B88" s="1735" t="s">
        <v>5025</v>
      </c>
      <c r="C88" s="1736">
        <v>0</v>
      </c>
      <c r="D88" s="1736">
        <v>0</v>
      </c>
      <c r="E88" s="1736" t="s">
        <v>3354</v>
      </c>
      <c r="F88" s="1736">
        <v>0</v>
      </c>
      <c r="G88" s="1736">
        <v>0</v>
      </c>
      <c r="H88" s="1736">
        <v>0</v>
      </c>
      <c r="I88" s="1736">
        <v>13.265753424657534</v>
      </c>
      <c r="J88" s="547">
        <v>100</v>
      </c>
      <c r="K88" s="547">
        <v>100</v>
      </c>
      <c r="L88" s="539">
        <f t="shared" si="5"/>
        <v>1326.5753424657535</v>
      </c>
      <c r="M88" s="542">
        <f t="shared" si="6"/>
        <v>2.9310344827586432E-2</v>
      </c>
      <c r="N88" s="553">
        <f t="shared" si="7"/>
        <v>3.7487586891757907E-2</v>
      </c>
      <c r="O88" s="557"/>
      <c r="P88" s="557"/>
      <c r="Q88" s="555">
        <v>4.4749999999999998E-2</v>
      </c>
      <c r="R88" s="550">
        <f t="shared" si="8"/>
        <v>4.4749999999999996</v>
      </c>
      <c r="S88" s="550">
        <f t="shared" si="9"/>
        <v>4.4749999999999996</v>
      </c>
      <c r="T88" s="547">
        <v>0</v>
      </c>
      <c r="U88" s="547">
        <v>100</v>
      </c>
      <c r="V88" s="547">
        <v>100</v>
      </c>
      <c r="X88" s="231" t="s">
        <v>5026</v>
      </c>
      <c r="Z88" s="1369"/>
      <c r="AB88" s="1361"/>
      <c r="AC88" s="1362"/>
      <c r="AD88" s="582">
        <v>79</v>
      </c>
      <c r="AE88" s="576" t="s">
        <v>5027</v>
      </c>
      <c r="AF88" s="593" t="s">
        <v>5028</v>
      </c>
      <c r="AG88" s="593" t="s">
        <v>5029</v>
      </c>
      <c r="AH88" s="593" t="s">
        <v>5030</v>
      </c>
      <c r="AI88" s="593" t="s">
        <v>5031</v>
      </c>
      <c r="AJ88" s="593" t="s">
        <v>5032</v>
      </c>
      <c r="AK88" s="594" t="s">
        <v>5033</v>
      </c>
      <c r="AL88" s="595" t="s">
        <v>5034</v>
      </c>
      <c r="AM88" s="596" t="s">
        <v>5035</v>
      </c>
      <c r="AN88" s="596" t="s">
        <v>5036</v>
      </c>
      <c r="AO88" s="539" t="s">
        <v>5037</v>
      </c>
      <c r="AP88" s="542" t="s">
        <v>5038</v>
      </c>
      <c r="AQ88" s="542" t="s">
        <v>5039</v>
      </c>
      <c r="AR88" s="557"/>
      <c r="AS88" s="557"/>
      <c r="AT88" s="577" t="s">
        <v>5040</v>
      </c>
      <c r="AU88" s="499" t="s">
        <v>5041</v>
      </c>
      <c r="AV88" s="499" t="s">
        <v>5042</v>
      </c>
      <c r="AW88" s="513" t="s">
        <v>5043</v>
      </c>
      <c r="AX88" s="513" t="s">
        <v>5044</v>
      </c>
      <c r="AY88" s="612" t="s">
        <v>5045</v>
      </c>
    </row>
    <row r="89" spans="2:51" ht="15" customHeight="1" outlineLevel="1" thickBot="1">
      <c r="B89" s="1735" t="s">
        <v>5046</v>
      </c>
      <c r="C89" s="1736">
        <v>0</v>
      </c>
      <c r="D89" s="1736">
        <v>0</v>
      </c>
      <c r="E89" s="1736" t="s">
        <v>3354</v>
      </c>
      <c r="F89" s="1736">
        <v>0</v>
      </c>
      <c r="G89" s="1736">
        <v>0</v>
      </c>
      <c r="H89" s="1736">
        <v>0</v>
      </c>
      <c r="I89" s="1736">
        <v>13.265753424657534</v>
      </c>
      <c r="J89" s="547">
        <v>100</v>
      </c>
      <c r="K89" s="547">
        <v>100</v>
      </c>
      <c r="L89" s="539">
        <f t="shared" si="5"/>
        <v>1326.5753424657535</v>
      </c>
      <c r="M89" s="542">
        <f t="shared" si="6"/>
        <v>2.9310344827586432E-2</v>
      </c>
      <c r="N89" s="553">
        <f t="shared" si="7"/>
        <v>3.7487586891757907E-2</v>
      </c>
      <c r="O89" s="557"/>
      <c r="P89" s="557"/>
      <c r="Q89" s="555">
        <v>4.4749999999999998E-2</v>
      </c>
      <c r="R89" s="550">
        <f t="shared" si="8"/>
        <v>4.4749999999999996</v>
      </c>
      <c r="S89" s="550">
        <f t="shared" si="9"/>
        <v>4.4749999999999996</v>
      </c>
      <c r="T89" s="547">
        <v>0</v>
      </c>
      <c r="U89" s="547">
        <v>100</v>
      </c>
      <c r="V89" s="547">
        <v>100</v>
      </c>
      <c r="X89" s="231" t="s">
        <v>5047</v>
      </c>
      <c r="Z89" s="1369"/>
      <c r="AB89" s="1361"/>
      <c r="AC89" s="1362"/>
      <c r="AD89" s="582">
        <v>80</v>
      </c>
      <c r="AE89" s="576" t="s">
        <v>5048</v>
      </c>
      <c r="AF89" s="593" t="s">
        <v>5049</v>
      </c>
      <c r="AG89" s="593" t="s">
        <v>5050</v>
      </c>
      <c r="AH89" s="593" t="s">
        <v>5051</v>
      </c>
      <c r="AI89" s="593" t="s">
        <v>5052</v>
      </c>
      <c r="AJ89" s="593" t="s">
        <v>5053</v>
      </c>
      <c r="AK89" s="594" t="s">
        <v>5054</v>
      </c>
      <c r="AL89" s="595" t="s">
        <v>5055</v>
      </c>
      <c r="AM89" s="596" t="s">
        <v>5056</v>
      </c>
      <c r="AN89" s="596" t="s">
        <v>5057</v>
      </c>
      <c r="AO89" s="539" t="s">
        <v>5058</v>
      </c>
      <c r="AP89" s="542" t="s">
        <v>5059</v>
      </c>
      <c r="AQ89" s="542" t="s">
        <v>5060</v>
      </c>
      <c r="AR89" s="557"/>
      <c r="AS89" s="557"/>
      <c r="AT89" s="577" t="s">
        <v>5061</v>
      </c>
      <c r="AU89" s="499" t="s">
        <v>5062</v>
      </c>
      <c r="AV89" s="499" t="s">
        <v>5063</v>
      </c>
      <c r="AW89" s="513" t="s">
        <v>5064</v>
      </c>
      <c r="AX89" s="513" t="s">
        <v>5065</v>
      </c>
      <c r="AY89" s="612" t="s">
        <v>5066</v>
      </c>
    </row>
    <row r="90" spans="2:51" ht="15" customHeight="1" outlineLevel="1" thickBot="1">
      <c r="B90" s="1735" t="s">
        <v>5067</v>
      </c>
      <c r="C90" s="1736">
        <v>0</v>
      </c>
      <c r="D90" s="1736">
        <v>0</v>
      </c>
      <c r="E90" s="1736" t="s">
        <v>3354</v>
      </c>
      <c r="F90" s="1736">
        <v>0</v>
      </c>
      <c r="G90" s="1736">
        <v>0</v>
      </c>
      <c r="H90" s="1736">
        <v>0</v>
      </c>
      <c r="I90" s="1736">
        <v>5</v>
      </c>
      <c r="J90" s="547">
        <v>70</v>
      </c>
      <c r="K90" s="547">
        <v>70</v>
      </c>
      <c r="L90" s="539">
        <f t="shared" si="5"/>
        <v>350</v>
      </c>
      <c r="M90" s="542">
        <f t="shared" si="6"/>
        <v>2.3320197044335078E-2</v>
      </c>
      <c r="N90" s="553">
        <f t="shared" si="7"/>
        <v>3.144985104270126E-2</v>
      </c>
      <c r="O90" s="557"/>
      <c r="P90" s="557"/>
      <c r="Q90" s="555">
        <v>3.8670000000000003E-2</v>
      </c>
      <c r="R90" s="550">
        <f t="shared" si="8"/>
        <v>2.7069000000000001</v>
      </c>
      <c r="S90" s="550">
        <f t="shared" si="9"/>
        <v>2.7069000000000001</v>
      </c>
      <c r="T90" s="547">
        <v>0</v>
      </c>
      <c r="U90" s="547">
        <v>70</v>
      </c>
      <c r="V90" s="547">
        <v>70</v>
      </c>
      <c r="X90" s="231" t="s">
        <v>5068</v>
      </c>
      <c r="Z90" s="1369"/>
      <c r="AB90" s="1361"/>
      <c r="AC90" s="1362"/>
      <c r="AD90" s="582">
        <v>81</v>
      </c>
      <c r="AE90" s="576" t="s">
        <v>5069</v>
      </c>
      <c r="AF90" s="593" t="s">
        <v>5070</v>
      </c>
      <c r="AG90" s="593" t="s">
        <v>5071</v>
      </c>
      <c r="AH90" s="593" t="s">
        <v>5072</v>
      </c>
      <c r="AI90" s="593" t="s">
        <v>5073</v>
      </c>
      <c r="AJ90" s="593" t="s">
        <v>5074</v>
      </c>
      <c r="AK90" s="594" t="s">
        <v>5075</v>
      </c>
      <c r="AL90" s="595" t="s">
        <v>5076</v>
      </c>
      <c r="AM90" s="596" t="s">
        <v>5077</v>
      </c>
      <c r="AN90" s="596" t="s">
        <v>5078</v>
      </c>
      <c r="AO90" s="539" t="s">
        <v>5079</v>
      </c>
      <c r="AP90" s="542" t="s">
        <v>5080</v>
      </c>
      <c r="AQ90" s="542" t="s">
        <v>5081</v>
      </c>
      <c r="AR90" s="557"/>
      <c r="AS90" s="557"/>
      <c r="AT90" s="577" t="s">
        <v>5082</v>
      </c>
      <c r="AU90" s="499" t="s">
        <v>5083</v>
      </c>
      <c r="AV90" s="499" t="s">
        <v>5084</v>
      </c>
      <c r="AW90" s="513" t="s">
        <v>5085</v>
      </c>
      <c r="AX90" s="513" t="s">
        <v>5086</v>
      </c>
      <c r="AY90" s="612" t="s">
        <v>5087</v>
      </c>
    </row>
    <row r="91" spans="2:51" ht="15" customHeight="1" outlineLevel="1" thickBot="1">
      <c r="B91" s="1735" t="s">
        <v>5088</v>
      </c>
      <c r="C91" s="1736">
        <v>0</v>
      </c>
      <c r="D91" s="1736">
        <v>0</v>
      </c>
      <c r="E91" s="1736" t="s">
        <v>3354</v>
      </c>
      <c r="F91" s="1736">
        <v>0</v>
      </c>
      <c r="G91" s="1736">
        <v>0</v>
      </c>
      <c r="H91" s="1736">
        <v>0</v>
      </c>
      <c r="I91" s="1736">
        <v>5</v>
      </c>
      <c r="J91" s="547">
        <v>50</v>
      </c>
      <c r="K91" s="547">
        <v>50</v>
      </c>
      <c r="L91" s="539">
        <f t="shared" si="5"/>
        <v>250</v>
      </c>
      <c r="M91" s="542">
        <f t="shared" si="6"/>
        <v>2.3320197044335078E-2</v>
      </c>
      <c r="N91" s="553">
        <f t="shared" si="7"/>
        <v>3.144985104270126E-2</v>
      </c>
      <c r="O91" s="557"/>
      <c r="P91" s="557"/>
      <c r="Q91" s="555">
        <v>3.8670000000000003E-2</v>
      </c>
      <c r="R91" s="550">
        <f t="shared" si="8"/>
        <v>1.9335000000000002</v>
      </c>
      <c r="S91" s="550">
        <f t="shared" si="9"/>
        <v>1.9335000000000002</v>
      </c>
      <c r="T91" s="547">
        <v>0</v>
      </c>
      <c r="U91" s="547">
        <v>50</v>
      </c>
      <c r="V91" s="547">
        <v>50</v>
      </c>
      <c r="X91" s="231" t="s">
        <v>5089</v>
      </c>
      <c r="Z91" s="1369"/>
      <c r="AB91" s="1361"/>
      <c r="AC91" s="1362"/>
      <c r="AD91" s="582">
        <v>82</v>
      </c>
      <c r="AE91" s="576" t="s">
        <v>5090</v>
      </c>
      <c r="AF91" s="593" t="s">
        <v>5091</v>
      </c>
      <c r="AG91" s="593" t="s">
        <v>5092</v>
      </c>
      <c r="AH91" s="593" t="s">
        <v>5093</v>
      </c>
      <c r="AI91" s="593" t="s">
        <v>5094</v>
      </c>
      <c r="AJ91" s="593" t="s">
        <v>5095</v>
      </c>
      <c r="AK91" s="594" t="s">
        <v>5096</v>
      </c>
      <c r="AL91" s="595" t="s">
        <v>5097</v>
      </c>
      <c r="AM91" s="596" t="s">
        <v>5098</v>
      </c>
      <c r="AN91" s="596" t="s">
        <v>5099</v>
      </c>
      <c r="AO91" s="539" t="s">
        <v>5100</v>
      </c>
      <c r="AP91" s="542" t="s">
        <v>5101</v>
      </c>
      <c r="AQ91" s="542" t="s">
        <v>5102</v>
      </c>
      <c r="AR91" s="557"/>
      <c r="AS91" s="557"/>
      <c r="AT91" s="577" t="s">
        <v>5103</v>
      </c>
      <c r="AU91" s="499" t="s">
        <v>5104</v>
      </c>
      <c r="AV91" s="499" t="s">
        <v>5105</v>
      </c>
      <c r="AW91" s="513" t="s">
        <v>5106</v>
      </c>
      <c r="AX91" s="513" t="s">
        <v>5107</v>
      </c>
      <c r="AY91" s="612" t="s">
        <v>5108</v>
      </c>
    </row>
    <row r="92" spans="2:51" ht="15" customHeight="1" outlineLevel="1" thickBot="1">
      <c r="B92" s="1735" t="s">
        <v>5109</v>
      </c>
      <c r="C92" s="1736">
        <v>0</v>
      </c>
      <c r="D92" s="1736">
        <v>0</v>
      </c>
      <c r="E92" s="1736" t="s">
        <v>3354</v>
      </c>
      <c r="F92" s="1736">
        <v>0</v>
      </c>
      <c r="G92" s="1736">
        <v>0</v>
      </c>
      <c r="H92" s="1736">
        <v>0</v>
      </c>
      <c r="I92" s="1736">
        <v>5.9205479452054792</v>
      </c>
      <c r="J92" s="547">
        <v>70</v>
      </c>
      <c r="K92" s="547">
        <v>70</v>
      </c>
      <c r="L92" s="539">
        <f t="shared" si="5"/>
        <v>414.43835616438355</v>
      </c>
      <c r="M92" s="542">
        <f t="shared" si="6"/>
        <v>3.0876847290640441E-2</v>
      </c>
      <c r="N92" s="553">
        <f t="shared" si="7"/>
        <v>3.9066534260178809E-2</v>
      </c>
      <c r="O92" s="557"/>
      <c r="P92" s="557"/>
      <c r="Q92" s="555">
        <v>4.6339999999999999E-2</v>
      </c>
      <c r="R92" s="550">
        <f t="shared" si="8"/>
        <v>3.2437999999999998</v>
      </c>
      <c r="S92" s="550">
        <f t="shared" si="9"/>
        <v>3.2437999999999998</v>
      </c>
      <c r="T92" s="547">
        <v>0</v>
      </c>
      <c r="U92" s="547">
        <v>70</v>
      </c>
      <c r="V92" s="547">
        <v>70</v>
      </c>
      <c r="X92" s="231" t="s">
        <v>5110</v>
      </c>
      <c r="Z92" s="1369"/>
      <c r="AB92" s="1361"/>
      <c r="AC92" s="1362"/>
      <c r="AD92" s="582">
        <v>83</v>
      </c>
      <c r="AE92" s="576" t="s">
        <v>5111</v>
      </c>
      <c r="AF92" s="593" t="s">
        <v>5112</v>
      </c>
      <c r="AG92" s="593" t="s">
        <v>5113</v>
      </c>
      <c r="AH92" s="593" t="s">
        <v>5114</v>
      </c>
      <c r="AI92" s="593" t="s">
        <v>5115</v>
      </c>
      <c r="AJ92" s="593" t="s">
        <v>5116</v>
      </c>
      <c r="AK92" s="594" t="s">
        <v>5117</v>
      </c>
      <c r="AL92" s="595" t="s">
        <v>5118</v>
      </c>
      <c r="AM92" s="596" t="s">
        <v>5119</v>
      </c>
      <c r="AN92" s="596" t="s">
        <v>5120</v>
      </c>
      <c r="AO92" s="539" t="s">
        <v>5121</v>
      </c>
      <c r="AP92" s="542" t="s">
        <v>5122</v>
      </c>
      <c r="AQ92" s="542" t="s">
        <v>5123</v>
      </c>
      <c r="AR92" s="557"/>
      <c r="AS92" s="557"/>
      <c r="AT92" s="577" t="s">
        <v>5124</v>
      </c>
      <c r="AU92" s="499" t="s">
        <v>5125</v>
      </c>
      <c r="AV92" s="499" t="s">
        <v>5126</v>
      </c>
      <c r="AW92" s="513" t="s">
        <v>5127</v>
      </c>
      <c r="AX92" s="513" t="s">
        <v>5128</v>
      </c>
      <c r="AY92" s="612" t="s">
        <v>5129</v>
      </c>
    </row>
    <row r="93" spans="2:51" ht="15" customHeight="1" outlineLevel="1" thickBot="1">
      <c r="B93" s="1735" t="s">
        <v>5130</v>
      </c>
      <c r="C93" s="1736">
        <v>0</v>
      </c>
      <c r="D93" s="1736">
        <v>0</v>
      </c>
      <c r="E93" s="1736" t="s">
        <v>3354</v>
      </c>
      <c r="F93" s="1736">
        <v>0</v>
      </c>
      <c r="G93" s="1736">
        <v>0</v>
      </c>
      <c r="H93" s="1736">
        <v>0</v>
      </c>
      <c r="I93" s="1736">
        <v>2.8191780821917809</v>
      </c>
      <c r="J93" s="547">
        <v>-150</v>
      </c>
      <c r="K93" s="547">
        <v>-150</v>
      </c>
      <c r="L93" s="539">
        <f t="shared" si="5"/>
        <v>-422.87671232876716</v>
      </c>
      <c r="M93" s="542">
        <f t="shared" si="6"/>
        <v>-1.6551724137929824E-3</v>
      </c>
      <c r="N93" s="553">
        <f t="shared" si="7"/>
        <v>6.2760675273090261E-3</v>
      </c>
      <c r="O93" s="557"/>
      <c r="P93" s="557"/>
      <c r="Q93" s="555">
        <v>1.332E-2</v>
      </c>
      <c r="R93" s="550">
        <f t="shared" si="8"/>
        <v>-1.998</v>
      </c>
      <c r="S93" s="550">
        <f t="shared" si="9"/>
        <v>-1.998</v>
      </c>
      <c r="T93" s="547">
        <v>0</v>
      </c>
      <c r="U93" s="547">
        <v>-150</v>
      </c>
      <c r="V93" s="547">
        <v>-154.31</v>
      </c>
      <c r="X93" s="231" t="s">
        <v>5131</v>
      </c>
      <c r="Z93" s="1369"/>
      <c r="AB93" s="1361"/>
      <c r="AC93" s="1362"/>
      <c r="AD93" s="582">
        <v>84</v>
      </c>
      <c r="AE93" s="576" t="s">
        <v>5132</v>
      </c>
      <c r="AF93" s="593" t="s">
        <v>5133</v>
      </c>
      <c r="AG93" s="593" t="s">
        <v>5134</v>
      </c>
      <c r="AH93" s="593" t="s">
        <v>5135</v>
      </c>
      <c r="AI93" s="593" t="s">
        <v>5136</v>
      </c>
      <c r="AJ93" s="593" t="s">
        <v>5137</v>
      </c>
      <c r="AK93" s="594" t="s">
        <v>5138</v>
      </c>
      <c r="AL93" s="595" t="s">
        <v>5139</v>
      </c>
      <c r="AM93" s="596" t="s">
        <v>5140</v>
      </c>
      <c r="AN93" s="596" t="s">
        <v>5141</v>
      </c>
      <c r="AO93" s="539" t="s">
        <v>5142</v>
      </c>
      <c r="AP93" s="542" t="s">
        <v>5143</v>
      </c>
      <c r="AQ93" s="542" t="s">
        <v>5144</v>
      </c>
      <c r="AR93" s="557"/>
      <c r="AS93" s="557"/>
      <c r="AT93" s="577" t="s">
        <v>5145</v>
      </c>
      <c r="AU93" s="499" t="s">
        <v>5146</v>
      </c>
      <c r="AV93" s="499" t="s">
        <v>5147</v>
      </c>
      <c r="AW93" s="513" t="s">
        <v>5148</v>
      </c>
      <c r="AX93" s="513" t="s">
        <v>5149</v>
      </c>
      <c r="AY93" s="612" t="s">
        <v>5150</v>
      </c>
    </row>
    <row r="94" spans="2:51" ht="15" customHeight="1" outlineLevel="1" thickBot="1">
      <c r="B94" s="1735" t="s">
        <v>5130</v>
      </c>
      <c r="C94" s="1736">
        <v>0</v>
      </c>
      <c r="D94" s="1736">
        <v>0</v>
      </c>
      <c r="E94" s="1736" t="s">
        <v>3354</v>
      </c>
      <c r="F94" s="1736">
        <v>0</v>
      </c>
      <c r="G94" s="1736">
        <v>0</v>
      </c>
      <c r="H94" s="1736">
        <v>0</v>
      </c>
      <c r="I94" s="1736">
        <v>7.065753424657534</v>
      </c>
      <c r="J94" s="547">
        <v>-150</v>
      </c>
      <c r="K94" s="547">
        <v>-150</v>
      </c>
      <c r="L94" s="539">
        <f t="shared" si="5"/>
        <v>-1059.8630136986301</v>
      </c>
      <c r="M94" s="542">
        <f t="shared" si="6"/>
        <v>8.4433497536948732E-3</v>
      </c>
      <c r="N94" s="553">
        <f t="shared" si="7"/>
        <v>1.6454816285998319E-2</v>
      </c>
      <c r="O94" s="557"/>
      <c r="P94" s="557"/>
      <c r="Q94" s="555">
        <v>2.3570000000000001E-2</v>
      </c>
      <c r="R94" s="550">
        <f t="shared" si="8"/>
        <v>-3.5355000000000003</v>
      </c>
      <c r="S94" s="550">
        <f t="shared" si="9"/>
        <v>-3.5355000000000003</v>
      </c>
      <c r="T94" s="547">
        <v>0</v>
      </c>
      <c r="U94" s="547">
        <v>-150</v>
      </c>
      <c r="V94" s="547">
        <v>-167.21100000000001</v>
      </c>
      <c r="X94" s="231" t="s">
        <v>5151</v>
      </c>
      <c r="Z94" s="1369"/>
      <c r="AB94" s="1361"/>
      <c r="AC94" s="1362"/>
      <c r="AD94" s="582">
        <v>85</v>
      </c>
      <c r="AE94" s="576" t="s">
        <v>5152</v>
      </c>
      <c r="AF94" s="593" t="s">
        <v>5153</v>
      </c>
      <c r="AG94" s="593" t="s">
        <v>5154</v>
      </c>
      <c r="AH94" s="593" t="s">
        <v>5155</v>
      </c>
      <c r="AI94" s="593" t="s">
        <v>5156</v>
      </c>
      <c r="AJ94" s="593" t="s">
        <v>5157</v>
      </c>
      <c r="AK94" s="594" t="s">
        <v>5158</v>
      </c>
      <c r="AL94" s="595" t="s">
        <v>5159</v>
      </c>
      <c r="AM94" s="596" t="s">
        <v>5160</v>
      </c>
      <c r="AN94" s="596" t="s">
        <v>5161</v>
      </c>
      <c r="AO94" s="539" t="s">
        <v>5162</v>
      </c>
      <c r="AP94" s="542" t="s">
        <v>5163</v>
      </c>
      <c r="AQ94" s="542" t="s">
        <v>5164</v>
      </c>
      <c r="AR94" s="557"/>
      <c r="AS94" s="557"/>
      <c r="AT94" s="577" t="s">
        <v>5165</v>
      </c>
      <c r="AU94" s="499" t="s">
        <v>5166</v>
      </c>
      <c r="AV94" s="499" t="s">
        <v>5167</v>
      </c>
      <c r="AW94" s="513" t="s">
        <v>5168</v>
      </c>
      <c r="AX94" s="513" t="s">
        <v>5169</v>
      </c>
      <c r="AY94" s="612" t="s">
        <v>5170</v>
      </c>
    </row>
    <row r="95" spans="2:51" ht="15" customHeight="1" outlineLevel="1" thickBot="1">
      <c r="B95" s="1735" t="s">
        <v>5171</v>
      </c>
      <c r="C95" s="1736">
        <v>0</v>
      </c>
      <c r="D95" s="1736">
        <v>0</v>
      </c>
      <c r="E95" s="1736" t="s">
        <v>3354</v>
      </c>
      <c r="F95" s="1736">
        <v>0</v>
      </c>
      <c r="G95" s="1736">
        <v>0</v>
      </c>
      <c r="H95" s="1736">
        <v>0</v>
      </c>
      <c r="I95" s="1736">
        <v>2.8191780821917809</v>
      </c>
      <c r="J95" s="547">
        <v>-50</v>
      </c>
      <c r="K95" s="547">
        <v>-50</v>
      </c>
      <c r="L95" s="539">
        <f t="shared" si="5"/>
        <v>-140.95890410958904</v>
      </c>
      <c r="M95" s="542">
        <f t="shared" si="6"/>
        <v>-8.571428571427786E-4</v>
      </c>
      <c r="N95" s="553">
        <f t="shared" si="7"/>
        <v>7.0804369414101398E-3</v>
      </c>
      <c r="O95" s="557"/>
      <c r="P95" s="557"/>
      <c r="Q95" s="555">
        <v>1.413E-2</v>
      </c>
      <c r="R95" s="550">
        <f t="shared" si="8"/>
        <v>-0.70650000000000002</v>
      </c>
      <c r="S95" s="550">
        <f t="shared" si="9"/>
        <v>-0.70650000000000002</v>
      </c>
      <c r="T95" s="547">
        <v>0</v>
      </c>
      <c r="U95" s="547">
        <v>-50</v>
      </c>
      <c r="V95" s="547">
        <v>-60.661999999999999</v>
      </c>
      <c r="X95" s="231" t="s">
        <v>5172</v>
      </c>
      <c r="Z95" s="1369"/>
      <c r="AB95" s="1361"/>
      <c r="AC95" s="1362"/>
      <c r="AD95" s="582">
        <v>86</v>
      </c>
      <c r="AE95" s="576" t="s">
        <v>5173</v>
      </c>
      <c r="AF95" s="593" t="s">
        <v>5174</v>
      </c>
      <c r="AG95" s="593" t="s">
        <v>5175</v>
      </c>
      <c r="AH95" s="593" t="s">
        <v>5176</v>
      </c>
      <c r="AI95" s="593" t="s">
        <v>5177</v>
      </c>
      <c r="AJ95" s="593" t="s">
        <v>5178</v>
      </c>
      <c r="AK95" s="594" t="s">
        <v>5179</v>
      </c>
      <c r="AL95" s="595" t="s">
        <v>5180</v>
      </c>
      <c r="AM95" s="596" t="s">
        <v>5181</v>
      </c>
      <c r="AN95" s="596" t="s">
        <v>5182</v>
      </c>
      <c r="AO95" s="539" t="s">
        <v>5183</v>
      </c>
      <c r="AP95" s="542" t="s">
        <v>5184</v>
      </c>
      <c r="AQ95" s="542" t="s">
        <v>5185</v>
      </c>
      <c r="AR95" s="557"/>
      <c r="AS95" s="557"/>
      <c r="AT95" s="577" t="s">
        <v>5186</v>
      </c>
      <c r="AU95" s="499" t="s">
        <v>5187</v>
      </c>
      <c r="AV95" s="499" t="s">
        <v>5188</v>
      </c>
      <c r="AW95" s="513" t="s">
        <v>5189</v>
      </c>
      <c r="AX95" s="513" t="s">
        <v>5190</v>
      </c>
      <c r="AY95" s="612" t="s">
        <v>5191</v>
      </c>
    </row>
    <row r="96" spans="2:51" ht="15" customHeight="1" outlineLevel="1" thickBot="1">
      <c r="B96" s="1735" t="s">
        <v>5171</v>
      </c>
      <c r="C96" s="1736">
        <v>0</v>
      </c>
      <c r="D96" s="1736">
        <v>0</v>
      </c>
      <c r="E96" s="1736" t="s">
        <v>3354</v>
      </c>
      <c r="F96" s="1736">
        <v>0</v>
      </c>
      <c r="G96" s="1736">
        <v>0</v>
      </c>
      <c r="H96" s="1736">
        <v>0</v>
      </c>
      <c r="I96" s="1736">
        <v>10.824657534246576</v>
      </c>
      <c r="J96" s="547">
        <v>-50</v>
      </c>
      <c r="K96" s="547">
        <v>-50</v>
      </c>
      <c r="L96" s="539">
        <f t="shared" si="5"/>
        <v>-541.23287671232879</v>
      </c>
      <c r="M96" s="542">
        <f t="shared" si="6"/>
        <v>-8.571428571427786E-4</v>
      </c>
      <c r="N96" s="553">
        <f t="shared" si="7"/>
        <v>7.0804369414101398E-3</v>
      </c>
      <c r="O96" s="557"/>
      <c r="P96" s="557"/>
      <c r="Q96" s="555">
        <v>1.413E-2</v>
      </c>
      <c r="R96" s="550">
        <f t="shared" si="8"/>
        <v>-0.70650000000000002</v>
      </c>
      <c r="S96" s="550">
        <f t="shared" si="9"/>
        <v>-0.70650000000000002</v>
      </c>
      <c r="T96" s="547">
        <v>0</v>
      </c>
      <c r="U96" s="547">
        <v>-50</v>
      </c>
      <c r="V96" s="547">
        <v>-50</v>
      </c>
      <c r="X96" s="231" t="s">
        <v>5192</v>
      </c>
      <c r="Z96" s="1369"/>
      <c r="AB96" s="1361"/>
      <c r="AC96" s="1362"/>
      <c r="AD96" s="582">
        <v>87</v>
      </c>
      <c r="AE96" s="576" t="s">
        <v>5193</v>
      </c>
      <c r="AF96" s="593" t="s">
        <v>5194</v>
      </c>
      <c r="AG96" s="593" t="s">
        <v>5195</v>
      </c>
      <c r="AH96" s="593" t="s">
        <v>5196</v>
      </c>
      <c r="AI96" s="593" t="s">
        <v>5197</v>
      </c>
      <c r="AJ96" s="593" t="s">
        <v>5198</v>
      </c>
      <c r="AK96" s="594" t="s">
        <v>5199</v>
      </c>
      <c r="AL96" s="595" t="s">
        <v>5200</v>
      </c>
      <c r="AM96" s="596" t="s">
        <v>5201</v>
      </c>
      <c r="AN96" s="596" t="s">
        <v>5202</v>
      </c>
      <c r="AO96" s="539" t="s">
        <v>5203</v>
      </c>
      <c r="AP96" s="542" t="s">
        <v>5204</v>
      </c>
      <c r="AQ96" s="542" t="s">
        <v>5205</v>
      </c>
      <c r="AR96" s="557"/>
      <c r="AS96" s="557"/>
      <c r="AT96" s="577" t="s">
        <v>5206</v>
      </c>
      <c r="AU96" s="499" t="s">
        <v>5207</v>
      </c>
      <c r="AV96" s="499" t="s">
        <v>5208</v>
      </c>
      <c r="AW96" s="513" t="s">
        <v>5209</v>
      </c>
      <c r="AX96" s="513" t="s">
        <v>5210</v>
      </c>
      <c r="AY96" s="612" t="s">
        <v>5211</v>
      </c>
    </row>
    <row r="97" spans="2:51" ht="15" customHeight="1" outlineLevel="1" thickBot="1">
      <c r="B97" s="1735" t="s">
        <v>5212</v>
      </c>
      <c r="C97" s="1736">
        <v>0</v>
      </c>
      <c r="D97" s="1736">
        <v>0</v>
      </c>
      <c r="E97" s="1736" t="s">
        <v>3354</v>
      </c>
      <c r="F97" s="1736">
        <v>0</v>
      </c>
      <c r="G97" s="1736">
        <v>0</v>
      </c>
      <c r="H97" s="1736">
        <v>0</v>
      </c>
      <c r="I97" s="1736">
        <v>10.824657534246576</v>
      </c>
      <c r="J97" s="547">
        <v>-200</v>
      </c>
      <c r="K97" s="547">
        <v>-200</v>
      </c>
      <c r="L97" s="539">
        <f t="shared" si="5"/>
        <v>-2164.9315068493152</v>
      </c>
      <c r="M97" s="542">
        <f t="shared" si="6"/>
        <v>-8.571428571427786E-4</v>
      </c>
      <c r="N97" s="553">
        <f t="shared" si="7"/>
        <v>7.0804369414101398E-3</v>
      </c>
      <c r="O97" s="557"/>
      <c r="P97" s="557"/>
      <c r="Q97" s="555">
        <v>1.413E-2</v>
      </c>
      <c r="R97" s="550">
        <f t="shared" si="8"/>
        <v>-2.8260000000000001</v>
      </c>
      <c r="S97" s="550">
        <f t="shared" si="9"/>
        <v>-2.8260000000000001</v>
      </c>
      <c r="T97" s="547">
        <v>0</v>
      </c>
      <c r="U97" s="547">
        <v>-200</v>
      </c>
      <c r="V97" s="547">
        <v>-200</v>
      </c>
      <c r="X97" s="231" t="s">
        <v>5213</v>
      </c>
      <c r="Z97" s="1369"/>
      <c r="AB97" s="1361"/>
      <c r="AC97" s="1362"/>
      <c r="AD97" s="582">
        <v>88</v>
      </c>
      <c r="AE97" s="576" t="s">
        <v>5214</v>
      </c>
      <c r="AF97" s="593" t="s">
        <v>5215</v>
      </c>
      <c r="AG97" s="593" t="s">
        <v>5216</v>
      </c>
      <c r="AH97" s="593" t="s">
        <v>5217</v>
      </c>
      <c r="AI97" s="593" t="s">
        <v>5218</v>
      </c>
      <c r="AJ97" s="593" t="s">
        <v>5219</v>
      </c>
      <c r="AK97" s="594" t="s">
        <v>5220</v>
      </c>
      <c r="AL97" s="595" t="s">
        <v>5221</v>
      </c>
      <c r="AM97" s="596" t="s">
        <v>5222</v>
      </c>
      <c r="AN97" s="596" t="s">
        <v>5223</v>
      </c>
      <c r="AO97" s="539" t="s">
        <v>5224</v>
      </c>
      <c r="AP97" s="542" t="s">
        <v>5225</v>
      </c>
      <c r="AQ97" s="542" t="s">
        <v>5226</v>
      </c>
      <c r="AR97" s="557"/>
      <c r="AS97" s="557"/>
      <c r="AT97" s="577" t="s">
        <v>5227</v>
      </c>
      <c r="AU97" s="499" t="s">
        <v>5228</v>
      </c>
      <c r="AV97" s="499" t="s">
        <v>5229</v>
      </c>
      <c r="AW97" s="513" t="s">
        <v>5230</v>
      </c>
      <c r="AX97" s="513" t="s">
        <v>5231</v>
      </c>
      <c r="AY97" s="612" t="s">
        <v>5232</v>
      </c>
    </row>
    <row r="98" spans="2:51" ht="15" customHeight="1" outlineLevel="1" thickBot="1">
      <c r="B98" s="1735" t="s">
        <v>5233</v>
      </c>
      <c r="C98" s="1736">
        <v>0</v>
      </c>
      <c r="D98" s="1736">
        <v>0</v>
      </c>
      <c r="E98" s="1736" t="s">
        <v>3354</v>
      </c>
      <c r="F98" s="1736">
        <v>0</v>
      </c>
      <c r="G98" s="1736">
        <v>0</v>
      </c>
      <c r="H98" s="1736">
        <v>0</v>
      </c>
      <c r="I98" s="1736">
        <v>2.8410958904109589</v>
      </c>
      <c r="J98" s="547">
        <v>-125</v>
      </c>
      <c r="K98" s="547">
        <v>-125</v>
      </c>
      <c r="L98" s="539">
        <f t="shared" si="5"/>
        <v>-355.13698630136986</v>
      </c>
      <c r="M98" s="542">
        <f t="shared" si="6"/>
        <v>6.4137931034482509E-3</v>
      </c>
      <c r="N98" s="553">
        <f t="shared" si="7"/>
        <v>1.440913604766636E-2</v>
      </c>
      <c r="O98" s="557"/>
      <c r="P98" s="557"/>
      <c r="Q98" s="555">
        <v>2.1510000000000001E-2</v>
      </c>
      <c r="R98" s="550">
        <f t="shared" si="8"/>
        <v>-2.6887500000000002</v>
      </c>
      <c r="S98" s="550">
        <f t="shared" si="9"/>
        <v>-2.6887500000000002</v>
      </c>
      <c r="T98" s="547">
        <v>0</v>
      </c>
      <c r="U98" s="547">
        <v>-125</v>
      </c>
      <c r="V98" s="547">
        <v>-137.191</v>
      </c>
      <c r="X98" s="231" t="s">
        <v>5234</v>
      </c>
      <c r="Z98" s="1369"/>
      <c r="AB98" s="1361"/>
      <c r="AC98" s="1362"/>
      <c r="AD98" s="582">
        <v>89</v>
      </c>
      <c r="AE98" s="576" t="s">
        <v>5235</v>
      </c>
      <c r="AF98" s="593" t="s">
        <v>5236</v>
      </c>
      <c r="AG98" s="593" t="s">
        <v>5237</v>
      </c>
      <c r="AH98" s="593" t="s">
        <v>5238</v>
      </c>
      <c r="AI98" s="593" t="s">
        <v>5239</v>
      </c>
      <c r="AJ98" s="593" t="s">
        <v>5240</v>
      </c>
      <c r="AK98" s="594" t="s">
        <v>5241</v>
      </c>
      <c r="AL98" s="595" t="s">
        <v>5242</v>
      </c>
      <c r="AM98" s="596" t="s">
        <v>5243</v>
      </c>
      <c r="AN98" s="596" t="s">
        <v>5244</v>
      </c>
      <c r="AO98" s="539" t="s">
        <v>5245</v>
      </c>
      <c r="AP98" s="542" t="s">
        <v>5246</v>
      </c>
      <c r="AQ98" s="542" t="s">
        <v>5247</v>
      </c>
      <c r="AR98" s="557"/>
      <c r="AS98" s="557"/>
      <c r="AT98" s="577" t="s">
        <v>5248</v>
      </c>
      <c r="AU98" s="499" t="s">
        <v>5249</v>
      </c>
      <c r="AV98" s="499" t="s">
        <v>5250</v>
      </c>
      <c r="AW98" s="513" t="s">
        <v>5251</v>
      </c>
      <c r="AX98" s="513" t="s">
        <v>5252</v>
      </c>
      <c r="AY98" s="612" t="s">
        <v>5253</v>
      </c>
    </row>
    <row r="99" spans="2:51" ht="15" customHeight="1" outlineLevel="1" thickBot="1">
      <c r="B99" s="1735" t="s">
        <v>5254</v>
      </c>
      <c r="C99" s="1736">
        <v>0</v>
      </c>
      <c r="D99" s="1736">
        <v>0</v>
      </c>
      <c r="E99" s="1736" t="s">
        <v>3354</v>
      </c>
      <c r="F99" s="1736">
        <v>0</v>
      </c>
      <c r="G99" s="1736">
        <v>0</v>
      </c>
      <c r="H99" s="1736">
        <v>0</v>
      </c>
      <c r="I99" s="1736">
        <v>5.0328767123287674</v>
      </c>
      <c r="J99" s="547">
        <v>-81.98</v>
      </c>
      <c r="K99" s="547">
        <v>-81.98</v>
      </c>
      <c r="L99" s="539">
        <f t="shared" si="5"/>
        <v>-412.59523287671237</v>
      </c>
      <c r="M99" s="542">
        <f t="shared" si="6"/>
        <v>4.8669950738917667E-3</v>
      </c>
      <c r="N99" s="553">
        <f t="shared" si="7"/>
        <v>1.2850049652433082E-2</v>
      </c>
      <c r="O99" s="557"/>
      <c r="P99" s="557"/>
      <c r="Q99" s="555">
        <v>1.9939999999999999E-2</v>
      </c>
      <c r="R99" s="550">
        <f t="shared" si="8"/>
        <v>-1.6346811999999999</v>
      </c>
      <c r="S99" s="550">
        <f t="shared" si="9"/>
        <v>-1.6346811999999999</v>
      </c>
      <c r="T99" s="547">
        <v>0</v>
      </c>
      <c r="U99" s="547">
        <v>-81.98</v>
      </c>
      <c r="V99" s="547">
        <v>-94.63</v>
      </c>
      <c r="X99" s="231" t="s">
        <v>5255</v>
      </c>
      <c r="Z99" s="1369"/>
      <c r="AB99" s="1361"/>
      <c r="AC99" s="1362"/>
      <c r="AD99" s="582">
        <v>90</v>
      </c>
      <c r="AE99" s="576" t="s">
        <v>5256</v>
      </c>
      <c r="AF99" s="593" t="s">
        <v>5257</v>
      </c>
      <c r="AG99" s="593" t="s">
        <v>5258</v>
      </c>
      <c r="AH99" s="593" t="s">
        <v>5259</v>
      </c>
      <c r="AI99" s="593" t="s">
        <v>5260</v>
      </c>
      <c r="AJ99" s="593" t="s">
        <v>5261</v>
      </c>
      <c r="AK99" s="594" t="s">
        <v>5262</v>
      </c>
      <c r="AL99" s="595" t="s">
        <v>5263</v>
      </c>
      <c r="AM99" s="596" t="s">
        <v>5264</v>
      </c>
      <c r="AN99" s="596" t="s">
        <v>5265</v>
      </c>
      <c r="AO99" s="539" t="s">
        <v>5266</v>
      </c>
      <c r="AP99" s="542" t="s">
        <v>5267</v>
      </c>
      <c r="AQ99" s="542" t="s">
        <v>5268</v>
      </c>
      <c r="AR99" s="557"/>
      <c r="AS99" s="557"/>
      <c r="AT99" s="577" t="s">
        <v>5269</v>
      </c>
      <c r="AU99" s="499" t="s">
        <v>5270</v>
      </c>
      <c r="AV99" s="499" t="s">
        <v>5271</v>
      </c>
      <c r="AW99" s="513" t="s">
        <v>5272</v>
      </c>
      <c r="AX99" s="513" t="s">
        <v>5273</v>
      </c>
      <c r="AY99" s="612" t="s">
        <v>5274</v>
      </c>
    </row>
    <row r="100" spans="2:51" ht="15" customHeight="1" outlineLevel="1" thickBot="1">
      <c r="B100" s="1735" t="s">
        <v>5275</v>
      </c>
      <c r="C100" s="1736">
        <v>0</v>
      </c>
      <c r="D100" s="1736">
        <v>0</v>
      </c>
      <c r="E100" s="1736" t="s">
        <v>3354</v>
      </c>
      <c r="F100" s="1736">
        <v>0</v>
      </c>
      <c r="G100" s="1736">
        <v>0</v>
      </c>
      <c r="H100" s="1736">
        <v>0</v>
      </c>
      <c r="I100" s="1736">
        <v>8.0356164383561648</v>
      </c>
      <c r="J100" s="547">
        <v>-68.02</v>
      </c>
      <c r="K100" s="547">
        <v>-68.02</v>
      </c>
      <c r="L100" s="539">
        <f t="shared" si="5"/>
        <v>-546.58263013698627</v>
      </c>
      <c r="M100" s="542">
        <f t="shared" si="6"/>
        <v>4.8669950738917667E-3</v>
      </c>
      <c r="N100" s="553">
        <f t="shared" si="7"/>
        <v>1.2850049652433082E-2</v>
      </c>
      <c r="O100" s="557"/>
      <c r="P100" s="557"/>
      <c r="Q100" s="555">
        <v>1.9939999999999999E-2</v>
      </c>
      <c r="R100" s="550">
        <f t="shared" si="8"/>
        <v>-1.3563187999999999</v>
      </c>
      <c r="S100" s="550">
        <f t="shared" si="9"/>
        <v>-1.3563187999999999</v>
      </c>
      <c r="T100" s="547">
        <v>0</v>
      </c>
      <c r="U100" s="547">
        <v>-68.02</v>
      </c>
      <c r="V100" s="547">
        <v>-68.02</v>
      </c>
      <c r="X100" s="231" t="s">
        <v>5276</v>
      </c>
      <c r="Z100" s="1369"/>
      <c r="AB100" s="1361"/>
      <c r="AC100" s="1362"/>
      <c r="AD100" s="582">
        <v>91</v>
      </c>
      <c r="AE100" s="576" t="s">
        <v>5277</v>
      </c>
      <c r="AF100" s="593" t="s">
        <v>5278</v>
      </c>
      <c r="AG100" s="593" t="s">
        <v>5279</v>
      </c>
      <c r="AH100" s="593" t="s">
        <v>5280</v>
      </c>
      <c r="AI100" s="593" t="s">
        <v>5281</v>
      </c>
      <c r="AJ100" s="593" t="s">
        <v>5282</v>
      </c>
      <c r="AK100" s="594" t="s">
        <v>5283</v>
      </c>
      <c r="AL100" s="595" t="s">
        <v>5284</v>
      </c>
      <c r="AM100" s="596" t="s">
        <v>5285</v>
      </c>
      <c r="AN100" s="596" t="s">
        <v>5286</v>
      </c>
      <c r="AO100" s="539" t="s">
        <v>5287</v>
      </c>
      <c r="AP100" s="542" t="s">
        <v>5288</v>
      </c>
      <c r="AQ100" s="542" t="s">
        <v>5289</v>
      </c>
      <c r="AR100" s="557"/>
      <c r="AS100" s="557"/>
      <c r="AT100" s="577" t="s">
        <v>5290</v>
      </c>
      <c r="AU100" s="499" t="s">
        <v>5291</v>
      </c>
      <c r="AV100" s="499" t="s">
        <v>5292</v>
      </c>
      <c r="AW100" s="513" t="s">
        <v>5293</v>
      </c>
      <c r="AX100" s="513" t="s">
        <v>5294</v>
      </c>
      <c r="AY100" s="612" t="s">
        <v>5295</v>
      </c>
    </row>
    <row r="101" spans="2:51" ht="15" customHeight="1" outlineLevel="1" thickBot="1">
      <c r="B101" s="1735" t="s">
        <v>5296</v>
      </c>
      <c r="C101" s="1736">
        <v>0</v>
      </c>
      <c r="D101" s="1736">
        <v>0</v>
      </c>
      <c r="E101" s="1736" t="s">
        <v>3354</v>
      </c>
      <c r="F101" s="1736">
        <v>0</v>
      </c>
      <c r="G101" s="1736">
        <v>0</v>
      </c>
      <c r="H101" s="1736">
        <v>0</v>
      </c>
      <c r="I101" s="1736">
        <v>8.0356164383561648</v>
      </c>
      <c r="J101" s="547">
        <v>-33.295000000000002</v>
      </c>
      <c r="K101" s="547">
        <v>-33.295000000000002</v>
      </c>
      <c r="L101" s="539">
        <f t="shared" si="5"/>
        <v>-267.54584931506849</v>
      </c>
      <c r="M101" s="542">
        <f t="shared" si="6"/>
        <v>5.3497536945812385E-3</v>
      </c>
      <c r="N101" s="553">
        <f t="shared" si="7"/>
        <v>1.333664349553132E-2</v>
      </c>
      <c r="O101" s="557"/>
      <c r="P101" s="557"/>
      <c r="Q101" s="555">
        <v>2.043E-2</v>
      </c>
      <c r="R101" s="550">
        <f t="shared" si="8"/>
        <v>-0.6802168500000001</v>
      </c>
      <c r="S101" s="550">
        <f t="shared" si="9"/>
        <v>-0.6802168500000001</v>
      </c>
      <c r="T101" s="547">
        <v>0</v>
      </c>
      <c r="U101" s="547">
        <v>-33.295000000000002</v>
      </c>
      <c r="V101" s="547">
        <v>-46.555999999999997</v>
      </c>
      <c r="X101" s="231" t="s">
        <v>5297</v>
      </c>
      <c r="Z101" s="1369"/>
      <c r="AB101" s="1361"/>
      <c r="AC101" s="1362"/>
      <c r="AD101" s="582">
        <v>92</v>
      </c>
      <c r="AE101" s="576" t="s">
        <v>5298</v>
      </c>
      <c r="AF101" s="593" t="s">
        <v>5299</v>
      </c>
      <c r="AG101" s="593" t="s">
        <v>5300</v>
      </c>
      <c r="AH101" s="593" t="s">
        <v>5301</v>
      </c>
      <c r="AI101" s="593" t="s">
        <v>5302</v>
      </c>
      <c r="AJ101" s="593" t="s">
        <v>5303</v>
      </c>
      <c r="AK101" s="594" t="s">
        <v>5304</v>
      </c>
      <c r="AL101" s="595" t="s">
        <v>5305</v>
      </c>
      <c r="AM101" s="596" t="s">
        <v>5306</v>
      </c>
      <c r="AN101" s="596" t="s">
        <v>5307</v>
      </c>
      <c r="AO101" s="539" t="s">
        <v>5308</v>
      </c>
      <c r="AP101" s="542" t="s">
        <v>5309</v>
      </c>
      <c r="AQ101" s="542" t="s">
        <v>5310</v>
      </c>
      <c r="AR101" s="557"/>
      <c r="AS101" s="557"/>
      <c r="AT101" s="577" t="s">
        <v>5311</v>
      </c>
      <c r="AU101" s="499" t="s">
        <v>5312</v>
      </c>
      <c r="AV101" s="499" t="s">
        <v>5313</v>
      </c>
      <c r="AW101" s="513" t="s">
        <v>5314</v>
      </c>
      <c r="AX101" s="513" t="s">
        <v>5315</v>
      </c>
      <c r="AY101" s="612" t="s">
        <v>5316</v>
      </c>
    </row>
    <row r="102" spans="2:51" ht="15" customHeight="1" outlineLevel="1" thickBot="1">
      <c r="B102" s="1735" t="s">
        <v>5317</v>
      </c>
      <c r="C102" s="1736">
        <v>0</v>
      </c>
      <c r="D102" s="1736">
        <v>0</v>
      </c>
      <c r="E102" s="1736" t="s">
        <v>3354</v>
      </c>
      <c r="F102" s="1736">
        <v>0</v>
      </c>
      <c r="G102" s="1736">
        <v>0</v>
      </c>
      <c r="H102" s="1736">
        <v>0</v>
      </c>
      <c r="I102" s="1736">
        <v>9.0356164383561648</v>
      </c>
      <c r="J102" s="547">
        <v>-44.052999999999997</v>
      </c>
      <c r="K102" s="547">
        <v>-44.052999999999997</v>
      </c>
      <c r="L102" s="539">
        <f t="shared" si="5"/>
        <v>-398.04601095890411</v>
      </c>
      <c r="M102" s="542">
        <f t="shared" si="6"/>
        <v>5.3497536945812385E-3</v>
      </c>
      <c r="N102" s="553">
        <f t="shared" si="7"/>
        <v>1.333664349553132E-2</v>
      </c>
      <c r="O102" s="557"/>
      <c r="P102" s="557"/>
      <c r="Q102" s="555">
        <v>2.043E-2</v>
      </c>
      <c r="R102" s="550">
        <f t="shared" si="8"/>
        <v>-0.90000278999999994</v>
      </c>
      <c r="S102" s="550">
        <f t="shared" si="9"/>
        <v>-0.90000278999999994</v>
      </c>
      <c r="T102" s="547">
        <v>0</v>
      </c>
      <c r="U102" s="547">
        <v>-44.052999999999997</v>
      </c>
      <c r="V102" s="547">
        <v>-44.052999999999997</v>
      </c>
      <c r="X102" s="231" t="s">
        <v>5318</v>
      </c>
      <c r="Z102" s="1369"/>
      <c r="AB102" s="1361"/>
      <c r="AC102" s="1362"/>
      <c r="AD102" s="582">
        <v>93</v>
      </c>
      <c r="AE102" s="576" t="s">
        <v>5319</v>
      </c>
      <c r="AF102" s="593" t="s">
        <v>5320</v>
      </c>
      <c r="AG102" s="593" t="s">
        <v>5321</v>
      </c>
      <c r="AH102" s="593" t="s">
        <v>5322</v>
      </c>
      <c r="AI102" s="593" t="s">
        <v>5323</v>
      </c>
      <c r="AJ102" s="593" t="s">
        <v>5324</v>
      </c>
      <c r="AK102" s="594" t="s">
        <v>5325</v>
      </c>
      <c r="AL102" s="595" t="s">
        <v>5326</v>
      </c>
      <c r="AM102" s="596" t="s">
        <v>5327</v>
      </c>
      <c r="AN102" s="596" t="s">
        <v>5328</v>
      </c>
      <c r="AO102" s="539" t="s">
        <v>5329</v>
      </c>
      <c r="AP102" s="542" t="s">
        <v>5330</v>
      </c>
      <c r="AQ102" s="542" t="s">
        <v>5331</v>
      </c>
      <c r="AR102" s="557"/>
      <c r="AS102" s="557"/>
      <c r="AT102" s="577" t="s">
        <v>5332</v>
      </c>
      <c r="AU102" s="499" t="s">
        <v>5333</v>
      </c>
      <c r="AV102" s="499" t="s">
        <v>5334</v>
      </c>
      <c r="AW102" s="513" t="s">
        <v>5335</v>
      </c>
      <c r="AX102" s="513" t="s">
        <v>5336</v>
      </c>
      <c r="AY102" s="612" t="s">
        <v>5337</v>
      </c>
    </row>
    <row r="103" spans="2:51" ht="15" customHeight="1" outlineLevel="1" thickBot="1">
      <c r="B103" s="1735" t="s">
        <v>5338</v>
      </c>
      <c r="C103" s="1736">
        <v>0</v>
      </c>
      <c r="D103" s="1736">
        <v>0</v>
      </c>
      <c r="E103" s="1736" t="s">
        <v>3354</v>
      </c>
      <c r="F103" s="1736">
        <v>0</v>
      </c>
      <c r="G103" s="1736">
        <v>0</v>
      </c>
      <c r="H103" s="1736">
        <v>0</v>
      </c>
      <c r="I103" s="1736">
        <v>3.2356164383561645</v>
      </c>
      <c r="J103" s="547">
        <v>-25</v>
      </c>
      <c r="K103" s="547">
        <v>-25</v>
      </c>
      <c r="L103" s="539">
        <f t="shared" si="5"/>
        <v>-80.890410958904113</v>
      </c>
      <c r="M103" s="542">
        <f t="shared" si="6"/>
        <v>5.3497536945812385E-3</v>
      </c>
      <c r="N103" s="553">
        <f t="shared" si="7"/>
        <v>1.333664349553132E-2</v>
      </c>
      <c r="O103" s="557"/>
      <c r="P103" s="557"/>
      <c r="Q103" s="555">
        <v>2.043E-2</v>
      </c>
      <c r="R103" s="550">
        <f t="shared" si="8"/>
        <v>-0.51075000000000004</v>
      </c>
      <c r="S103" s="550">
        <f t="shared" si="9"/>
        <v>-0.51075000000000004</v>
      </c>
      <c r="T103" s="547">
        <v>0</v>
      </c>
      <c r="U103" s="547">
        <v>-25</v>
      </c>
      <c r="V103" s="547">
        <v>-25</v>
      </c>
      <c r="X103" s="231" t="s">
        <v>5339</v>
      </c>
      <c r="Z103" s="1369"/>
      <c r="AB103" s="1361"/>
      <c r="AC103" s="1362"/>
      <c r="AD103" s="582">
        <v>94</v>
      </c>
      <c r="AE103" s="576" t="s">
        <v>5340</v>
      </c>
      <c r="AF103" s="593" t="s">
        <v>5341</v>
      </c>
      <c r="AG103" s="593" t="s">
        <v>5342</v>
      </c>
      <c r="AH103" s="593" t="s">
        <v>5343</v>
      </c>
      <c r="AI103" s="593" t="s">
        <v>5344</v>
      </c>
      <c r="AJ103" s="593" t="s">
        <v>5345</v>
      </c>
      <c r="AK103" s="594" t="s">
        <v>5346</v>
      </c>
      <c r="AL103" s="595" t="s">
        <v>5347</v>
      </c>
      <c r="AM103" s="596" t="s">
        <v>5348</v>
      </c>
      <c r="AN103" s="596" t="s">
        <v>5349</v>
      </c>
      <c r="AO103" s="539" t="s">
        <v>5350</v>
      </c>
      <c r="AP103" s="542" t="s">
        <v>5351</v>
      </c>
      <c r="AQ103" s="542" t="s">
        <v>5352</v>
      </c>
      <c r="AR103" s="557"/>
      <c r="AS103" s="557"/>
      <c r="AT103" s="577" t="s">
        <v>5353</v>
      </c>
      <c r="AU103" s="499" t="s">
        <v>5354</v>
      </c>
      <c r="AV103" s="499" t="s">
        <v>5355</v>
      </c>
      <c r="AW103" s="513" t="s">
        <v>5356</v>
      </c>
      <c r="AX103" s="513" t="s">
        <v>5357</v>
      </c>
      <c r="AY103" s="612" t="s">
        <v>5358</v>
      </c>
    </row>
    <row r="104" spans="2:51" ht="15" customHeight="1" outlineLevel="1" thickBot="1">
      <c r="B104" s="1735" t="s">
        <v>5359</v>
      </c>
      <c r="C104" s="1736">
        <v>0</v>
      </c>
      <c r="D104" s="1736">
        <v>0</v>
      </c>
      <c r="E104" s="1736" t="s">
        <v>3354</v>
      </c>
      <c r="F104" s="1736">
        <v>0</v>
      </c>
      <c r="G104" s="1736">
        <v>0</v>
      </c>
      <c r="H104" s="1736">
        <v>0</v>
      </c>
      <c r="I104" s="1736">
        <v>5.9972602739726026</v>
      </c>
      <c r="J104" s="547">
        <v>-47.652000000000001</v>
      </c>
      <c r="K104" s="547">
        <v>-47.652000000000001</v>
      </c>
      <c r="L104" s="539">
        <f t="shared" si="5"/>
        <v>-285.78144657534244</v>
      </c>
      <c r="M104" s="542">
        <f t="shared" si="6"/>
        <v>5.3497536945812385E-3</v>
      </c>
      <c r="N104" s="553">
        <f t="shared" si="7"/>
        <v>1.333664349553132E-2</v>
      </c>
      <c r="O104" s="557"/>
      <c r="P104" s="557"/>
      <c r="Q104" s="555">
        <v>2.043E-2</v>
      </c>
      <c r="R104" s="550">
        <f t="shared" si="8"/>
        <v>-0.97353036000000004</v>
      </c>
      <c r="S104" s="550">
        <f t="shared" si="9"/>
        <v>-0.97353036000000004</v>
      </c>
      <c r="T104" s="547">
        <v>0</v>
      </c>
      <c r="U104" s="547">
        <v>-47.652000000000001</v>
      </c>
      <c r="V104" s="547">
        <v>-47.652000000000001</v>
      </c>
      <c r="X104" s="231" t="s">
        <v>5360</v>
      </c>
      <c r="Z104" s="1369"/>
      <c r="AB104" s="1361"/>
      <c r="AC104" s="1362"/>
      <c r="AD104" s="582">
        <v>95</v>
      </c>
      <c r="AE104" s="576" t="s">
        <v>5361</v>
      </c>
      <c r="AF104" s="593" t="s">
        <v>5362</v>
      </c>
      <c r="AG104" s="593" t="s">
        <v>5363</v>
      </c>
      <c r="AH104" s="593" t="s">
        <v>5364</v>
      </c>
      <c r="AI104" s="593" t="s">
        <v>5365</v>
      </c>
      <c r="AJ104" s="593" t="s">
        <v>5366</v>
      </c>
      <c r="AK104" s="594" t="s">
        <v>5367</v>
      </c>
      <c r="AL104" s="595" t="s">
        <v>5368</v>
      </c>
      <c r="AM104" s="596" t="s">
        <v>5369</v>
      </c>
      <c r="AN104" s="596" t="s">
        <v>5370</v>
      </c>
      <c r="AO104" s="539" t="s">
        <v>5371</v>
      </c>
      <c r="AP104" s="542" t="s">
        <v>5372</v>
      </c>
      <c r="AQ104" s="542" t="s">
        <v>5373</v>
      </c>
      <c r="AR104" s="557"/>
      <c r="AS104" s="557"/>
      <c r="AT104" s="577" t="s">
        <v>5374</v>
      </c>
      <c r="AU104" s="499" t="s">
        <v>5375</v>
      </c>
      <c r="AV104" s="499" t="s">
        <v>5376</v>
      </c>
      <c r="AW104" s="513" t="s">
        <v>5377</v>
      </c>
      <c r="AX104" s="513" t="s">
        <v>5378</v>
      </c>
      <c r="AY104" s="612" t="s">
        <v>5379</v>
      </c>
    </row>
    <row r="105" spans="2:51" ht="15" customHeight="1" outlineLevel="1" thickBot="1">
      <c r="B105" s="1735" t="s">
        <v>5380</v>
      </c>
      <c r="C105" s="1736">
        <v>0</v>
      </c>
      <c r="D105" s="1736">
        <v>0</v>
      </c>
      <c r="E105" s="1736" t="s">
        <v>3354</v>
      </c>
      <c r="F105" s="1736">
        <v>0</v>
      </c>
      <c r="G105" s="1736">
        <v>0</v>
      </c>
      <c r="H105" s="1736">
        <v>0</v>
      </c>
      <c r="I105" s="1736">
        <v>3.2356164383561645</v>
      </c>
      <c r="J105" s="547">
        <v>-25</v>
      </c>
      <c r="K105" s="547">
        <v>-25</v>
      </c>
      <c r="L105" s="539">
        <f t="shared" si="5"/>
        <v>-80.890410958904113</v>
      </c>
      <c r="M105" s="542">
        <f t="shared" si="6"/>
        <v>6.8669950738917684E-3</v>
      </c>
      <c r="N105" s="553">
        <f t="shared" si="7"/>
        <v>1.4865938430983272E-2</v>
      </c>
      <c r="O105" s="557"/>
      <c r="P105" s="557"/>
      <c r="Q105" s="555">
        <v>2.197E-2</v>
      </c>
      <c r="R105" s="550">
        <f t="shared" si="8"/>
        <v>-0.54925000000000002</v>
      </c>
      <c r="S105" s="550">
        <f t="shared" si="9"/>
        <v>-0.54925000000000002</v>
      </c>
      <c r="T105" s="547">
        <v>0</v>
      </c>
      <c r="U105" s="547">
        <v>-25</v>
      </c>
      <c r="V105" s="547">
        <v>-37.668999999999997</v>
      </c>
      <c r="X105" s="231" t="s">
        <v>5381</v>
      </c>
      <c r="Z105" s="1369"/>
      <c r="AB105" s="1361"/>
      <c r="AC105" s="1362"/>
      <c r="AD105" s="582">
        <v>96</v>
      </c>
      <c r="AE105" s="576" t="s">
        <v>5382</v>
      </c>
      <c r="AF105" s="593" t="s">
        <v>5383</v>
      </c>
      <c r="AG105" s="593" t="s">
        <v>5384</v>
      </c>
      <c r="AH105" s="593" t="s">
        <v>5385</v>
      </c>
      <c r="AI105" s="593" t="s">
        <v>5386</v>
      </c>
      <c r="AJ105" s="593" t="s">
        <v>5387</v>
      </c>
      <c r="AK105" s="594" t="s">
        <v>5388</v>
      </c>
      <c r="AL105" s="595" t="s">
        <v>5389</v>
      </c>
      <c r="AM105" s="596" t="s">
        <v>5390</v>
      </c>
      <c r="AN105" s="596" t="s">
        <v>5391</v>
      </c>
      <c r="AO105" s="539" t="s">
        <v>5392</v>
      </c>
      <c r="AP105" s="542" t="s">
        <v>5393</v>
      </c>
      <c r="AQ105" s="542" t="s">
        <v>5394</v>
      </c>
      <c r="AR105" s="557"/>
      <c r="AS105" s="557"/>
      <c r="AT105" s="577" t="s">
        <v>5395</v>
      </c>
      <c r="AU105" s="499" t="s">
        <v>5396</v>
      </c>
      <c r="AV105" s="499" t="s">
        <v>5397</v>
      </c>
      <c r="AW105" s="513" t="s">
        <v>5398</v>
      </c>
      <c r="AX105" s="513" t="s">
        <v>5399</v>
      </c>
      <c r="AY105" s="612" t="s">
        <v>5400</v>
      </c>
    </row>
    <row r="106" spans="2:51" ht="15" customHeight="1" outlineLevel="1" thickBot="1">
      <c r="B106" s="1735" t="s">
        <v>5401</v>
      </c>
      <c r="C106" s="1736">
        <v>0</v>
      </c>
      <c r="D106" s="1736">
        <v>0</v>
      </c>
      <c r="E106" s="1736" t="s">
        <v>3354</v>
      </c>
      <c r="F106" s="1736">
        <v>0</v>
      </c>
      <c r="G106" s="1736">
        <v>0</v>
      </c>
      <c r="H106" s="1736">
        <v>0</v>
      </c>
      <c r="I106" s="1736">
        <v>3.2356164383561645</v>
      </c>
      <c r="J106" s="547">
        <v>-100</v>
      </c>
      <c r="K106" s="547">
        <v>-100</v>
      </c>
      <c r="L106" s="539">
        <f t="shared" si="5"/>
        <v>-323.56164383561645</v>
      </c>
      <c r="M106" s="542">
        <f t="shared" si="6"/>
        <v>6.8669950738917684E-3</v>
      </c>
      <c r="N106" s="553">
        <f t="shared" si="7"/>
        <v>1.4865938430983272E-2</v>
      </c>
      <c r="O106" s="557"/>
      <c r="P106" s="557"/>
      <c r="Q106" s="555">
        <v>2.197E-2</v>
      </c>
      <c r="R106" s="550">
        <f t="shared" si="8"/>
        <v>-2.1970000000000001</v>
      </c>
      <c r="S106" s="550">
        <f t="shared" si="9"/>
        <v>-2.1970000000000001</v>
      </c>
      <c r="T106" s="547">
        <v>0</v>
      </c>
      <c r="U106" s="547">
        <v>-100</v>
      </c>
      <c r="V106" s="547">
        <v>-100</v>
      </c>
      <c r="X106" s="231" t="s">
        <v>5402</v>
      </c>
      <c r="Z106" s="1369"/>
      <c r="AB106" s="1361"/>
      <c r="AC106" s="1362"/>
      <c r="AD106" s="582">
        <v>97</v>
      </c>
      <c r="AE106" s="576" t="s">
        <v>5403</v>
      </c>
      <c r="AF106" s="593" t="s">
        <v>5404</v>
      </c>
      <c r="AG106" s="593" t="s">
        <v>5405</v>
      </c>
      <c r="AH106" s="593" t="s">
        <v>5406</v>
      </c>
      <c r="AI106" s="593" t="s">
        <v>5407</v>
      </c>
      <c r="AJ106" s="593" t="s">
        <v>5408</v>
      </c>
      <c r="AK106" s="594" t="s">
        <v>5409</v>
      </c>
      <c r="AL106" s="595" t="s">
        <v>5410</v>
      </c>
      <c r="AM106" s="596" t="s">
        <v>5411</v>
      </c>
      <c r="AN106" s="596" t="s">
        <v>5412</v>
      </c>
      <c r="AO106" s="539" t="s">
        <v>5413</v>
      </c>
      <c r="AP106" s="542" t="s">
        <v>5414</v>
      </c>
      <c r="AQ106" s="542" t="s">
        <v>5415</v>
      </c>
      <c r="AR106" s="557"/>
      <c r="AS106" s="557"/>
      <c r="AT106" s="577" t="s">
        <v>5416</v>
      </c>
      <c r="AU106" s="499" t="s">
        <v>5417</v>
      </c>
      <c r="AV106" s="499" t="s">
        <v>5418</v>
      </c>
      <c r="AW106" s="513" t="s">
        <v>5419</v>
      </c>
      <c r="AX106" s="513" t="s">
        <v>5420</v>
      </c>
      <c r="AY106" s="612" t="s">
        <v>5421</v>
      </c>
    </row>
    <row r="107" spans="2:51" ht="15" customHeight="1" outlineLevel="1" thickBot="1">
      <c r="B107" s="1735" t="s">
        <v>5422</v>
      </c>
      <c r="C107" s="1736">
        <v>0</v>
      </c>
      <c r="D107" s="1736">
        <v>0</v>
      </c>
      <c r="E107" s="1736" t="s">
        <v>3354</v>
      </c>
      <c r="F107" s="1736">
        <v>0</v>
      </c>
      <c r="G107" s="1736">
        <v>0</v>
      </c>
      <c r="H107" s="1736">
        <v>0</v>
      </c>
      <c r="I107" s="1736">
        <v>2.0904109589041098</v>
      </c>
      <c r="J107" s="547">
        <v>-50</v>
      </c>
      <c r="K107" s="547">
        <v>-50</v>
      </c>
      <c r="L107" s="539">
        <f t="shared" si="5"/>
        <v>-104.52054794520549</v>
      </c>
      <c r="M107" s="542">
        <f t="shared" si="6"/>
        <v>1.7536945812808291E-3</v>
      </c>
      <c r="N107" s="553">
        <f t="shared" si="7"/>
        <v>9.7120158887786801E-3</v>
      </c>
      <c r="O107" s="557"/>
      <c r="P107" s="557"/>
      <c r="Q107" s="555">
        <v>1.678E-2</v>
      </c>
      <c r="R107" s="550">
        <f t="shared" si="8"/>
        <v>-0.83899999999999997</v>
      </c>
      <c r="S107" s="550">
        <f t="shared" si="9"/>
        <v>-0.83899999999999997</v>
      </c>
      <c r="T107" s="547">
        <v>0</v>
      </c>
      <c r="U107" s="547">
        <v>-50</v>
      </c>
      <c r="V107" s="547">
        <v>-53.023000000000003</v>
      </c>
      <c r="X107" s="231" t="s">
        <v>5423</v>
      </c>
      <c r="Z107" s="1369"/>
      <c r="AB107" s="1361"/>
      <c r="AC107" s="1362"/>
      <c r="AD107" s="582">
        <v>98</v>
      </c>
      <c r="AE107" s="576" t="s">
        <v>5424</v>
      </c>
      <c r="AF107" s="593" t="s">
        <v>5425</v>
      </c>
      <c r="AG107" s="593" t="s">
        <v>5426</v>
      </c>
      <c r="AH107" s="593" t="s">
        <v>5427</v>
      </c>
      <c r="AI107" s="593" t="s">
        <v>5428</v>
      </c>
      <c r="AJ107" s="593" t="s">
        <v>5429</v>
      </c>
      <c r="AK107" s="594" t="s">
        <v>5430</v>
      </c>
      <c r="AL107" s="595" t="s">
        <v>5431</v>
      </c>
      <c r="AM107" s="596" t="s">
        <v>5432</v>
      </c>
      <c r="AN107" s="596" t="s">
        <v>5433</v>
      </c>
      <c r="AO107" s="539" t="s">
        <v>5434</v>
      </c>
      <c r="AP107" s="542" t="s">
        <v>5435</v>
      </c>
      <c r="AQ107" s="542" t="s">
        <v>5436</v>
      </c>
      <c r="AR107" s="557"/>
      <c r="AS107" s="557"/>
      <c r="AT107" s="577" t="s">
        <v>5437</v>
      </c>
      <c r="AU107" s="499" t="s">
        <v>5438</v>
      </c>
      <c r="AV107" s="499" t="s">
        <v>5439</v>
      </c>
      <c r="AW107" s="513" t="s">
        <v>5440</v>
      </c>
      <c r="AX107" s="513" t="s">
        <v>5441</v>
      </c>
      <c r="AY107" s="612" t="s">
        <v>5442</v>
      </c>
    </row>
    <row r="108" spans="2:51" ht="15" customHeight="1" outlineLevel="1" thickBot="1">
      <c r="B108" s="1735" t="s">
        <v>5443</v>
      </c>
      <c r="C108" s="1736">
        <v>0</v>
      </c>
      <c r="D108" s="1736">
        <v>0</v>
      </c>
      <c r="E108" s="1736" t="s">
        <v>3354</v>
      </c>
      <c r="F108" s="1736">
        <v>0</v>
      </c>
      <c r="G108" s="1736">
        <v>0</v>
      </c>
      <c r="H108" s="1736">
        <v>0</v>
      </c>
      <c r="I108" s="1736">
        <v>6.0931506849315067</v>
      </c>
      <c r="J108" s="547">
        <v>-200</v>
      </c>
      <c r="K108" s="547">
        <v>-200</v>
      </c>
      <c r="L108" s="539">
        <f t="shared" si="5"/>
        <v>-1218.6301369863013</v>
      </c>
      <c r="M108" s="542">
        <f t="shared" si="6"/>
        <v>5.8128078817734075E-3</v>
      </c>
      <c r="N108" s="553">
        <f t="shared" si="7"/>
        <v>1.3803376365441933E-2</v>
      </c>
      <c r="O108" s="557"/>
      <c r="P108" s="557"/>
      <c r="Q108" s="555">
        <v>2.0899999999999998E-2</v>
      </c>
      <c r="R108" s="550">
        <f t="shared" si="8"/>
        <v>-4.18</v>
      </c>
      <c r="S108" s="550">
        <f t="shared" si="9"/>
        <v>-4.18</v>
      </c>
      <c r="T108" s="547">
        <v>0</v>
      </c>
      <c r="U108" s="547">
        <v>-200</v>
      </c>
      <c r="V108" s="547">
        <v>-218.46199999999999</v>
      </c>
      <c r="X108" s="231" t="s">
        <v>5444</v>
      </c>
      <c r="Z108" s="1369"/>
      <c r="AB108" s="1361"/>
      <c r="AC108" s="1362"/>
      <c r="AD108" s="582">
        <v>99</v>
      </c>
      <c r="AE108" s="576" t="s">
        <v>5445</v>
      </c>
      <c r="AF108" s="593" t="s">
        <v>5446</v>
      </c>
      <c r="AG108" s="593" t="s">
        <v>5447</v>
      </c>
      <c r="AH108" s="593" t="s">
        <v>5448</v>
      </c>
      <c r="AI108" s="593" t="s">
        <v>5449</v>
      </c>
      <c r="AJ108" s="593" t="s">
        <v>5450</v>
      </c>
      <c r="AK108" s="594" t="s">
        <v>5451</v>
      </c>
      <c r="AL108" s="595" t="s">
        <v>5452</v>
      </c>
      <c r="AM108" s="596" t="s">
        <v>5453</v>
      </c>
      <c r="AN108" s="596" t="s">
        <v>5454</v>
      </c>
      <c r="AO108" s="539" t="s">
        <v>5455</v>
      </c>
      <c r="AP108" s="542" t="s">
        <v>5456</v>
      </c>
      <c r="AQ108" s="542" t="s">
        <v>5457</v>
      </c>
      <c r="AR108" s="557"/>
      <c r="AS108" s="557"/>
      <c r="AT108" s="577" t="s">
        <v>5458</v>
      </c>
      <c r="AU108" s="499" t="s">
        <v>5459</v>
      </c>
      <c r="AV108" s="499" t="s">
        <v>5460</v>
      </c>
      <c r="AW108" s="513" t="s">
        <v>5461</v>
      </c>
      <c r="AX108" s="513" t="s">
        <v>5462</v>
      </c>
      <c r="AY108" s="612" t="s">
        <v>5463</v>
      </c>
    </row>
    <row r="109" spans="2:51" ht="15" customHeight="1" outlineLevel="1" thickBot="1">
      <c r="B109" s="1735" t="s">
        <v>5464</v>
      </c>
      <c r="C109" s="1736">
        <v>0</v>
      </c>
      <c r="D109" s="1736">
        <v>0</v>
      </c>
      <c r="E109" s="1736" t="s">
        <v>3354</v>
      </c>
      <c r="F109" s="1736">
        <v>0</v>
      </c>
      <c r="G109" s="1736">
        <v>0</v>
      </c>
      <c r="H109" s="1736">
        <v>0</v>
      </c>
      <c r="I109" s="1736">
        <v>3.978082191780822</v>
      </c>
      <c r="J109" s="547">
        <v>-200</v>
      </c>
      <c r="K109" s="547">
        <v>-200</v>
      </c>
      <c r="L109" s="539">
        <f t="shared" si="5"/>
        <v>-795.61643835616439</v>
      </c>
      <c r="M109" s="542">
        <f t="shared" si="6"/>
        <v>1.8719211822659787E-3</v>
      </c>
      <c r="N109" s="553">
        <f t="shared" si="7"/>
        <v>9.8311817279046476E-3</v>
      </c>
      <c r="O109" s="557"/>
      <c r="P109" s="557"/>
      <c r="Q109" s="555">
        <v>1.6899999999999998E-2</v>
      </c>
      <c r="R109" s="550">
        <f t="shared" si="8"/>
        <v>-3.38</v>
      </c>
      <c r="S109" s="550">
        <f t="shared" si="9"/>
        <v>-3.38</v>
      </c>
      <c r="T109" s="547">
        <v>0</v>
      </c>
      <c r="U109" s="547">
        <v>-200</v>
      </c>
      <c r="V109" s="547">
        <v>-212.291</v>
      </c>
      <c r="X109" s="231" t="s">
        <v>5465</v>
      </c>
      <c r="Z109" s="1369"/>
      <c r="AB109" s="1361"/>
      <c r="AC109" s="1362"/>
      <c r="AD109" s="582">
        <v>100</v>
      </c>
      <c r="AE109" s="576" t="s">
        <v>5466</v>
      </c>
      <c r="AF109" s="593" t="s">
        <v>5467</v>
      </c>
      <c r="AG109" s="593" t="s">
        <v>5468</v>
      </c>
      <c r="AH109" s="593" t="s">
        <v>5469</v>
      </c>
      <c r="AI109" s="593" t="s">
        <v>5470</v>
      </c>
      <c r="AJ109" s="593" t="s">
        <v>5471</v>
      </c>
      <c r="AK109" s="594" t="s">
        <v>5472</v>
      </c>
      <c r="AL109" s="595" t="s">
        <v>5473</v>
      </c>
      <c r="AM109" s="596" t="s">
        <v>5474</v>
      </c>
      <c r="AN109" s="596" t="s">
        <v>5475</v>
      </c>
      <c r="AO109" s="539" t="s">
        <v>5476</v>
      </c>
      <c r="AP109" s="542" t="s">
        <v>5477</v>
      </c>
      <c r="AQ109" s="542" t="s">
        <v>5478</v>
      </c>
      <c r="AR109" s="557"/>
      <c r="AS109" s="557"/>
      <c r="AT109" s="577" t="s">
        <v>5479</v>
      </c>
      <c r="AU109" s="499" t="s">
        <v>5480</v>
      </c>
      <c r="AV109" s="499" t="s">
        <v>5481</v>
      </c>
      <c r="AW109" s="513" t="s">
        <v>5482</v>
      </c>
      <c r="AX109" s="513" t="s">
        <v>5483</v>
      </c>
      <c r="AY109" s="612" t="s">
        <v>5484</v>
      </c>
    </row>
    <row r="110" spans="2:51" ht="15" thickBot="1">
      <c r="B110" s="1735" t="s">
        <v>5485</v>
      </c>
      <c r="C110" s="1736">
        <v>0</v>
      </c>
      <c r="D110" s="1736">
        <v>0</v>
      </c>
      <c r="E110" s="1736" t="s">
        <v>3354</v>
      </c>
      <c r="F110" s="1736">
        <v>0</v>
      </c>
      <c r="G110" s="1736">
        <v>0</v>
      </c>
      <c r="H110" s="1736">
        <v>0</v>
      </c>
      <c r="I110" s="1736">
        <v>2.0904109589041098</v>
      </c>
      <c r="J110" s="547">
        <v>-100</v>
      </c>
      <c r="K110" s="547">
        <v>-100</v>
      </c>
      <c r="L110" s="539">
        <f t="shared" si="5"/>
        <v>-209.04109589041099</v>
      </c>
      <c r="M110" s="542">
        <f t="shared" si="6"/>
        <v>1.2709359605911352E-3</v>
      </c>
      <c r="N110" s="553">
        <f t="shared" si="7"/>
        <v>9.2254220456802205E-3</v>
      </c>
      <c r="O110" s="557"/>
      <c r="P110" s="557"/>
      <c r="Q110" s="555">
        <v>1.6289999999999999E-2</v>
      </c>
      <c r="R110" s="550">
        <f t="shared" si="8"/>
        <v>-1.629</v>
      </c>
      <c r="S110" s="550">
        <f t="shared" si="9"/>
        <v>-1.629</v>
      </c>
      <c r="T110" s="547">
        <v>0</v>
      </c>
      <c r="U110" s="547">
        <v>-100</v>
      </c>
      <c r="V110" s="547">
        <v>-105.62</v>
      </c>
      <c r="X110" s="231" t="s">
        <v>5486</v>
      </c>
      <c r="Z110" s="1369"/>
      <c r="AB110" s="1361"/>
      <c r="AC110" s="1362"/>
      <c r="AD110" s="582">
        <v>101</v>
      </c>
      <c r="AE110" s="576" t="s">
        <v>5487</v>
      </c>
      <c r="AF110" s="593" t="s">
        <v>5488</v>
      </c>
      <c r="AG110" s="593" t="s">
        <v>5489</v>
      </c>
      <c r="AH110" s="593" t="s">
        <v>5490</v>
      </c>
      <c r="AI110" s="593" t="s">
        <v>5491</v>
      </c>
      <c r="AJ110" s="593" t="s">
        <v>5492</v>
      </c>
      <c r="AK110" s="594" t="s">
        <v>5493</v>
      </c>
      <c r="AL110" s="595" t="s">
        <v>5494</v>
      </c>
      <c r="AM110" s="596" t="s">
        <v>5495</v>
      </c>
      <c r="AN110" s="596" t="s">
        <v>5496</v>
      </c>
      <c r="AO110" s="539" t="s">
        <v>5497</v>
      </c>
      <c r="AP110" s="542" t="s">
        <v>5498</v>
      </c>
      <c r="AQ110" s="542" t="s">
        <v>5499</v>
      </c>
      <c r="AR110" s="557"/>
      <c r="AS110" s="557"/>
      <c r="AT110" s="577" t="s">
        <v>5500</v>
      </c>
      <c r="AU110" s="499" t="s">
        <v>5501</v>
      </c>
      <c r="AV110" s="499" t="s">
        <v>5502</v>
      </c>
      <c r="AW110" s="513" t="s">
        <v>5503</v>
      </c>
      <c r="AX110" s="513" t="s">
        <v>5504</v>
      </c>
      <c r="AY110" s="612" t="s">
        <v>5505</v>
      </c>
    </row>
    <row r="111" spans="2:51" ht="15" customHeight="1" outlineLevel="1" thickBot="1">
      <c r="B111" s="1735" t="s">
        <v>5506</v>
      </c>
      <c r="C111" s="1736">
        <v>0</v>
      </c>
      <c r="D111" s="1736">
        <v>0</v>
      </c>
      <c r="E111" s="1736" t="s">
        <v>3354</v>
      </c>
      <c r="F111" s="1736">
        <v>0</v>
      </c>
      <c r="G111" s="1736">
        <v>0</v>
      </c>
      <c r="H111" s="1736">
        <v>0</v>
      </c>
      <c r="I111" s="1736">
        <v>2.8191780821917809</v>
      </c>
      <c r="J111" s="547">
        <v>-50</v>
      </c>
      <c r="K111" s="547">
        <v>-50</v>
      </c>
      <c r="L111" s="539">
        <f t="shared" si="5"/>
        <v>-140.95890410958904</v>
      </c>
      <c r="M111" s="542">
        <f t="shared" si="6"/>
        <v>-9.4581280788164079E-4</v>
      </c>
      <c r="N111" s="553">
        <f t="shared" si="7"/>
        <v>6.9910625620657196E-3</v>
      </c>
      <c r="O111" s="557"/>
      <c r="P111" s="557"/>
      <c r="Q111" s="555">
        <v>1.404E-2</v>
      </c>
      <c r="R111" s="550">
        <f t="shared" si="8"/>
        <v>-0.70200000000000007</v>
      </c>
      <c r="S111" s="550">
        <f t="shared" si="9"/>
        <v>-0.70200000000000007</v>
      </c>
      <c r="T111" s="547">
        <v>0</v>
      </c>
      <c r="U111" s="547">
        <v>-50</v>
      </c>
      <c r="V111" s="547">
        <v>-51.735999999999997</v>
      </c>
      <c r="X111" s="231" t="s">
        <v>5507</v>
      </c>
      <c r="Z111" s="1369"/>
      <c r="AB111" s="1361"/>
      <c r="AC111" s="1362"/>
      <c r="AD111" s="582">
        <v>102</v>
      </c>
      <c r="AE111" s="576" t="s">
        <v>5508</v>
      </c>
      <c r="AF111" s="593" t="s">
        <v>5509</v>
      </c>
      <c r="AG111" s="593" t="s">
        <v>5510</v>
      </c>
      <c r="AH111" s="593" t="s">
        <v>5511</v>
      </c>
      <c r="AI111" s="593" t="s">
        <v>5512</v>
      </c>
      <c r="AJ111" s="593" t="s">
        <v>5513</v>
      </c>
      <c r="AK111" s="594" t="s">
        <v>5514</v>
      </c>
      <c r="AL111" s="595" t="s">
        <v>5515</v>
      </c>
      <c r="AM111" s="596" t="s">
        <v>5516</v>
      </c>
      <c r="AN111" s="596" t="s">
        <v>5517</v>
      </c>
      <c r="AO111" s="539" t="s">
        <v>5518</v>
      </c>
      <c r="AP111" s="542" t="s">
        <v>5519</v>
      </c>
      <c r="AQ111" s="542" t="s">
        <v>5520</v>
      </c>
      <c r="AR111" s="557"/>
      <c r="AS111" s="557"/>
      <c r="AT111" s="577" t="s">
        <v>5521</v>
      </c>
      <c r="AU111" s="499" t="s">
        <v>5522</v>
      </c>
      <c r="AV111" s="499" t="s">
        <v>5523</v>
      </c>
      <c r="AW111" s="513" t="s">
        <v>5524</v>
      </c>
      <c r="AX111" s="513" t="s">
        <v>5525</v>
      </c>
      <c r="AY111" s="612" t="s">
        <v>5526</v>
      </c>
    </row>
    <row r="112" spans="2:51" ht="15" customHeight="1" outlineLevel="1" thickBot="1">
      <c r="B112" s="1735" t="s">
        <v>5527</v>
      </c>
      <c r="C112" s="1736">
        <v>0</v>
      </c>
      <c r="D112" s="1736">
        <v>0</v>
      </c>
      <c r="E112" s="1736" t="s">
        <v>3354</v>
      </c>
      <c r="F112" s="1736">
        <v>0</v>
      </c>
      <c r="G112" s="1736">
        <v>0</v>
      </c>
      <c r="H112" s="1736">
        <v>0</v>
      </c>
      <c r="I112" s="1736">
        <v>6.0931506849315067</v>
      </c>
      <c r="J112" s="547">
        <v>-50</v>
      </c>
      <c r="K112" s="547">
        <v>-50</v>
      </c>
      <c r="L112" s="539">
        <f t="shared" si="5"/>
        <v>-304.65753424657532</v>
      </c>
      <c r="M112" s="542">
        <f t="shared" si="6"/>
        <v>5.8620689655173308E-3</v>
      </c>
      <c r="N112" s="553">
        <f t="shared" si="7"/>
        <v>1.3853028798411327E-2</v>
      </c>
      <c r="O112" s="557"/>
      <c r="P112" s="557"/>
      <c r="Q112" s="555">
        <v>2.095E-2</v>
      </c>
      <c r="R112" s="550">
        <f t="shared" si="8"/>
        <v>-1.0475000000000001</v>
      </c>
      <c r="S112" s="550">
        <f t="shared" si="9"/>
        <v>-1.0475000000000001</v>
      </c>
      <c r="T112" s="547">
        <v>0</v>
      </c>
      <c r="U112" s="547">
        <v>-50</v>
      </c>
      <c r="V112" s="547">
        <v>-68.555000000000007</v>
      </c>
      <c r="X112" s="231" t="s">
        <v>5528</v>
      </c>
      <c r="Z112" s="1369"/>
      <c r="AB112" s="1361"/>
      <c r="AC112" s="1362"/>
      <c r="AD112" s="582">
        <v>103</v>
      </c>
      <c r="AE112" s="576" t="s">
        <v>5529</v>
      </c>
      <c r="AF112" s="593" t="s">
        <v>5530</v>
      </c>
      <c r="AG112" s="593" t="s">
        <v>5531</v>
      </c>
      <c r="AH112" s="593" t="s">
        <v>5532</v>
      </c>
      <c r="AI112" s="593" t="s">
        <v>5533</v>
      </c>
      <c r="AJ112" s="593" t="s">
        <v>5534</v>
      </c>
      <c r="AK112" s="594" t="s">
        <v>5535</v>
      </c>
      <c r="AL112" s="595" t="s">
        <v>5536</v>
      </c>
      <c r="AM112" s="596" t="s">
        <v>5537</v>
      </c>
      <c r="AN112" s="596" t="s">
        <v>5538</v>
      </c>
      <c r="AO112" s="539" t="s">
        <v>5539</v>
      </c>
      <c r="AP112" s="542" t="s">
        <v>5540</v>
      </c>
      <c r="AQ112" s="542" t="s">
        <v>5541</v>
      </c>
      <c r="AR112" s="557"/>
      <c r="AS112" s="557"/>
      <c r="AT112" s="577" t="s">
        <v>5542</v>
      </c>
      <c r="AU112" s="499" t="s">
        <v>5543</v>
      </c>
      <c r="AV112" s="499" t="s">
        <v>5544</v>
      </c>
      <c r="AW112" s="513" t="s">
        <v>5545</v>
      </c>
      <c r="AX112" s="513" t="s">
        <v>5546</v>
      </c>
      <c r="AY112" s="612" t="s">
        <v>5547</v>
      </c>
    </row>
    <row r="113" spans="2:51" ht="15" customHeight="1" outlineLevel="1" thickBot="1">
      <c r="B113" s="1735" t="s">
        <v>5548</v>
      </c>
      <c r="C113" s="1736">
        <v>0</v>
      </c>
      <c r="D113" s="1736">
        <v>0</v>
      </c>
      <c r="E113" s="1736" t="s">
        <v>3354</v>
      </c>
      <c r="F113" s="1736">
        <v>0</v>
      </c>
      <c r="G113" s="1736">
        <v>0</v>
      </c>
      <c r="H113" s="1736">
        <v>0</v>
      </c>
      <c r="I113" s="1736">
        <v>3.7041095890410958</v>
      </c>
      <c r="J113" s="547">
        <v>-143.554</v>
      </c>
      <c r="K113" s="547">
        <v>-143.554</v>
      </c>
      <c r="L113" s="539">
        <f t="shared" si="5"/>
        <v>-531.73974794520552</v>
      </c>
      <c r="M113" s="542">
        <f t="shared" si="6"/>
        <v>5.8620689655173308E-3</v>
      </c>
      <c r="N113" s="553">
        <f t="shared" si="7"/>
        <v>1.3853028798411327E-2</v>
      </c>
      <c r="O113" s="557"/>
      <c r="P113" s="557"/>
      <c r="Q113" s="555">
        <v>2.095E-2</v>
      </c>
      <c r="R113" s="550">
        <f t="shared" si="8"/>
        <v>-3.0074562999999999</v>
      </c>
      <c r="S113" s="550">
        <f t="shared" si="9"/>
        <v>-3.0074562999999999</v>
      </c>
      <c r="T113" s="547">
        <v>0</v>
      </c>
      <c r="U113" s="547">
        <v>-143.554</v>
      </c>
      <c r="V113" s="547">
        <v>-143.554</v>
      </c>
      <c r="X113" s="231" t="s">
        <v>5549</v>
      </c>
      <c r="Z113" s="1369"/>
      <c r="AB113" s="1361"/>
      <c r="AC113" s="1362"/>
      <c r="AD113" s="582">
        <v>104</v>
      </c>
      <c r="AE113" s="576" t="s">
        <v>5550</v>
      </c>
      <c r="AF113" s="593" t="s">
        <v>5551</v>
      </c>
      <c r="AG113" s="593" t="s">
        <v>5552</v>
      </c>
      <c r="AH113" s="593" t="s">
        <v>5553</v>
      </c>
      <c r="AI113" s="593" t="s">
        <v>5554</v>
      </c>
      <c r="AJ113" s="593" t="s">
        <v>5555</v>
      </c>
      <c r="AK113" s="594" t="s">
        <v>5556</v>
      </c>
      <c r="AL113" s="595" t="s">
        <v>5557</v>
      </c>
      <c r="AM113" s="596" t="s">
        <v>5558</v>
      </c>
      <c r="AN113" s="596" t="s">
        <v>5559</v>
      </c>
      <c r="AO113" s="539" t="s">
        <v>5560</v>
      </c>
      <c r="AP113" s="542" t="s">
        <v>5561</v>
      </c>
      <c r="AQ113" s="542" t="s">
        <v>5562</v>
      </c>
      <c r="AR113" s="557"/>
      <c r="AS113" s="557"/>
      <c r="AT113" s="577" t="s">
        <v>5563</v>
      </c>
      <c r="AU113" s="499" t="s">
        <v>5564</v>
      </c>
      <c r="AV113" s="499" t="s">
        <v>5565</v>
      </c>
      <c r="AW113" s="513" t="s">
        <v>5566</v>
      </c>
      <c r="AX113" s="513" t="s">
        <v>5567</v>
      </c>
      <c r="AY113" s="612" t="s">
        <v>5568</v>
      </c>
    </row>
    <row r="114" spans="2:51" ht="15" customHeight="1" outlineLevel="1" thickBot="1">
      <c r="B114" s="1735" t="s">
        <v>5569</v>
      </c>
      <c r="C114" s="1736">
        <v>0</v>
      </c>
      <c r="D114" s="1736">
        <v>0</v>
      </c>
      <c r="E114" s="1736" t="s">
        <v>3354</v>
      </c>
      <c r="F114" s="1736">
        <v>0</v>
      </c>
      <c r="G114" s="1736">
        <v>0</v>
      </c>
      <c r="H114" s="1736">
        <v>0</v>
      </c>
      <c r="I114" s="1736">
        <v>5.9972602739726026</v>
      </c>
      <c r="J114" s="547">
        <v>-6.4459999999999997</v>
      </c>
      <c r="K114" s="547">
        <v>-6.4459999999999997</v>
      </c>
      <c r="L114" s="539">
        <f t="shared" si="5"/>
        <v>-38.658339726027393</v>
      </c>
      <c r="M114" s="542">
        <f t="shared" si="6"/>
        <v>5.8620689655173308E-3</v>
      </c>
      <c r="N114" s="553">
        <f t="shared" si="7"/>
        <v>1.3853028798411327E-2</v>
      </c>
      <c r="O114" s="557"/>
      <c r="P114" s="557"/>
      <c r="Q114" s="555">
        <v>2.095E-2</v>
      </c>
      <c r="R114" s="550">
        <f t="shared" si="8"/>
        <v>-0.13504369999999999</v>
      </c>
      <c r="S114" s="550">
        <f t="shared" si="9"/>
        <v>-0.13504369999999999</v>
      </c>
      <c r="T114" s="547">
        <v>0</v>
      </c>
      <c r="U114" s="547">
        <v>-6.4459999999999997</v>
      </c>
      <c r="V114" s="547">
        <v>-6.4459999999999997</v>
      </c>
      <c r="X114" s="231" t="s">
        <v>5570</v>
      </c>
      <c r="Z114" s="1369"/>
      <c r="AB114" s="1361"/>
      <c r="AC114" s="1362"/>
      <c r="AD114" s="582">
        <v>105</v>
      </c>
      <c r="AE114" s="576" t="s">
        <v>5571</v>
      </c>
      <c r="AF114" s="593" t="s">
        <v>5572</v>
      </c>
      <c r="AG114" s="593" t="s">
        <v>5573</v>
      </c>
      <c r="AH114" s="593" t="s">
        <v>5574</v>
      </c>
      <c r="AI114" s="593" t="s">
        <v>5575</v>
      </c>
      <c r="AJ114" s="593" t="s">
        <v>5576</v>
      </c>
      <c r="AK114" s="594" t="s">
        <v>5577</v>
      </c>
      <c r="AL114" s="595" t="s">
        <v>5578</v>
      </c>
      <c r="AM114" s="596" t="s">
        <v>5579</v>
      </c>
      <c r="AN114" s="596" t="s">
        <v>5580</v>
      </c>
      <c r="AO114" s="539" t="s">
        <v>5581</v>
      </c>
      <c r="AP114" s="542" t="s">
        <v>5582</v>
      </c>
      <c r="AQ114" s="542" t="s">
        <v>5583</v>
      </c>
      <c r="AR114" s="557"/>
      <c r="AS114" s="557"/>
      <c r="AT114" s="577" t="s">
        <v>5584</v>
      </c>
      <c r="AU114" s="499" t="s">
        <v>5585</v>
      </c>
      <c r="AV114" s="499" t="s">
        <v>5586</v>
      </c>
      <c r="AW114" s="513" t="s">
        <v>5587</v>
      </c>
      <c r="AX114" s="513" t="s">
        <v>5588</v>
      </c>
      <c r="AY114" s="612" t="s">
        <v>5589</v>
      </c>
    </row>
    <row r="115" spans="2:51" ht="15" customHeight="1" outlineLevel="1" thickBot="1">
      <c r="B115" s="1735" t="s">
        <v>5590</v>
      </c>
      <c r="C115" s="1736">
        <v>0</v>
      </c>
      <c r="D115" s="1736">
        <v>0</v>
      </c>
      <c r="E115" s="1736" t="s">
        <v>3354</v>
      </c>
      <c r="F115" s="1736">
        <v>0</v>
      </c>
      <c r="G115" s="1736">
        <v>0</v>
      </c>
      <c r="H115" s="1736">
        <v>0</v>
      </c>
      <c r="I115" s="1736">
        <v>2.0904109589041098</v>
      </c>
      <c r="J115" s="547">
        <v>-150</v>
      </c>
      <c r="K115" s="547">
        <v>-150</v>
      </c>
      <c r="L115" s="539">
        <f t="shared" si="5"/>
        <v>-313.56164383561645</v>
      </c>
      <c r="M115" s="542">
        <f t="shared" si="6"/>
        <v>-5.8128078817720752E-4</v>
      </c>
      <c r="N115" s="553">
        <f t="shared" si="7"/>
        <v>7.3584905660377675E-3</v>
      </c>
      <c r="O115" s="557"/>
      <c r="P115" s="557"/>
      <c r="Q115" s="555">
        <v>1.4409999999999999E-2</v>
      </c>
      <c r="R115" s="550">
        <f t="shared" si="8"/>
        <v>-2.1614999999999998</v>
      </c>
      <c r="S115" s="550">
        <f t="shared" si="9"/>
        <v>-2.1614999999999998</v>
      </c>
      <c r="T115" s="547">
        <v>0</v>
      </c>
      <c r="U115" s="547">
        <v>-150</v>
      </c>
      <c r="V115" s="547">
        <v>-156.01400000000001</v>
      </c>
      <c r="X115" s="231" t="s">
        <v>5591</v>
      </c>
      <c r="Z115" s="1369"/>
      <c r="AB115" s="1361"/>
      <c r="AC115" s="1362"/>
      <c r="AD115" s="582">
        <v>106</v>
      </c>
      <c r="AE115" s="576" t="s">
        <v>5592</v>
      </c>
      <c r="AF115" s="593" t="s">
        <v>5593</v>
      </c>
      <c r="AG115" s="593" t="s">
        <v>5594</v>
      </c>
      <c r="AH115" s="593" t="s">
        <v>5595</v>
      </c>
      <c r="AI115" s="593" t="s">
        <v>5596</v>
      </c>
      <c r="AJ115" s="593" t="s">
        <v>5597</v>
      </c>
      <c r="AK115" s="594" t="s">
        <v>5598</v>
      </c>
      <c r="AL115" s="595" t="s">
        <v>5599</v>
      </c>
      <c r="AM115" s="596" t="s">
        <v>5600</v>
      </c>
      <c r="AN115" s="596" t="s">
        <v>5601</v>
      </c>
      <c r="AO115" s="539" t="s">
        <v>5602</v>
      </c>
      <c r="AP115" s="542" t="s">
        <v>5603</v>
      </c>
      <c r="AQ115" s="542" t="s">
        <v>5604</v>
      </c>
      <c r="AR115" s="557"/>
      <c r="AS115" s="557"/>
      <c r="AT115" s="577" t="s">
        <v>5605</v>
      </c>
      <c r="AU115" s="499" t="s">
        <v>5606</v>
      </c>
      <c r="AV115" s="499" t="s">
        <v>5607</v>
      </c>
      <c r="AW115" s="513" t="s">
        <v>5608</v>
      </c>
      <c r="AX115" s="513" t="s">
        <v>5609</v>
      </c>
      <c r="AY115" s="612" t="s">
        <v>5610</v>
      </c>
    </row>
    <row r="116" spans="2:51" ht="15" customHeight="1" outlineLevel="1" thickBot="1">
      <c r="B116" s="1735" t="s">
        <v>5611</v>
      </c>
      <c r="C116" s="1736">
        <v>0</v>
      </c>
      <c r="D116" s="1736">
        <v>0</v>
      </c>
      <c r="E116" s="1736" t="s">
        <v>3354</v>
      </c>
      <c r="F116" s="1736">
        <v>0</v>
      </c>
      <c r="G116" s="1736">
        <v>0</v>
      </c>
      <c r="H116" s="1736">
        <v>0</v>
      </c>
      <c r="I116" s="1736">
        <v>7.065753424657534</v>
      </c>
      <c r="J116" s="547">
        <v>-60</v>
      </c>
      <c r="K116" s="547">
        <v>-60</v>
      </c>
      <c r="L116" s="539">
        <f t="shared" si="5"/>
        <v>-423.94520547945206</v>
      </c>
      <c r="M116" s="542">
        <f t="shared" si="6"/>
        <v>1.9113300492610952E-2</v>
      </c>
      <c r="N116" s="553">
        <f t="shared" si="7"/>
        <v>2.720953326713027E-2</v>
      </c>
      <c r="O116" s="557"/>
      <c r="P116" s="557"/>
      <c r="Q116" s="555">
        <v>3.44E-2</v>
      </c>
      <c r="R116" s="550">
        <f t="shared" si="8"/>
        <v>-2.0640000000000001</v>
      </c>
      <c r="S116" s="550">
        <f t="shared" si="9"/>
        <v>-2.0640000000000001</v>
      </c>
      <c r="T116" s="547">
        <v>0</v>
      </c>
      <c r="U116" s="547">
        <v>-60</v>
      </c>
      <c r="V116" s="547">
        <v>-76.974000000000004</v>
      </c>
      <c r="X116" s="231" t="s">
        <v>5612</v>
      </c>
      <c r="Z116" s="1369"/>
      <c r="AB116" s="1361"/>
      <c r="AC116" s="1362"/>
      <c r="AD116" s="582">
        <v>107</v>
      </c>
      <c r="AE116" s="576" t="s">
        <v>5613</v>
      </c>
      <c r="AF116" s="593" t="s">
        <v>5614</v>
      </c>
      <c r="AG116" s="593" t="s">
        <v>5615</v>
      </c>
      <c r="AH116" s="593" t="s">
        <v>5616</v>
      </c>
      <c r="AI116" s="593" t="s">
        <v>5617</v>
      </c>
      <c r="AJ116" s="593" t="s">
        <v>5618</v>
      </c>
      <c r="AK116" s="594" t="s">
        <v>5619</v>
      </c>
      <c r="AL116" s="595" t="s">
        <v>5620</v>
      </c>
      <c r="AM116" s="596" t="s">
        <v>5621</v>
      </c>
      <c r="AN116" s="596" t="s">
        <v>5622</v>
      </c>
      <c r="AO116" s="539" t="s">
        <v>5623</v>
      </c>
      <c r="AP116" s="542" t="s">
        <v>5624</v>
      </c>
      <c r="AQ116" s="542" t="s">
        <v>5625</v>
      </c>
      <c r="AR116" s="557"/>
      <c r="AS116" s="557"/>
      <c r="AT116" s="577" t="s">
        <v>5626</v>
      </c>
      <c r="AU116" s="499" t="s">
        <v>5627</v>
      </c>
      <c r="AV116" s="499" t="s">
        <v>5628</v>
      </c>
      <c r="AW116" s="513" t="s">
        <v>5629</v>
      </c>
      <c r="AX116" s="513" t="s">
        <v>5630</v>
      </c>
      <c r="AY116" s="612" t="s">
        <v>5631</v>
      </c>
    </row>
    <row r="117" spans="2:51" ht="15" customHeight="1" outlineLevel="1" thickBot="1">
      <c r="B117" s="1735" t="s">
        <v>5632</v>
      </c>
      <c r="C117" s="1736">
        <v>0</v>
      </c>
      <c r="D117" s="1736">
        <v>0</v>
      </c>
      <c r="E117" s="1736" t="s">
        <v>3354</v>
      </c>
      <c r="F117" s="1736">
        <v>0</v>
      </c>
      <c r="G117" s="1736">
        <v>0</v>
      </c>
      <c r="H117" s="1736">
        <v>0</v>
      </c>
      <c r="I117" s="1736">
        <v>11.983561643835616</v>
      </c>
      <c r="J117" s="547">
        <v>-40</v>
      </c>
      <c r="K117" s="547">
        <v>-40</v>
      </c>
      <c r="L117" s="539">
        <f t="shared" si="5"/>
        <v>-479.34246575342462</v>
      </c>
      <c r="M117" s="542">
        <f t="shared" si="6"/>
        <v>1.9113300492610952E-2</v>
      </c>
      <c r="N117" s="553">
        <f t="shared" si="7"/>
        <v>2.720953326713027E-2</v>
      </c>
      <c r="O117" s="557"/>
      <c r="P117" s="557"/>
      <c r="Q117" s="555">
        <v>3.44E-2</v>
      </c>
      <c r="R117" s="550">
        <f t="shared" si="8"/>
        <v>-1.3759999999999999</v>
      </c>
      <c r="S117" s="550">
        <f t="shared" si="9"/>
        <v>-1.3759999999999999</v>
      </c>
      <c r="T117" s="547">
        <v>0</v>
      </c>
      <c r="U117" s="547">
        <v>-40</v>
      </c>
      <c r="V117" s="547">
        <v>-40</v>
      </c>
      <c r="X117" s="231" t="s">
        <v>5633</v>
      </c>
      <c r="Z117" s="1369"/>
      <c r="AB117" s="1361"/>
      <c r="AC117" s="1362"/>
      <c r="AD117" s="582">
        <v>108</v>
      </c>
      <c r="AE117" s="576" t="s">
        <v>5634</v>
      </c>
      <c r="AF117" s="593" t="s">
        <v>5635</v>
      </c>
      <c r="AG117" s="593" t="s">
        <v>5636</v>
      </c>
      <c r="AH117" s="593" t="s">
        <v>5637</v>
      </c>
      <c r="AI117" s="593" t="s">
        <v>5638</v>
      </c>
      <c r="AJ117" s="593" t="s">
        <v>5639</v>
      </c>
      <c r="AK117" s="594" t="s">
        <v>5640</v>
      </c>
      <c r="AL117" s="595" t="s">
        <v>5641</v>
      </c>
      <c r="AM117" s="596" t="s">
        <v>5642</v>
      </c>
      <c r="AN117" s="596" t="s">
        <v>5643</v>
      </c>
      <c r="AO117" s="539" t="s">
        <v>5644</v>
      </c>
      <c r="AP117" s="542" t="s">
        <v>5645</v>
      </c>
      <c r="AQ117" s="542" t="s">
        <v>5646</v>
      </c>
      <c r="AR117" s="557"/>
      <c r="AS117" s="557"/>
      <c r="AT117" s="577" t="s">
        <v>5647</v>
      </c>
      <c r="AU117" s="499" t="s">
        <v>5648</v>
      </c>
      <c r="AV117" s="499" t="s">
        <v>5649</v>
      </c>
      <c r="AW117" s="513" t="s">
        <v>5650</v>
      </c>
      <c r="AX117" s="513" t="s">
        <v>5651</v>
      </c>
      <c r="AY117" s="612" t="s">
        <v>5652</v>
      </c>
    </row>
    <row r="118" spans="2:51" ht="15" customHeight="1" outlineLevel="1" thickBot="1">
      <c r="B118" s="1735" t="s">
        <v>5653</v>
      </c>
      <c r="C118" s="1736">
        <v>0</v>
      </c>
      <c r="D118" s="1736">
        <v>0</v>
      </c>
      <c r="E118" s="1736" t="s">
        <v>3354</v>
      </c>
      <c r="F118" s="1736">
        <v>0</v>
      </c>
      <c r="G118" s="1736">
        <v>0</v>
      </c>
      <c r="H118" s="1736">
        <v>0</v>
      </c>
      <c r="I118" s="1736">
        <v>8.9808219178082194</v>
      </c>
      <c r="J118" s="547">
        <v>-50</v>
      </c>
      <c r="K118" s="547">
        <v>-50</v>
      </c>
      <c r="L118" s="539">
        <f t="shared" si="5"/>
        <v>-449.04109589041099</v>
      </c>
      <c r="M118" s="542">
        <f t="shared" si="6"/>
        <v>1.9113300492610952E-2</v>
      </c>
      <c r="N118" s="553">
        <f t="shared" si="7"/>
        <v>2.720953326713027E-2</v>
      </c>
      <c r="O118" s="557"/>
      <c r="P118" s="557"/>
      <c r="Q118" s="555">
        <v>3.44E-2</v>
      </c>
      <c r="R118" s="550">
        <f t="shared" si="8"/>
        <v>-1.72</v>
      </c>
      <c r="S118" s="550">
        <f t="shared" si="9"/>
        <v>-1.72</v>
      </c>
      <c r="T118" s="547">
        <v>0</v>
      </c>
      <c r="U118" s="547">
        <v>-50</v>
      </c>
      <c r="V118" s="547">
        <v>-50</v>
      </c>
      <c r="X118" s="231" t="s">
        <v>5654</v>
      </c>
      <c r="Z118" s="1369"/>
      <c r="AB118" s="1361"/>
      <c r="AC118" s="1362"/>
      <c r="AD118" s="582">
        <v>109</v>
      </c>
      <c r="AE118" s="576" t="s">
        <v>5655</v>
      </c>
      <c r="AF118" s="593" t="s">
        <v>5656</v>
      </c>
      <c r="AG118" s="593" t="s">
        <v>5657</v>
      </c>
      <c r="AH118" s="593" t="s">
        <v>5658</v>
      </c>
      <c r="AI118" s="593" t="s">
        <v>5659</v>
      </c>
      <c r="AJ118" s="593" t="s">
        <v>5660</v>
      </c>
      <c r="AK118" s="594" t="s">
        <v>5661</v>
      </c>
      <c r="AL118" s="595" t="s">
        <v>5662</v>
      </c>
      <c r="AM118" s="596" t="s">
        <v>5663</v>
      </c>
      <c r="AN118" s="596" t="s">
        <v>5664</v>
      </c>
      <c r="AO118" s="539" t="s">
        <v>5665</v>
      </c>
      <c r="AP118" s="542" t="s">
        <v>5666</v>
      </c>
      <c r="AQ118" s="542" t="s">
        <v>5667</v>
      </c>
      <c r="AR118" s="557"/>
      <c r="AS118" s="557"/>
      <c r="AT118" s="577" t="s">
        <v>5668</v>
      </c>
      <c r="AU118" s="499" t="s">
        <v>5669</v>
      </c>
      <c r="AV118" s="499" t="s">
        <v>5670</v>
      </c>
      <c r="AW118" s="513" t="s">
        <v>5671</v>
      </c>
      <c r="AX118" s="513" t="s">
        <v>5672</v>
      </c>
      <c r="AY118" s="612" t="s">
        <v>5673</v>
      </c>
    </row>
    <row r="119" spans="2:51" ht="15" customHeight="1" outlineLevel="1" thickBot="1">
      <c r="B119" s="1735" t="s">
        <v>5674</v>
      </c>
      <c r="C119" s="1736">
        <v>0</v>
      </c>
      <c r="D119" s="1736">
        <v>0</v>
      </c>
      <c r="E119" s="1736" t="s">
        <v>3354</v>
      </c>
      <c r="F119" s="1736">
        <v>0</v>
      </c>
      <c r="G119" s="1736" t="s">
        <v>5675</v>
      </c>
      <c r="H119" s="1736">
        <v>0</v>
      </c>
      <c r="I119" s="1736">
        <v>0.5</v>
      </c>
      <c r="J119" s="547">
        <v>-2.3E-2</v>
      </c>
      <c r="K119" s="547">
        <v>-2.3E-2</v>
      </c>
      <c r="L119" s="539">
        <f t="shared" si="5"/>
        <v>-1.15E-2</v>
      </c>
      <c r="M119" s="542">
        <f t="shared" si="6"/>
        <v>1.2167487684729084E-2</v>
      </c>
      <c r="N119" s="553">
        <f t="shared" si="7"/>
        <v>2.020854021847085E-2</v>
      </c>
      <c r="O119" s="557"/>
      <c r="P119" s="557"/>
      <c r="Q119" s="555">
        <v>2.7349999999999999E-2</v>
      </c>
      <c r="R119" s="550">
        <f t="shared" si="8"/>
        <v>-6.2904999999999992E-4</v>
      </c>
      <c r="S119" s="550">
        <f t="shared" si="9"/>
        <v>-6.2904999999999992E-4</v>
      </c>
      <c r="T119" s="547">
        <v>0</v>
      </c>
      <c r="U119" s="547">
        <v>-2.3E-2</v>
      </c>
      <c r="V119" s="547">
        <v>-2.3E-2</v>
      </c>
      <c r="X119" s="231" t="s">
        <v>5676</v>
      </c>
      <c r="Z119" s="1369"/>
      <c r="AB119" s="1361"/>
      <c r="AC119" s="1362"/>
      <c r="AD119" s="582">
        <v>110</v>
      </c>
      <c r="AE119" s="576" t="s">
        <v>5677</v>
      </c>
      <c r="AF119" s="593" t="s">
        <v>5678</v>
      </c>
      <c r="AG119" s="593" t="s">
        <v>5679</v>
      </c>
      <c r="AH119" s="593" t="s">
        <v>5680</v>
      </c>
      <c r="AI119" s="593" t="s">
        <v>5681</v>
      </c>
      <c r="AJ119" s="593" t="s">
        <v>5682</v>
      </c>
      <c r="AK119" s="594" t="s">
        <v>5683</v>
      </c>
      <c r="AL119" s="595" t="s">
        <v>5684</v>
      </c>
      <c r="AM119" s="596" t="s">
        <v>5685</v>
      </c>
      <c r="AN119" s="596" t="s">
        <v>5686</v>
      </c>
      <c r="AO119" s="539" t="s">
        <v>5687</v>
      </c>
      <c r="AP119" s="542" t="s">
        <v>5688</v>
      </c>
      <c r="AQ119" s="542" t="s">
        <v>5689</v>
      </c>
      <c r="AR119" s="557"/>
      <c r="AS119" s="557"/>
      <c r="AT119" s="577" t="s">
        <v>5690</v>
      </c>
      <c r="AU119" s="499" t="s">
        <v>5691</v>
      </c>
      <c r="AV119" s="499" t="s">
        <v>5692</v>
      </c>
      <c r="AW119" s="513" t="s">
        <v>5693</v>
      </c>
      <c r="AX119" s="513" t="s">
        <v>5694</v>
      </c>
      <c r="AY119" s="612" t="s">
        <v>5695</v>
      </c>
    </row>
    <row r="120" spans="2:51" ht="15" customHeight="1" outlineLevel="1" thickBot="1">
      <c r="B120" s="1735" t="s">
        <v>5696</v>
      </c>
      <c r="C120" s="1736">
        <v>0</v>
      </c>
      <c r="D120" s="1736">
        <v>0</v>
      </c>
      <c r="E120" s="1736" t="s">
        <v>3354</v>
      </c>
      <c r="F120" s="1736">
        <v>0</v>
      </c>
      <c r="G120" s="1736" t="s">
        <v>5675</v>
      </c>
      <c r="H120" s="1736">
        <v>0</v>
      </c>
      <c r="I120" s="1736">
        <v>0.5</v>
      </c>
      <c r="J120" s="547">
        <v>-1.9E-2</v>
      </c>
      <c r="K120" s="547">
        <v>-1.9E-2</v>
      </c>
      <c r="L120" s="539">
        <f t="shared" si="5"/>
        <v>-9.4999999999999998E-3</v>
      </c>
      <c r="M120" s="542">
        <f t="shared" si="6"/>
        <v>1.2167487684729084E-2</v>
      </c>
      <c r="N120" s="553">
        <f t="shared" si="7"/>
        <v>2.020854021847085E-2</v>
      </c>
      <c r="O120" s="557"/>
      <c r="P120" s="557"/>
      <c r="Q120" s="555">
        <v>2.7349999999999999E-2</v>
      </c>
      <c r="R120" s="550">
        <f t="shared" si="8"/>
        <v>-5.1964999999999997E-4</v>
      </c>
      <c r="S120" s="550">
        <f t="shared" si="9"/>
        <v>-5.1964999999999997E-4</v>
      </c>
      <c r="T120" s="547">
        <v>0</v>
      </c>
      <c r="U120" s="547">
        <v>-1.9E-2</v>
      </c>
      <c r="V120" s="547">
        <v>-1.9E-2</v>
      </c>
      <c r="X120" s="231" t="s">
        <v>5697</v>
      </c>
      <c r="Z120" s="1369"/>
      <c r="AB120" s="1361"/>
      <c r="AC120" s="1362"/>
      <c r="AD120" s="582">
        <v>111</v>
      </c>
      <c r="AE120" s="576" t="s">
        <v>5698</v>
      </c>
      <c r="AF120" s="593" t="s">
        <v>5699</v>
      </c>
      <c r="AG120" s="593" t="s">
        <v>5700</v>
      </c>
      <c r="AH120" s="593" t="s">
        <v>5701</v>
      </c>
      <c r="AI120" s="593" t="s">
        <v>5702</v>
      </c>
      <c r="AJ120" s="593" t="s">
        <v>5703</v>
      </c>
      <c r="AK120" s="594" t="s">
        <v>5704</v>
      </c>
      <c r="AL120" s="595" t="s">
        <v>5705</v>
      </c>
      <c r="AM120" s="596" t="s">
        <v>5706</v>
      </c>
      <c r="AN120" s="596" t="s">
        <v>5707</v>
      </c>
      <c r="AO120" s="539" t="s">
        <v>5708</v>
      </c>
      <c r="AP120" s="542" t="s">
        <v>5709</v>
      </c>
      <c r="AQ120" s="542" t="s">
        <v>5710</v>
      </c>
      <c r="AR120" s="557"/>
      <c r="AS120" s="557"/>
      <c r="AT120" s="577" t="s">
        <v>5711</v>
      </c>
      <c r="AU120" s="499" t="s">
        <v>5712</v>
      </c>
      <c r="AV120" s="499" t="s">
        <v>5713</v>
      </c>
      <c r="AW120" s="513" t="s">
        <v>5714</v>
      </c>
      <c r="AX120" s="513" t="s">
        <v>5715</v>
      </c>
      <c r="AY120" s="612" t="s">
        <v>5716</v>
      </c>
    </row>
    <row r="121" spans="2:51" ht="15" customHeight="1" outlineLevel="1" thickBot="1">
      <c r="B121" s="1735" t="s">
        <v>5717</v>
      </c>
      <c r="C121" s="1736">
        <v>0</v>
      </c>
      <c r="D121" s="1736">
        <v>0</v>
      </c>
      <c r="E121" s="1736" t="s">
        <v>3354</v>
      </c>
      <c r="F121" s="1736">
        <v>0</v>
      </c>
      <c r="G121" s="1736" t="s">
        <v>5718</v>
      </c>
      <c r="H121" s="1736">
        <v>0</v>
      </c>
      <c r="I121" s="1736">
        <v>45.578082191780823</v>
      </c>
      <c r="J121" s="547">
        <v>-2.1829999999999998</v>
      </c>
      <c r="K121" s="547">
        <v>-2.1829999999999998</v>
      </c>
      <c r="L121" s="539">
        <f t="shared" si="5"/>
        <v>-99.496953424657534</v>
      </c>
      <c r="M121" s="542">
        <f t="shared" si="6"/>
        <v>5.0817733990147884E-2</v>
      </c>
      <c r="N121" s="553">
        <f t="shared" si="7"/>
        <v>5.9165839126117392E-2</v>
      </c>
      <c r="O121" s="557"/>
      <c r="P121" s="557"/>
      <c r="Q121" s="555">
        <v>6.658E-2</v>
      </c>
      <c r="R121" s="550">
        <f t="shared" si="8"/>
        <v>-0.14534413999999998</v>
      </c>
      <c r="S121" s="550">
        <f t="shared" si="9"/>
        <v>-0.14534413999999998</v>
      </c>
      <c r="T121" s="547">
        <v>0</v>
      </c>
      <c r="U121" s="547">
        <v>-2.1829999999999998</v>
      </c>
      <c r="V121" s="547">
        <v>-2.1829999999999998</v>
      </c>
      <c r="X121" s="231" t="s">
        <v>5719</v>
      </c>
      <c r="Z121" s="1369"/>
      <c r="AB121" s="1361"/>
      <c r="AC121" s="1362"/>
      <c r="AD121" s="582">
        <v>112</v>
      </c>
      <c r="AE121" s="576" t="s">
        <v>5720</v>
      </c>
      <c r="AF121" s="593" t="s">
        <v>5721</v>
      </c>
      <c r="AG121" s="593" t="s">
        <v>5722</v>
      </c>
      <c r="AH121" s="593" t="s">
        <v>5723</v>
      </c>
      <c r="AI121" s="593" t="s">
        <v>5724</v>
      </c>
      <c r="AJ121" s="593" t="s">
        <v>5725</v>
      </c>
      <c r="AK121" s="594" t="s">
        <v>5726</v>
      </c>
      <c r="AL121" s="595" t="s">
        <v>5727</v>
      </c>
      <c r="AM121" s="596" t="s">
        <v>5728</v>
      </c>
      <c r="AN121" s="596" t="s">
        <v>5729</v>
      </c>
      <c r="AO121" s="539" t="s">
        <v>5730</v>
      </c>
      <c r="AP121" s="542" t="s">
        <v>5731</v>
      </c>
      <c r="AQ121" s="542" t="s">
        <v>5732</v>
      </c>
      <c r="AR121" s="557"/>
      <c r="AS121" s="557"/>
      <c r="AT121" s="577" t="s">
        <v>5733</v>
      </c>
      <c r="AU121" s="499" t="s">
        <v>5734</v>
      </c>
      <c r="AV121" s="499" t="s">
        <v>5735</v>
      </c>
      <c r="AW121" s="513" t="s">
        <v>5736</v>
      </c>
      <c r="AX121" s="513" t="s">
        <v>5737</v>
      </c>
      <c r="AY121" s="612" t="s">
        <v>5738</v>
      </c>
    </row>
    <row r="122" spans="2:51" ht="15" customHeight="1" outlineLevel="1" thickBot="1">
      <c r="B122" s="1735" t="s">
        <v>5739</v>
      </c>
      <c r="C122" s="1736">
        <v>0</v>
      </c>
      <c r="D122" s="1736">
        <v>0</v>
      </c>
      <c r="E122" s="1736" t="s">
        <v>3354</v>
      </c>
      <c r="F122" s="1736">
        <v>0</v>
      </c>
      <c r="G122" s="1736" t="s">
        <v>5740</v>
      </c>
      <c r="H122" s="1736">
        <v>0</v>
      </c>
      <c r="I122" s="1736">
        <v>0.92054794520547945</v>
      </c>
      <c r="J122" s="547">
        <v>-7.5999999999999998E-2</v>
      </c>
      <c r="K122" s="547">
        <v>-7.5999999999999998E-2</v>
      </c>
      <c r="L122" s="539">
        <f t="shared" si="5"/>
        <v>-6.9961643835616441E-2</v>
      </c>
      <c r="M122" s="542">
        <f t="shared" si="6"/>
        <v>1.7743842364532192E-2</v>
      </c>
      <c r="N122" s="553">
        <f t="shared" si="7"/>
        <v>2.5829195630586055E-2</v>
      </c>
      <c r="O122" s="557"/>
      <c r="P122" s="557"/>
      <c r="Q122" s="555">
        <v>3.3009999999999998E-2</v>
      </c>
      <c r="R122" s="550">
        <f t="shared" si="8"/>
        <v>-2.5087599999999996E-3</v>
      </c>
      <c r="S122" s="550">
        <f t="shared" si="9"/>
        <v>-2.5087599999999996E-3</v>
      </c>
      <c r="T122" s="547">
        <v>0</v>
      </c>
      <c r="U122" s="547">
        <v>-7.5999999999999998E-2</v>
      </c>
      <c r="V122" s="547">
        <v>-7.5999999999999998E-2</v>
      </c>
      <c r="X122" s="231" t="s">
        <v>5741</v>
      </c>
      <c r="Z122" s="1369"/>
      <c r="AB122" s="1361"/>
      <c r="AC122" s="1362"/>
      <c r="AD122" s="582">
        <v>113</v>
      </c>
      <c r="AE122" s="576" t="s">
        <v>5742</v>
      </c>
      <c r="AF122" s="593" t="s">
        <v>5743</v>
      </c>
      <c r="AG122" s="593" t="s">
        <v>5744</v>
      </c>
      <c r="AH122" s="593" t="s">
        <v>5745</v>
      </c>
      <c r="AI122" s="593" t="s">
        <v>5746</v>
      </c>
      <c r="AJ122" s="593" t="s">
        <v>5747</v>
      </c>
      <c r="AK122" s="594" t="s">
        <v>5748</v>
      </c>
      <c r="AL122" s="595" t="s">
        <v>5749</v>
      </c>
      <c r="AM122" s="596" t="s">
        <v>5750</v>
      </c>
      <c r="AN122" s="596" t="s">
        <v>5751</v>
      </c>
      <c r="AO122" s="539" t="s">
        <v>5752</v>
      </c>
      <c r="AP122" s="542" t="s">
        <v>5753</v>
      </c>
      <c r="AQ122" s="542" t="s">
        <v>5754</v>
      </c>
      <c r="AR122" s="557"/>
      <c r="AS122" s="557"/>
      <c r="AT122" s="577" t="s">
        <v>5755</v>
      </c>
      <c r="AU122" s="499" t="s">
        <v>5756</v>
      </c>
      <c r="AV122" s="499" t="s">
        <v>5757</v>
      </c>
      <c r="AW122" s="513" t="s">
        <v>5758</v>
      </c>
      <c r="AX122" s="513" t="s">
        <v>5759</v>
      </c>
      <c r="AY122" s="612" t="s">
        <v>5760</v>
      </c>
    </row>
    <row r="123" spans="2:51" ht="15" customHeight="1" outlineLevel="1" thickBot="1">
      <c r="B123" s="1735" t="s">
        <v>5761</v>
      </c>
      <c r="C123" s="1736">
        <v>0</v>
      </c>
      <c r="D123" s="1736">
        <v>0</v>
      </c>
      <c r="E123" s="1736" t="s">
        <v>3354</v>
      </c>
      <c r="F123" s="1736">
        <v>0</v>
      </c>
      <c r="G123" s="1736" t="s">
        <v>5762</v>
      </c>
      <c r="H123" s="1736">
        <v>0</v>
      </c>
      <c r="I123" s="1736">
        <v>11.293150684931506</v>
      </c>
      <c r="J123" s="547">
        <v>-27.193999999999999</v>
      </c>
      <c r="K123" s="547">
        <v>-27.193999999999999</v>
      </c>
      <c r="L123" s="539">
        <f t="shared" si="5"/>
        <v>-307.10593972602737</v>
      </c>
      <c r="M123" s="542">
        <f t="shared" si="6"/>
        <v>4.478817733990148E-2</v>
      </c>
      <c r="N123" s="553">
        <f t="shared" si="7"/>
        <v>5.3088381330685275E-2</v>
      </c>
      <c r="O123" s="557"/>
      <c r="P123" s="557"/>
      <c r="Q123" s="555">
        <v>6.046E-2</v>
      </c>
      <c r="R123" s="550">
        <f t="shared" si="8"/>
        <v>-1.64414924</v>
      </c>
      <c r="S123" s="550">
        <f t="shared" si="9"/>
        <v>-1.64414924</v>
      </c>
      <c r="T123" s="547">
        <v>0</v>
      </c>
      <c r="U123" s="547">
        <v>-27.193999999999999</v>
      </c>
      <c r="V123" s="547">
        <v>-27.193999999999999</v>
      </c>
      <c r="X123" s="231" t="s">
        <v>5763</v>
      </c>
      <c r="Z123" s="1369"/>
      <c r="AB123" s="1361"/>
      <c r="AC123" s="1362"/>
      <c r="AD123" s="582">
        <v>114</v>
      </c>
      <c r="AE123" s="576" t="s">
        <v>5764</v>
      </c>
      <c r="AF123" s="593" t="s">
        <v>5765</v>
      </c>
      <c r="AG123" s="593" t="s">
        <v>5766</v>
      </c>
      <c r="AH123" s="593" t="s">
        <v>5767</v>
      </c>
      <c r="AI123" s="593" t="s">
        <v>5768</v>
      </c>
      <c r="AJ123" s="593" t="s">
        <v>5769</v>
      </c>
      <c r="AK123" s="594" t="s">
        <v>5770</v>
      </c>
      <c r="AL123" s="595" t="s">
        <v>5771</v>
      </c>
      <c r="AM123" s="596" t="s">
        <v>5772</v>
      </c>
      <c r="AN123" s="596" t="s">
        <v>5773</v>
      </c>
      <c r="AO123" s="539" t="s">
        <v>5774</v>
      </c>
      <c r="AP123" s="542" t="s">
        <v>5775</v>
      </c>
      <c r="AQ123" s="542" t="s">
        <v>5776</v>
      </c>
      <c r="AR123" s="557"/>
      <c r="AS123" s="557"/>
      <c r="AT123" s="577" t="s">
        <v>5777</v>
      </c>
      <c r="AU123" s="499" t="s">
        <v>5778</v>
      </c>
      <c r="AV123" s="499" t="s">
        <v>5779</v>
      </c>
      <c r="AW123" s="513" t="s">
        <v>5780</v>
      </c>
      <c r="AX123" s="513" t="s">
        <v>5781</v>
      </c>
      <c r="AY123" s="612" t="s">
        <v>5782</v>
      </c>
    </row>
    <row r="124" spans="2:51" ht="15" customHeight="1" outlineLevel="1" thickBot="1">
      <c r="B124" s="1735" t="s">
        <v>5783</v>
      </c>
      <c r="C124" s="1736">
        <v>0</v>
      </c>
      <c r="D124" s="1736">
        <v>0</v>
      </c>
      <c r="E124" s="1736" t="s">
        <v>3354</v>
      </c>
      <c r="F124" s="1736">
        <v>0</v>
      </c>
      <c r="G124" s="1736" t="s">
        <v>5784</v>
      </c>
      <c r="H124" s="1736">
        <v>0</v>
      </c>
      <c r="I124" s="1736">
        <v>1.9150684931506849</v>
      </c>
      <c r="J124" s="547">
        <v>-0.17899999999999999</v>
      </c>
      <c r="K124" s="547">
        <v>-0.17899999999999999</v>
      </c>
      <c r="L124" s="539">
        <f t="shared" si="5"/>
        <v>-0.34279726027397261</v>
      </c>
      <c r="M124" s="542">
        <f t="shared" si="6"/>
        <v>1.6216748768473011E-2</v>
      </c>
      <c r="N124" s="553">
        <f t="shared" si="7"/>
        <v>2.4289970208540401E-2</v>
      </c>
      <c r="O124" s="557"/>
      <c r="P124" s="557"/>
      <c r="Q124" s="555">
        <v>3.1460000000000002E-2</v>
      </c>
      <c r="R124" s="550">
        <f t="shared" si="8"/>
        <v>-5.6313400000000003E-3</v>
      </c>
      <c r="S124" s="550">
        <f t="shared" si="9"/>
        <v>-5.6313400000000003E-3</v>
      </c>
      <c r="T124" s="547">
        <v>0</v>
      </c>
      <c r="U124" s="547">
        <v>-0.17899999999999999</v>
      </c>
      <c r="V124" s="547">
        <v>-0.17899999999999999</v>
      </c>
      <c r="X124" s="231" t="s">
        <v>5785</v>
      </c>
      <c r="Z124" s="1369"/>
      <c r="AB124" s="1361"/>
      <c r="AC124" s="1362"/>
      <c r="AD124" s="582">
        <v>115</v>
      </c>
      <c r="AE124" s="576" t="s">
        <v>5786</v>
      </c>
      <c r="AF124" s="593" t="s">
        <v>5787</v>
      </c>
      <c r="AG124" s="593" t="s">
        <v>5788</v>
      </c>
      <c r="AH124" s="593" t="s">
        <v>5789</v>
      </c>
      <c r="AI124" s="593" t="s">
        <v>5790</v>
      </c>
      <c r="AJ124" s="593" t="s">
        <v>5791</v>
      </c>
      <c r="AK124" s="594" t="s">
        <v>5792</v>
      </c>
      <c r="AL124" s="595" t="s">
        <v>5793</v>
      </c>
      <c r="AM124" s="596" t="s">
        <v>5794</v>
      </c>
      <c r="AN124" s="596" t="s">
        <v>5795</v>
      </c>
      <c r="AO124" s="539" t="s">
        <v>5796</v>
      </c>
      <c r="AP124" s="542" t="s">
        <v>5797</v>
      </c>
      <c r="AQ124" s="542" t="s">
        <v>5798</v>
      </c>
      <c r="AR124" s="557"/>
      <c r="AS124" s="557"/>
      <c r="AT124" s="577" t="s">
        <v>5799</v>
      </c>
      <c r="AU124" s="499" t="s">
        <v>5800</v>
      </c>
      <c r="AV124" s="499" t="s">
        <v>5801</v>
      </c>
      <c r="AW124" s="513" t="s">
        <v>5802</v>
      </c>
      <c r="AX124" s="513" t="s">
        <v>5803</v>
      </c>
      <c r="AY124" s="612" t="s">
        <v>5804</v>
      </c>
    </row>
    <row r="125" spans="2:51" ht="15" customHeight="1" outlineLevel="1" thickBot="1">
      <c r="B125" s="1735" t="s">
        <v>5805</v>
      </c>
      <c r="C125" s="1736">
        <v>0</v>
      </c>
      <c r="D125" s="1736">
        <v>0</v>
      </c>
      <c r="E125" s="1736" t="s">
        <v>3354</v>
      </c>
      <c r="F125" s="1736">
        <v>0</v>
      </c>
      <c r="G125" s="1736" t="s">
        <v>5675</v>
      </c>
      <c r="H125" s="1736">
        <v>0</v>
      </c>
      <c r="I125" s="1736">
        <v>8.0520547945205472</v>
      </c>
      <c r="J125" s="547">
        <v>-2.0409999999999999</v>
      </c>
      <c r="K125" s="547">
        <v>-2.0409999999999999</v>
      </c>
      <c r="L125" s="539">
        <f t="shared" si="5"/>
        <v>-16.434243835616435</v>
      </c>
      <c r="M125" s="542">
        <f t="shared" si="6"/>
        <v>1.2177339901477957E-2</v>
      </c>
      <c r="N125" s="553">
        <f t="shared" si="7"/>
        <v>2.0218470705064773E-2</v>
      </c>
      <c r="O125" s="557"/>
      <c r="P125" s="557"/>
      <c r="Q125" s="555">
        <v>2.7359999999999999E-2</v>
      </c>
      <c r="R125" s="550">
        <f t="shared" si="8"/>
        <v>-5.5841759999999997E-2</v>
      </c>
      <c r="S125" s="550">
        <f t="shared" si="9"/>
        <v>-5.5841759999999997E-2</v>
      </c>
      <c r="T125" s="547">
        <v>0</v>
      </c>
      <c r="U125" s="547">
        <v>-2.0409999999999999</v>
      </c>
      <c r="V125" s="547">
        <v>-2.0409999999999999</v>
      </c>
      <c r="X125" s="231" t="s">
        <v>5806</v>
      </c>
      <c r="Z125" s="1369"/>
      <c r="AB125" s="1361"/>
      <c r="AC125" s="1362"/>
      <c r="AD125" s="582">
        <v>116</v>
      </c>
      <c r="AE125" s="576" t="s">
        <v>5807</v>
      </c>
      <c r="AF125" s="593" t="s">
        <v>5808</v>
      </c>
      <c r="AG125" s="593" t="s">
        <v>5809</v>
      </c>
      <c r="AH125" s="593" t="s">
        <v>5810</v>
      </c>
      <c r="AI125" s="593" t="s">
        <v>5811</v>
      </c>
      <c r="AJ125" s="593" t="s">
        <v>5812</v>
      </c>
      <c r="AK125" s="594" t="s">
        <v>5813</v>
      </c>
      <c r="AL125" s="595" t="s">
        <v>5814</v>
      </c>
      <c r="AM125" s="596" t="s">
        <v>5815</v>
      </c>
      <c r="AN125" s="596" t="s">
        <v>5816</v>
      </c>
      <c r="AO125" s="539" t="s">
        <v>5817</v>
      </c>
      <c r="AP125" s="542" t="s">
        <v>5818</v>
      </c>
      <c r="AQ125" s="542" t="s">
        <v>5819</v>
      </c>
      <c r="AR125" s="557"/>
      <c r="AS125" s="557"/>
      <c r="AT125" s="577" t="s">
        <v>5820</v>
      </c>
      <c r="AU125" s="499" t="s">
        <v>5821</v>
      </c>
      <c r="AV125" s="499" t="s">
        <v>5822</v>
      </c>
      <c r="AW125" s="513" t="s">
        <v>5823</v>
      </c>
      <c r="AX125" s="513" t="s">
        <v>5824</v>
      </c>
      <c r="AY125" s="612" t="s">
        <v>5825</v>
      </c>
    </row>
    <row r="126" spans="2:51" ht="15" customHeight="1" outlineLevel="1" thickBot="1">
      <c r="B126" s="1735" t="s">
        <v>5826</v>
      </c>
      <c r="C126" s="1736">
        <v>0</v>
      </c>
      <c r="D126" s="1736">
        <v>0</v>
      </c>
      <c r="E126" s="1736" t="s">
        <v>3354</v>
      </c>
      <c r="F126" s="1736">
        <v>0</v>
      </c>
      <c r="G126" s="1736" t="s">
        <v>5675</v>
      </c>
      <c r="H126" s="1736">
        <v>0</v>
      </c>
      <c r="I126" s="1736">
        <v>8.0520547945205472</v>
      </c>
      <c r="J126" s="547">
        <v>-2.0910000000000002</v>
      </c>
      <c r="K126" s="547">
        <v>-2.0910000000000002</v>
      </c>
      <c r="L126" s="539">
        <f t="shared" si="5"/>
        <v>-16.836846575342467</v>
      </c>
      <c r="M126" s="542">
        <f t="shared" si="6"/>
        <v>1.2177339901477957E-2</v>
      </c>
      <c r="N126" s="553">
        <f t="shared" si="7"/>
        <v>2.0218470705064773E-2</v>
      </c>
      <c r="O126" s="557"/>
      <c r="P126" s="557"/>
      <c r="Q126" s="555">
        <v>2.7359999999999999E-2</v>
      </c>
      <c r="R126" s="550">
        <f t="shared" si="8"/>
        <v>-5.7209760000000005E-2</v>
      </c>
      <c r="S126" s="550">
        <f t="shared" si="9"/>
        <v>-5.7209760000000005E-2</v>
      </c>
      <c r="T126" s="547">
        <v>0</v>
      </c>
      <c r="U126" s="547">
        <v>-2.0910000000000002</v>
      </c>
      <c r="V126" s="547">
        <v>-2.0910000000000002</v>
      </c>
      <c r="X126" s="231" t="s">
        <v>5827</v>
      </c>
      <c r="Z126" s="1369"/>
      <c r="AB126" s="1361"/>
      <c r="AC126" s="1362"/>
      <c r="AD126" s="582">
        <v>117</v>
      </c>
      <c r="AE126" s="576" t="s">
        <v>5828</v>
      </c>
      <c r="AF126" s="593" t="s">
        <v>5829</v>
      </c>
      <c r="AG126" s="593" t="s">
        <v>5830</v>
      </c>
      <c r="AH126" s="593" t="s">
        <v>5831</v>
      </c>
      <c r="AI126" s="593" t="s">
        <v>5832</v>
      </c>
      <c r="AJ126" s="593" t="s">
        <v>5833</v>
      </c>
      <c r="AK126" s="594" t="s">
        <v>5834</v>
      </c>
      <c r="AL126" s="595" t="s">
        <v>5835</v>
      </c>
      <c r="AM126" s="596" t="s">
        <v>5836</v>
      </c>
      <c r="AN126" s="596" t="s">
        <v>5837</v>
      </c>
      <c r="AO126" s="539" t="s">
        <v>5838</v>
      </c>
      <c r="AP126" s="542" t="s">
        <v>5839</v>
      </c>
      <c r="AQ126" s="542" t="s">
        <v>5840</v>
      </c>
      <c r="AR126" s="557"/>
      <c r="AS126" s="557"/>
      <c r="AT126" s="577" t="s">
        <v>5841</v>
      </c>
      <c r="AU126" s="499" t="s">
        <v>5842</v>
      </c>
      <c r="AV126" s="499" t="s">
        <v>5843</v>
      </c>
      <c r="AW126" s="513" t="s">
        <v>5844</v>
      </c>
      <c r="AX126" s="513" t="s">
        <v>5845</v>
      </c>
      <c r="AY126" s="612" t="s">
        <v>5846</v>
      </c>
    </row>
    <row r="127" spans="2:51" ht="15" customHeight="1" outlineLevel="1" thickBot="1">
      <c r="B127" s="1735" t="s">
        <v>5847</v>
      </c>
      <c r="C127" s="1736">
        <v>0</v>
      </c>
      <c r="D127" s="1736">
        <v>0</v>
      </c>
      <c r="E127" s="1736" t="s">
        <v>3354</v>
      </c>
      <c r="F127" s="1736">
        <v>0</v>
      </c>
      <c r="G127" s="1736" t="s">
        <v>5740</v>
      </c>
      <c r="H127" s="1736">
        <v>0</v>
      </c>
      <c r="I127" s="1736">
        <v>1.2493150684931507</v>
      </c>
      <c r="J127" s="547">
        <v>-0.27800000000000002</v>
      </c>
      <c r="K127" s="547">
        <v>-0.27800000000000002</v>
      </c>
      <c r="L127" s="539">
        <f t="shared" si="5"/>
        <v>-0.34730958904109593</v>
      </c>
      <c r="M127" s="542">
        <f t="shared" si="6"/>
        <v>1.7743842364532192E-2</v>
      </c>
      <c r="N127" s="553">
        <f t="shared" si="7"/>
        <v>2.5829195630586055E-2</v>
      </c>
      <c r="O127" s="557"/>
      <c r="P127" s="557"/>
      <c r="Q127" s="555">
        <v>3.3009999999999998E-2</v>
      </c>
      <c r="R127" s="550">
        <f t="shared" si="8"/>
        <v>-9.1767800000000007E-3</v>
      </c>
      <c r="S127" s="550">
        <f t="shared" si="9"/>
        <v>-9.1767800000000007E-3</v>
      </c>
      <c r="T127" s="547">
        <v>0</v>
      </c>
      <c r="U127" s="547">
        <v>-0.27800000000000002</v>
      </c>
      <c r="V127" s="547">
        <v>-0.27800000000000002</v>
      </c>
      <c r="X127" s="231" t="s">
        <v>5848</v>
      </c>
      <c r="Z127" s="1369"/>
      <c r="AB127" s="1361"/>
      <c r="AC127" s="1362"/>
      <c r="AD127" s="582">
        <v>118</v>
      </c>
      <c r="AE127" s="576" t="s">
        <v>5849</v>
      </c>
      <c r="AF127" s="593" t="s">
        <v>5850</v>
      </c>
      <c r="AG127" s="593" t="s">
        <v>5851</v>
      </c>
      <c r="AH127" s="593" t="s">
        <v>5852</v>
      </c>
      <c r="AI127" s="593" t="s">
        <v>5853</v>
      </c>
      <c r="AJ127" s="593" t="s">
        <v>5854</v>
      </c>
      <c r="AK127" s="594" t="s">
        <v>5855</v>
      </c>
      <c r="AL127" s="595" t="s">
        <v>5856</v>
      </c>
      <c r="AM127" s="596" t="s">
        <v>5857</v>
      </c>
      <c r="AN127" s="596" t="s">
        <v>5858</v>
      </c>
      <c r="AO127" s="539" t="s">
        <v>5859</v>
      </c>
      <c r="AP127" s="542" t="s">
        <v>5860</v>
      </c>
      <c r="AQ127" s="542" t="s">
        <v>5861</v>
      </c>
      <c r="AR127" s="557"/>
      <c r="AS127" s="557"/>
      <c r="AT127" s="577" t="s">
        <v>5862</v>
      </c>
      <c r="AU127" s="499" t="s">
        <v>5863</v>
      </c>
      <c r="AV127" s="499" t="s">
        <v>5864</v>
      </c>
      <c r="AW127" s="513" t="s">
        <v>5865</v>
      </c>
      <c r="AX127" s="513" t="s">
        <v>5866</v>
      </c>
      <c r="AY127" s="612" t="s">
        <v>5867</v>
      </c>
    </row>
    <row r="128" spans="2:51" ht="15" customHeight="1" outlineLevel="1" thickBot="1">
      <c r="B128" s="1735" t="s">
        <v>5868</v>
      </c>
      <c r="C128" s="1736">
        <v>0</v>
      </c>
      <c r="D128" s="1736">
        <v>0</v>
      </c>
      <c r="E128" s="1736">
        <v>0</v>
      </c>
      <c r="F128" s="1736">
        <v>0</v>
      </c>
      <c r="G128" s="1736">
        <v>0</v>
      </c>
      <c r="H128" s="1736">
        <v>0</v>
      </c>
      <c r="I128" s="1736">
        <v>0</v>
      </c>
      <c r="J128" s="547">
        <v>0</v>
      </c>
      <c r="K128" s="547">
        <v>0</v>
      </c>
      <c r="L128" s="539">
        <f t="shared" si="5"/>
        <v>0</v>
      </c>
      <c r="M128" s="542">
        <f t="shared" si="6"/>
        <v>0</v>
      </c>
      <c r="N128" s="553">
        <f t="shared" si="7"/>
        <v>0</v>
      </c>
      <c r="O128" s="557"/>
      <c r="P128" s="557"/>
      <c r="Q128" s="555">
        <v>0</v>
      </c>
      <c r="R128" s="550">
        <f t="shared" si="8"/>
        <v>0</v>
      </c>
      <c r="S128" s="550">
        <f t="shared" si="9"/>
        <v>0</v>
      </c>
      <c r="T128" s="547">
        <v>0</v>
      </c>
      <c r="U128" s="547">
        <v>0</v>
      </c>
      <c r="V128" s="547">
        <v>0</v>
      </c>
      <c r="X128" s="231" t="s">
        <v>5869</v>
      </c>
      <c r="Z128" s="1369"/>
      <c r="AB128" s="1361"/>
      <c r="AC128" s="1362"/>
      <c r="AD128" s="582">
        <v>119</v>
      </c>
      <c r="AE128" s="576" t="s">
        <v>5870</v>
      </c>
      <c r="AF128" s="593" t="s">
        <v>5871</v>
      </c>
      <c r="AG128" s="593" t="s">
        <v>5872</v>
      </c>
      <c r="AH128" s="593" t="s">
        <v>5873</v>
      </c>
      <c r="AI128" s="593" t="s">
        <v>5874</v>
      </c>
      <c r="AJ128" s="593" t="s">
        <v>5875</v>
      </c>
      <c r="AK128" s="594" t="s">
        <v>5876</v>
      </c>
      <c r="AL128" s="595" t="s">
        <v>5877</v>
      </c>
      <c r="AM128" s="596" t="s">
        <v>5878</v>
      </c>
      <c r="AN128" s="596" t="s">
        <v>5879</v>
      </c>
      <c r="AO128" s="539" t="s">
        <v>5880</v>
      </c>
      <c r="AP128" s="542" t="s">
        <v>5881</v>
      </c>
      <c r="AQ128" s="542" t="s">
        <v>5882</v>
      </c>
      <c r="AR128" s="557"/>
      <c r="AS128" s="557"/>
      <c r="AT128" s="577" t="s">
        <v>5883</v>
      </c>
      <c r="AU128" s="499" t="s">
        <v>5884</v>
      </c>
      <c r="AV128" s="499" t="s">
        <v>5885</v>
      </c>
      <c r="AW128" s="513" t="s">
        <v>5886</v>
      </c>
      <c r="AX128" s="513" t="s">
        <v>5887</v>
      </c>
      <c r="AY128" s="612" t="s">
        <v>5888</v>
      </c>
    </row>
    <row r="129" spans="2:51" ht="15" customHeight="1" outlineLevel="1" thickBot="1">
      <c r="B129" s="1735" t="s">
        <v>5889</v>
      </c>
      <c r="C129" s="1736">
        <v>0</v>
      </c>
      <c r="D129" s="1736">
        <v>0</v>
      </c>
      <c r="E129" s="1736">
        <v>0</v>
      </c>
      <c r="F129" s="1736">
        <v>0</v>
      </c>
      <c r="G129" s="1736">
        <v>0</v>
      </c>
      <c r="H129" s="1736">
        <v>0</v>
      </c>
      <c r="I129" s="1736">
        <v>0</v>
      </c>
      <c r="J129" s="547">
        <v>0</v>
      </c>
      <c r="K129" s="547">
        <v>0</v>
      </c>
      <c r="L129" s="539">
        <f t="shared" si="5"/>
        <v>0</v>
      </c>
      <c r="M129" s="542">
        <f t="shared" si="6"/>
        <v>0</v>
      </c>
      <c r="N129" s="553">
        <f t="shared" si="7"/>
        <v>0</v>
      </c>
      <c r="O129" s="557"/>
      <c r="P129" s="557"/>
      <c r="Q129" s="555">
        <v>0</v>
      </c>
      <c r="R129" s="550">
        <f t="shared" si="8"/>
        <v>0</v>
      </c>
      <c r="S129" s="550">
        <f t="shared" si="9"/>
        <v>0</v>
      </c>
      <c r="T129" s="547">
        <v>0</v>
      </c>
      <c r="U129" s="547">
        <v>0</v>
      </c>
      <c r="V129" s="547">
        <v>0</v>
      </c>
      <c r="X129" s="231" t="s">
        <v>5890</v>
      </c>
      <c r="Z129" s="1369"/>
      <c r="AB129" s="1361"/>
      <c r="AC129" s="1362"/>
      <c r="AD129" s="582">
        <v>120</v>
      </c>
      <c r="AE129" s="576" t="s">
        <v>5891</v>
      </c>
      <c r="AF129" s="593" t="s">
        <v>5892</v>
      </c>
      <c r="AG129" s="593" t="s">
        <v>5893</v>
      </c>
      <c r="AH129" s="593" t="s">
        <v>5894</v>
      </c>
      <c r="AI129" s="593" t="s">
        <v>5895</v>
      </c>
      <c r="AJ129" s="593" t="s">
        <v>5896</v>
      </c>
      <c r="AK129" s="594" t="s">
        <v>5897</v>
      </c>
      <c r="AL129" s="595" t="s">
        <v>5898</v>
      </c>
      <c r="AM129" s="596" t="s">
        <v>5899</v>
      </c>
      <c r="AN129" s="596" t="s">
        <v>5900</v>
      </c>
      <c r="AO129" s="539" t="s">
        <v>5901</v>
      </c>
      <c r="AP129" s="542" t="s">
        <v>5902</v>
      </c>
      <c r="AQ129" s="542" t="s">
        <v>5903</v>
      </c>
      <c r="AR129" s="557"/>
      <c r="AS129" s="557"/>
      <c r="AT129" s="577" t="s">
        <v>5904</v>
      </c>
      <c r="AU129" s="499" t="s">
        <v>5905</v>
      </c>
      <c r="AV129" s="499" t="s">
        <v>5906</v>
      </c>
      <c r="AW129" s="513" t="s">
        <v>5907</v>
      </c>
      <c r="AX129" s="513" t="s">
        <v>5908</v>
      </c>
      <c r="AY129" s="612" t="s">
        <v>5909</v>
      </c>
    </row>
    <row r="130" spans="2:51" ht="15" customHeight="1" outlineLevel="1" thickBot="1">
      <c r="B130" s="1735" t="s">
        <v>5910</v>
      </c>
      <c r="C130" s="1736">
        <v>0</v>
      </c>
      <c r="D130" s="1736">
        <v>0</v>
      </c>
      <c r="E130" s="1736">
        <v>0</v>
      </c>
      <c r="F130" s="1736">
        <v>0</v>
      </c>
      <c r="G130" s="1736">
        <v>0</v>
      </c>
      <c r="H130" s="1736">
        <v>0</v>
      </c>
      <c r="I130" s="1736">
        <v>0</v>
      </c>
      <c r="J130" s="547">
        <v>0</v>
      </c>
      <c r="K130" s="547">
        <v>0</v>
      </c>
      <c r="L130" s="539">
        <f t="shared" si="5"/>
        <v>0</v>
      </c>
      <c r="M130" s="542">
        <f t="shared" si="6"/>
        <v>0</v>
      </c>
      <c r="N130" s="553">
        <f t="shared" si="7"/>
        <v>0</v>
      </c>
      <c r="O130" s="557"/>
      <c r="P130" s="557"/>
      <c r="Q130" s="555">
        <v>0</v>
      </c>
      <c r="R130" s="550">
        <f t="shared" si="8"/>
        <v>0</v>
      </c>
      <c r="S130" s="550">
        <f t="shared" si="9"/>
        <v>0</v>
      </c>
      <c r="T130" s="547">
        <v>0</v>
      </c>
      <c r="U130" s="547">
        <v>0</v>
      </c>
      <c r="V130" s="547">
        <v>0</v>
      </c>
      <c r="X130" s="231" t="s">
        <v>5911</v>
      </c>
      <c r="Z130" s="1369"/>
      <c r="AB130" s="1361"/>
      <c r="AC130" s="1362"/>
      <c r="AD130" s="582">
        <v>121</v>
      </c>
      <c r="AE130" s="576" t="s">
        <v>5912</v>
      </c>
      <c r="AF130" s="593" t="s">
        <v>5913</v>
      </c>
      <c r="AG130" s="593" t="s">
        <v>5914</v>
      </c>
      <c r="AH130" s="593" t="s">
        <v>5915</v>
      </c>
      <c r="AI130" s="593" t="s">
        <v>5916</v>
      </c>
      <c r="AJ130" s="593" t="s">
        <v>5917</v>
      </c>
      <c r="AK130" s="594" t="s">
        <v>5918</v>
      </c>
      <c r="AL130" s="595" t="s">
        <v>5919</v>
      </c>
      <c r="AM130" s="596" t="s">
        <v>5920</v>
      </c>
      <c r="AN130" s="596" t="s">
        <v>5921</v>
      </c>
      <c r="AO130" s="539" t="s">
        <v>5922</v>
      </c>
      <c r="AP130" s="542" t="s">
        <v>5923</v>
      </c>
      <c r="AQ130" s="542" t="s">
        <v>5924</v>
      </c>
      <c r="AR130" s="557"/>
      <c r="AS130" s="557"/>
      <c r="AT130" s="577" t="s">
        <v>5925</v>
      </c>
      <c r="AU130" s="499" t="s">
        <v>5926</v>
      </c>
      <c r="AV130" s="499" t="s">
        <v>5927</v>
      </c>
      <c r="AW130" s="513" t="s">
        <v>5928</v>
      </c>
      <c r="AX130" s="513" t="s">
        <v>5929</v>
      </c>
      <c r="AY130" s="612" t="s">
        <v>5930</v>
      </c>
    </row>
    <row r="131" spans="2:51" ht="15" customHeight="1" outlineLevel="1" thickBot="1">
      <c r="B131" s="1735" t="s">
        <v>5931</v>
      </c>
      <c r="C131" s="1736">
        <v>0</v>
      </c>
      <c r="D131" s="1736">
        <v>0</v>
      </c>
      <c r="E131" s="1736">
        <v>0</v>
      </c>
      <c r="F131" s="1736">
        <v>0</v>
      </c>
      <c r="G131" s="1736">
        <v>0</v>
      </c>
      <c r="H131" s="1736">
        <v>0</v>
      </c>
      <c r="I131" s="1736">
        <v>0</v>
      </c>
      <c r="J131" s="547">
        <v>0</v>
      </c>
      <c r="K131" s="547">
        <v>0</v>
      </c>
      <c r="L131" s="539">
        <f t="shared" si="5"/>
        <v>0</v>
      </c>
      <c r="M131" s="542">
        <f t="shared" si="6"/>
        <v>0</v>
      </c>
      <c r="N131" s="553">
        <f t="shared" si="7"/>
        <v>0</v>
      </c>
      <c r="O131" s="557"/>
      <c r="P131" s="557"/>
      <c r="Q131" s="555">
        <v>0</v>
      </c>
      <c r="R131" s="550">
        <f t="shared" si="8"/>
        <v>0</v>
      </c>
      <c r="S131" s="550">
        <f t="shared" si="9"/>
        <v>0</v>
      </c>
      <c r="T131" s="547">
        <v>0</v>
      </c>
      <c r="U131" s="547">
        <v>0</v>
      </c>
      <c r="V131" s="547">
        <v>0</v>
      </c>
      <c r="X131" s="231" t="s">
        <v>5932</v>
      </c>
      <c r="Z131" s="1369"/>
      <c r="AB131" s="1361"/>
      <c r="AC131" s="1362"/>
      <c r="AD131" s="582">
        <v>122</v>
      </c>
      <c r="AE131" s="576" t="s">
        <v>5933</v>
      </c>
      <c r="AF131" s="593" t="s">
        <v>5934</v>
      </c>
      <c r="AG131" s="593" t="s">
        <v>5935</v>
      </c>
      <c r="AH131" s="593" t="s">
        <v>5936</v>
      </c>
      <c r="AI131" s="593" t="s">
        <v>5937</v>
      </c>
      <c r="AJ131" s="593" t="s">
        <v>5938</v>
      </c>
      <c r="AK131" s="594" t="s">
        <v>5939</v>
      </c>
      <c r="AL131" s="595" t="s">
        <v>5940</v>
      </c>
      <c r="AM131" s="596" t="s">
        <v>5941</v>
      </c>
      <c r="AN131" s="596" t="s">
        <v>5942</v>
      </c>
      <c r="AO131" s="539" t="s">
        <v>5943</v>
      </c>
      <c r="AP131" s="542" t="s">
        <v>5944</v>
      </c>
      <c r="AQ131" s="542" t="s">
        <v>5945</v>
      </c>
      <c r="AR131" s="557"/>
      <c r="AS131" s="557"/>
      <c r="AT131" s="577" t="s">
        <v>5946</v>
      </c>
      <c r="AU131" s="499" t="s">
        <v>5947</v>
      </c>
      <c r="AV131" s="499" t="s">
        <v>5948</v>
      </c>
      <c r="AW131" s="513" t="s">
        <v>5949</v>
      </c>
      <c r="AX131" s="513" t="s">
        <v>5950</v>
      </c>
      <c r="AY131" s="612" t="s">
        <v>5951</v>
      </c>
    </row>
    <row r="132" spans="2:51" ht="15" customHeight="1" outlineLevel="1" thickBot="1">
      <c r="B132" s="1735" t="s">
        <v>5952</v>
      </c>
      <c r="C132" s="1736">
        <v>0</v>
      </c>
      <c r="D132" s="1736">
        <v>0</v>
      </c>
      <c r="E132" s="1736">
        <v>0</v>
      </c>
      <c r="F132" s="1736">
        <v>0</v>
      </c>
      <c r="G132" s="1736">
        <v>0</v>
      </c>
      <c r="H132" s="1736">
        <v>0</v>
      </c>
      <c r="I132" s="1736">
        <v>0</v>
      </c>
      <c r="J132" s="547">
        <v>0</v>
      </c>
      <c r="K132" s="547">
        <v>0</v>
      </c>
      <c r="L132" s="539">
        <f t="shared" si="5"/>
        <v>0</v>
      </c>
      <c r="M132" s="542">
        <f t="shared" si="6"/>
        <v>0</v>
      </c>
      <c r="N132" s="553">
        <f t="shared" si="7"/>
        <v>0</v>
      </c>
      <c r="O132" s="557"/>
      <c r="P132" s="557"/>
      <c r="Q132" s="555">
        <v>0</v>
      </c>
      <c r="R132" s="550">
        <f t="shared" si="8"/>
        <v>0</v>
      </c>
      <c r="S132" s="550">
        <f t="shared" si="9"/>
        <v>0</v>
      </c>
      <c r="T132" s="547">
        <v>0</v>
      </c>
      <c r="U132" s="547">
        <v>0</v>
      </c>
      <c r="V132" s="547">
        <v>0</v>
      </c>
      <c r="X132" s="231" t="s">
        <v>5953</v>
      </c>
      <c r="Z132" s="1369"/>
      <c r="AB132" s="1361"/>
      <c r="AC132" s="1362"/>
      <c r="AD132" s="582">
        <v>123</v>
      </c>
      <c r="AE132" s="576" t="s">
        <v>5954</v>
      </c>
      <c r="AF132" s="593" t="s">
        <v>5955</v>
      </c>
      <c r="AG132" s="593" t="s">
        <v>5956</v>
      </c>
      <c r="AH132" s="593" t="s">
        <v>5957</v>
      </c>
      <c r="AI132" s="593" t="s">
        <v>5958</v>
      </c>
      <c r="AJ132" s="593" t="s">
        <v>5959</v>
      </c>
      <c r="AK132" s="594" t="s">
        <v>5960</v>
      </c>
      <c r="AL132" s="595" t="s">
        <v>5961</v>
      </c>
      <c r="AM132" s="596" t="s">
        <v>5962</v>
      </c>
      <c r="AN132" s="596" t="s">
        <v>5963</v>
      </c>
      <c r="AO132" s="539" t="s">
        <v>5964</v>
      </c>
      <c r="AP132" s="542" t="s">
        <v>5965</v>
      </c>
      <c r="AQ132" s="542" t="s">
        <v>5966</v>
      </c>
      <c r="AR132" s="557"/>
      <c r="AS132" s="557"/>
      <c r="AT132" s="577" t="s">
        <v>5967</v>
      </c>
      <c r="AU132" s="499" t="s">
        <v>5968</v>
      </c>
      <c r="AV132" s="499" t="s">
        <v>5969</v>
      </c>
      <c r="AW132" s="513" t="s">
        <v>5970</v>
      </c>
      <c r="AX132" s="513" t="s">
        <v>5971</v>
      </c>
      <c r="AY132" s="612" t="s">
        <v>5972</v>
      </c>
    </row>
    <row r="133" spans="2:51" ht="15" customHeight="1" outlineLevel="1" thickBot="1">
      <c r="B133" s="1735" t="s">
        <v>5973</v>
      </c>
      <c r="C133" s="1736">
        <v>0</v>
      </c>
      <c r="D133" s="1736">
        <v>0</v>
      </c>
      <c r="E133" s="1736">
        <v>0</v>
      </c>
      <c r="F133" s="1736">
        <v>0</v>
      </c>
      <c r="G133" s="1736">
        <v>0</v>
      </c>
      <c r="H133" s="1736">
        <v>0</v>
      </c>
      <c r="I133" s="1736">
        <v>0</v>
      </c>
      <c r="J133" s="547">
        <v>0</v>
      </c>
      <c r="K133" s="547">
        <v>0</v>
      </c>
      <c r="L133" s="539">
        <f t="shared" si="5"/>
        <v>0</v>
      </c>
      <c r="M133" s="542">
        <f t="shared" si="6"/>
        <v>0</v>
      </c>
      <c r="N133" s="553">
        <f t="shared" si="7"/>
        <v>0</v>
      </c>
      <c r="O133" s="557"/>
      <c r="P133" s="557"/>
      <c r="Q133" s="555">
        <v>0</v>
      </c>
      <c r="R133" s="550">
        <f t="shared" si="8"/>
        <v>0</v>
      </c>
      <c r="S133" s="550">
        <f t="shared" si="9"/>
        <v>0</v>
      </c>
      <c r="T133" s="547">
        <v>0</v>
      </c>
      <c r="U133" s="547">
        <v>0</v>
      </c>
      <c r="V133" s="547">
        <v>0</v>
      </c>
      <c r="X133" s="231" t="s">
        <v>5974</v>
      </c>
      <c r="Z133" s="1369"/>
      <c r="AB133" s="1361"/>
      <c r="AC133" s="1362"/>
      <c r="AD133" s="582">
        <v>124</v>
      </c>
      <c r="AE133" s="576" t="s">
        <v>5975</v>
      </c>
      <c r="AF133" s="593" t="s">
        <v>5976</v>
      </c>
      <c r="AG133" s="593" t="s">
        <v>5977</v>
      </c>
      <c r="AH133" s="593" t="s">
        <v>5978</v>
      </c>
      <c r="AI133" s="593" t="s">
        <v>5979</v>
      </c>
      <c r="AJ133" s="593" t="s">
        <v>5980</v>
      </c>
      <c r="AK133" s="594" t="s">
        <v>5981</v>
      </c>
      <c r="AL133" s="595" t="s">
        <v>5982</v>
      </c>
      <c r="AM133" s="596" t="s">
        <v>5983</v>
      </c>
      <c r="AN133" s="596" t="s">
        <v>5984</v>
      </c>
      <c r="AO133" s="539" t="s">
        <v>5985</v>
      </c>
      <c r="AP133" s="542" t="s">
        <v>5986</v>
      </c>
      <c r="AQ133" s="542" t="s">
        <v>5987</v>
      </c>
      <c r="AR133" s="557"/>
      <c r="AS133" s="557"/>
      <c r="AT133" s="577" t="s">
        <v>5988</v>
      </c>
      <c r="AU133" s="499" t="s">
        <v>5989</v>
      </c>
      <c r="AV133" s="499" t="s">
        <v>5990</v>
      </c>
      <c r="AW133" s="513" t="s">
        <v>5991</v>
      </c>
      <c r="AX133" s="513" t="s">
        <v>5992</v>
      </c>
      <c r="AY133" s="612" t="s">
        <v>5993</v>
      </c>
    </row>
    <row r="134" spans="2:51" ht="15" customHeight="1" outlineLevel="1" thickBot="1">
      <c r="B134" s="1735" t="s">
        <v>5994</v>
      </c>
      <c r="C134" s="1736">
        <v>0</v>
      </c>
      <c r="D134" s="1736">
        <v>0</v>
      </c>
      <c r="E134" s="1736">
        <v>0</v>
      </c>
      <c r="F134" s="1736">
        <v>0</v>
      </c>
      <c r="G134" s="1736">
        <v>0</v>
      </c>
      <c r="H134" s="1736">
        <v>0</v>
      </c>
      <c r="I134" s="1736">
        <v>0</v>
      </c>
      <c r="J134" s="547">
        <v>0</v>
      </c>
      <c r="K134" s="547">
        <v>0</v>
      </c>
      <c r="L134" s="539">
        <f t="shared" si="5"/>
        <v>0</v>
      </c>
      <c r="M134" s="542">
        <f t="shared" si="6"/>
        <v>0</v>
      </c>
      <c r="N134" s="553">
        <f t="shared" si="7"/>
        <v>0</v>
      </c>
      <c r="O134" s="557"/>
      <c r="P134" s="557"/>
      <c r="Q134" s="555">
        <v>0</v>
      </c>
      <c r="R134" s="550">
        <f t="shared" si="8"/>
        <v>0</v>
      </c>
      <c r="S134" s="550">
        <f t="shared" si="9"/>
        <v>0</v>
      </c>
      <c r="T134" s="547">
        <v>0</v>
      </c>
      <c r="U134" s="547">
        <v>0</v>
      </c>
      <c r="V134" s="547">
        <v>0</v>
      </c>
      <c r="X134" s="231" t="s">
        <v>5995</v>
      </c>
      <c r="Z134" s="1369"/>
      <c r="AB134" s="1361"/>
      <c r="AC134" s="1362"/>
      <c r="AD134" s="582">
        <v>125</v>
      </c>
      <c r="AE134" s="576" t="s">
        <v>5996</v>
      </c>
      <c r="AF134" s="593" t="s">
        <v>5997</v>
      </c>
      <c r="AG134" s="593" t="s">
        <v>5998</v>
      </c>
      <c r="AH134" s="593" t="s">
        <v>5999</v>
      </c>
      <c r="AI134" s="593" t="s">
        <v>6000</v>
      </c>
      <c r="AJ134" s="593" t="s">
        <v>6001</v>
      </c>
      <c r="AK134" s="594" t="s">
        <v>6002</v>
      </c>
      <c r="AL134" s="595" t="s">
        <v>6003</v>
      </c>
      <c r="AM134" s="596" t="s">
        <v>6004</v>
      </c>
      <c r="AN134" s="596" t="s">
        <v>6005</v>
      </c>
      <c r="AO134" s="539" t="s">
        <v>6006</v>
      </c>
      <c r="AP134" s="542" t="s">
        <v>6007</v>
      </c>
      <c r="AQ134" s="542" t="s">
        <v>6008</v>
      </c>
      <c r="AR134" s="557"/>
      <c r="AS134" s="557"/>
      <c r="AT134" s="577" t="s">
        <v>6009</v>
      </c>
      <c r="AU134" s="499" t="s">
        <v>6010</v>
      </c>
      <c r="AV134" s="499" t="s">
        <v>6011</v>
      </c>
      <c r="AW134" s="513" t="s">
        <v>6012</v>
      </c>
      <c r="AX134" s="513" t="s">
        <v>6013</v>
      </c>
      <c r="AY134" s="612" t="s">
        <v>6014</v>
      </c>
    </row>
    <row r="135" spans="2:51" ht="15" customHeight="1" outlineLevel="1" thickBot="1">
      <c r="B135" s="1735" t="s">
        <v>6015</v>
      </c>
      <c r="C135" s="1736">
        <v>0</v>
      </c>
      <c r="D135" s="1736">
        <v>0</v>
      </c>
      <c r="E135" s="1736">
        <v>0</v>
      </c>
      <c r="F135" s="1736">
        <v>0</v>
      </c>
      <c r="G135" s="1736">
        <v>0</v>
      </c>
      <c r="H135" s="1736">
        <v>0</v>
      </c>
      <c r="I135" s="1736">
        <v>0</v>
      </c>
      <c r="J135" s="547">
        <v>0</v>
      </c>
      <c r="K135" s="547">
        <v>0</v>
      </c>
      <c r="L135" s="539">
        <f t="shared" si="5"/>
        <v>0</v>
      </c>
      <c r="M135" s="542">
        <f t="shared" si="6"/>
        <v>0</v>
      </c>
      <c r="N135" s="553">
        <f t="shared" si="7"/>
        <v>0</v>
      </c>
      <c r="O135" s="557"/>
      <c r="P135" s="557"/>
      <c r="Q135" s="555">
        <v>0</v>
      </c>
      <c r="R135" s="550">
        <f t="shared" si="8"/>
        <v>0</v>
      </c>
      <c r="S135" s="550">
        <f t="shared" si="9"/>
        <v>0</v>
      </c>
      <c r="T135" s="547">
        <v>0</v>
      </c>
      <c r="U135" s="547">
        <v>0</v>
      </c>
      <c r="V135" s="547">
        <v>0</v>
      </c>
      <c r="X135" s="231" t="s">
        <v>6016</v>
      </c>
      <c r="Z135" s="1369"/>
      <c r="AB135" s="1361"/>
      <c r="AC135" s="1362"/>
      <c r="AD135" s="582">
        <v>126</v>
      </c>
      <c r="AE135" s="576" t="s">
        <v>6017</v>
      </c>
      <c r="AF135" s="593" t="s">
        <v>6018</v>
      </c>
      <c r="AG135" s="593" t="s">
        <v>6019</v>
      </c>
      <c r="AH135" s="593" t="s">
        <v>6020</v>
      </c>
      <c r="AI135" s="593" t="s">
        <v>6021</v>
      </c>
      <c r="AJ135" s="593" t="s">
        <v>6022</v>
      </c>
      <c r="AK135" s="594" t="s">
        <v>6023</v>
      </c>
      <c r="AL135" s="595" t="s">
        <v>6024</v>
      </c>
      <c r="AM135" s="596" t="s">
        <v>6025</v>
      </c>
      <c r="AN135" s="596" t="s">
        <v>6026</v>
      </c>
      <c r="AO135" s="539" t="s">
        <v>6027</v>
      </c>
      <c r="AP135" s="542" t="s">
        <v>6028</v>
      </c>
      <c r="AQ135" s="542" t="s">
        <v>6029</v>
      </c>
      <c r="AR135" s="557"/>
      <c r="AS135" s="557"/>
      <c r="AT135" s="577" t="s">
        <v>6030</v>
      </c>
      <c r="AU135" s="499" t="s">
        <v>6031</v>
      </c>
      <c r="AV135" s="499" t="s">
        <v>6032</v>
      </c>
      <c r="AW135" s="513" t="s">
        <v>6033</v>
      </c>
      <c r="AX135" s="513" t="s">
        <v>6034</v>
      </c>
      <c r="AY135" s="612" t="s">
        <v>6035</v>
      </c>
    </row>
    <row r="136" spans="2:51" ht="15" customHeight="1" outlineLevel="1" thickBot="1">
      <c r="B136" s="1735" t="s">
        <v>6036</v>
      </c>
      <c r="C136" s="1736">
        <v>0</v>
      </c>
      <c r="D136" s="1736">
        <v>0</v>
      </c>
      <c r="E136" s="1736">
        <v>0</v>
      </c>
      <c r="F136" s="1736">
        <v>0</v>
      </c>
      <c r="G136" s="1736">
        <v>0</v>
      </c>
      <c r="H136" s="1736">
        <v>0</v>
      </c>
      <c r="I136" s="1736">
        <v>0</v>
      </c>
      <c r="J136" s="547">
        <v>0</v>
      </c>
      <c r="K136" s="547">
        <v>0</v>
      </c>
      <c r="L136" s="539">
        <f t="shared" si="5"/>
        <v>0</v>
      </c>
      <c r="M136" s="542">
        <f t="shared" si="6"/>
        <v>0</v>
      </c>
      <c r="N136" s="553">
        <f t="shared" si="7"/>
        <v>0</v>
      </c>
      <c r="O136" s="557"/>
      <c r="P136" s="557"/>
      <c r="Q136" s="555">
        <v>0</v>
      </c>
      <c r="R136" s="550">
        <f t="shared" si="8"/>
        <v>0</v>
      </c>
      <c r="S136" s="550">
        <f t="shared" si="9"/>
        <v>0</v>
      </c>
      <c r="T136" s="547">
        <v>0</v>
      </c>
      <c r="U136" s="547">
        <v>0</v>
      </c>
      <c r="V136" s="547">
        <v>0</v>
      </c>
      <c r="X136" s="231" t="s">
        <v>6037</v>
      </c>
      <c r="Z136" s="1369"/>
      <c r="AB136" s="1361"/>
      <c r="AC136" s="1362"/>
      <c r="AD136" s="582">
        <v>127</v>
      </c>
      <c r="AE136" s="576" t="s">
        <v>6038</v>
      </c>
      <c r="AF136" s="593" t="s">
        <v>6039</v>
      </c>
      <c r="AG136" s="593" t="s">
        <v>6040</v>
      </c>
      <c r="AH136" s="593" t="s">
        <v>6041</v>
      </c>
      <c r="AI136" s="593" t="s">
        <v>6042</v>
      </c>
      <c r="AJ136" s="593" t="s">
        <v>6043</v>
      </c>
      <c r="AK136" s="594" t="s">
        <v>6044</v>
      </c>
      <c r="AL136" s="595" t="s">
        <v>6045</v>
      </c>
      <c r="AM136" s="596" t="s">
        <v>6046</v>
      </c>
      <c r="AN136" s="596" t="s">
        <v>6047</v>
      </c>
      <c r="AO136" s="539" t="s">
        <v>6048</v>
      </c>
      <c r="AP136" s="542" t="s">
        <v>6049</v>
      </c>
      <c r="AQ136" s="542" t="s">
        <v>6050</v>
      </c>
      <c r="AR136" s="557"/>
      <c r="AS136" s="557"/>
      <c r="AT136" s="577" t="s">
        <v>6051</v>
      </c>
      <c r="AU136" s="499" t="s">
        <v>6052</v>
      </c>
      <c r="AV136" s="499" t="s">
        <v>6053</v>
      </c>
      <c r="AW136" s="513" t="s">
        <v>6054</v>
      </c>
      <c r="AX136" s="513" t="s">
        <v>6055</v>
      </c>
      <c r="AY136" s="612" t="s">
        <v>6056</v>
      </c>
    </row>
    <row r="137" spans="2:51" ht="15" customHeight="1" outlineLevel="1" thickBot="1">
      <c r="B137" s="1735" t="s">
        <v>6057</v>
      </c>
      <c r="C137" s="1736">
        <v>0</v>
      </c>
      <c r="D137" s="1736">
        <v>0</v>
      </c>
      <c r="E137" s="1736">
        <v>0</v>
      </c>
      <c r="F137" s="1736">
        <v>0</v>
      </c>
      <c r="G137" s="1736">
        <v>0</v>
      </c>
      <c r="H137" s="1736">
        <v>0</v>
      </c>
      <c r="I137" s="1736">
        <v>0</v>
      </c>
      <c r="J137" s="547">
        <v>0</v>
      </c>
      <c r="K137" s="547">
        <v>0</v>
      </c>
      <c r="L137" s="539">
        <f t="shared" si="5"/>
        <v>0</v>
      </c>
      <c r="M137" s="542">
        <f t="shared" si="6"/>
        <v>0</v>
      </c>
      <c r="N137" s="553">
        <f t="shared" si="7"/>
        <v>0</v>
      </c>
      <c r="O137" s="557"/>
      <c r="P137" s="557"/>
      <c r="Q137" s="555">
        <v>0</v>
      </c>
      <c r="R137" s="550">
        <f t="shared" si="8"/>
        <v>0</v>
      </c>
      <c r="S137" s="550">
        <f t="shared" si="9"/>
        <v>0</v>
      </c>
      <c r="T137" s="547">
        <v>0</v>
      </c>
      <c r="U137" s="547">
        <v>0</v>
      </c>
      <c r="V137" s="547">
        <v>0</v>
      </c>
      <c r="X137" s="231" t="s">
        <v>6058</v>
      </c>
      <c r="Z137" s="1369"/>
      <c r="AB137" s="1361"/>
      <c r="AC137" s="1362"/>
      <c r="AD137" s="582">
        <v>128</v>
      </c>
      <c r="AE137" s="576" t="s">
        <v>6059</v>
      </c>
      <c r="AF137" s="593" t="s">
        <v>6060</v>
      </c>
      <c r="AG137" s="593" t="s">
        <v>6061</v>
      </c>
      <c r="AH137" s="593" t="s">
        <v>6062</v>
      </c>
      <c r="AI137" s="593" t="s">
        <v>6063</v>
      </c>
      <c r="AJ137" s="593" t="s">
        <v>6064</v>
      </c>
      <c r="AK137" s="594" t="s">
        <v>6065</v>
      </c>
      <c r="AL137" s="595" t="s">
        <v>6066</v>
      </c>
      <c r="AM137" s="596" t="s">
        <v>6067</v>
      </c>
      <c r="AN137" s="596" t="s">
        <v>6068</v>
      </c>
      <c r="AO137" s="539" t="s">
        <v>6069</v>
      </c>
      <c r="AP137" s="542" t="s">
        <v>6070</v>
      </c>
      <c r="AQ137" s="542" t="s">
        <v>6071</v>
      </c>
      <c r="AR137" s="557"/>
      <c r="AS137" s="557"/>
      <c r="AT137" s="577" t="s">
        <v>6072</v>
      </c>
      <c r="AU137" s="499" t="s">
        <v>6073</v>
      </c>
      <c r="AV137" s="499" t="s">
        <v>6074</v>
      </c>
      <c r="AW137" s="513" t="s">
        <v>6075</v>
      </c>
      <c r="AX137" s="513" t="s">
        <v>6076</v>
      </c>
      <c r="AY137" s="612" t="s">
        <v>6077</v>
      </c>
    </row>
    <row r="138" spans="2:51" ht="15" customHeight="1" outlineLevel="1" thickBot="1">
      <c r="B138" s="1735" t="s">
        <v>6078</v>
      </c>
      <c r="C138" s="1736">
        <v>0</v>
      </c>
      <c r="D138" s="1736">
        <v>0</v>
      </c>
      <c r="E138" s="1736">
        <v>0</v>
      </c>
      <c r="F138" s="1736">
        <v>0</v>
      </c>
      <c r="G138" s="1736">
        <v>0</v>
      </c>
      <c r="H138" s="1736">
        <v>0</v>
      </c>
      <c r="I138" s="1736">
        <v>0</v>
      </c>
      <c r="J138" s="547">
        <v>0</v>
      </c>
      <c r="K138" s="547">
        <v>0</v>
      </c>
      <c r="L138" s="539">
        <f t="shared" ref="L138:L201" si="10">I138*J138</f>
        <v>0</v>
      </c>
      <c r="M138" s="542">
        <f t="shared" si="6"/>
        <v>0</v>
      </c>
      <c r="N138" s="553">
        <f t="shared" si="7"/>
        <v>0</v>
      </c>
      <c r="O138" s="557"/>
      <c r="P138" s="557"/>
      <c r="Q138" s="555">
        <v>0</v>
      </c>
      <c r="R138" s="550">
        <f t="shared" si="8"/>
        <v>0</v>
      </c>
      <c r="S138" s="550">
        <f t="shared" si="9"/>
        <v>0</v>
      </c>
      <c r="T138" s="547">
        <v>0</v>
      </c>
      <c r="U138" s="547">
        <v>0</v>
      </c>
      <c r="V138" s="547">
        <v>0</v>
      </c>
      <c r="X138" s="231" t="s">
        <v>6079</v>
      </c>
      <c r="Z138" s="1369"/>
      <c r="AB138" s="1361"/>
      <c r="AC138" s="1362"/>
      <c r="AD138" s="582">
        <v>129</v>
      </c>
      <c r="AE138" s="576" t="s">
        <v>6080</v>
      </c>
      <c r="AF138" s="593" t="s">
        <v>6081</v>
      </c>
      <c r="AG138" s="593" t="s">
        <v>6082</v>
      </c>
      <c r="AH138" s="593" t="s">
        <v>6083</v>
      </c>
      <c r="AI138" s="593" t="s">
        <v>6084</v>
      </c>
      <c r="AJ138" s="593" t="s">
        <v>6085</v>
      </c>
      <c r="AK138" s="594" t="s">
        <v>6086</v>
      </c>
      <c r="AL138" s="595" t="s">
        <v>6087</v>
      </c>
      <c r="AM138" s="596" t="s">
        <v>6088</v>
      </c>
      <c r="AN138" s="596" t="s">
        <v>6089</v>
      </c>
      <c r="AO138" s="539" t="s">
        <v>6090</v>
      </c>
      <c r="AP138" s="542" t="s">
        <v>6091</v>
      </c>
      <c r="AQ138" s="542" t="s">
        <v>6092</v>
      </c>
      <c r="AR138" s="557"/>
      <c r="AS138" s="557"/>
      <c r="AT138" s="577" t="s">
        <v>6093</v>
      </c>
      <c r="AU138" s="499" t="s">
        <v>6094</v>
      </c>
      <c r="AV138" s="499" t="s">
        <v>6095</v>
      </c>
      <c r="AW138" s="513" t="s">
        <v>6096</v>
      </c>
      <c r="AX138" s="513" t="s">
        <v>6097</v>
      </c>
      <c r="AY138" s="612" t="s">
        <v>6098</v>
      </c>
    </row>
    <row r="139" spans="2:51" ht="15" customHeight="1" outlineLevel="1" thickBot="1">
      <c r="B139" s="1735" t="s">
        <v>6099</v>
      </c>
      <c r="C139" s="1736">
        <v>0</v>
      </c>
      <c r="D139" s="1736">
        <v>0</v>
      </c>
      <c r="E139" s="1736">
        <v>0</v>
      </c>
      <c r="F139" s="1736">
        <v>0</v>
      </c>
      <c r="G139" s="1736">
        <v>0</v>
      </c>
      <c r="H139" s="1736">
        <v>0</v>
      </c>
      <c r="I139" s="1736">
        <v>0</v>
      </c>
      <c r="J139" s="547">
        <v>0</v>
      </c>
      <c r="K139" s="547">
        <v>0</v>
      </c>
      <c r="L139" s="539">
        <f t="shared" si="10"/>
        <v>0</v>
      </c>
      <c r="M139" s="542">
        <f t="shared" ref="M139:M202" si="11">IF(Q139=0,0,((1+Q139)/(1+$C$824))-1)</f>
        <v>0</v>
      </c>
      <c r="N139" s="553">
        <f t="shared" ref="N139:N202" si="12">IF(Q139=0,0,((1+Q139)/(1+$C$825))-1)</f>
        <v>0</v>
      </c>
      <c r="O139" s="557"/>
      <c r="P139" s="557"/>
      <c r="Q139" s="555">
        <v>0</v>
      </c>
      <c r="R139" s="550">
        <f t="shared" ref="R139:R202" si="13">Q139*K139</f>
        <v>0</v>
      </c>
      <c r="S139" s="550">
        <f t="shared" ref="S139:S202" si="14">R139</f>
        <v>0</v>
      </c>
      <c r="T139" s="547">
        <v>0</v>
      </c>
      <c r="U139" s="547">
        <v>0</v>
      </c>
      <c r="V139" s="547">
        <v>0</v>
      </c>
      <c r="X139" s="231" t="s">
        <v>6100</v>
      </c>
      <c r="Z139" s="1369"/>
      <c r="AB139" s="1361"/>
      <c r="AC139" s="1362"/>
      <c r="AD139" s="582">
        <v>130</v>
      </c>
      <c r="AE139" s="576" t="s">
        <v>6101</v>
      </c>
      <c r="AF139" s="593" t="s">
        <v>6102</v>
      </c>
      <c r="AG139" s="593" t="s">
        <v>6103</v>
      </c>
      <c r="AH139" s="593" t="s">
        <v>6104</v>
      </c>
      <c r="AI139" s="593" t="s">
        <v>6105</v>
      </c>
      <c r="AJ139" s="593" t="s">
        <v>6106</v>
      </c>
      <c r="AK139" s="594" t="s">
        <v>6107</v>
      </c>
      <c r="AL139" s="595" t="s">
        <v>6108</v>
      </c>
      <c r="AM139" s="596" t="s">
        <v>6109</v>
      </c>
      <c r="AN139" s="596" t="s">
        <v>6110</v>
      </c>
      <c r="AO139" s="539" t="s">
        <v>6111</v>
      </c>
      <c r="AP139" s="542" t="s">
        <v>6112</v>
      </c>
      <c r="AQ139" s="542" t="s">
        <v>6113</v>
      </c>
      <c r="AR139" s="557"/>
      <c r="AS139" s="557"/>
      <c r="AT139" s="577" t="s">
        <v>6114</v>
      </c>
      <c r="AU139" s="499" t="s">
        <v>6115</v>
      </c>
      <c r="AV139" s="499" t="s">
        <v>6116</v>
      </c>
      <c r="AW139" s="513" t="s">
        <v>6117</v>
      </c>
      <c r="AX139" s="513" t="s">
        <v>6118</v>
      </c>
      <c r="AY139" s="612" t="s">
        <v>6119</v>
      </c>
    </row>
    <row r="140" spans="2:51" ht="15" customHeight="1" outlineLevel="1" thickBot="1">
      <c r="B140" s="1735" t="s">
        <v>6120</v>
      </c>
      <c r="C140" s="1736">
        <v>0</v>
      </c>
      <c r="D140" s="1736">
        <v>0</v>
      </c>
      <c r="E140" s="1736">
        <v>0</v>
      </c>
      <c r="F140" s="1736">
        <v>0</v>
      </c>
      <c r="G140" s="1736">
        <v>0</v>
      </c>
      <c r="H140" s="1736">
        <v>0</v>
      </c>
      <c r="I140" s="1736">
        <v>0</v>
      </c>
      <c r="J140" s="547">
        <v>0</v>
      </c>
      <c r="K140" s="547">
        <v>0</v>
      </c>
      <c r="L140" s="539">
        <f t="shared" si="10"/>
        <v>0</v>
      </c>
      <c r="M140" s="542">
        <f t="shared" si="11"/>
        <v>0</v>
      </c>
      <c r="N140" s="553">
        <f t="shared" si="12"/>
        <v>0</v>
      </c>
      <c r="O140" s="557"/>
      <c r="P140" s="557"/>
      <c r="Q140" s="555">
        <v>0</v>
      </c>
      <c r="R140" s="550">
        <f t="shared" si="13"/>
        <v>0</v>
      </c>
      <c r="S140" s="550">
        <f t="shared" si="14"/>
        <v>0</v>
      </c>
      <c r="T140" s="547">
        <v>0</v>
      </c>
      <c r="U140" s="547">
        <v>0</v>
      </c>
      <c r="V140" s="547">
        <v>0</v>
      </c>
      <c r="X140" s="231" t="s">
        <v>6121</v>
      </c>
      <c r="Z140" s="1369"/>
      <c r="AB140" s="1361"/>
      <c r="AC140" s="1362"/>
      <c r="AD140" s="582">
        <v>131</v>
      </c>
      <c r="AE140" s="576" t="s">
        <v>6122</v>
      </c>
      <c r="AF140" s="593" t="s">
        <v>6123</v>
      </c>
      <c r="AG140" s="593" t="s">
        <v>6124</v>
      </c>
      <c r="AH140" s="593" t="s">
        <v>6125</v>
      </c>
      <c r="AI140" s="593" t="s">
        <v>6126</v>
      </c>
      <c r="AJ140" s="593" t="s">
        <v>6127</v>
      </c>
      <c r="AK140" s="594" t="s">
        <v>6128</v>
      </c>
      <c r="AL140" s="595" t="s">
        <v>6129</v>
      </c>
      <c r="AM140" s="596" t="s">
        <v>6130</v>
      </c>
      <c r="AN140" s="596" t="s">
        <v>6131</v>
      </c>
      <c r="AO140" s="539" t="s">
        <v>6132</v>
      </c>
      <c r="AP140" s="542" t="s">
        <v>6133</v>
      </c>
      <c r="AQ140" s="542" t="s">
        <v>6134</v>
      </c>
      <c r="AR140" s="557"/>
      <c r="AS140" s="557"/>
      <c r="AT140" s="577" t="s">
        <v>6135</v>
      </c>
      <c r="AU140" s="499" t="s">
        <v>6136</v>
      </c>
      <c r="AV140" s="499" t="s">
        <v>6137</v>
      </c>
      <c r="AW140" s="513" t="s">
        <v>6138</v>
      </c>
      <c r="AX140" s="513" t="s">
        <v>6139</v>
      </c>
      <c r="AY140" s="612" t="s">
        <v>6140</v>
      </c>
    </row>
    <row r="141" spans="2:51" ht="15" customHeight="1" outlineLevel="1" thickBot="1">
      <c r="B141" s="1735" t="s">
        <v>6141</v>
      </c>
      <c r="C141" s="1736">
        <v>0</v>
      </c>
      <c r="D141" s="1736">
        <v>0</v>
      </c>
      <c r="E141" s="1736">
        <v>0</v>
      </c>
      <c r="F141" s="1736">
        <v>0</v>
      </c>
      <c r="G141" s="1736">
        <v>0</v>
      </c>
      <c r="H141" s="1736">
        <v>0</v>
      </c>
      <c r="I141" s="1736">
        <v>0</v>
      </c>
      <c r="J141" s="547">
        <v>0</v>
      </c>
      <c r="K141" s="547">
        <v>0</v>
      </c>
      <c r="L141" s="539">
        <f t="shared" si="10"/>
        <v>0</v>
      </c>
      <c r="M141" s="542">
        <f t="shared" si="11"/>
        <v>0</v>
      </c>
      <c r="N141" s="553">
        <f t="shared" si="12"/>
        <v>0</v>
      </c>
      <c r="O141" s="557"/>
      <c r="P141" s="557"/>
      <c r="Q141" s="555">
        <v>0</v>
      </c>
      <c r="R141" s="550">
        <f t="shared" si="13"/>
        <v>0</v>
      </c>
      <c r="S141" s="550">
        <f t="shared" si="14"/>
        <v>0</v>
      </c>
      <c r="T141" s="547">
        <v>0</v>
      </c>
      <c r="U141" s="547">
        <v>0</v>
      </c>
      <c r="V141" s="547">
        <v>0</v>
      </c>
      <c r="X141" s="231" t="s">
        <v>6142</v>
      </c>
      <c r="Z141" s="1369"/>
      <c r="AB141" s="1361"/>
      <c r="AC141" s="1362"/>
      <c r="AD141" s="582">
        <v>132</v>
      </c>
      <c r="AE141" s="576" t="s">
        <v>6143</v>
      </c>
      <c r="AF141" s="593" t="s">
        <v>6144</v>
      </c>
      <c r="AG141" s="593" t="s">
        <v>6145</v>
      </c>
      <c r="AH141" s="593" t="s">
        <v>6146</v>
      </c>
      <c r="AI141" s="593" t="s">
        <v>6147</v>
      </c>
      <c r="AJ141" s="593" t="s">
        <v>6148</v>
      </c>
      <c r="AK141" s="594" t="s">
        <v>6149</v>
      </c>
      <c r="AL141" s="595" t="s">
        <v>6150</v>
      </c>
      <c r="AM141" s="596" t="s">
        <v>6151</v>
      </c>
      <c r="AN141" s="596" t="s">
        <v>6152</v>
      </c>
      <c r="AO141" s="539" t="s">
        <v>6153</v>
      </c>
      <c r="AP141" s="542" t="s">
        <v>6154</v>
      </c>
      <c r="AQ141" s="542" t="s">
        <v>6155</v>
      </c>
      <c r="AR141" s="557"/>
      <c r="AS141" s="557"/>
      <c r="AT141" s="577" t="s">
        <v>6156</v>
      </c>
      <c r="AU141" s="499" t="s">
        <v>6157</v>
      </c>
      <c r="AV141" s="499" t="s">
        <v>6158</v>
      </c>
      <c r="AW141" s="513" t="s">
        <v>6159</v>
      </c>
      <c r="AX141" s="513" t="s">
        <v>6160</v>
      </c>
      <c r="AY141" s="612" t="s">
        <v>6161</v>
      </c>
    </row>
    <row r="142" spans="2:51" ht="15" customHeight="1" outlineLevel="1" thickBot="1">
      <c r="B142" s="1735" t="s">
        <v>6162</v>
      </c>
      <c r="C142" s="1736">
        <v>0</v>
      </c>
      <c r="D142" s="1736">
        <v>0</v>
      </c>
      <c r="E142" s="1736">
        <v>0</v>
      </c>
      <c r="F142" s="1736">
        <v>0</v>
      </c>
      <c r="G142" s="1736">
        <v>0</v>
      </c>
      <c r="H142" s="1736">
        <v>0</v>
      </c>
      <c r="I142" s="1736">
        <v>0</v>
      </c>
      <c r="J142" s="547">
        <v>0</v>
      </c>
      <c r="K142" s="547">
        <v>0</v>
      </c>
      <c r="L142" s="539">
        <f t="shared" si="10"/>
        <v>0</v>
      </c>
      <c r="M142" s="542">
        <f t="shared" si="11"/>
        <v>0</v>
      </c>
      <c r="N142" s="553">
        <f t="shared" si="12"/>
        <v>0</v>
      </c>
      <c r="O142" s="557"/>
      <c r="P142" s="557"/>
      <c r="Q142" s="555">
        <v>0</v>
      </c>
      <c r="R142" s="550">
        <f t="shared" si="13"/>
        <v>0</v>
      </c>
      <c r="S142" s="550">
        <f t="shared" si="14"/>
        <v>0</v>
      </c>
      <c r="T142" s="547">
        <v>0</v>
      </c>
      <c r="U142" s="547">
        <v>0</v>
      </c>
      <c r="V142" s="547">
        <v>0</v>
      </c>
      <c r="X142" s="231" t="s">
        <v>6163</v>
      </c>
      <c r="Z142" s="1369"/>
      <c r="AB142" s="1361"/>
      <c r="AC142" s="1362"/>
      <c r="AD142" s="582">
        <v>133</v>
      </c>
      <c r="AE142" s="576" t="s">
        <v>6164</v>
      </c>
      <c r="AF142" s="593" t="s">
        <v>6165</v>
      </c>
      <c r="AG142" s="593" t="s">
        <v>6166</v>
      </c>
      <c r="AH142" s="593" t="s">
        <v>6167</v>
      </c>
      <c r="AI142" s="593" t="s">
        <v>6168</v>
      </c>
      <c r="AJ142" s="593" t="s">
        <v>6169</v>
      </c>
      <c r="AK142" s="594" t="s">
        <v>6170</v>
      </c>
      <c r="AL142" s="595" t="s">
        <v>6171</v>
      </c>
      <c r="AM142" s="596" t="s">
        <v>6172</v>
      </c>
      <c r="AN142" s="596" t="s">
        <v>6173</v>
      </c>
      <c r="AO142" s="539" t="s">
        <v>6174</v>
      </c>
      <c r="AP142" s="542" t="s">
        <v>6175</v>
      </c>
      <c r="AQ142" s="542" t="s">
        <v>6176</v>
      </c>
      <c r="AR142" s="557"/>
      <c r="AS142" s="557"/>
      <c r="AT142" s="577" t="s">
        <v>6177</v>
      </c>
      <c r="AU142" s="499" t="s">
        <v>6178</v>
      </c>
      <c r="AV142" s="499" t="s">
        <v>6179</v>
      </c>
      <c r="AW142" s="513" t="s">
        <v>6180</v>
      </c>
      <c r="AX142" s="513" t="s">
        <v>6181</v>
      </c>
      <c r="AY142" s="612" t="s">
        <v>6182</v>
      </c>
    </row>
    <row r="143" spans="2:51" ht="15" customHeight="1" outlineLevel="1" thickBot="1">
      <c r="B143" s="1735" t="s">
        <v>6183</v>
      </c>
      <c r="C143" s="1736">
        <v>0</v>
      </c>
      <c r="D143" s="1736">
        <v>0</v>
      </c>
      <c r="E143" s="1736">
        <v>0</v>
      </c>
      <c r="F143" s="1736">
        <v>0</v>
      </c>
      <c r="G143" s="1736">
        <v>0</v>
      </c>
      <c r="H143" s="1736">
        <v>0</v>
      </c>
      <c r="I143" s="1736">
        <v>0</v>
      </c>
      <c r="J143" s="547">
        <v>0</v>
      </c>
      <c r="K143" s="547">
        <v>0</v>
      </c>
      <c r="L143" s="539">
        <f t="shared" si="10"/>
        <v>0</v>
      </c>
      <c r="M143" s="542">
        <f t="shared" si="11"/>
        <v>0</v>
      </c>
      <c r="N143" s="553">
        <f t="shared" si="12"/>
        <v>0</v>
      </c>
      <c r="O143" s="557"/>
      <c r="P143" s="557"/>
      <c r="Q143" s="555">
        <v>0</v>
      </c>
      <c r="R143" s="550">
        <f t="shared" si="13"/>
        <v>0</v>
      </c>
      <c r="S143" s="550">
        <f t="shared" si="14"/>
        <v>0</v>
      </c>
      <c r="T143" s="547">
        <v>0</v>
      </c>
      <c r="U143" s="547">
        <v>0</v>
      </c>
      <c r="V143" s="547">
        <v>0</v>
      </c>
      <c r="X143" s="231" t="s">
        <v>6184</v>
      </c>
      <c r="Z143" s="1369"/>
      <c r="AB143" s="1361"/>
      <c r="AC143" s="1362"/>
      <c r="AD143" s="582">
        <v>134</v>
      </c>
      <c r="AE143" s="576" t="s">
        <v>6185</v>
      </c>
      <c r="AF143" s="593" t="s">
        <v>6186</v>
      </c>
      <c r="AG143" s="593" t="s">
        <v>6187</v>
      </c>
      <c r="AH143" s="593" t="s">
        <v>6188</v>
      </c>
      <c r="AI143" s="593" t="s">
        <v>6189</v>
      </c>
      <c r="AJ143" s="593" t="s">
        <v>6190</v>
      </c>
      <c r="AK143" s="594" t="s">
        <v>6191</v>
      </c>
      <c r="AL143" s="595" t="s">
        <v>6192</v>
      </c>
      <c r="AM143" s="596" t="s">
        <v>6193</v>
      </c>
      <c r="AN143" s="596" t="s">
        <v>6194</v>
      </c>
      <c r="AO143" s="539" t="s">
        <v>6195</v>
      </c>
      <c r="AP143" s="542" t="s">
        <v>6196</v>
      </c>
      <c r="AQ143" s="542" t="s">
        <v>6197</v>
      </c>
      <c r="AR143" s="557"/>
      <c r="AS143" s="557"/>
      <c r="AT143" s="577" t="s">
        <v>6198</v>
      </c>
      <c r="AU143" s="499" t="s">
        <v>6199</v>
      </c>
      <c r="AV143" s="499" t="s">
        <v>6200</v>
      </c>
      <c r="AW143" s="513" t="s">
        <v>6201</v>
      </c>
      <c r="AX143" s="513" t="s">
        <v>6202</v>
      </c>
      <c r="AY143" s="612" t="s">
        <v>6203</v>
      </c>
    </row>
    <row r="144" spans="2:51" ht="15" customHeight="1" outlineLevel="1" thickBot="1">
      <c r="B144" s="1735" t="s">
        <v>6204</v>
      </c>
      <c r="C144" s="1736">
        <v>0</v>
      </c>
      <c r="D144" s="1736">
        <v>0</v>
      </c>
      <c r="E144" s="1736">
        <v>0</v>
      </c>
      <c r="F144" s="1736">
        <v>0</v>
      </c>
      <c r="G144" s="1736">
        <v>0</v>
      </c>
      <c r="H144" s="1736">
        <v>0</v>
      </c>
      <c r="I144" s="1736">
        <v>0</v>
      </c>
      <c r="J144" s="547">
        <v>0</v>
      </c>
      <c r="K144" s="547">
        <v>0</v>
      </c>
      <c r="L144" s="539">
        <f t="shared" si="10"/>
        <v>0</v>
      </c>
      <c r="M144" s="542">
        <f t="shared" si="11"/>
        <v>0</v>
      </c>
      <c r="N144" s="553">
        <f t="shared" si="12"/>
        <v>0</v>
      </c>
      <c r="O144" s="557"/>
      <c r="P144" s="557"/>
      <c r="Q144" s="555">
        <v>0</v>
      </c>
      <c r="R144" s="550">
        <f t="shared" si="13"/>
        <v>0</v>
      </c>
      <c r="S144" s="550">
        <f t="shared" si="14"/>
        <v>0</v>
      </c>
      <c r="T144" s="547">
        <v>0</v>
      </c>
      <c r="U144" s="547">
        <v>0</v>
      </c>
      <c r="V144" s="547">
        <v>0</v>
      </c>
      <c r="X144" s="231" t="s">
        <v>6205</v>
      </c>
      <c r="Z144" s="1369"/>
      <c r="AB144" s="1361"/>
      <c r="AC144" s="1362"/>
      <c r="AD144" s="582">
        <v>135</v>
      </c>
      <c r="AE144" s="576" t="s">
        <v>6206</v>
      </c>
      <c r="AF144" s="593" t="s">
        <v>6207</v>
      </c>
      <c r="AG144" s="593" t="s">
        <v>6208</v>
      </c>
      <c r="AH144" s="593" t="s">
        <v>6209</v>
      </c>
      <c r="AI144" s="593" t="s">
        <v>6210</v>
      </c>
      <c r="AJ144" s="593" t="s">
        <v>6211</v>
      </c>
      <c r="AK144" s="594" t="s">
        <v>6212</v>
      </c>
      <c r="AL144" s="595" t="s">
        <v>6213</v>
      </c>
      <c r="AM144" s="596" t="s">
        <v>6214</v>
      </c>
      <c r="AN144" s="596" t="s">
        <v>6215</v>
      </c>
      <c r="AO144" s="539" t="s">
        <v>6216</v>
      </c>
      <c r="AP144" s="542" t="s">
        <v>6217</v>
      </c>
      <c r="AQ144" s="542" t="s">
        <v>6218</v>
      </c>
      <c r="AR144" s="557"/>
      <c r="AS144" s="557"/>
      <c r="AT144" s="577" t="s">
        <v>6219</v>
      </c>
      <c r="AU144" s="499" t="s">
        <v>6220</v>
      </c>
      <c r="AV144" s="499" t="s">
        <v>6221</v>
      </c>
      <c r="AW144" s="513" t="s">
        <v>6222</v>
      </c>
      <c r="AX144" s="513" t="s">
        <v>6223</v>
      </c>
      <c r="AY144" s="612" t="s">
        <v>6224</v>
      </c>
    </row>
    <row r="145" spans="2:51" ht="15" customHeight="1" outlineLevel="1" thickBot="1">
      <c r="B145" s="1735" t="s">
        <v>6225</v>
      </c>
      <c r="C145" s="1736">
        <v>0</v>
      </c>
      <c r="D145" s="1736">
        <v>0</v>
      </c>
      <c r="E145" s="1736">
        <v>0</v>
      </c>
      <c r="F145" s="1736">
        <v>0</v>
      </c>
      <c r="G145" s="1736">
        <v>0</v>
      </c>
      <c r="H145" s="1736">
        <v>0</v>
      </c>
      <c r="I145" s="1736">
        <v>0</v>
      </c>
      <c r="J145" s="547">
        <v>0</v>
      </c>
      <c r="K145" s="547">
        <v>0</v>
      </c>
      <c r="L145" s="539">
        <f t="shared" si="10"/>
        <v>0</v>
      </c>
      <c r="M145" s="542">
        <f t="shared" si="11"/>
        <v>0</v>
      </c>
      <c r="N145" s="553">
        <f t="shared" si="12"/>
        <v>0</v>
      </c>
      <c r="O145" s="557"/>
      <c r="P145" s="557"/>
      <c r="Q145" s="555">
        <v>0</v>
      </c>
      <c r="R145" s="550">
        <f t="shared" si="13"/>
        <v>0</v>
      </c>
      <c r="S145" s="550">
        <f t="shared" si="14"/>
        <v>0</v>
      </c>
      <c r="T145" s="547">
        <v>0</v>
      </c>
      <c r="U145" s="547">
        <v>0</v>
      </c>
      <c r="V145" s="547">
        <v>0</v>
      </c>
      <c r="X145" s="231" t="s">
        <v>6226</v>
      </c>
      <c r="Z145" s="1369"/>
      <c r="AB145" s="1361"/>
      <c r="AC145" s="1362"/>
      <c r="AD145" s="582">
        <v>136</v>
      </c>
      <c r="AE145" s="576" t="s">
        <v>6227</v>
      </c>
      <c r="AF145" s="593" t="s">
        <v>6228</v>
      </c>
      <c r="AG145" s="593" t="s">
        <v>6229</v>
      </c>
      <c r="AH145" s="593" t="s">
        <v>6230</v>
      </c>
      <c r="AI145" s="593" t="s">
        <v>6231</v>
      </c>
      <c r="AJ145" s="593" t="s">
        <v>6232</v>
      </c>
      <c r="AK145" s="594" t="s">
        <v>6233</v>
      </c>
      <c r="AL145" s="595" t="s">
        <v>6234</v>
      </c>
      <c r="AM145" s="596" t="s">
        <v>6235</v>
      </c>
      <c r="AN145" s="596" t="s">
        <v>6236</v>
      </c>
      <c r="AO145" s="539" t="s">
        <v>6237</v>
      </c>
      <c r="AP145" s="542" t="s">
        <v>6238</v>
      </c>
      <c r="AQ145" s="542" t="s">
        <v>6239</v>
      </c>
      <c r="AR145" s="557"/>
      <c r="AS145" s="557"/>
      <c r="AT145" s="577" t="s">
        <v>6240</v>
      </c>
      <c r="AU145" s="499" t="s">
        <v>6241</v>
      </c>
      <c r="AV145" s="499" t="s">
        <v>6242</v>
      </c>
      <c r="AW145" s="513" t="s">
        <v>6243</v>
      </c>
      <c r="AX145" s="513" t="s">
        <v>6244</v>
      </c>
      <c r="AY145" s="612" t="s">
        <v>6245</v>
      </c>
    </row>
    <row r="146" spans="2:51" ht="15" customHeight="1" outlineLevel="1" thickBot="1">
      <c r="B146" s="1735" t="s">
        <v>6246</v>
      </c>
      <c r="C146" s="1736">
        <v>0</v>
      </c>
      <c r="D146" s="1736">
        <v>0</v>
      </c>
      <c r="E146" s="1736">
        <v>0</v>
      </c>
      <c r="F146" s="1736">
        <v>0</v>
      </c>
      <c r="G146" s="1736">
        <v>0</v>
      </c>
      <c r="H146" s="1736">
        <v>0</v>
      </c>
      <c r="I146" s="1736">
        <v>0</v>
      </c>
      <c r="J146" s="547">
        <v>0</v>
      </c>
      <c r="K146" s="547">
        <v>0</v>
      </c>
      <c r="L146" s="539">
        <f t="shared" si="10"/>
        <v>0</v>
      </c>
      <c r="M146" s="542">
        <f t="shared" si="11"/>
        <v>0</v>
      </c>
      <c r="N146" s="553">
        <f t="shared" si="12"/>
        <v>0</v>
      </c>
      <c r="O146" s="557"/>
      <c r="P146" s="557"/>
      <c r="Q146" s="555">
        <v>0</v>
      </c>
      <c r="R146" s="550">
        <f t="shared" si="13"/>
        <v>0</v>
      </c>
      <c r="S146" s="550">
        <f t="shared" si="14"/>
        <v>0</v>
      </c>
      <c r="T146" s="547">
        <v>0</v>
      </c>
      <c r="U146" s="547">
        <v>0</v>
      </c>
      <c r="V146" s="547">
        <v>0</v>
      </c>
      <c r="X146" s="231" t="s">
        <v>6247</v>
      </c>
      <c r="Z146" s="1369"/>
      <c r="AB146" s="1361"/>
      <c r="AC146" s="1362"/>
      <c r="AD146" s="582">
        <v>137</v>
      </c>
      <c r="AE146" s="576" t="s">
        <v>6248</v>
      </c>
      <c r="AF146" s="593" t="s">
        <v>6249</v>
      </c>
      <c r="AG146" s="593" t="s">
        <v>6250</v>
      </c>
      <c r="AH146" s="593" t="s">
        <v>6251</v>
      </c>
      <c r="AI146" s="593" t="s">
        <v>6252</v>
      </c>
      <c r="AJ146" s="593" t="s">
        <v>6253</v>
      </c>
      <c r="AK146" s="594" t="s">
        <v>6254</v>
      </c>
      <c r="AL146" s="595" t="s">
        <v>6255</v>
      </c>
      <c r="AM146" s="596" t="s">
        <v>6256</v>
      </c>
      <c r="AN146" s="596" t="s">
        <v>6257</v>
      </c>
      <c r="AO146" s="539" t="s">
        <v>6258</v>
      </c>
      <c r="AP146" s="542" t="s">
        <v>6259</v>
      </c>
      <c r="AQ146" s="542" t="s">
        <v>6260</v>
      </c>
      <c r="AR146" s="557"/>
      <c r="AS146" s="557"/>
      <c r="AT146" s="577" t="s">
        <v>6261</v>
      </c>
      <c r="AU146" s="499" t="s">
        <v>6262</v>
      </c>
      <c r="AV146" s="499" t="s">
        <v>6263</v>
      </c>
      <c r="AW146" s="513" t="s">
        <v>6264</v>
      </c>
      <c r="AX146" s="513" t="s">
        <v>6265</v>
      </c>
      <c r="AY146" s="612" t="s">
        <v>6266</v>
      </c>
    </row>
    <row r="147" spans="2:51" ht="15" customHeight="1" outlineLevel="1" thickBot="1">
      <c r="B147" s="1735" t="s">
        <v>6267</v>
      </c>
      <c r="C147" s="1736">
        <v>0</v>
      </c>
      <c r="D147" s="1736">
        <v>0</v>
      </c>
      <c r="E147" s="1736">
        <v>0</v>
      </c>
      <c r="F147" s="1736">
        <v>0</v>
      </c>
      <c r="G147" s="1736">
        <v>0</v>
      </c>
      <c r="H147" s="1736">
        <v>0</v>
      </c>
      <c r="I147" s="1736">
        <v>0</v>
      </c>
      <c r="J147" s="547">
        <v>0</v>
      </c>
      <c r="K147" s="547">
        <v>0</v>
      </c>
      <c r="L147" s="539">
        <f t="shared" si="10"/>
        <v>0</v>
      </c>
      <c r="M147" s="542">
        <f t="shared" si="11"/>
        <v>0</v>
      </c>
      <c r="N147" s="553">
        <f t="shared" si="12"/>
        <v>0</v>
      </c>
      <c r="O147" s="557"/>
      <c r="P147" s="557"/>
      <c r="Q147" s="555">
        <v>0</v>
      </c>
      <c r="R147" s="550">
        <f t="shared" si="13"/>
        <v>0</v>
      </c>
      <c r="S147" s="550">
        <f t="shared" si="14"/>
        <v>0</v>
      </c>
      <c r="T147" s="547">
        <v>0</v>
      </c>
      <c r="U147" s="547">
        <v>0</v>
      </c>
      <c r="V147" s="547">
        <v>0</v>
      </c>
      <c r="X147" s="231" t="s">
        <v>6268</v>
      </c>
      <c r="Z147" s="1369"/>
      <c r="AB147" s="1361"/>
      <c r="AC147" s="1362"/>
      <c r="AD147" s="582">
        <v>138</v>
      </c>
      <c r="AE147" s="576" t="s">
        <v>6269</v>
      </c>
      <c r="AF147" s="593" t="s">
        <v>6270</v>
      </c>
      <c r="AG147" s="593" t="s">
        <v>6271</v>
      </c>
      <c r="AH147" s="593" t="s">
        <v>6272</v>
      </c>
      <c r="AI147" s="593" t="s">
        <v>6273</v>
      </c>
      <c r="AJ147" s="593" t="s">
        <v>6274</v>
      </c>
      <c r="AK147" s="594" t="s">
        <v>6275</v>
      </c>
      <c r="AL147" s="595" t="s">
        <v>6276</v>
      </c>
      <c r="AM147" s="596" t="s">
        <v>6277</v>
      </c>
      <c r="AN147" s="596" t="s">
        <v>6278</v>
      </c>
      <c r="AO147" s="539" t="s">
        <v>6279</v>
      </c>
      <c r="AP147" s="542" t="s">
        <v>6280</v>
      </c>
      <c r="AQ147" s="542" t="s">
        <v>6281</v>
      </c>
      <c r="AR147" s="557"/>
      <c r="AS147" s="557"/>
      <c r="AT147" s="577" t="s">
        <v>6282</v>
      </c>
      <c r="AU147" s="499" t="s">
        <v>6283</v>
      </c>
      <c r="AV147" s="499" t="s">
        <v>6284</v>
      </c>
      <c r="AW147" s="513" t="s">
        <v>6285</v>
      </c>
      <c r="AX147" s="513" t="s">
        <v>6286</v>
      </c>
      <c r="AY147" s="612" t="s">
        <v>6287</v>
      </c>
    </row>
    <row r="148" spans="2:51" ht="15" customHeight="1" outlineLevel="1" thickBot="1">
      <c r="B148" s="1735" t="s">
        <v>6288</v>
      </c>
      <c r="C148" s="1736">
        <v>0</v>
      </c>
      <c r="D148" s="1736">
        <v>0</v>
      </c>
      <c r="E148" s="1736">
        <v>0</v>
      </c>
      <c r="F148" s="1736">
        <v>0</v>
      </c>
      <c r="G148" s="1736">
        <v>0</v>
      </c>
      <c r="H148" s="1736">
        <v>0</v>
      </c>
      <c r="I148" s="1736">
        <v>0</v>
      </c>
      <c r="J148" s="547">
        <v>0</v>
      </c>
      <c r="K148" s="547">
        <v>0</v>
      </c>
      <c r="L148" s="539">
        <f t="shared" si="10"/>
        <v>0</v>
      </c>
      <c r="M148" s="542">
        <f t="shared" si="11"/>
        <v>0</v>
      </c>
      <c r="N148" s="553">
        <f t="shared" si="12"/>
        <v>0</v>
      </c>
      <c r="O148" s="557"/>
      <c r="P148" s="557"/>
      <c r="Q148" s="555">
        <v>0</v>
      </c>
      <c r="R148" s="550">
        <f t="shared" si="13"/>
        <v>0</v>
      </c>
      <c r="S148" s="550">
        <f t="shared" si="14"/>
        <v>0</v>
      </c>
      <c r="T148" s="547">
        <v>0</v>
      </c>
      <c r="U148" s="547">
        <v>0</v>
      </c>
      <c r="V148" s="547">
        <v>0</v>
      </c>
      <c r="X148" s="231" t="s">
        <v>6289</v>
      </c>
      <c r="Z148" s="1369"/>
      <c r="AB148" s="1361"/>
      <c r="AC148" s="1362"/>
      <c r="AD148" s="582">
        <v>139</v>
      </c>
      <c r="AE148" s="576" t="s">
        <v>6290</v>
      </c>
      <c r="AF148" s="593" t="s">
        <v>6291</v>
      </c>
      <c r="AG148" s="593" t="s">
        <v>6292</v>
      </c>
      <c r="AH148" s="593" t="s">
        <v>6293</v>
      </c>
      <c r="AI148" s="593" t="s">
        <v>6294</v>
      </c>
      <c r="AJ148" s="593" t="s">
        <v>6295</v>
      </c>
      <c r="AK148" s="594" t="s">
        <v>6296</v>
      </c>
      <c r="AL148" s="595" t="s">
        <v>6297</v>
      </c>
      <c r="AM148" s="596" t="s">
        <v>6298</v>
      </c>
      <c r="AN148" s="596" t="s">
        <v>6299</v>
      </c>
      <c r="AO148" s="539" t="s">
        <v>6300</v>
      </c>
      <c r="AP148" s="542" t="s">
        <v>6301</v>
      </c>
      <c r="AQ148" s="542" t="s">
        <v>6302</v>
      </c>
      <c r="AR148" s="557"/>
      <c r="AS148" s="557"/>
      <c r="AT148" s="577" t="s">
        <v>6303</v>
      </c>
      <c r="AU148" s="499" t="s">
        <v>6304</v>
      </c>
      <c r="AV148" s="499" t="s">
        <v>6305</v>
      </c>
      <c r="AW148" s="513" t="s">
        <v>6306</v>
      </c>
      <c r="AX148" s="513" t="s">
        <v>6307</v>
      </c>
      <c r="AY148" s="612" t="s">
        <v>6308</v>
      </c>
    </row>
    <row r="149" spans="2:51" ht="15" customHeight="1" outlineLevel="1" thickBot="1">
      <c r="B149" s="1735" t="s">
        <v>6309</v>
      </c>
      <c r="C149" s="1736">
        <v>0</v>
      </c>
      <c r="D149" s="1736">
        <v>0</v>
      </c>
      <c r="E149" s="1736">
        <v>0</v>
      </c>
      <c r="F149" s="1736">
        <v>0</v>
      </c>
      <c r="G149" s="1736">
        <v>0</v>
      </c>
      <c r="H149" s="1736">
        <v>0</v>
      </c>
      <c r="I149" s="1736">
        <v>0</v>
      </c>
      <c r="J149" s="547">
        <v>0</v>
      </c>
      <c r="K149" s="547">
        <v>0</v>
      </c>
      <c r="L149" s="539">
        <f t="shared" si="10"/>
        <v>0</v>
      </c>
      <c r="M149" s="542">
        <f t="shared" si="11"/>
        <v>0</v>
      </c>
      <c r="N149" s="553">
        <f t="shared" si="12"/>
        <v>0</v>
      </c>
      <c r="O149" s="557"/>
      <c r="P149" s="557"/>
      <c r="Q149" s="555">
        <v>0</v>
      </c>
      <c r="R149" s="550">
        <f t="shared" si="13"/>
        <v>0</v>
      </c>
      <c r="S149" s="550">
        <f t="shared" si="14"/>
        <v>0</v>
      </c>
      <c r="T149" s="547">
        <v>0</v>
      </c>
      <c r="U149" s="547">
        <v>0</v>
      </c>
      <c r="V149" s="547">
        <v>0</v>
      </c>
      <c r="X149" s="231" t="s">
        <v>6310</v>
      </c>
      <c r="Z149" s="1369"/>
      <c r="AB149" s="1361"/>
      <c r="AC149" s="1362"/>
      <c r="AD149" s="582">
        <v>140</v>
      </c>
      <c r="AE149" s="576" t="s">
        <v>6311</v>
      </c>
      <c r="AF149" s="593" t="s">
        <v>6312</v>
      </c>
      <c r="AG149" s="593" t="s">
        <v>6313</v>
      </c>
      <c r="AH149" s="593" t="s">
        <v>6314</v>
      </c>
      <c r="AI149" s="593" t="s">
        <v>6315</v>
      </c>
      <c r="AJ149" s="593" t="s">
        <v>6316</v>
      </c>
      <c r="AK149" s="594" t="s">
        <v>6317</v>
      </c>
      <c r="AL149" s="595" t="s">
        <v>6318</v>
      </c>
      <c r="AM149" s="596" t="s">
        <v>6319</v>
      </c>
      <c r="AN149" s="596" t="s">
        <v>6320</v>
      </c>
      <c r="AO149" s="539" t="s">
        <v>6321</v>
      </c>
      <c r="AP149" s="542" t="s">
        <v>6322</v>
      </c>
      <c r="AQ149" s="542" t="s">
        <v>6323</v>
      </c>
      <c r="AR149" s="557"/>
      <c r="AS149" s="557"/>
      <c r="AT149" s="577" t="s">
        <v>6324</v>
      </c>
      <c r="AU149" s="499" t="s">
        <v>6325</v>
      </c>
      <c r="AV149" s="499" t="s">
        <v>6326</v>
      </c>
      <c r="AW149" s="513" t="s">
        <v>6327</v>
      </c>
      <c r="AX149" s="513" t="s">
        <v>6328</v>
      </c>
      <c r="AY149" s="612" t="s">
        <v>6329</v>
      </c>
    </row>
    <row r="150" spans="2:51" ht="15" customHeight="1" outlineLevel="1" thickBot="1">
      <c r="B150" s="1735" t="s">
        <v>6330</v>
      </c>
      <c r="C150" s="1736">
        <v>0</v>
      </c>
      <c r="D150" s="1736">
        <v>0</v>
      </c>
      <c r="E150" s="1736">
        <v>0</v>
      </c>
      <c r="F150" s="1736">
        <v>0</v>
      </c>
      <c r="G150" s="1736">
        <v>0</v>
      </c>
      <c r="H150" s="1736">
        <v>0</v>
      </c>
      <c r="I150" s="1736">
        <v>0</v>
      </c>
      <c r="J150" s="547">
        <v>0</v>
      </c>
      <c r="K150" s="547">
        <v>0</v>
      </c>
      <c r="L150" s="539">
        <f t="shared" si="10"/>
        <v>0</v>
      </c>
      <c r="M150" s="542">
        <f t="shared" si="11"/>
        <v>0</v>
      </c>
      <c r="N150" s="553">
        <f t="shared" si="12"/>
        <v>0</v>
      </c>
      <c r="O150" s="557"/>
      <c r="P150" s="557"/>
      <c r="Q150" s="555">
        <v>0</v>
      </c>
      <c r="R150" s="550">
        <f t="shared" si="13"/>
        <v>0</v>
      </c>
      <c r="S150" s="550">
        <f t="shared" si="14"/>
        <v>0</v>
      </c>
      <c r="T150" s="547">
        <v>0</v>
      </c>
      <c r="U150" s="547">
        <v>0</v>
      </c>
      <c r="V150" s="547">
        <v>0</v>
      </c>
      <c r="X150" s="231" t="s">
        <v>6331</v>
      </c>
      <c r="Z150" s="1369"/>
      <c r="AB150" s="1361"/>
      <c r="AC150" s="1362"/>
      <c r="AD150" s="582">
        <v>141</v>
      </c>
      <c r="AE150" s="576" t="s">
        <v>6332</v>
      </c>
      <c r="AF150" s="593" t="s">
        <v>6333</v>
      </c>
      <c r="AG150" s="593" t="s">
        <v>6334</v>
      </c>
      <c r="AH150" s="593" t="s">
        <v>6335</v>
      </c>
      <c r="AI150" s="593" t="s">
        <v>6336</v>
      </c>
      <c r="AJ150" s="593" t="s">
        <v>6337</v>
      </c>
      <c r="AK150" s="594" t="s">
        <v>6338</v>
      </c>
      <c r="AL150" s="595" t="s">
        <v>6339</v>
      </c>
      <c r="AM150" s="596" t="s">
        <v>6340</v>
      </c>
      <c r="AN150" s="596" t="s">
        <v>6341</v>
      </c>
      <c r="AO150" s="539" t="s">
        <v>6342</v>
      </c>
      <c r="AP150" s="542" t="s">
        <v>6343</v>
      </c>
      <c r="AQ150" s="542" t="s">
        <v>6344</v>
      </c>
      <c r="AR150" s="557"/>
      <c r="AS150" s="557"/>
      <c r="AT150" s="577" t="s">
        <v>6345</v>
      </c>
      <c r="AU150" s="499" t="s">
        <v>6346</v>
      </c>
      <c r="AV150" s="499" t="s">
        <v>6347</v>
      </c>
      <c r="AW150" s="513" t="s">
        <v>6348</v>
      </c>
      <c r="AX150" s="513" t="s">
        <v>6349</v>
      </c>
      <c r="AY150" s="612" t="s">
        <v>6350</v>
      </c>
    </row>
    <row r="151" spans="2:51" ht="15" customHeight="1" outlineLevel="1" thickBot="1">
      <c r="B151" s="1735" t="s">
        <v>6351</v>
      </c>
      <c r="C151" s="1736">
        <v>0</v>
      </c>
      <c r="D151" s="1736">
        <v>0</v>
      </c>
      <c r="E151" s="1736">
        <v>0</v>
      </c>
      <c r="F151" s="1736">
        <v>0</v>
      </c>
      <c r="G151" s="1736">
        <v>0</v>
      </c>
      <c r="H151" s="1736">
        <v>0</v>
      </c>
      <c r="I151" s="1736">
        <v>0</v>
      </c>
      <c r="J151" s="547">
        <v>0</v>
      </c>
      <c r="K151" s="547">
        <v>0</v>
      </c>
      <c r="L151" s="539">
        <f t="shared" si="10"/>
        <v>0</v>
      </c>
      <c r="M151" s="542">
        <f t="shared" si="11"/>
        <v>0</v>
      </c>
      <c r="N151" s="553">
        <f t="shared" si="12"/>
        <v>0</v>
      </c>
      <c r="O151" s="557"/>
      <c r="P151" s="557"/>
      <c r="Q151" s="555">
        <v>0</v>
      </c>
      <c r="R151" s="550">
        <f t="shared" si="13"/>
        <v>0</v>
      </c>
      <c r="S151" s="550">
        <f t="shared" si="14"/>
        <v>0</v>
      </c>
      <c r="T151" s="547">
        <v>0</v>
      </c>
      <c r="U151" s="547">
        <v>0</v>
      </c>
      <c r="V151" s="547">
        <v>0</v>
      </c>
      <c r="X151" s="231" t="s">
        <v>6352</v>
      </c>
      <c r="Z151" s="1369"/>
      <c r="AB151" s="1361"/>
      <c r="AC151" s="1362"/>
      <c r="AD151" s="582">
        <v>142</v>
      </c>
      <c r="AE151" s="576" t="s">
        <v>6353</v>
      </c>
      <c r="AF151" s="593" t="s">
        <v>6354</v>
      </c>
      <c r="AG151" s="593" t="s">
        <v>6355</v>
      </c>
      <c r="AH151" s="593" t="s">
        <v>6356</v>
      </c>
      <c r="AI151" s="593" t="s">
        <v>6357</v>
      </c>
      <c r="AJ151" s="593" t="s">
        <v>6358</v>
      </c>
      <c r="AK151" s="594" t="s">
        <v>6359</v>
      </c>
      <c r="AL151" s="595" t="s">
        <v>6360</v>
      </c>
      <c r="AM151" s="596" t="s">
        <v>6361</v>
      </c>
      <c r="AN151" s="596" t="s">
        <v>6362</v>
      </c>
      <c r="AO151" s="539" t="s">
        <v>6363</v>
      </c>
      <c r="AP151" s="542" t="s">
        <v>6364</v>
      </c>
      <c r="AQ151" s="542" t="s">
        <v>6365</v>
      </c>
      <c r="AR151" s="557"/>
      <c r="AS151" s="557"/>
      <c r="AT151" s="577" t="s">
        <v>6366</v>
      </c>
      <c r="AU151" s="499" t="s">
        <v>6367</v>
      </c>
      <c r="AV151" s="499" t="s">
        <v>6368</v>
      </c>
      <c r="AW151" s="513" t="s">
        <v>6369</v>
      </c>
      <c r="AX151" s="513" t="s">
        <v>6370</v>
      </c>
      <c r="AY151" s="612" t="s">
        <v>6371</v>
      </c>
    </row>
    <row r="152" spans="2:51" ht="15" customHeight="1" outlineLevel="1" thickBot="1">
      <c r="B152" s="1735" t="s">
        <v>6372</v>
      </c>
      <c r="C152" s="1736">
        <v>0</v>
      </c>
      <c r="D152" s="1736">
        <v>0</v>
      </c>
      <c r="E152" s="1736">
        <v>0</v>
      </c>
      <c r="F152" s="1736">
        <v>0</v>
      </c>
      <c r="G152" s="1736">
        <v>0</v>
      </c>
      <c r="H152" s="1736">
        <v>0</v>
      </c>
      <c r="I152" s="1736">
        <v>0</v>
      </c>
      <c r="J152" s="547">
        <v>0</v>
      </c>
      <c r="K152" s="547">
        <v>0</v>
      </c>
      <c r="L152" s="539">
        <f t="shared" si="10"/>
        <v>0</v>
      </c>
      <c r="M152" s="542">
        <f t="shared" si="11"/>
        <v>0</v>
      </c>
      <c r="N152" s="553">
        <f t="shared" si="12"/>
        <v>0</v>
      </c>
      <c r="O152" s="557"/>
      <c r="P152" s="557"/>
      <c r="Q152" s="555">
        <v>0</v>
      </c>
      <c r="R152" s="550">
        <f t="shared" si="13"/>
        <v>0</v>
      </c>
      <c r="S152" s="550">
        <f t="shared" si="14"/>
        <v>0</v>
      </c>
      <c r="T152" s="547">
        <v>0</v>
      </c>
      <c r="U152" s="547">
        <v>0</v>
      </c>
      <c r="V152" s="547">
        <v>0</v>
      </c>
      <c r="X152" s="231" t="s">
        <v>6373</v>
      </c>
      <c r="Z152" s="1369"/>
      <c r="AB152" s="1361"/>
      <c r="AC152" s="1362"/>
      <c r="AD152" s="582">
        <v>143</v>
      </c>
      <c r="AE152" s="576" t="s">
        <v>6374</v>
      </c>
      <c r="AF152" s="593" t="s">
        <v>6375</v>
      </c>
      <c r="AG152" s="593" t="s">
        <v>6376</v>
      </c>
      <c r="AH152" s="593" t="s">
        <v>6377</v>
      </c>
      <c r="AI152" s="593" t="s">
        <v>6378</v>
      </c>
      <c r="AJ152" s="593" t="s">
        <v>6379</v>
      </c>
      <c r="AK152" s="594" t="s">
        <v>6380</v>
      </c>
      <c r="AL152" s="595" t="s">
        <v>6381</v>
      </c>
      <c r="AM152" s="596" t="s">
        <v>6382</v>
      </c>
      <c r="AN152" s="596" t="s">
        <v>6383</v>
      </c>
      <c r="AO152" s="539" t="s">
        <v>6384</v>
      </c>
      <c r="AP152" s="542" t="s">
        <v>6385</v>
      </c>
      <c r="AQ152" s="542" t="s">
        <v>6386</v>
      </c>
      <c r="AR152" s="557"/>
      <c r="AS152" s="557"/>
      <c r="AT152" s="577" t="s">
        <v>6387</v>
      </c>
      <c r="AU152" s="499" t="s">
        <v>6388</v>
      </c>
      <c r="AV152" s="499" t="s">
        <v>6389</v>
      </c>
      <c r="AW152" s="513" t="s">
        <v>6390</v>
      </c>
      <c r="AX152" s="513" t="s">
        <v>6391</v>
      </c>
      <c r="AY152" s="612" t="s">
        <v>6392</v>
      </c>
    </row>
    <row r="153" spans="2:51" ht="15" customHeight="1" outlineLevel="1" thickBot="1">
      <c r="B153" s="1735" t="s">
        <v>6393</v>
      </c>
      <c r="C153" s="1736">
        <v>0</v>
      </c>
      <c r="D153" s="1736">
        <v>0</v>
      </c>
      <c r="E153" s="1736">
        <v>0</v>
      </c>
      <c r="F153" s="1736">
        <v>0</v>
      </c>
      <c r="G153" s="1736">
        <v>0</v>
      </c>
      <c r="H153" s="1736">
        <v>0</v>
      </c>
      <c r="I153" s="1736">
        <v>0</v>
      </c>
      <c r="J153" s="547">
        <v>0</v>
      </c>
      <c r="K153" s="547">
        <v>0</v>
      </c>
      <c r="L153" s="539">
        <f t="shared" si="10"/>
        <v>0</v>
      </c>
      <c r="M153" s="542">
        <f t="shared" si="11"/>
        <v>0</v>
      </c>
      <c r="N153" s="553">
        <f t="shared" si="12"/>
        <v>0</v>
      </c>
      <c r="O153" s="557"/>
      <c r="P153" s="557"/>
      <c r="Q153" s="555">
        <v>0</v>
      </c>
      <c r="R153" s="550">
        <f t="shared" si="13"/>
        <v>0</v>
      </c>
      <c r="S153" s="550">
        <f t="shared" si="14"/>
        <v>0</v>
      </c>
      <c r="T153" s="547">
        <v>0</v>
      </c>
      <c r="U153" s="547">
        <v>0</v>
      </c>
      <c r="V153" s="547">
        <v>0</v>
      </c>
      <c r="X153" s="231" t="s">
        <v>6394</v>
      </c>
      <c r="Z153" s="1369"/>
      <c r="AB153" s="1361"/>
      <c r="AC153" s="1362"/>
      <c r="AD153" s="582">
        <v>144</v>
      </c>
      <c r="AE153" s="576" t="s">
        <v>6395</v>
      </c>
      <c r="AF153" s="593" t="s">
        <v>6396</v>
      </c>
      <c r="AG153" s="593" t="s">
        <v>6397</v>
      </c>
      <c r="AH153" s="593" t="s">
        <v>6398</v>
      </c>
      <c r="AI153" s="593" t="s">
        <v>6399</v>
      </c>
      <c r="AJ153" s="593" t="s">
        <v>6400</v>
      </c>
      <c r="AK153" s="594" t="s">
        <v>6401</v>
      </c>
      <c r="AL153" s="595" t="s">
        <v>6402</v>
      </c>
      <c r="AM153" s="596" t="s">
        <v>6403</v>
      </c>
      <c r="AN153" s="596" t="s">
        <v>6404</v>
      </c>
      <c r="AO153" s="539" t="s">
        <v>6405</v>
      </c>
      <c r="AP153" s="542" t="s">
        <v>6406</v>
      </c>
      <c r="AQ153" s="542" t="s">
        <v>6407</v>
      </c>
      <c r="AR153" s="557"/>
      <c r="AS153" s="557"/>
      <c r="AT153" s="577" t="s">
        <v>6408</v>
      </c>
      <c r="AU153" s="499" t="s">
        <v>6409</v>
      </c>
      <c r="AV153" s="499" t="s">
        <v>6410</v>
      </c>
      <c r="AW153" s="513" t="s">
        <v>6411</v>
      </c>
      <c r="AX153" s="513" t="s">
        <v>6412</v>
      </c>
      <c r="AY153" s="612" t="s">
        <v>6413</v>
      </c>
    </row>
    <row r="154" spans="2:51" ht="15" customHeight="1" outlineLevel="1" thickBot="1">
      <c r="B154" s="1735" t="s">
        <v>6414</v>
      </c>
      <c r="C154" s="1736">
        <v>0</v>
      </c>
      <c r="D154" s="1736">
        <v>0</v>
      </c>
      <c r="E154" s="1736">
        <v>0</v>
      </c>
      <c r="F154" s="1736">
        <v>0</v>
      </c>
      <c r="G154" s="1736">
        <v>0</v>
      </c>
      <c r="H154" s="1736">
        <v>0</v>
      </c>
      <c r="I154" s="1736">
        <v>0</v>
      </c>
      <c r="J154" s="547">
        <v>0</v>
      </c>
      <c r="K154" s="547">
        <v>0</v>
      </c>
      <c r="L154" s="539">
        <f t="shared" si="10"/>
        <v>0</v>
      </c>
      <c r="M154" s="542">
        <f t="shared" si="11"/>
        <v>0</v>
      </c>
      <c r="N154" s="553">
        <f t="shared" si="12"/>
        <v>0</v>
      </c>
      <c r="O154" s="557"/>
      <c r="P154" s="557"/>
      <c r="Q154" s="555">
        <v>0</v>
      </c>
      <c r="R154" s="550">
        <f t="shared" si="13"/>
        <v>0</v>
      </c>
      <c r="S154" s="550">
        <f t="shared" si="14"/>
        <v>0</v>
      </c>
      <c r="T154" s="547">
        <v>0</v>
      </c>
      <c r="U154" s="547">
        <v>0</v>
      </c>
      <c r="V154" s="547">
        <v>0</v>
      </c>
      <c r="X154" s="231" t="s">
        <v>6415</v>
      </c>
      <c r="Z154" s="1369"/>
      <c r="AB154" s="1361"/>
      <c r="AC154" s="1362"/>
      <c r="AD154" s="582">
        <v>145</v>
      </c>
      <c r="AE154" s="576" t="s">
        <v>6416</v>
      </c>
      <c r="AF154" s="593" t="s">
        <v>6417</v>
      </c>
      <c r="AG154" s="593" t="s">
        <v>6418</v>
      </c>
      <c r="AH154" s="593" t="s">
        <v>6419</v>
      </c>
      <c r="AI154" s="593" t="s">
        <v>6420</v>
      </c>
      <c r="AJ154" s="593" t="s">
        <v>6421</v>
      </c>
      <c r="AK154" s="594" t="s">
        <v>6422</v>
      </c>
      <c r="AL154" s="595" t="s">
        <v>6423</v>
      </c>
      <c r="AM154" s="596" t="s">
        <v>6424</v>
      </c>
      <c r="AN154" s="596" t="s">
        <v>6425</v>
      </c>
      <c r="AO154" s="539" t="s">
        <v>6426</v>
      </c>
      <c r="AP154" s="542" t="s">
        <v>6427</v>
      </c>
      <c r="AQ154" s="542" t="s">
        <v>6428</v>
      </c>
      <c r="AR154" s="557"/>
      <c r="AS154" s="557"/>
      <c r="AT154" s="577" t="s">
        <v>6429</v>
      </c>
      <c r="AU154" s="499" t="s">
        <v>6430</v>
      </c>
      <c r="AV154" s="499" t="s">
        <v>6431</v>
      </c>
      <c r="AW154" s="513" t="s">
        <v>6432</v>
      </c>
      <c r="AX154" s="513" t="s">
        <v>6433</v>
      </c>
      <c r="AY154" s="612" t="s">
        <v>6434</v>
      </c>
    </row>
    <row r="155" spans="2:51" ht="15" customHeight="1" outlineLevel="1" thickBot="1">
      <c r="B155" s="1735" t="s">
        <v>6435</v>
      </c>
      <c r="C155" s="1736">
        <v>0</v>
      </c>
      <c r="D155" s="1736">
        <v>0</v>
      </c>
      <c r="E155" s="1736">
        <v>0</v>
      </c>
      <c r="F155" s="1736">
        <v>0</v>
      </c>
      <c r="G155" s="1736">
        <v>0</v>
      </c>
      <c r="H155" s="1736">
        <v>0</v>
      </c>
      <c r="I155" s="1736">
        <v>0</v>
      </c>
      <c r="J155" s="547">
        <v>0</v>
      </c>
      <c r="K155" s="547">
        <v>0</v>
      </c>
      <c r="L155" s="539">
        <f t="shared" si="10"/>
        <v>0</v>
      </c>
      <c r="M155" s="542">
        <f t="shared" si="11"/>
        <v>0</v>
      </c>
      <c r="N155" s="553">
        <f t="shared" si="12"/>
        <v>0</v>
      </c>
      <c r="O155" s="557"/>
      <c r="P155" s="557"/>
      <c r="Q155" s="555">
        <v>0</v>
      </c>
      <c r="R155" s="550">
        <f t="shared" si="13"/>
        <v>0</v>
      </c>
      <c r="S155" s="550">
        <f t="shared" si="14"/>
        <v>0</v>
      </c>
      <c r="T155" s="547">
        <v>0</v>
      </c>
      <c r="U155" s="547">
        <v>0</v>
      </c>
      <c r="V155" s="547">
        <v>0</v>
      </c>
      <c r="X155" s="231" t="s">
        <v>6436</v>
      </c>
      <c r="Z155" s="1369"/>
      <c r="AB155" s="1361"/>
      <c r="AC155" s="1362"/>
      <c r="AD155" s="582">
        <v>146</v>
      </c>
      <c r="AE155" s="576" t="s">
        <v>6437</v>
      </c>
      <c r="AF155" s="593" t="s">
        <v>6438</v>
      </c>
      <c r="AG155" s="593" t="s">
        <v>6439</v>
      </c>
      <c r="AH155" s="593" t="s">
        <v>6440</v>
      </c>
      <c r="AI155" s="593" t="s">
        <v>6441</v>
      </c>
      <c r="AJ155" s="593" t="s">
        <v>6442</v>
      </c>
      <c r="AK155" s="594" t="s">
        <v>6443</v>
      </c>
      <c r="AL155" s="595" t="s">
        <v>6444</v>
      </c>
      <c r="AM155" s="596" t="s">
        <v>6445</v>
      </c>
      <c r="AN155" s="596" t="s">
        <v>6446</v>
      </c>
      <c r="AO155" s="539" t="s">
        <v>6447</v>
      </c>
      <c r="AP155" s="542" t="s">
        <v>6448</v>
      </c>
      <c r="AQ155" s="542" t="s">
        <v>6449</v>
      </c>
      <c r="AR155" s="557"/>
      <c r="AS155" s="557"/>
      <c r="AT155" s="577" t="s">
        <v>6450</v>
      </c>
      <c r="AU155" s="499" t="s">
        <v>6451</v>
      </c>
      <c r="AV155" s="499" t="s">
        <v>6452</v>
      </c>
      <c r="AW155" s="513" t="s">
        <v>6453</v>
      </c>
      <c r="AX155" s="513" t="s">
        <v>6454</v>
      </c>
      <c r="AY155" s="612" t="s">
        <v>6455</v>
      </c>
    </row>
    <row r="156" spans="2:51" ht="15" customHeight="1" outlineLevel="1" thickBot="1">
      <c r="B156" s="1735" t="s">
        <v>6456</v>
      </c>
      <c r="C156" s="1736">
        <v>0</v>
      </c>
      <c r="D156" s="1736">
        <v>0</v>
      </c>
      <c r="E156" s="1736">
        <v>0</v>
      </c>
      <c r="F156" s="1736">
        <v>0</v>
      </c>
      <c r="G156" s="1736">
        <v>0</v>
      </c>
      <c r="H156" s="1736">
        <v>0</v>
      </c>
      <c r="I156" s="1736">
        <v>0</v>
      </c>
      <c r="J156" s="547">
        <v>0</v>
      </c>
      <c r="K156" s="547">
        <v>0</v>
      </c>
      <c r="L156" s="539">
        <f t="shared" si="10"/>
        <v>0</v>
      </c>
      <c r="M156" s="542">
        <f t="shared" si="11"/>
        <v>0</v>
      </c>
      <c r="N156" s="553">
        <f t="shared" si="12"/>
        <v>0</v>
      </c>
      <c r="O156" s="557"/>
      <c r="P156" s="557"/>
      <c r="Q156" s="555">
        <v>0</v>
      </c>
      <c r="R156" s="550">
        <f t="shared" si="13"/>
        <v>0</v>
      </c>
      <c r="S156" s="550">
        <f t="shared" si="14"/>
        <v>0</v>
      </c>
      <c r="T156" s="547">
        <v>0</v>
      </c>
      <c r="U156" s="547">
        <v>0</v>
      </c>
      <c r="V156" s="547">
        <v>0</v>
      </c>
      <c r="X156" s="231" t="s">
        <v>6457</v>
      </c>
      <c r="Z156" s="1369"/>
      <c r="AB156" s="1361"/>
      <c r="AC156" s="1362"/>
      <c r="AD156" s="582">
        <v>147</v>
      </c>
      <c r="AE156" s="576" t="s">
        <v>6458</v>
      </c>
      <c r="AF156" s="593" t="s">
        <v>6459</v>
      </c>
      <c r="AG156" s="593" t="s">
        <v>6460</v>
      </c>
      <c r="AH156" s="593" t="s">
        <v>6461</v>
      </c>
      <c r="AI156" s="593" t="s">
        <v>6462</v>
      </c>
      <c r="AJ156" s="593" t="s">
        <v>6463</v>
      </c>
      <c r="AK156" s="594" t="s">
        <v>6464</v>
      </c>
      <c r="AL156" s="595" t="s">
        <v>6465</v>
      </c>
      <c r="AM156" s="596" t="s">
        <v>6466</v>
      </c>
      <c r="AN156" s="596" t="s">
        <v>6467</v>
      </c>
      <c r="AO156" s="539" t="s">
        <v>6468</v>
      </c>
      <c r="AP156" s="542" t="s">
        <v>6469</v>
      </c>
      <c r="AQ156" s="542" t="s">
        <v>6470</v>
      </c>
      <c r="AR156" s="557"/>
      <c r="AS156" s="557"/>
      <c r="AT156" s="577" t="s">
        <v>6471</v>
      </c>
      <c r="AU156" s="499" t="s">
        <v>6472</v>
      </c>
      <c r="AV156" s="499" t="s">
        <v>6473</v>
      </c>
      <c r="AW156" s="513" t="s">
        <v>6474</v>
      </c>
      <c r="AX156" s="513" t="s">
        <v>6475</v>
      </c>
      <c r="AY156" s="612" t="s">
        <v>6476</v>
      </c>
    </row>
    <row r="157" spans="2:51" ht="15" customHeight="1" outlineLevel="1" thickBot="1">
      <c r="B157" s="1735" t="s">
        <v>6477</v>
      </c>
      <c r="C157" s="1736">
        <v>0</v>
      </c>
      <c r="D157" s="1736">
        <v>0</v>
      </c>
      <c r="E157" s="1736">
        <v>0</v>
      </c>
      <c r="F157" s="1736">
        <v>0</v>
      </c>
      <c r="G157" s="1736">
        <v>0</v>
      </c>
      <c r="H157" s="1736">
        <v>0</v>
      </c>
      <c r="I157" s="1736">
        <v>0</v>
      </c>
      <c r="J157" s="547">
        <v>0</v>
      </c>
      <c r="K157" s="547">
        <v>0</v>
      </c>
      <c r="L157" s="539">
        <f t="shared" si="10"/>
        <v>0</v>
      </c>
      <c r="M157" s="542">
        <f t="shared" si="11"/>
        <v>0</v>
      </c>
      <c r="N157" s="553">
        <f t="shared" si="12"/>
        <v>0</v>
      </c>
      <c r="O157" s="557"/>
      <c r="P157" s="557"/>
      <c r="Q157" s="555">
        <v>0</v>
      </c>
      <c r="R157" s="550">
        <f t="shared" si="13"/>
        <v>0</v>
      </c>
      <c r="S157" s="550">
        <f t="shared" si="14"/>
        <v>0</v>
      </c>
      <c r="T157" s="547">
        <v>0</v>
      </c>
      <c r="U157" s="547">
        <v>0</v>
      </c>
      <c r="V157" s="547">
        <v>0</v>
      </c>
      <c r="X157" s="231" t="s">
        <v>6478</v>
      </c>
      <c r="Z157" s="1369"/>
      <c r="AB157" s="1361"/>
      <c r="AC157" s="1362"/>
      <c r="AD157" s="582">
        <v>148</v>
      </c>
      <c r="AE157" s="576" t="s">
        <v>6479</v>
      </c>
      <c r="AF157" s="593" t="s">
        <v>6480</v>
      </c>
      <c r="AG157" s="593" t="s">
        <v>6481</v>
      </c>
      <c r="AH157" s="593" t="s">
        <v>6482</v>
      </c>
      <c r="AI157" s="593" t="s">
        <v>6483</v>
      </c>
      <c r="AJ157" s="593" t="s">
        <v>6484</v>
      </c>
      <c r="AK157" s="594" t="s">
        <v>6485</v>
      </c>
      <c r="AL157" s="595" t="s">
        <v>6486</v>
      </c>
      <c r="AM157" s="596" t="s">
        <v>6487</v>
      </c>
      <c r="AN157" s="596" t="s">
        <v>6488</v>
      </c>
      <c r="AO157" s="539" t="s">
        <v>6489</v>
      </c>
      <c r="AP157" s="542" t="s">
        <v>6490</v>
      </c>
      <c r="AQ157" s="542" t="s">
        <v>6491</v>
      </c>
      <c r="AR157" s="557"/>
      <c r="AS157" s="557"/>
      <c r="AT157" s="577" t="s">
        <v>6492</v>
      </c>
      <c r="AU157" s="499" t="s">
        <v>6493</v>
      </c>
      <c r="AV157" s="499" t="s">
        <v>6494</v>
      </c>
      <c r="AW157" s="513" t="s">
        <v>6495</v>
      </c>
      <c r="AX157" s="513" t="s">
        <v>6496</v>
      </c>
      <c r="AY157" s="612" t="s">
        <v>6497</v>
      </c>
    </row>
    <row r="158" spans="2:51" ht="15" customHeight="1" outlineLevel="1" thickBot="1">
      <c r="B158" s="1735" t="s">
        <v>6498</v>
      </c>
      <c r="C158" s="1736">
        <v>0</v>
      </c>
      <c r="D158" s="1736">
        <v>0</v>
      </c>
      <c r="E158" s="1736">
        <v>0</v>
      </c>
      <c r="F158" s="1736">
        <v>0</v>
      </c>
      <c r="G158" s="1736">
        <v>0</v>
      </c>
      <c r="H158" s="1736">
        <v>0</v>
      </c>
      <c r="I158" s="1736">
        <v>0</v>
      </c>
      <c r="J158" s="547">
        <v>0</v>
      </c>
      <c r="K158" s="547">
        <v>0</v>
      </c>
      <c r="L158" s="539">
        <f t="shared" si="10"/>
        <v>0</v>
      </c>
      <c r="M158" s="542">
        <f t="shared" si="11"/>
        <v>0</v>
      </c>
      <c r="N158" s="553">
        <f t="shared" si="12"/>
        <v>0</v>
      </c>
      <c r="O158" s="557"/>
      <c r="P158" s="557"/>
      <c r="Q158" s="555">
        <v>0</v>
      </c>
      <c r="R158" s="550">
        <f t="shared" si="13"/>
        <v>0</v>
      </c>
      <c r="S158" s="550">
        <f t="shared" si="14"/>
        <v>0</v>
      </c>
      <c r="T158" s="547">
        <v>0</v>
      </c>
      <c r="U158" s="547">
        <v>0</v>
      </c>
      <c r="V158" s="547">
        <v>0</v>
      </c>
      <c r="X158" s="231" t="s">
        <v>6499</v>
      </c>
      <c r="Z158" s="1369"/>
      <c r="AB158" s="1361"/>
      <c r="AC158" s="1362"/>
      <c r="AD158" s="582">
        <v>149</v>
      </c>
      <c r="AE158" s="576" t="s">
        <v>6500</v>
      </c>
      <c r="AF158" s="593" t="s">
        <v>6501</v>
      </c>
      <c r="AG158" s="593" t="s">
        <v>6502</v>
      </c>
      <c r="AH158" s="593" t="s">
        <v>6503</v>
      </c>
      <c r="AI158" s="593" t="s">
        <v>6504</v>
      </c>
      <c r="AJ158" s="593" t="s">
        <v>6505</v>
      </c>
      <c r="AK158" s="594" t="s">
        <v>6506</v>
      </c>
      <c r="AL158" s="595" t="s">
        <v>6507</v>
      </c>
      <c r="AM158" s="596" t="s">
        <v>6508</v>
      </c>
      <c r="AN158" s="596" t="s">
        <v>6509</v>
      </c>
      <c r="AO158" s="539" t="s">
        <v>6510</v>
      </c>
      <c r="AP158" s="542" t="s">
        <v>6511</v>
      </c>
      <c r="AQ158" s="542" t="s">
        <v>6512</v>
      </c>
      <c r="AR158" s="557"/>
      <c r="AS158" s="557"/>
      <c r="AT158" s="577" t="s">
        <v>6513</v>
      </c>
      <c r="AU158" s="499" t="s">
        <v>6514</v>
      </c>
      <c r="AV158" s="499" t="s">
        <v>6515</v>
      </c>
      <c r="AW158" s="513" t="s">
        <v>6516</v>
      </c>
      <c r="AX158" s="513" t="s">
        <v>6517</v>
      </c>
      <c r="AY158" s="612" t="s">
        <v>6518</v>
      </c>
    </row>
    <row r="159" spans="2:51" ht="15" customHeight="1" outlineLevel="1" thickBot="1">
      <c r="B159" s="1735" t="s">
        <v>6519</v>
      </c>
      <c r="C159" s="1736">
        <v>0</v>
      </c>
      <c r="D159" s="1736">
        <v>0</v>
      </c>
      <c r="E159" s="1736">
        <v>0</v>
      </c>
      <c r="F159" s="1736">
        <v>0</v>
      </c>
      <c r="G159" s="1736">
        <v>0</v>
      </c>
      <c r="H159" s="1736">
        <v>0</v>
      </c>
      <c r="I159" s="1736">
        <v>0</v>
      </c>
      <c r="J159" s="547">
        <v>0</v>
      </c>
      <c r="K159" s="547">
        <v>0</v>
      </c>
      <c r="L159" s="539">
        <f t="shared" si="10"/>
        <v>0</v>
      </c>
      <c r="M159" s="542">
        <f t="shared" si="11"/>
        <v>0</v>
      </c>
      <c r="N159" s="553">
        <f t="shared" si="12"/>
        <v>0</v>
      </c>
      <c r="O159" s="557"/>
      <c r="P159" s="557"/>
      <c r="Q159" s="555">
        <v>0</v>
      </c>
      <c r="R159" s="550">
        <f t="shared" si="13"/>
        <v>0</v>
      </c>
      <c r="S159" s="550">
        <f t="shared" si="14"/>
        <v>0</v>
      </c>
      <c r="T159" s="547">
        <v>0</v>
      </c>
      <c r="U159" s="547">
        <v>0</v>
      </c>
      <c r="V159" s="547">
        <v>0</v>
      </c>
      <c r="X159" s="231" t="s">
        <v>6520</v>
      </c>
      <c r="Z159" s="1369"/>
      <c r="AB159" s="1361"/>
      <c r="AC159" s="1362"/>
      <c r="AD159" s="582">
        <v>150</v>
      </c>
      <c r="AE159" s="576" t="s">
        <v>6521</v>
      </c>
      <c r="AF159" s="593" t="s">
        <v>6522</v>
      </c>
      <c r="AG159" s="593" t="s">
        <v>6523</v>
      </c>
      <c r="AH159" s="593" t="s">
        <v>6524</v>
      </c>
      <c r="AI159" s="593" t="s">
        <v>6525</v>
      </c>
      <c r="AJ159" s="593" t="s">
        <v>6526</v>
      </c>
      <c r="AK159" s="594" t="s">
        <v>6527</v>
      </c>
      <c r="AL159" s="595" t="s">
        <v>6528</v>
      </c>
      <c r="AM159" s="596" t="s">
        <v>6529</v>
      </c>
      <c r="AN159" s="596" t="s">
        <v>6530</v>
      </c>
      <c r="AO159" s="539" t="s">
        <v>6531</v>
      </c>
      <c r="AP159" s="542" t="s">
        <v>6532</v>
      </c>
      <c r="AQ159" s="542" t="s">
        <v>6533</v>
      </c>
      <c r="AR159" s="557"/>
      <c r="AS159" s="557"/>
      <c r="AT159" s="577" t="s">
        <v>6534</v>
      </c>
      <c r="AU159" s="499" t="s">
        <v>6535</v>
      </c>
      <c r="AV159" s="499" t="s">
        <v>6536</v>
      </c>
      <c r="AW159" s="513" t="s">
        <v>6537</v>
      </c>
      <c r="AX159" s="513" t="s">
        <v>6538</v>
      </c>
      <c r="AY159" s="612" t="s">
        <v>6539</v>
      </c>
    </row>
    <row r="160" spans="2:51" ht="15" thickBot="1">
      <c r="B160" s="1735" t="s">
        <v>6540</v>
      </c>
      <c r="C160" s="1736">
        <v>0</v>
      </c>
      <c r="D160" s="1736">
        <v>0</v>
      </c>
      <c r="E160" s="1736">
        <v>0</v>
      </c>
      <c r="F160" s="1736">
        <v>0</v>
      </c>
      <c r="G160" s="1736">
        <v>0</v>
      </c>
      <c r="H160" s="1736">
        <v>0</v>
      </c>
      <c r="I160" s="1736">
        <v>0</v>
      </c>
      <c r="J160" s="547">
        <v>0</v>
      </c>
      <c r="K160" s="547">
        <v>0</v>
      </c>
      <c r="L160" s="539">
        <f t="shared" si="10"/>
        <v>0</v>
      </c>
      <c r="M160" s="542">
        <f t="shared" si="11"/>
        <v>0</v>
      </c>
      <c r="N160" s="553">
        <f t="shared" si="12"/>
        <v>0</v>
      </c>
      <c r="O160" s="557"/>
      <c r="P160" s="557"/>
      <c r="Q160" s="555">
        <v>0</v>
      </c>
      <c r="R160" s="550">
        <f t="shared" si="13"/>
        <v>0</v>
      </c>
      <c r="S160" s="550">
        <f t="shared" si="14"/>
        <v>0</v>
      </c>
      <c r="T160" s="547">
        <v>0</v>
      </c>
      <c r="U160" s="547">
        <v>0</v>
      </c>
      <c r="V160" s="547">
        <v>0</v>
      </c>
      <c r="X160" s="231" t="s">
        <v>6541</v>
      </c>
      <c r="Z160" s="1369"/>
      <c r="AB160" s="1361"/>
      <c r="AC160" s="1362"/>
      <c r="AD160" s="582">
        <v>151</v>
      </c>
      <c r="AE160" s="576" t="s">
        <v>6542</v>
      </c>
      <c r="AF160" s="593" t="s">
        <v>6543</v>
      </c>
      <c r="AG160" s="593" t="s">
        <v>6544</v>
      </c>
      <c r="AH160" s="593" t="s">
        <v>6545</v>
      </c>
      <c r="AI160" s="593" t="s">
        <v>6546</v>
      </c>
      <c r="AJ160" s="593" t="s">
        <v>6547</v>
      </c>
      <c r="AK160" s="594" t="s">
        <v>6548</v>
      </c>
      <c r="AL160" s="595" t="s">
        <v>6549</v>
      </c>
      <c r="AM160" s="596" t="s">
        <v>6550</v>
      </c>
      <c r="AN160" s="596" t="s">
        <v>6551</v>
      </c>
      <c r="AO160" s="539" t="s">
        <v>6552</v>
      </c>
      <c r="AP160" s="542" t="s">
        <v>6553</v>
      </c>
      <c r="AQ160" s="542" t="s">
        <v>6554</v>
      </c>
      <c r="AR160" s="557"/>
      <c r="AS160" s="557"/>
      <c r="AT160" s="577" t="s">
        <v>6555</v>
      </c>
      <c r="AU160" s="499" t="s">
        <v>6556</v>
      </c>
      <c r="AV160" s="499" t="s">
        <v>6557</v>
      </c>
      <c r="AW160" s="513" t="s">
        <v>6558</v>
      </c>
      <c r="AX160" s="513" t="s">
        <v>6559</v>
      </c>
      <c r="AY160" s="612" t="s">
        <v>6560</v>
      </c>
    </row>
    <row r="161" spans="2:51" ht="15" customHeight="1" outlineLevel="1" thickBot="1">
      <c r="B161" s="1735" t="s">
        <v>6561</v>
      </c>
      <c r="C161" s="1736">
        <v>0</v>
      </c>
      <c r="D161" s="1736">
        <v>0</v>
      </c>
      <c r="E161" s="1736">
        <v>0</v>
      </c>
      <c r="F161" s="1736">
        <v>0</v>
      </c>
      <c r="G161" s="1736">
        <v>0</v>
      </c>
      <c r="H161" s="1736">
        <v>0</v>
      </c>
      <c r="I161" s="1736">
        <v>0</v>
      </c>
      <c r="J161" s="547">
        <v>0</v>
      </c>
      <c r="K161" s="547">
        <v>0</v>
      </c>
      <c r="L161" s="539">
        <f t="shared" si="10"/>
        <v>0</v>
      </c>
      <c r="M161" s="542">
        <f t="shared" si="11"/>
        <v>0</v>
      </c>
      <c r="N161" s="553">
        <f t="shared" si="12"/>
        <v>0</v>
      </c>
      <c r="O161" s="557"/>
      <c r="P161" s="557"/>
      <c r="Q161" s="555">
        <v>0</v>
      </c>
      <c r="R161" s="550">
        <f t="shared" si="13"/>
        <v>0</v>
      </c>
      <c r="S161" s="550">
        <f t="shared" si="14"/>
        <v>0</v>
      </c>
      <c r="T161" s="547">
        <v>0</v>
      </c>
      <c r="U161" s="547">
        <v>0</v>
      </c>
      <c r="V161" s="547">
        <v>0</v>
      </c>
      <c r="X161" s="231" t="s">
        <v>6562</v>
      </c>
      <c r="Z161" s="1369"/>
      <c r="AB161" s="1361"/>
      <c r="AC161" s="1362"/>
      <c r="AD161" s="582">
        <v>152</v>
      </c>
      <c r="AE161" s="576" t="s">
        <v>6563</v>
      </c>
      <c r="AF161" s="593" t="s">
        <v>6564</v>
      </c>
      <c r="AG161" s="593" t="s">
        <v>6565</v>
      </c>
      <c r="AH161" s="593" t="s">
        <v>6566</v>
      </c>
      <c r="AI161" s="593" t="s">
        <v>6567</v>
      </c>
      <c r="AJ161" s="593" t="s">
        <v>6568</v>
      </c>
      <c r="AK161" s="594" t="s">
        <v>6569</v>
      </c>
      <c r="AL161" s="595" t="s">
        <v>6570</v>
      </c>
      <c r="AM161" s="596" t="s">
        <v>6571</v>
      </c>
      <c r="AN161" s="596" t="s">
        <v>6572</v>
      </c>
      <c r="AO161" s="539" t="s">
        <v>6573</v>
      </c>
      <c r="AP161" s="542" t="s">
        <v>6574</v>
      </c>
      <c r="AQ161" s="542" t="s">
        <v>6575</v>
      </c>
      <c r="AR161" s="557"/>
      <c r="AS161" s="557"/>
      <c r="AT161" s="577" t="s">
        <v>6576</v>
      </c>
      <c r="AU161" s="499" t="s">
        <v>6577</v>
      </c>
      <c r="AV161" s="499" t="s">
        <v>6578</v>
      </c>
      <c r="AW161" s="513" t="s">
        <v>6579</v>
      </c>
      <c r="AX161" s="513" t="s">
        <v>6580</v>
      </c>
      <c r="AY161" s="612" t="s">
        <v>6581</v>
      </c>
    </row>
    <row r="162" spans="2:51" ht="15" customHeight="1" outlineLevel="1" thickBot="1">
      <c r="B162" s="1735" t="s">
        <v>6582</v>
      </c>
      <c r="C162" s="1736">
        <v>0</v>
      </c>
      <c r="D162" s="1736">
        <v>0</v>
      </c>
      <c r="E162" s="1736">
        <v>0</v>
      </c>
      <c r="F162" s="1736">
        <v>0</v>
      </c>
      <c r="G162" s="1736">
        <v>0</v>
      </c>
      <c r="H162" s="1736">
        <v>0</v>
      </c>
      <c r="I162" s="1736">
        <v>0</v>
      </c>
      <c r="J162" s="547">
        <v>0</v>
      </c>
      <c r="K162" s="547">
        <v>0</v>
      </c>
      <c r="L162" s="539">
        <f t="shared" si="10"/>
        <v>0</v>
      </c>
      <c r="M162" s="542">
        <f t="shared" si="11"/>
        <v>0</v>
      </c>
      <c r="N162" s="553">
        <f t="shared" si="12"/>
        <v>0</v>
      </c>
      <c r="O162" s="557"/>
      <c r="P162" s="557"/>
      <c r="Q162" s="555">
        <v>0</v>
      </c>
      <c r="R162" s="550">
        <f t="shared" si="13"/>
        <v>0</v>
      </c>
      <c r="S162" s="550">
        <f t="shared" si="14"/>
        <v>0</v>
      </c>
      <c r="T162" s="547">
        <v>0</v>
      </c>
      <c r="U162" s="547">
        <v>0</v>
      </c>
      <c r="V162" s="547">
        <v>0</v>
      </c>
      <c r="X162" s="231" t="s">
        <v>6583</v>
      </c>
      <c r="Z162" s="1369"/>
      <c r="AB162" s="1361"/>
      <c r="AC162" s="1362"/>
      <c r="AD162" s="582">
        <v>153</v>
      </c>
      <c r="AE162" s="576" t="s">
        <v>6584</v>
      </c>
      <c r="AF162" s="593" t="s">
        <v>6585</v>
      </c>
      <c r="AG162" s="593" t="s">
        <v>6586</v>
      </c>
      <c r="AH162" s="593" t="s">
        <v>6587</v>
      </c>
      <c r="AI162" s="593" t="s">
        <v>6588</v>
      </c>
      <c r="AJ162" s="593" t="s">
        <v>6589</v>
      </c>
      <c r="AK162" s="594" t="s">
        <v>6590</v>
      </c>
      <c r="AL162" s="595" t="s">
        <v>6591</v>
      </c>
      <c r="AM162" s="596" t="s">
        <v>6592</v>
      </c>
      <c r="AN162" s="596" t="s">
        <v>6593</v>
      </c>
      <c r="AO162" s="539" t="s">
        <v>6594</v>
      </c>
      <c r="AP162" s="542" t="s">
        <v>6595</v>
      </c>
      <c r="AQ162" s="542" t="s">
        <v>6596</v>
      </c>
      <c r="AR162" s="557"/>
      <c r="AS162" s="557"/>
      <c r="AT162" s="577" t="s">
        <v>6597</v>
      </c>
      <c r="AU162" s="499" t="s">
        <v>6598</v>
      </c>
      <c r="AV162" s="499" t="s">
        <v>6599</v>
      </c>
      <c r="AW162" s="513" t="s">
        <v>6600</v>
      </c>
      <c r="AX162" s="513" t="s">
        <v>6601</v>
      </c>
      <c r="AY162" s="612" t="s">
        <v>6602</v>
      </c>
    </row>
    <row r="163" spans="2:51" ht="15" customHeight="1" outlineLevel="1" thickBot="1">
      <c r="B163" s="1735" t="s">
        <v>6603</v>
      </c>
      <c r="C163" s="1736">
        <v>0</v>
      </c>
      <c r="D163" s="1736">
        <v>0</v>
      </c>
      <c r="E163" s="1736">
        <v>0</v>
      </c>
      <c r="F163" s="1736">
        <v>0</v>
      </c>
      <c r="G163" s="1736">
        <v>0</v>
      </c>
      <c r="H163" s="1736">
        <v>0</v>
      </c>
      <c r="I163" s="1736">
        <v>0</v>
      </c>
      <c r="J163" s="547">
        <v>0</v>
      </c>
      <c r="K163" s="547">
        <v>0</v>
      </c>
      <c r="L163" s="539">
        <f t="shared" si="10"/>
        <v>0</v>
      </c>
      <c r="M163" s="542">
        <f t="shared" si="11"/>
        <v>0</v>
      </c>
      <c r="N163" s="553">
        <f t="shared" si="12"/>
        <v>0</v>
      </c>
      <c r="O163" s="557"/>
      <c r="P163" s="557"/>
      <c r="Q163" s="555">
        <v>0</v>
      </c>
      <c r="R163" s="550">
        <f t="shared" si="13"/>
        <v>0</v>
      </c>
      <c r="S163" s="550">
        <f t="shared" si="14"/>
        <v>0</v>
      </c>
      <c r="T163" s="547">
        <v>0</v>
      </c>
      <c r="U163" s="547">
        <v>0</v>
      </c>
      <c r="V163" s="547">
        <v>0</v>
      </c>
      <c r="X163" s="231" t="s">
        <v>6604</v>
      </c>
      <c r="Z163" s="1369"/>
      <c r="AB163" s="1361"/>
      <c r="AC163" s="1362"/>
      <c r="AD163" s="582">
        <v>154</v>
      </c>
      <c r="AE163" s="576" t="s">
        <v>6605</v>
      </c>
      <c r="AF163" s="593" t="s">
        <v>6606</v>
      </c>
      <c r="AG163" s="593" t="s">
        <v>6607</v>
      </c>
      <c r="AH163" s="593" t="s">
        <v>6608</v>
      </c>
      <c r="AI163" s="593" t="s">
        <v>6609</v>
      </c>
      <c r="AJ163" s="593" t="s">
        <v>6610</v>
      </c>
      <c r="AK163" s="594" t="s">
        <v>6611</v>
      </c>
      <c r="AL163" s="595" t="s">
        <v>6612</v>
      </c>
      <c r="AM163" s="596" t="s">
        <v>6613</v>
      </c>
      <c r="AN163" s="596" t="s">
        <v>6614</v>
      </c>
      <c r="AO163" s="539" t="s">
        <v>6615</v>
      </c>
      <c r="AP163" s="542" t="s">
        <v>6616</v>
      </c>
      <c r="AQ163" s="542" t="s">
        <v>6617</v>
      </c>
      <c r="AR163" s="557"/>
      <c r="AS163" s="557"/>
      <c r="AT163" s="577" t="s">
        <v>6618</v>
      </c>
      <c r="AU163" s="499" t="s">
        <v>6619</v>
      </c>
      <c r="AV163" s="499" t="s">
        <v>6620</v>
      </c>
      <c r="AW163" s="513" t="s">
        <v>6621</v>
      </c>
      <c r="AX163" s="513" t="s">
        <v>6622</v>
      </c>
      <c r="AY163" s="612" t="s">
        <v>6623</v>
      </c>
    </row>
    <row r="164" spans="2:51" ht="15" customHeight="1" outlineLevel="1" thickBot="1">
      <c r="B164" s="1735" t="s">
        <v>6624</v>
      </c>
      <c r="C164" s="1736">
        <v>0</v>
      </c>
      <c r="D164" s="1736">
        <v>0</v>
      </c>
      <c r="E164" s="1736">
        <v>0</v>
      </c>
      <c r="F164" s="1736">
        <v>0</v>
      </c>
      <c r="G164" s="1736">
        <v>0</v>
      </c>
      <c r="H164" s="1736">
        <v>0</v>
      </c>
      <c r="I164" s="1736">
        <v>0</v>
      </c>
      <c r="J164" s="547">
        <v>0</v>
      </c>
      <c r="K164" s="547">
        <v>0</v>
      </c>
      <c r="L164" s="539">
        <f t="shared" si="10"/>
        <v>0</v>
      </c>
      <c r="M164" s="542">
        <f t="shared" si="11"/>
        <v>0</v>
      </c>
      <c r="N164" s="553">
        <f t="shared" si="12"/>
        <v>0</v>
      </c>
      <c r="O164" s="557"/>
      <c r="P164" s="557"/>
      <c r="Q164" s="555">
        <v>0</v>
      </c>
      <c r="R164" s="550">
        <f t="shared" si="13"/>
        <v>0</v>
      </c>
      <c r="S164" s="550">
        <f t="shared" si="14"/>
        <v>0</v>
      </c>
      <c r="T164" s="547">
        <v>0</v>
      </c>
      <c r="U164" s="547">
        <v>0</v>
      </c>
      <c r="V164" s="547">
        <v>0</v>
      </c>
      <c r="X164" s="231" t="s">
        <v>6625</v>
      </c>
      <c r="Z164" s="1369"/>
      <c r="AB164" s="1361"/>
      <c r="AC164" s="1362"/>
      <c r="AD164" s="582">
        <v>155</v>
      </c>
      <c r="AE164" s="576" t="s">
        <v>6626</v>
      </c>
      <c r="AF164" s="593" t="s">
        <v>6627</v>
      </c>
      <c r="AG164" s="593" t="s">
        <v>6628</v>
      </c>
      <c r="AH164" s="593" t="s">
        <v>6629</v>
      </c>
      <c r="AI164" s="593" t="s">
        <v>6630</v>
      </c>
      <c r="AJ164" s="593" t="s">
        <v>6631</v>
      </c>
      <c r="AK164" s="594" t="s">
        <v>6632</v>
      </c>
      <c r="AL164" s="595" t="s">
        <v>6633</v>
      </c>
      <c r="AM164" s="596" t="s">
        <v>6634</v>
      </c>
      <c r="AN164" s="596" t="s">
        <v>6635</v>
      </c>
      <c r="AO164" s="539" t="s">
        <v>6636</v>
      </c>
      <c r="AP164" s="542" t="s">
        <v>6637</v>
      </c>
      <c r="AQ164" s="542" t="s">
        <v>6638</v>
      </c>
      <c r="AR164" s="557"/>
      <c r="AS164" s="557"/>
      <c r="AT164" s="577" t="s">
        <v>6639</v>
      </c>
      <c r="AU164" s="499" t="s">
        <v>6640</v>
      </c>
      <c r="AV164" s="499" t="s">
        <v>6641</v>
      </c>
      <c r="AW164" s="513" t="s">
        <v>6642</v>
      </c>
      <c r="AX164" s="513" t="s">
        <v>6643</v>
      </c>
      <c r="AY164" s="612" t="s">
        <v>6644</v>
      </c>
    </row>
    <row r="165" spans="2:51" ht="15" customHeight="1" outlineLevel="1" thickBot="1">
      <c r="B165" s="1735" t="s">
        <v>6645</v>
      </c>
      <c r="C165" s="1736">
        <v>0</v>
      </c>
      <c r="D165" s="1736">
        <v>0</v>
      </c>
      <c r="E165" s="1736">
        <v>0</v>
      </c>
      <c r="F165" s="1736">
        <v>0</v>
      </c>
      <c r="G165" s="1736">
        <v>0</v>
      </c>
      <c r="H165" s="1736">
        <v>0</v>
      </c>
      <c r="I165" s="1736">
        <v>0</v>
      </c>
      <c r="J165" s="547">
        <v>0</v>
      </c>
      <c r="K165" s="547">
        <v>0</v>
      </c>
      <c r="L165" s="539">
        <f t="shared" si="10"/>
        <v>0</v>
      </c>
      <c r="M165" s="542">
        <f t="shared" si="11"/>
        <v>0</v>
      </c>
      <c r="N165" s="553">
        <f t="shared" si="12"/>
        <v>0</v>
      </c>
      <c r="O165" s="557"/>
      <c r="P165" s="557"/>
      <c r="Q165" s="555">
        <v>0</v>
      </c>
      <c r="R165" s="550">
        <f t="shared" si="13"/>
        <v>0</v>
      </c>
      <c r="S165" s="550">
        <f t="shared" si="14"/>
        <v>0</v>
      </c>
      <c r="T165" s="547">
        <v>0</v>
      </c>
      <c r="U165" s="547">
        <v>0</v>
      </c>
      <c r="V165" s="547">
        <v>0</v>
      </c>
      <c r="X165" s="231" t="s">
        <v>6646</v>
      </c>
      <c r="Z165" s="1369"/>
      <c r="AB165" s="1361"/>
      <c r="AC165" s="1362"/>
      <c r="AD165" s="582">
        <v>156</v>
      </c>
      <c r="AE165" s="576" t="s">
        <v>6647</v>
      </c>
      <c r="AF165" s="593" t="s">
        <v>6648</v>
      </c>
      <c r="AG165" s="593" t="s">
        <v>6649</v>
      </c>
      <c r="AH165" s="593" t="s">
        <v>6650</v>
      </c>
      <c r="AI165" s="593" t="s">
        <v>6651</v>
      </c>
      <c r="AJ165" s="593" t="s">
        <v>6652</v>
      </c>
      <c r="AK165" s="594" t="s">
        <v>6653</v>
      </c>
      <c r="AL165" s="595" t="s">
        <v>6654</v>
      </c>
      <c r="AM165" s="596" t="s">
        <v>6655</v>
      </c>
      <c r="AN165" s="596" t="s">
        <v>6656</v>
      </c>
      <c r="AO165" s="539" t="s">
        <v>6657</v>
      </c>
      <c r="AP165" s="542" t="s">
        <v>6658</v>
      </c>
      <c r="AQ165" s="542" t="s">
        <v>6659</v>
      </c>
      <c r="AR165" s="557"/>
      <c r="AS165" s="557"/>
      <c r="AT165" s="577" t="s">
        <v>6660</v>
      </c>
      <c r="AU165" s="499" t="s">
        <v>6661</v>
      </c>
      <c r="AV165" s="499" t="s">
        <v>6662</v>
      </c>
      <c r="AW165" s="513" t="s">
        <v>6663</v>
      </c>
      <c r="AX165" s="513" t="s">
        <v>6664</v>
      </c>
      <c r="AY165" s="612" t="s">
        <v>6665</v>
      </c>
    </row>
    <row r="166" spans="2:51" ht="15" customHeight="1" outlineLevel="1" thickBot="1">
      <c r="B166" s="1735" t="s">
        <v>6666</v>
      </c>
      <c r="C166" s="1736">
        <v>0</v>
      </c>
      <c r="D166" s="1736">
        <v>0</v>
      </c>
      <c r="E166" s="1736">
        <v>0</v>
      </c>
      <c r="F166" s="1736">
        <v>0</v>
      </c>
      <c r="G166" s="1736">
        <v>0</v>
      </c>
      <c r="H166" s="1736">
        <v>0</v>
      </c>
      <c r="I166" s="1736">
        <v>0</v>
      </c>
      <c r="J166" s="547">
        <v>0</v>
      </c>
      <c r="K166" s="547">
        <v>0</v>
      </c>
      <c r="L166" s="539">
        <f t="shared" si="10"/>
        <v>0</v>
      </c>
      <c r="M166" s="542">
        <f t="shared" si="11"/>
        <v>0</v>
      </c>
      <c r="N166" s="553">
        <f t="shared" si="12"/>
        <v>0</v>
      </c>
      <c r="O166" s="557"/>
      <c r="P166" s="557"/>
      <c r="Q166" s="555">
        <v>0</v>
      </c>
      <c r="R166" s="550">
        <f t="shared" si="13"/>
        <v>0</v>
      </c>
      <c r="S166" s="550">
        <f t="shared" si="14"/>
        <v>0</v>
      </c>
      <c r="T166" s="547">
        <v>0</v>
      </c>
      <c r="U166" s="547">
        <v>0</v>
      </c>
      <c r="V166" s="547">
        <v>0</v>
      </c>
      <c r="X166" s="231" t="s">
        <v>6667</v>
      </c>
      <c r="Z166" s="1369"/>
      <c r="AB166" s="1361"/>
      <c r="AC166" s="1362"/>
      <c r="AD166" s="582">
        <v>157</v>
      </c>
      <c r="AE166" s="576" t="s">
        <v>6668</v>
      </c>
      <c r="AF166" s="593" t="s">
        <v>6669</v>
      </c>
      <c r="AG166" s="593" t="s">
        <v>6670</v>
      </c>
      <c r="AH166" s="593" t="s">
        <v>6671</v>
      </c>
      <c r="AI166" s="593" t="s">
        <v>6672</v>
      </c>
      <c r="AJ166" s="593" t="s">
        <v>6673</v>
      </c>
      <c r="AK166" s="594" t="s">
        <v>6674</v>
      </c>
      <c r="AL166" s="595" t="s">
        <v>6675</v>
      </c>
      <c r="AM166" s="596" t="s">
        <v>6676</v>
      </c>
      <c r="AN166" s="596" t="s">
        <v>6677</v>
      </c>
      <c r="AO166" s="539" t="s">
        <v>6678</v>
      </c>
      <c r="AP166" s="542" t="s">
        <v>6679</v>
      </c>
      <c r="AQ166" s="542" t="s">
        <v>6680</v>
      </c>
      <c r="AR166" s="557"/>
      <c r="AS166" s="557"/>
      <c r="AT166" s="577" t="s">
        <v>6681</v>
      </c>
      <c r="AU166" s="499" t="s">
        <v>6682</v>
      </c>
      <c r="AV166" s="499" t="s">
        <v>6683</v>
      </c>
      <c r="AW166" s="513" t="s">
        <v>6684</v>
      </c>
      <c r="AX166" s="513" t="s">
        <v>6685</v>
      </c>
      <c r="AY166" s="612" t="s">
        <v>6686</v>
      </c>
    </row>
    <row r="167" spans="2:51" ht="15" customHeight="1" outlineLevel="1" thickBot="1">
      <c r="B167" s="1735" t="s">
        <v>6687</v>
      </c>
      <c r="C167" s="1736">
        <v>0</v>
      </c>
      <c r="D167" s="1736">
        <v>0</v>
      </c>
      <c r="E167" s="1736">
        <v>0</v>
      </c>
      <c r="F167" s="1736">
        <v>0</v>
      </c>
      <c r="G167" s="1736">
        <v>0</v>
      </c>
      <c r="H167" s="1736">
        <v>0</v>
      </c>
      <c r="I167" s="1736">
        <v>0</v>
      </c>
      <c r="J167" s="547">
        <v>0</v>
      </c>
      <c r="K167" s="547">
        <v>0</v>
      </c>
      <c r="L167" s="539">
        <f t="shared" si="10"/>
        <v>0</v>
      </c>
      <c r="M167" s="542">
        <f t="shared" si="11"/>
        <v>0</v>
      </c>
      <c r="N167" s="553">
        <f t="shared" si="12"/>
        <v>0</v>
      </c>
      <c r="O167" s="557"/>
      <c r="P167" s="557"/>
      <c r="Q167" s="555">
        <v>0</v>
      </c>
      <c r="R167" s="550">
        <f t="shared" si="13"/>
        <v>0</v>
      </c>
      <c r="S167" s="550">
        <f t="shared" si="14"/>
        <v>0</v>
      </c>
      <c r="T167" s="547">
        <v>0</v>
      </c>
      <c r="U167" s="547">
        <v>0</v>
      </c>
      <c r="V167" s="547">
        <v>0</v>
      </c>
      <c r="X167" s="231" t="s">
        <v>6688</v>
      </c>
      <c r="Z167" s="1369"/>
      <c r="AB167" s="1361"/>
      <c r="AC167" s="1362"/>
      <c r="AD167" s="582">
        <v>158</v>
      </c>
      <c r="AE167" s="576" t="s">
        <v>6689</v>
      </c>
      <c r="AF167" s="593" t="s">
        <v>6690</v>
      </c>
      <c r="AG167" s="593" t="s">
        <v>6691</v>
      </c>
      <c r="AH167" s="593" t="s">
        <v>6692</v>
      </c>
      <c r="AI167" s="593" t="s">
        <v>6693</v>
      </c>
      <c r="AJ167" s="593" t="s">
        <v>6694</v>
      </c>
      <c r="AK167" s="594" t="s">
        <v>6695</v>
      </c>
      <c r="AL167" s="595" t="s">
        <v>6696</v>
      </c>
      <c r="AM167" s="596" t="s">
        <v>6697</v>
      </c>
      <c r="AN167" s="596" t="s">
        <v>6698</v>
      </c>
      <c r="AO167" s="539" t="s">
        <v>6699</v>
      </c>
      <c r="AP167" s="542" t="s">
        <v>6700</v>
      </c>
      <c r="AQ167" s="542" t="s">
        <v>6701</v>
      </c>
      <c r="AR167" s="557"/>
      <c r="AS167" s="557"/>
      <c r="AT167" s="577" t="s">
        <v>6702</v>
      </c>
      <c r="AU167" s="499" t="s">
        <v>6703</v>
      </c>
      <c r="AV167" s="499" t="s">
        <v>6704</v>
      </c>
      <c r="AW167" s="513" t="s">
        <v>6705</v>
      </c>
      <c r="AX167" s="513" t="s">
        <v>6706</v>
      </c>
      <c r="AY167" s="612" t="s">
        <v>6707</v>
      </c>
    </row>
    <row r="168" spans="2:51" ht="15" customHeight="1" outlineLevel="1" thickBot="1">
      <c r="B168" s="1735" t="s">
        <v>6708</v>
      </c>
      <c r="C168" s="1736">
        <v>0</v>
      </c>
      <c r="D168" s="1736">
        <v>0</v>
      </c>
      <c r="E168" s="1736">
        <v>0</v>
      </c>
      <c r="F168" s="1736">
        <v>0</v>
      </c>
      <c r="G168" s="1736">
        <v>0</v>
      </c>
      <c r="H168" s="1736">
        <v>0</v>
      </c>
      <c r="I168" s="1736">
        <v>0</v>
      </c>
      <c r="J168" s="547">
        <v>0</v>
      </c>
      <c r="K168" s="547">
        <v>0</v>
      </c>
      <c r="L168" s="539">
        <f t="shared" si="10"/>
        <v>0</v>
      </c>
      <c r="M168" s="542">
        <f t="shared" si="11"/>
        <v>0</v>
      </c>
      <c r="N168" s="553">
        <f t="shared" si="12"/>
        <v>0</v>
      </c>
      <c r="O168" s="557"/>
      <c r="P168" s="557"/>
      <c r="Q168" s="555">
        <v>0</v>
      </c>
      <c r="R168" s="550">
        <f t="shared" si="13"/>
        <v>0</v>
      </c>
      <c r="S168" s="550">
        <f t="shared" si="14"/>
        <v>0</v>
      </c>
      <c r="T168" s="547">
        <v>0</v>
      </c>
      <c r="U168" s="547">
        <v>0</v>
      </c>
      <c r="V168" s="547">
        <v>0</v>
      </c>
      <c r="X168" s="231" t="s">
        <v>6709</v>
      </c>
      <c r="Z168" s="1369"/>
      <c r="AB168" s="1361"/>
      <c r="AC168" s="1362"/>
      <c r="AD168" s="582">
        <v>159</v>
      </c>
      <c r="AE168" s="576" t="s">
        <v>6710</v>
      </c>
      <c r="AF168" s="593" t="s">
        <v>6711</v>
      </c>
      <c r="AG168" s="593" t="s">
        <v>6712</v>
      </c>
      <c r="AH168" s="593" t="s">
        <v>6713</v>
      </c>
      <c r="AI168" s="593" t="s">
        <v>6714</v>
      </c>
      <c r="AJ168" s="593" t="s">
        <v>6715</v>
      </c>
      <c r="AK168" s="594" t="s">
        <v>6716</v>
      </c>
      <c r="AL168" s="595" t="s">
        <v>6717</v>
      </c>
      <c r="AM168" s="596" t="s">
        <v>6718</v>
      </c>
      <c r="AN168" s="596" t="s">
        <v>6719</v>
      </c>
      <c r="AO168" s="539" t="s">
        <v>6720</v>
      </c>
      <c r="AP168" s="542" t="s">
        <v>6721</v>
      </c>
      <c r="AQ168" s="542" t="s">
        <v>6722</v>
      </c>
      <c r="AR168" s="557"/>
      <c r="AS168" s="557"/>
      <c r="AT168" s="577" t="s">
        <v>6723</v>
      </c>
      <c r="AU168" s="499" t="s">
        <v>6724</v>
      </c>
      <c r="AV168" s="499" t="s">
        <v>6725</v>
      </c>
      <c r="AW168" s="513" t="s">
        <v>6726</v>
      </c>
      <c r="AX168" s="513" t="s">
        <v>6727</v>
      </c>
      <c r="AY168" s="612" t="s">
        <v>6728</v>
      </c>
    </row>
    <row r="169" spans="2:51" ht="15" customHeight="1" outlineLevel="1" thickBot="1">
      <c r="B169" s="1735" t="s">
        <v>6729</v>
      </c>
      <c r="C169" s="1736">
        <v>0</v>
      </c>
      <c r="D169" s="1736">
        <v>0</v>
      </c>
      <c r="E169" s="1736">
        <v>0</v>
      </c>
      <c r="F169" s="1736">
        <v>0</v>
      </c>
      <c r="G169" s="1736">
        <v>0</v>
      </c>
      <c r="H169" s="1736">
        <v>0</v>
      </c>
      <c r="I169" s="1736">
        <v>0</v>
      </c>
      <c r="J169" s="547">
        <v>0</v>
      </c>
      <c r="K169" s="547">
        <v>0</v>
      </c>
      <c r="L169" s="539">
        <f t="shared" si="10"/>
        <v>0</v>
      </c>
      <c r="M169" s="542">
        <f t="shared" si="11"/>
        <v>0</v>
      </c>
      <c r="N169" s="553">
        <f t="shared" si="12"/>
        <v>0</v>
      </c>
      <c r="O169" s="557"/>
      <c r="P169" s="557"/>
      <c r="Q169" s="555">
        <v>0</v>
      </c>
      <c r="R169" s="550">
        <f t="shared" si="13"/>
        <v>0</v>
      </c>
      <c r="S169" s="550">
        <f t="shared" si="14"/>
        <v>0</v>
      </c>
      <c r="T169" s="547">
        <v>0</v>
      </c>
      <c r="U169" s="547">
        <v>0</v>
      </c>
      <c r="V169" s="547">
        <v>0</v>
      </c>
      <c r="X169" s="231" t="s">
        <v>6730</v>
      </c>
      <c r="Z169" s="1369"/>
      <c r="AB169" s="1361"/>
      <c r="AC169" s="1362"/>
      <c r="AD169" s="582">
        <v>160</v>
      </c>
      <c r="AE169" s="576" t="s">
        <v>6731</v>
      </c>
      <c r="AF169" s="593" t="s">
        <v>6732</v>
      </c>
      <c r="AG169" s="593" t="s">
        <v>6733</v>
      </c>
      <c r="AH169" s="593" t="s">
        <v>6734</v>
      </c>
      <c r="AI169" s="593" t="s">
        <v>6735</v>
      </c>
      <c r="AJ169" s="593" t="s">
        <v>6736</v>
      </c>
      <c r="AK169" s="594" t="s">
        <v>6737</v>
      </c>
      <c r="AL169" s="595" t="s">
        <v>6738</v>
      </c>
      <c r="AM169" s="596" t="s">
        <v>6739</v>
      </c>
      <c r="AN169" s="596" t="s">
        <v>6740</v>
      </c>
      <c r="AO169" s="539" t="s">
        <v>6741</v>
      </c>
      <c r="AP169" s="542" t="s">
        <v>6742</v>
      </c>
      <c r="AQ169" s="542" t="s">
        <v>6743</v>
      </c>
      <c r="AR169" s="557"/>
      <c r="AS169" s="557"/>
      <c r="AT169" s="577" t="s">
        <v>6744</v>
      </c>
      <c r="AU169" s="499" t="s">
        <v>6745</v>
      </c>
      <c r="AV169" s="499" t="s">
        <v>6746</v>
      </c>
      <c r="AW169" s="513" t="s">
        <v>6747</v>
      </c>
      <c r="AX169" s="513" t="s">
        <v>6748</v>
      </c>
      <c r="AY169" s="612" t="s">
        <v>6749</v>
      </c>
    </row>
    <row r="170" spans="2:51" ht="15" customHeight="1" outlineLevel="1" thickBot="1">
      <c r="B170" s="1735" t="s">
        <v>6750</v>
      </c>
      <c r="C170" s="1736">
        <v>0</v>
      </c>
      <c r="D170" s="1736">
        <v>0</v>
      </c>
      <c r="E170" s="1736">
        <v>0</v>
      </c>
      <c r="F170" s="1736">
        <v>0</v>
      </c>
      <c r="G170" s="1736">
        <v>0</v>
      </c>
      <c r="H170" s="1736">
        <v>0</v>
      </c>
      <c r="I170" s="1736">
        <v>0</v>
      </c>
      <c r="J170" s="547">
        <v>0</v>
      </c>
      <c r="K170" s="547">
        <v>0</v>
      </c>
      <c r="L170" s="539">
        <f t="shared" si="10"/>
        <v>0</v>
      </c>
      <c r="M170" s="542">
        <f t="shared" si="11"/>
        <v>0</v>
      </c>
      <c r="N170" s="553">
        <f t="shared" si="12"/>
        <v>0</v>
      </c>
      <c r="O170" s="557"/>
      <c r="P170" s="557"/>
      <c r="Q170" s="555">
        <v>0</v>
      </c>
      <c r="R170" s="550">
        <f t="shared" si="13"/>
        <v>0</v>
      </c>
      <c r="S170" s="550">
        <f t="shared" si="14"/>
        <v>0</v>
      </c>
      <c r="T170" s="547">
        <v>0</v>
      </c>
      <c r="U170" s="547">
        <v>0</v>
      </c>
      <c r="V170" s="547">
        <v>0</v>
      </c>
      <c r="X170" s="231" t="s">
        <v>6751</v>
      </c>
      <c r="Z170" s="1369"/>
      <c r="AB170" s="1361"/>
      <c r="AC170" s="1362"/>
      <c r="AD170" s="582">
        <v>161</v>
      </c>
      <c r="AE170" s="576" t="s">
        <v>6752</v>
      </c>
      <c r="AF170" s="593" t="s">
        <v>6753</v>
      </c>
      <c r="AG170" s="593" t="s">
        <v>6754</v>
      </c>
      <c r="AH170" s="593" t="s">
        <v>6755</v>
      </c>
      <c r="AI170" s="593" t="s">
        <v>6756</v>
      </c>
      <c r="AJ170" s="593" t="s">
        <v>6757</v>
      </c>
      <c r="AK170" s="594" t="s">
        <v>6758</v>
      </c>
      <c r="AL170" s="595" t="s">
        <v>6759</v>
      </c>
      <c r="AM170" s="596" t="s">
        <v>6760</v>
      </c>
      <c r="AN170" s="596" t="s">
        <v>6761</v>
      </c>
      <c r="AO170" s="539" t="s">
        <v>6762</v>
      </c>
      <c r="AP170" s="542" t="s">
        <v>6763</v>
      </c>
      <c r="AQ170" s="542" t="s">
        <v>6764</v>
      </c>
      <c r="AR170" s="557"/>
      <c r="AS170" s="557"/>
      <c r="AT170" s="577" t="s">
        <v>6765</v>
      </c>
      <c r="AU170" s="499" t="s">
        <v>6766</v>
      </c>
      <c r="AV170" s="499" t="s">
        <v>6767</v>
      </c>
      <c r="AW170" s="513" t="s">
        <v>6768</v>
      </c>
      <c r="AX170" s="513" t="s">
        <v>6769</v>
      </c>
      <c r="AY170" s="612" t="s">
        <v>6770</v>
      </c>
    </row>
    <row r="171" spans="2:51" ht="15" customHeight="1" outlineLevel="1" thickBot="1">
      <c r="B171" s="1735" t="s">
        <v>6771</v>
      </c>
      <c r="C171" s="1736">
        <v>0</v>
      </c>
      <c r="D171" s="1736">
        <v>0</v>
      </c>
      <c r="E171" s="1736">
        <v>0</v>
      </c>
      <c r="F171" s="1736">
        <v>0</v>
      </c>
      <c r="G171" s="1736">
        <v>0</v>
      </c>
      <c r="H171" s="1736">
        <v>0</v>
      </c>
      <c r="I171" s="1736">
        <v>0</v>
      </c>
      <c r="J171" s="547">
        <v>0</v>
      </c>
      <c r="K171" s="547">
        <v>0</v>
      </c>
      <c r="L171" s="539">
        <f t="shared" si="10"/>
        <v>0</v>
      </c>
      <c r="M171" s="542">
        <f t="shared" si="11"/>
        <v>0</v>
      </c>
      <c r="N171" s="553">
        <f t="shared" si="12"/>
        <v>0</v>
      </c>
      <c r="O171" s="557"/>
      <c r="P171" s="557"/>
      <c r="Q171" s="555">
        <v>0</v>
      </c>
      <c r="R171" s="550">
        <f t="shared" si="13"/>
        <v>0</v>
      </c>
      <c r="S171" s="550">
        <f t="shared" si="14"/>
        <v>0</v>
      </c>
      <c r="T171" s="547">
        <v>0</v>
      </c>
      <c r="U171" s="547">
        <v>0</v>
      </c>
      <c r="V171" s="547">
        <v>0</v>
      </c>
      <c r="X171" s="231" t="s">
        <v>6772</v>
      </c>
      <c r="Z171" s="1369"/>
      <c r="AB171" s="1361"/>
      <c r="AC171" s="1362"/>
      <c r="AD171" s="582">
        <v>162</v>
      </c>
      <c r="AE171" s="576" t="s">
        <v>6773</v>
      </c>
      <c r="AF171" s="593" t="s">
        <v>6774</v>
      </c>
      <c r="AG171" s="593" t="s">
        <v>6775</v>
      </c>
      <c r="AH171" s="593" t="s">
        <v>6776</v>
      </c>
      <c r="AI171" s="593" t="s">
        <v>6777</v>
      </c>
      <c r="AJ171" s="593" t="s">
        <v>6778</v>
      </c>
      <c r="AK171" s="594" t="s">
        <v>6779</v>
      </c>
      <c r="AL171" s="595" t="s">
        <v>6780</v>
      </c>
      <c r="AM171" s="596" t="s">
        <v>6781</v>
      </c>
      <c r="AN171" s="596" t="s">
        <v>6782</v>
      </c>
      <c r="AO171" s="539" t="s">
        <v>6783</v>
      </c>
      <c r="AP171" s="542" t="s">
        <v>6784</v>
      </c>
      <c r="AQ171" s="542" t="s">
        <v>6785</v>
      </c>
      <c r="AR171" s="557"/>
      <c r="AS171" s="557"/>
      <c r="AT171" s="577" t="s">
        <v>6786</v>
      </c>
      <c r="AU171" s="499" t="s">
        <v>6787</v>
      </c>
      <c r="AV171" s="499" t="s">
        <v>6788</v>
      </c>
      <c r="AW171" s="513" t="s">
        <v>6789</v>
      </c>
      <c r="AX171" s="513" t="s">
        <v>6790</v>
      </c>
      <c r="AY171" s="612" t="s">
        <v>6791</v>
      </c>
    </row>
    <row r="172" spans="2:51" ht="15" customHeight="1" outlineLevel="1" thickBot="1">
      <c r="B172" s="1735" t="s">
        <v>6792</v>
      </c>
      <c r="C172" s="1736">
        <v>0</v>
      </c>
      <c r="D172" s="1736">
        <v>0</v>
      </c>
      <c r="E172" s="1736">
        <v>0</v>
      </c>
      <c r="F172" s="1736">
        <v>0</v>
      </c>
      <c r="G172" s="1736">
        <v>0</v>
      </c>
      <c r="H172" s="1736">
        <v>0</v>
      </c>
      <c r="I172" s="1736">
        <v>0</v>
      </c>
      <c r="J172" s="547">
        <v>0</v>
      </c>
      <c r="K172" s="547">
        <v>0</v>
      </c>
      <c r="L172" s="539">
        <f t="shared" si="10"/>
        <v>0</v>
      </c>
      <c r="M172" s="542">
        <f t="shared" si="11"/>
        <v>0</v>
      </c>
      <c r="N172" s="553">
        <f t="shared" si="12"/>
        <v>0</v>
      </c>
      <c r="O172" s="557"/>
      <c r="P172" s="557"/>
      <c r="Q172" s="555">
        <v>0</v>
      </c>
      <c r="R172" s="550">
        <f t="shared" si="13"/>
        <v>0</v>
      </c>
      <c r="S172" s="550">
        <f t="shared" si="14"/>
        <v>0</v>
      </c>
      <c r="T172" s="547">
        <v>0</v>
      </c>
      <c r="U172" s="547">
        <v>0</v>
      </c>
      <c r="V172" s="547">
        <v>0</v>
      </c>
      <c r="X172" s="231" t="s">
        <v>6793</v>
      </c>
      <c r="Z172" s="1369"/>
      <c r="AB172" s="1361"/>
      <c r="AC172" s="1362"/>
      <c r="AD172" s="582">
        <v>163</v>
      </c>
      <c r="AE172" s="576" t="s">
        <v>6794</v>
      </c>
      <c r="AF172" s="593" t="s">
        <v>6795</v>
      </c>
      <c r="AG172" s="593" t="s">
        <v>6796</v>
      </c>
      <c r="AH172" s="593" t="s">
        <v>6797</v>
      </c>
      <c r="AI172" s="593" t="s">
        <v>6798</v>
      </c>
      <c r="AJ172" s="593" t="s">
        <v>6799</v>
      </c>
      <c r="AK172" s="594" t="s">
        <v>6800</v>
      </c>
      <c r="AL172" s="595" t="s">
        <v>6801</v>
      </c>
      <c r="AM172" s="596" t="s">
        <v>6802</v>
      </c>
      <c r="AN172" s="596" t="s">
        <v>6803</v>
      </c>
      <c r="AO172" s="539" t="s">
        <v>6804</v>
      </c>
      <c r="AP172" s="542" t="s">
        <v>6805</v>
      </c>
      <c r="AQ172" s="542" t="s">
        <v>6806</v>
      </c>
      <c r="AR172" s="557"/>
      <c r="AS172" s="557"/>
      <c r="AT172" s="577" t="s">
        <v>6807</v>
      </c>
      <c r="AU172" s="499" t="s">
        <v>6808</v>
      </c>
      <c r="AV172" s="499" t="s">
        <v>6809</v>
      </c>
      <c r="AW172" s="513" t="s">
        <v>6810</v>
      </c>
      <c r="AX172" s="513" t="s">
        <v>6811</v>
      </c>
      <c r="AY172" s="612" t="s">
        <v>6812</v>
      </c>
    </row>
    <row r="173" spans="2:51" ht="15" customHeight="1" outlineLevel="1" thickBot="1">
      <c r="B173" s="1735" t="s">
        <v>6813</v>
      </c>
      <c r="C173" s="1736">
        <v>0</v>
      </c>
      <c r="D173" s="1736">
        <v>0</v>
      </c>
      <c r="E173" s="1736">
        <v>0</v>
      </c>
      <c r="F173" s="1736">
        <v>0</v>
      </c>
      <c r="G173" s="1736">
        <v>0</v>
      </c>
      <c r="H173" s="1736">
        <v>0</v>
      </c>
      <c r="I173" s="1736">
        <v>0</v>
      </c>
      <c r="J173" s="547">
        <v>0</v>
      </c>
      <c r="K173" s="547">
        <v>0</v>
      </c>
      <c r="L173" s="539">
        <f t="shared" si="10"/>
        <v>0</v>
      </c>
      <c r="M173" s="542">
        <f t="shared" si="11"/>
        <v>0</v>
      </c>
      <c r="N173" s="553">
        <f t="shared" si="12"/>
        <v>0</v>
      </c>
      <c r="O173" s="557"/>
      <c r="P173" s="557"/>
      <c r="Q173" s="555">
        <v>0</v>
      </c>
      <c r="R173" s="550">
        <f t="shared" si="13"/>
        <v>0</v>
      </c>
      <c r="S173" s="550">
        <f t="shared" si="14"/>
        <v>0</v>
      </c>
      <c r="T173" s="547">
        <v>0</v>
      </c>
      <c r="U173" s="547">
        <v>0</v>
      </c>
      <c r="V173" s="547">
        <v>0</v>
      </c>
      <c r="X173" s="231" t="s">
        <v>6814</v>
      </c>
      <c r="Z173" s="1369"/>
      <c r="AB173" s="1361"/>
      <c r="AC173" s="1362"/>
      <c r="AD173" s="582">
        <v>164</v>
      </c>
      <c r="AE173" s="576" t="s">
        <v>6815</v>
      </c>
      <c r="AF173" s="593" t="s">
        <v>6816</v>
      </c>
      <c r="AG173" s="593" t="s">
        <v>6817</v>
      </c>
      <c r="AH173" s="593" t="s">
        <v>6818</v>
      </c>
      <c r="AI173" s="593" t="s">
        <v>6819</v>
      </c>
      <c r="AJ173" s="593" t="s">
        <v>6820</v>
      </c>
      <c r="AK173" s="594" t="s">
        <v>6821</v>
      </c>
      <c r="AL173" s="595" t="s">
        <v>6822</v>
      </c>
      <c r="AM173" s="596" t="s">
        <v>6823</v>
      </c>
      <c r="AN173" s="596" t="s">
        <v>6824</v>
      </c>
      <c r="AO173" s="539" t="s">
        <v>6825</v>
      </c>
      <c r="AP173" s="542" t="s">
        <v>6826</v>
      </c>
      <c r="AQ173" s="542" t="s">
        <v>6827</v>
      </c>
      <c r="AR173" s="557"/>
      <c r="AS173" s="557"/>
      <c r="AT173" s="577" t="s">
        <v>6828</v>
      </c>
      <c r="AU173" s="499" t="s">
        <v>6829</v>
      </c>
      <c r="AV173" s="499" t="s">
        <v>6830</v>
      </c>
      <c r="AW173" s="513" t="s">
        <v>6831</v>
      </c>
      <c r="AX173" s="513" t="s">
        <v>6832</v>
      </c>
      <c r="AY173" s="612" t="s">
        <v>6833</v>
      </c>
    </row>
    <row r="174" spans="2:51" ht="15" customHeight="1" outlineLevel="1" thickBot="1">
      <c r="B174" s="1735" t="s">
        <v>6834</v>
      </c>
      <c r="C174" s="1736">
        <v>0</v>
      </c>
      <c r="D174" s="1736">
        <v>0</v>
      </c>
      <c r="E174" s="1736">
        <v>0</v>
      </c>
      <c r="F174" s="1736">
        <v>0</v>
      </c>
      <c r="G174" s="1736">
        <v>0</v>
      </c>
      <c r="H174" s="1736">
        <v>0</v>
      </c>
      <c r="I174" s="1736">
        <v>0</v>
      </c>
      <c r="J174" s="547">
        <v>0</v>
      </c>
      <c r="K174" s="547">
        <v>0</v>
      </c>
      <c r="L174" s="539">
        <f t="shared" si="10"/>
        <v>0</v>
      </c>
      <c r="M174" s="542">
        <f t="shared" si="11"/>
        <v>0</v>
      </c>
      <c r="N174" s="553">
        <f t="shared" si="12"/>
        <v>0</v>
      </c>
      <c r="O174" s="557"/>
      <c r="P174" s="557"/>
      <c r="Q174" s="555">
        <v>0</v>
      </c>
      <c r="R174" s="550">
        <f t="shared" si="13"/>
        <v>0</v>
      </c>
      <c r="S174" s="550">
        <f t="shared" si="14"/>
        <v>0</v>
      </c>
      <c r="T174" s="547">
        <v>0</v>
      </c>
      <c r="U174" s="547">
        <v>0</v>
      </c>
      <c r="V174" s="547">
        <v>0</v>
      </c>
      <c r="X174" s="231" t="s">
        <v>6835</v>
      </c>
      <c r="Z174" s="1369"/>
      <c r="AB174" s="1361"/>
      <c r="AC174" s="1362"/>
      <c r="AD174" s="582">
        <v>165</v>
      </c>
      <c r="AE174" s="576" t="s">
        <v>6836</v>
      </c>
      <c r="AF174" s="593" t="s">
        <v>6837</v>
      </c>
      <c r="AG174" s="593" t="s">
        <v>6838</v>
      </c>
      <c r="AH174" s="593" t="s">
        <v>6839</v>
      </c>
      <c r="AI174" s="593" t="s">
        <v>6840</v>
      </c>
      <c r="AJ174" s="593" t="s">
        <v>6841</v>
      </c>
      <c r="AK174" s="594" t="s">
        <v>6842</v>
      </c>
      <c r="AL174" s="595" t="s">
        <v>6843</v>
      </c>
      <c r="AM174" s="596" t="s">
        <v>6844</v>
      </c>
      <c r="AN174" s="596" t="s">
        <v>6845</v>
      </c>
      <c r="AO174" s="539" t="s">
        <v>6846</v>
      </c>
      <c r="AP174" s="542" t="s">
        <v>6847</v>
      </c>
      <c r="AQ174" s="542" t="s">
        <v>6848</v>
      </c>
      <c r="AR174" s="557"/>
      <c r="AS174" s="557"/>
      <c r="AT174" s="577" t="s">
        <v>6849</v>
      </c>
      <c r="AU174" s="499" t="s">
        <v>6850</v>
      </c>
      <c r="AV174" s="499" t="s">
        <v>6851</v>
      </c>
      <c r="AW174" s="513" t="s">
        <v>6852</v>
      </c>
      <c r="AX174" s="513" t="s">
        <v>6853</v>
      </c>
      <c r="AY174" s="612" t="s">
        <v>6854</v>
      </c>
    </row>
    <row r="175" spans="2:51" ht="15" customHeight="1" outlineLevel="1" thickBot="1">
      <c r="B175" s="1735" t="s">
        <v>6855</v>
      </c>
      <c r="C175" s="1736">
        <v>0</v>
      </c>
      <c r="D175" s="1736">
        <v>0</v>
      </c>
      <c r="E175" s="1736">
        <v>0</v>
      </c>
      <c r="F175" s="1736">
        <v>0</v>
      </c>
      <c r="G175" s="1736">
        <v>0</v>
      </c>
      <c r="H175" s="1736">
        <v>0</v>
      </c>
      <c r="I175" s="1736">
        <v>0</v>
      </c>
      <c r="J175" s="547">
        <v>0</v>
      </c>
      <c r="K175" s="547">
        <v>0</v>
      </c>
      <c r="L175" s="539">
        <f t="shared" si="10"/>
        <v>0</v>
      </c>
      <c r="M175" s="542">
        <f t="shared" si="11"/>
        <v>0</v>
      </c>
      <c r="N175" s="553">
        <f t="shared" si="12"/>
        <v>0</v>
      </c>
      <c r="O175" s="557"/>
      <c r="P175" s="557"/>
      <c r="Q175" s="555">
        <v>0</v>
      </c>
      <c r="R175" s="550">
        <f t="shared" si="13"/>
        <v>0</v>
      </c>
      <c r="S175" s="550">
        <f t="shared" si="14"/>
        <v>0</v>
      </c>
      <c r="T175" s="547">
        <v>0</v>
      </c>
      <c r="U175" s="547">
        <v>0</v>
      </c>
      <c r="V175" s="547">
        <v>0</v>
      </c>
      <c r="X175" s="231" t="s">
        <v>6856</v>
      </c>
      <c r="Z175" s="1369"/>
      <c r="AB175" s="1361"/>
      <c r="AC175" s="1362"/>
      <c r="AD175" s="582">
        <v>166</v>
      </c>
      <c r="AE175" s="576" t="s">
        <v>6857</v>
      </c>
      <c r="AF175" s="593" t="s">
        <v>6858</v>
      </c>
      <c r="AG175" s="593" t="s">
        <v>6859</v>
      </c>
      <c r="AH175" s="593" t="s">
        <v>6860</v>
      </c>
      <c r="AI175" s="593" t="s">
        <v>6861</v>
      </c>
      <c r="AJ175" s="593" t="s">
        <v>6862</v>
      </c>
      <c r="AK175" s="594" t="s">
        <v>6863</v>
      </c>
      <c r="AL175" s="595" t="s">
        <v>6864</v>
      </c>
      <c r="AM175" s="596" t="s">
        <v>6865</v>
      </c>
      <c r="AN175" s="596" t="s">
        <v>6866</v>
      </c>
      <c r="AO175" s="539" t="s">
        <v>6867</v>
      </c>
      <c r="AP175" s="542" t="s">
        <v>6868</v>
      </c>
      <c r="AQ175" s="542" t="s">
        <v>6869</v>
      </c>
      <c r="AR175" s="557"/>
      <c r="AS175" s="557"/>
      <c r="AT175" s="577" t="s">
        <v>6870</v>
      </c>
      <c r="AU175" s="499" t="s">
        <v>6871</v>
      </c>
      <c r="AV175" s="499" t="s">
        <v>6872</v>
      </c>
      <c r="AW175" s="513" t="s">
        <v>6873</v>
      </c>
      <c r="AX175" s="513" t="s">
        <v>6874</v>
      </c>
      <c r="AY175" s="612" t="s">
        <v>6875</v>
      </c>
    </row>
    <row r="176" spans="2:51" ht="15" customHeight="1" outlineLevel="1" thickBot="1">
      <c r="B176" s="1735" t="s">
        <v>6876</v>
      </c>
      <c r="C176" s="1736">
        <v>0</v>
      </c>
      <c r="D176" s="1736">
        <v>0</v>
      </c>
      <c r="E176" s="1736">
        <v>0</v>
      </c>
      <c r="F176" s="1736">
        <v>0</v>
      </c>
      <c r="G176" s="1736">
        <v>0</v>
      </c>
      <c r="H176" s="1736">
        <v>0</v>
      </c>
      <c r="I176" s="1736">
        <v>0</v>
      </c>
      <c r="J176" s="547">
        <v>0</v>
      </c>
      <c r="K176" s="547">
        <v>0</v>
      </c>
      <c r="L176" s="539">
        <f t="shared" si="10"/>
        <v>0</v>
      </c>
      <c r="M176" s="542">
        <f t="shared" si="11"/>
        <v>0</v>
      </c>
      <c r="N176" s="553">
        <f t="shared" si="12"/>
        <v>0</v>
      </c>
      <c r="O176" s="557"/>
      <c r="P176" s="557"/>
      <c r="Q176" s="555">
        <v>0</v>
      </c>
      <c r="R176" s="550">
        <f t="shared" si="13"/>
        <v>0</v>
      </c>
      <c r="S176" s="550">
        <f t="shared" si="14"/>
        <v>0</v>
      </c>
      <c r="T176" s="547">
        <v>0</v>
      </c>
      <c r="U176" s="547">
        <v>0</v>
      </c>
      <c r="V176" s="547">
        <v>0</v>
      </c>
      <c r="X176" s="231" t="s">
        <v>6877</v>
      </c>
      <c r="Z176" s="1369"/>
      <c r="AB176" s="1361"/>
      <c r="AC176" s="1362"/>
      <c r="AD176" s="582">
        <v>167</v>
      </c>
      <c r="AE176" s="576" t="s">
        <v>6878</v>
      </c>
      <c r="AF176" s="593" t="s">
        <v>6879</v>
      </c>
      <c r="AG176" s="593" t="s">
        <v>6880</v>
      </c>
      <c r="AH176" s="593" t="s">
        <v>6881</v>
      </c>
      <c r="AI176" s="593" t="s">
        <v>6882</v>
      </c>
      <c r="AJ176" s="593" t="s">
        <v>6883</v>
      </c>
      <c r="AK176" s="594" t="s">
        <v>6884</v>
      </c>
      <c r="AL176" s="595" t="s">
        <v>6885</v>
      </c>
      <c r="AM176" s="596" t="s">
        <v>6886</v>
      </c>
      <c r="AN176" s="596" t="s">
        <v>6887</v>
      </c>
      <c r="AO176" s="539" t="s">
        <v>6888</v>
      </c>
      <c r="AP176" s="542" t="s">
        <v>6889</v>
      </c>
      <c r="AQ176" s="542" t="s">
        <v>6890</v>
      </c>
      <c r="AR176" s="557"/>
      <c r="AS176" s="557"/>
      <c r="AT176" s="577" t="s">
        <v>6891</v>
      </c>
      <c r="AU176" s="499" t="s">
        <v>6892</v>
      </c>
      <c r="AV176" s="499" t="s">
        <v>6893</v>
      </c>
      <c r="AW176" s="513" t="s">
        <v>6894</v>
      </c>
      <c r="AX176" s="513" t="s">
        <v>6895</v>
      </c>
      <c r="AY176" s="612" t="s">
        <v>6896</v>
      </c>
    </row>
    <row r="177" spans="2:51" ht="15" customHeight="1" outlineLevel="1" thickBot="1">
      <c r="B177" s="1735" t="s">
        <v>6897</v>
      </c>
      <c r="C177" s="1736">
        <v>0</v>
      </c>
      <c r="D177" s="1736">
        <v>0</v>
      </c>
      <c r="E177" s="1736">
        <v>0</v>
      </c>
      <c r="F177" s="1736">
        <v>0</v>
      </c>
      <c r="G177" s="1736">
        <v>0</v>
      </c>
      <c r="H177" s="1736">
        <v>0</v>
      </c>
      <c r="I177" s="1736">
        <v>0</v>
      </c>
      <c r="J177" s="547">
        <v>0</v>
      </c>
      <c r="K177" s="547">
        <v>0</v>
      </c>
      <c r="L177" s="539">
        <f t="shared" si="10"/>
        <v>0</v>
      </c>
      <c r="M177" s="542">
        <f t="shared" si="11"/>
        <v>0</v>
      </c>
      <c r="N177" s="553">
        <f t="shared" si="12"/>
        <v>0</v>
      </c>
      <c r="O177" s="557"/>
      <c r="P177" s="557"/>
      <c r="Q177" s="555">
        <v>0</v>
      </c>
      <c r="R177" s="550">
        <f t="shared" si="13"/>
        <v>0</v>
      </c>
      <c r="S177" s="550">
        <f t="shared" si="14"/>
        <v>0</v>
      </c>
      <c r="T177" s="547">
        <v>0</v>
      </c>
      <c r="U177" s="547">
        <v>0</v>
      </c>
      <c r="V177" s="547">
        <v>0</v>
      </c>
      <c r="X177" s="231" t="s">
        <v>6898</v>
      </c>
      <c r="Z177" s="1369"/>
      <c r="AB177" s="1361"/>
      <c r="AC177" s="1362"/>
      <c r="AD177" s="582">
        <v>168</v>
      </c>
      <c r="AE177" s="576" t="s">
        <v>6899</v>
      </c>
      <c r="AF177" s="593" t="s">
        <v>6900</v>
      </c>
      <c r="AG177" s="593" t="s">
        <v>6901</v>
      </c>
      <c r="AH177" s="593" t="s">
        <v>6902</v>
      </c>
      <c r="AI177" s="593" t="s">
        <v>6903</v>
      </c>
      <c r="AJ177" s="593" t="s">
        <v>6904</v>
      </c>
      <c r="AK177" s="594" t="s">
        <v>6905</v>
      </c>
      <c r="AL177" s="595" t="s">
        <v>6906</v>
      </c>
      <c r="AM177" s="596" t="s">
        <v>6907</v>
      </c>
      <c r="AN177" s="596" t="s">
        <v>6908</v>
      </c>
      <c r="AO177" s="539" t="s">
        <v>6909</v>
      </c>
      <c r="AP177" s="542" t="s">
        <v>6910</v>
      </c>
      <c r="AQ177" s="542" t="s">
        <v>6911</v>
      </c>
      <c r="AR177" s="557"/>
      <c r="AS177" s="557"/>
      <c r="AT177" s="577" t="s">
        <v>6912</v>
      </c>
      <c r="AU177" s="499" t="s">
        <v>6913</v>
      </c>
      <c r="AV177" s="499" t="s">
        <v>6914</v>
      </c>
      <c r="AW177" s="513" t="s">
        <v>6915</v>
      </c>
      <c r="AX177" s="513" t="s">
        <v>6916</v>
      </c>
      <c r="AY177" s="612" t="s">
        <v>6917</v>
      </c>
    </row>
    <row r="178" spans="2:51" ht="15" customHeight="1" outlineLevel="1" thickBot="1">
      <c r="B178" s="1735" t="s">
        <v>6918</v>
      </c>
      <c r="C178" s="1736">
        <v>0</v>
      </c>
      <c r="D178" s="1736">
        <v>0</v>
      </c>
      <c r="E178" s="1736">
        <v>0</v>
      </c>
      <c r="F178" s="1736">
        <v>0</v>
      </c>
      <c r="G178" s="1736">
        <v>0</v>
      </c>
      <c r="H178" s="1736">
        <v>0</v>
      </c>
      <c r="I178" s="1736">
        <v>0</v>
      </c>
      <c r="J178" s="547">
        <v>0</v>
      </c>
      <c r="K178" s="547">
        <v>0</v>
      </c>
      <c r="L178" s="539">
        <f t="shared" si="10"/>
        <v>0</v>
      </c>
      <c r="M178" s="542">
        <f t="shared" si="11"/>
        <v>0</v>
      </c>
      <c r="N178" s="553">
        <f t="shared" si="12"/>
        <v>0</v>
      </c>
      <c r="O178" s="557"/>
      <c r="P178" s="557"/>
      <c r="Q178" s="555">
        <v>0</v>
      </c>
      <c r="R178" s="550">
        <f t="shared" si="13"/>
        <v>0</v>
      </c>
      <c r="S178" s="550">
        <f t="shared" si="14"/>
        <v>0</v>
      </c>
      <c r="T178" s="547">
        <v>0</v>
      </c>
      <c r="U178" s="547">
        <v>0</v>
      </c>
      <c r="V178" s="547">
        <v>0</v>
      </c>
      <c r="X178" s="231" t="s">
        <v>6919</v>
      </c>
      <c r="Z178" s="1369"/>
      <c r="AB178" s="1361"/>
      <c r="AC178" s="1362"/>
      <c r="AD178" s="582">
        <v>169</v>
      </c>
      <c r="AE178" s="576" t="s">
        <v>6920</v>
      </c>
      <c r="AF178" s="593" t="s">
        <v>6921</v>
      </c>
      <c r="AG178" s="593" t="s">
        <v>6922</v>
      </c>
      <c r="AH178" s="593" t="s">
        <v>6923</v>
      </c>
      <c r="AI178" s="593" t="s">
        <v>6924</v>
      </c>
      <c r="AJ178" s="593" t="s">
        <v>6925</v>
      </c>
      <c r="AK178" s="594" t="s">
        <v>6926</v>
      </c>
      <c r="AL178" s="595" t="s">
        <v>6927</v>
      </c>
      <c r="AM178" s="596" t="s">
        <v>6928</v>
      </c>
      <c r="AN178" s="596" t="s">
        <v>6929</v>
      </c>
      <c r="AO178" s="539" t="s">
        <v>6930</v>
      </c>
      <c r="AP178" s="542" t="s">
        <v>6931</v>
      </c>
      <c r="AQ178" s="542" t="s">
        <v>6932</v>
      </c>
      <c r="AR178" s="557"/>
      <c r="AS178" s="557"/>
      <c r="AT178" s="577" t="s">
        <v>6933</v>
      </c>
      <c r="AU178" s="499" t="s">
        <v>6934</v>
      </c>
      <c r="AV178" s="499" t="s">
        <v>6935</v>
      </c>
      <c r="AW178" s="513" t="s">
        <v>6936</v>
      </c>
      <c r="AX178" s="513" t="s">
        <v>6937</v>
      </c>
      <c r="AY178" s="612" t="s">
        <v>6938</v>
      </c>
    </row>
    <row r="179" spans="2:51" ht="15" customHeight="1" outlineLevel="1" thickBot="1">
      <c r="B179" s="1735" t="s">
        <v>6939</v>
      </c>
      <c r="C179" s="1736">
        <v>0</v>
      </c>
      <c r="D179" s="1736">
        <v>0</v>
      </c>
      <c r="E179" s="1736">
        <v>0</v>
      </c>
      <c r="F179" s="1736">
        <v>0</v>
      </c>
      <c r="G179" s="1736">
        <v>0</v>
      </c>
      <c r="H179" s="1736">
        <v>0</v>
      </c>
      <c r="I179" s="1736">
        <v>0</v>
      </c>
      <c r="J179" s="547">
        <v>0</v>
      </c>
      <c r="K179" s="547">
        <v>0</v>
      </c>
      <c r="L179" s="539">
        <f t="shared" si="10"/>
        <v>0</v>
      </c>
      <c r="M179" s="542">
        <f t="shared" si="11"/>
        <v>0</v>
      </c>
      <c r="N179" s="553">
        <f t="shared" si="12"/>
        <v>0</v>
      </c>
      <c r="O179" s="557"/>
      <c r="P179" s="557"/>
      <c r="Q179" s="555">
        <v>0</v>
      </c>
      <c r="R179" s="550">
        <f t="shared" si="13"/>
        <v>0</v>
      </c>
      <c r="S179" s="550">
        <f t="shared" si="14"/>
        <v>0</v>
      </c>
      <c r="T179" s="547">
        <v>0</v>
      </c>
      <c r="U179" s="547">
        <v>0</v>
      </c>
      <c r="V179" s="547">
        <v>0</v>
      </c>
      <c r="X179" s="231" t="s">
        <v>6940</v>
      </c>
      <c r="Z179" s="1369"/>
      <c r="AB179" s="1361"/>
      <c r="AC179" s="1362"/>
      <c r="AD179" s="582">
        <v>170</v>
      </c>
      <c r="AE179" s="576" t="s">
        <v>6941</v>
      </c>
      <c r="AF179" s="593" t="s">
        <v>6942</v>
      </c>
      <c r="AG179" s="593" t="s">
        <v>6943</v>
      </c>
      <c r="AH179" s="593" t="s">
        <v>6944</v>
      </c>
      <c r="AI179" s="593" t="s">
        <v>6945</v>
      </c>
      <c r="AJ179" s="593" t="s">
        <v>6946</v>
      </c>
      <c r="AK179" s="594" t="s">
        <v>6947</v>
      </c>
      <c r="AL179" s="595" t="s">
        <v>6948</v>
      </c>
      <c r="AM179" s="596" t="s">
        <v>6949</v>
      </c>
      <c r="AN179" s="596" t="s">
        <v>6950</v>
      </c>
      <c r="AO179" s="539" t="s">
        <v>6951</v>
      </c>
      <c r="AP179" s="542" t="s">
        <v>6952</v>
      </c>
      <c r="AQ179" s="542" t="s">
        <v>6953</v>
      </c>
      <c r="AR179" s="557"/>
      <c r="AS179" s="557"/>
      <c r="AT179" s="577" t="s">
        <v>6954</v>
      </c>
      <c r="AU179" s="499" t="s">
        <v>6955</v>
      </c>
      <c r="AV179" s="499" t="s">
        <v>6956</v>
      </c>
      <c r="AW179" s="513" t="s">
        <v>6957</v>
      </c>
      <c r="AX179" s="513" t="s">
        <v>6958</v>
      </c>
      <c r="AY179" s="612" t="s">
        <v>6959</v>
      </c>
    </row>
    <row r="180" spans="2:51" ht="15" customHeight="1" outlineLevel="1" thickBot="1">
      <c r="B180" s="1735" t="s">
        <v>6960</v>
      </c>
      <c r="C180" s="1736">
        <v>0</v>
      </c>
      <c r="D180" s="1736">
        <v>0</v>
      </c>
      <c r="E180" s="1736">
        <v>0</v>
      </c>
      <c r="F180" s="1736">
        <v>0</v>
      </c>
      <c r="G180" s="1736">
        <v>0</v>
      </c>
      <c r="H180" s="1736">
        <v>0</v>
      </c>
      <c r="I180" s="1736">
        <v>0</v>
      </c>
      <c r="J180" s="547">
        <v>0</v>
      </c>
      <c r="K180" s="547">
        <v>0</v>
      </c>
      <c r="L180" s="539">
        <f t="shared" si="10"/>
        <v>0</v>
      </c>
      <c r="M180" s="542">
        <f t="shared" si="11"/>
        <v>0</v>
      </c>
      <c r="N180" s="553">
        <f t="shared" si="12"/>
        <v>0</v>
      </c>
      <c r="O180" s="557"/>
      <c r="P180" s="557"/>
      <c r="Q180" s="555">
        <v>0</v>
      </c>
      <c r="R180" s="550">
        <f t="shared" si="13"/>
        <v>0</v>
      </c>
      <c r="S180" s="550">
        <f t="shared" si="14"/>
        <v>0</v>
      </c>
      <c r="T180" s="547">
        <v>0</v>
      </c>
      <c r="U180" s="547">
        <v>0</v>
      </c>
      <c r="V180" s="547">
        <v>0</v>
      </c>
      <c r="X180" s="231" t="s">
        <v>6961</v>
      </c>
      <c r="Z180" s="1369"/>
      <c r="AB180" s="1361"/>
      <c r="AC180" s="1362"/>
      <c r="AD180" s="582">
        <v>171</v>
      </c>
      <c r="AE180" s="576" t="s">
        <v>6962</v>
      </c>
      <c r="AF180" s="593" t="s">
        <v>6963</v>
      </c>
      <c r="AG180" s="593" t="s">
        <v>6964</v>
      </c>
      <c r="AH180" s="593" t="s">
        <v>6965</v>
      </c>
      <c r="AI180" s="593" t="s">
        <v>6966</v>
      </c>
      <c r="AJ180" s="593" t="s">
        <v>6967</v>
      </c>
      <c r="AK180" s="594" t="s">
        <v>6968</v>
      </c>
      <c r="AL180" s="595" t="s">
        <v>6969</v>
      </c>
      <c r="AM180" s="596" t="s">
        <v>6970</v>
      </c>
      <c r="AN180" s="596" t="s">
        <v>6971</v>
      </c>
      <c r="AO180" s="539" t="s">
        <v>6972</v>
      </c>
      <c r="AP180" s="542" t="s">
        <v>6973</v>
      </c>
      <c r="AQ180" s="542" t="s">
        <v>6974</v>
      </c>
      <c r="AR180" s="557"/>
      <c r="AS180" s="557"/>
      <c r="AT180" s="577" t="s">
        <v>6975</v>
      </c>
      <c r="AU180" s="499" t="s">
        <v>6976</v>
      </c>
      <c r="AV180" s="499" t="s">
        <v>6977</v>
      </c>
      <c r="AW180" s="513" t="s">
        <v>6978</v>
      </c>
      <c r="AX180" s="513" t="s">
        <v>6979</v>
      </c>
      <c r="AY180" s="612" t="s">
        <v>6980</v>
      </c>
    </row>
    <row r="181" spans="2:51" ht="15" customHeight="1" outlineLevel="1" thickBot="1">
      <c r="B181" s="1735" t="s">
        <v>6981</v>
      </c>
      <c r="C181" s="1736">
        <v>0</v>
      </c>
      <c r="D181" s="1736">
        <v>0</v>
      </c>
      <c r="E181" s="1736">
        <v>0</v>
      </c>
      <c r="F181" s="1736">
        <v>0</v>
      </c>
      <c r="G181" s="1736">
        <v>0</v>
      </c>
      <c r="H181" s="1736">
        <v>0</v>
      </c>
      <c r="I181" s="1736">
        <v>0</v>
      </c>
      <c r="J181" s="547">
        <v>0</v>
      </c>
      <c r="K181" s="547">
        <v>0</v>
      </c>
      <c r="L181" s="539">
        <f t="shared" si="10"/>
        <v>0</v>
      </c>
      <c r="M181" s="542">
        <f t="shared" si="11"/>
        <v>0</v>
      </c>
      <c r="N181" s="553">
        <f t="shared" si="12"/>
        <v>0</v>
      </c>
      <c r="O181" s="557"/>
      <c r="P181" s="557"/>
      <c r="Q181" s="555">
        <v>0</v>
      </c>
      <c r="R181" s="550">
        <f t="shared" si="13"/>
        <v>0</v>
      </c>
      <c r="S181" s="550">
        <f t="shared" si="14"/>
        <v>0</v>
      </c>
      <c r="T181" s="547">
        <v>0</v>
      </c>
      <c r="U181" s="547">
        <v>0</v>
      </c>
      <c r="V181" s="547">
        <v>0</v>
      </c>
      <c r="X181" s="231" t="s">
        <v>6982</v>
      </c>
      <c r="Z181" s="1369"/>
      <c r="AB181" s="1361"/>
      <c r="AC181" s="1362"/>
      <c r="AD181" s="582">
        <v>172</v>
      </c>
      <c r="AE181" s="576" t="s">
        <v>6983</v>
      </c>
      <c r="AF181" s="593" t="s">
        <v>6984</v>
      </c>
      <c r="AG181" s="593" t="s">
        <v>6985</v>
      </c>
      <c r="AH181" s="593" t="s">
        <v>6986</v>
      </c>
      <c r="AI181" s="593" t="s">
        <v>6987</v>
      </c>
      <c r="AJ181" s="593" t="s">
        <v>6988</v>
      </c>
      <c r="AK181" s="594" t="s">
        <v>6989</v>
      </c>
      <c r="AL181" s="595" t="s">
        <v>6990</v>
      </c>
      <c r="AM181" s="596" t="s">
        <v>6991</v>
      </c>
      <c r="AN181" s="596" t="s">
        <v>6992</v>
      </c>
      <c r="AO181" s="539" t="s">
        <v>6993</v>
      </c>
      <c r="AP181" s="542" t="s">
        <v>6994</v>
      </c>
      <c r="AQ181" s="542" t="s">
        <v>6995</v>
      </c>
      <c r="AR181" s="557"/>
      <c r="AS181" s="557"/>
      <c r="AT181" s="577" t="s">
        <v>6996</v>
      </c>
      <c r="AU181" s="499" t="s">
        <v>6997</v>
      </c>
      <c r="AV181" s="499" t="s">
        <v>6998</v>
      </c>
      <c r="AW181" s="513" t="s">
        <v>6999</v>
      </c>
      <c r="AX181" s="513" t="s">
        <v>7000</v>
      </c>
      <c r="AY181" s="612" t="s">
        <v>7001</v>
      </c>
    </row>
    <row r="182" spans="2:51" ht="15" customHeight="1" outlineLevel="1" thickBot="1">
      <c r="B182" s="1735" t="s">
        <v>7002</v>
      </c>
      <c r="C182" s="1736">
        <v>0</v>
      </c>
      <c r="D182" s="1736">
        <v>0</v>
      </c>
      <c r="E182" s="1736">
        <v>0</v>
      </c>
      <c r="F182" s="1736">
        <v>0</v>
      </c>
      <c r="G182" s="1736">
        <v>0</v>
      </c>
      <c r="H182" s="1736">
        <v>0</v>
      </c>
      <c r="I182" s="1736">
        <v>0</v>
      </c>
      <c r="J182" s="547">
        <v>0</v>
      </c>
      <c r="K182" s="547">
        <v>0</v>
      </c>
      <c r="L182" s="539">
        <f t="shared" si="10"/>
        <v>0</v>
      </c>
      <c r="M182" s="542">
        <f t="shared" si="11"/>
        <v>0</v>
      </c>
      <c r="N182" s="553">
        <f t="shared" si="12"/>
        <v>0</v>
      </c>
      <c r="O182" s="557"/>
      <c r="P182" s="557"/>
      <c r="Q182" s="555">
        <v>0</v>
      </c>
      <c r="R182" s="550">
        <f t="shared" si="13"/>
        <v>0</v>
      </c>
      <c r="S182" s="550">
        <f t="shared" si="14"/>
        <v>0</v>
      </c>
      <c r="T182" s="547">
        <v>0</v>
      </c>
      <c r="U182" s="547">
        <v>0</v>
      </c>
      <c r="V182" s="547">
        <v>0</v>
      </c>
      <c r="X182" s="231" t="s">
        <v>7003</v>
      </c>
      <c r="Z182" s="1369"/>
      <c r="AB182" s="1361"/>
      <c r="AC182" s="1362"/>
      <c r="AD182" s="582">
        <v>173</v>
      </c>
      <c r="AE182" s="576" t="s">
        <v>7004</v>
      </c>
      <c r="AF182" s="593" t="s">
        <v>7005</v>
      </c>
      <c r="AG182" s="593" t="s">
        <v>7006</v>
      </c>
      <c r="AH182" s="593" t="s">
        <v>7007</v>
      </c>
      <c r="AI182" s="593" t="s">
        <v>7008</v>
      </c>
      <c r="AJ182" s="593" t="s">
        <v>7009</v>
      </c>
      <c r="AK182" s="594" t="s">
        <v>7010</v>
      </c>
      <c r="AL182" s="595" t="s">
        <v>7011</v>
      </c>
      <c r="AM182" s="596" t="s">
        <v>7012</v>
      </c>
      <c r="AN182" s="596" t="s">
        <v>7013</v>
      </c>
      <c r="AO182" s="539" t="s">
        <v>7014</v>
      </c>
      <c r="AP182" s="542" t="s">
        <v>7015</v>
      </c>
      <c r="AQ182" s="542" t="s">
        <v>7016</v>
      </c>
      <c r="AR182" s="557"/>
      <c r="AS182" s="557"/>
      <c r="AT182" s="577" t="s">
        <v>7017</v>
      </c>
      <c r="AU182" s="499" t="s">
        <v>7018</v>
      </c>
      <c r="AV182" s="499" t="s">
        <v>7019</v>
      </c>
      <c r="AW182" s="513" t="s">
        <v>7020</v>
      </c>
      <c r="AX182" s="513" t="s">
        <v>7021</v>
      </c>
      <c r="AY182" s="612" t="s">
        <v>7022</v>
      </c>
    </row>
    <row r="183" spans="2:51" ht="15" customHeight="1" outlineLevel="1" thickBot="1">
      <c r="B183" s="1735" t="s">
        <v>7023</v>
      </c>
      <c r="C183" s="1736">
        <v>0</v>
      </c>
      <c r="D183" s="1736">
        <v>0</v>
      </c>
      <c r="E183" s="1736">
        <v>0</v>
      </c>
      <c r="F183" s="1736">
        <v>0</v>
      </c>
      <c r="G183" s="1736">
        <v>0</v>
      </c>
      <c r="H183" s="1736">
        <v>0</v>
      </c>
      <c r="I183" s="1736">
        <v>0</v>
      </c>
      <c r="J183" s="547">
        <v>0</v>
      </c>
      <c r="K183" s="547">
        <v>0</v>
      </c>
      <c r="L183" s="539">
        <f t="shared" si="10"/>
        <v>0</v>
      </c>
      <c r="M183" s="542">
        <f t="shared" si="11"/>
        <v>0</v>
      </c>
      <c r="N183" s="553">
        <f t="shared" si="12"/>
        <v>0</v>
      </c>
      <c r="O183" s="557"/>
      <c r="P183" s="557"/>
      <c r="Q183" s="555">
        <v>0</v>
      </c>
      <c r="R183" s="550">
        <f t="shared" si="13"/>
        <v>0</v>
      </c>
      <c r="S183" s="550">
        <f t="shared" si="14"/>
        <v>0</v>
      </c>
      <c r="T183" s="547">
        <v>0</v>
      </c>
      <c r="U183" s="547">
        <v>0</v>
      </c>
      <c r="V183" s="547">
        <v>0</v>
      </c>
      <c r="X183" s="231" t="s">
        <v>7024</v>
      </c>
      <c r="Z183" s="1369"/>
      <c r="AB183" s="1361"/>
      <c r="AC183" s="1362"/>
      <c r="AD183" s="582">
        <v>174</v>
      </c>
      <c r="AE183" s="576" t="s">
        <v>7025</v>
      </c>
      <c r="AF183" s="593" t="s">
        <v>7026</v>
      </c>
      <c r="AG183" s="593" t="s">
        <v>7027</v>
      </c>
      <c r="AH183" s="593" t="s">
        <v>7028</v>
      </c>
      <c r="AI183" s="593" t="s">
        <v>7029</v>
      </c>
      <c r="AJ183" s="593" t="s">
        <v>7030</v>
      </c>
      <c r="AK183" s="594" t="s">
        <v>7031</v>
      </c>
      <c r="AL183" s="595" t="s">
        <v>7032</v>
      </c>
      <c r="AM183" s="596" t="s">
        <v>7033</v>
      </c>
      <c r="AN183" s="596" t="s">
        <v>7034</v>
      </c>
      <c r="AO183" s="539" t="s">
        <v>7035</v>
      </c>
      <c r="AP183" s="542" t="s">
        <v>7036</v>
      </c>
      <c r="AQ183" s="542" t="s">
        <v>7037</v>
      </c>
      <c r="AR183" s="557"/>
      <c r="AS183" s="557"/>
      <c r="AT183" s="577" t="s">
        <v>7038</v>
      </c>
      <c r="AU183" s="499" t="s">
        <v>7039</v>
      </c>
      <c r="AV183" s="499" t="s">
        <v>7040</v>
      </c>
      <c r="AW183" s="513" t="s">
        <v>7041</v>
      </c>
      <c r="AX183" s="513" t="s">
        <v>7042</v>
      </c>
      <c r="AY183" s="612" t="s">
        <v>7043</v>
      </c>
    </row>
    <row r="184" spans="2:51" ht="15" customHeight="1" outlineLevel="1" thickBot="1">
      <c r="B184" s="1735" t="s">
        <v>7044</v>
      </c>
      <c r="C184" s="1736">
        <v>0</v>
      </c>
      <c r="D184" s="1736">
        <v>0</v>
      </c>
      <c r="E184" s="1736">
        <v>0</v>
      </c>
      <c r="F184" s="1736">
        <v>0</v>
      </c>
      <c r="G184" s="1736">
        <v>0</v>
      </c>
      <c r="H184" s="1736">
        <v>0</v>
      </c>
      <c r="I184" s="1736">
        <v>0</v>
      </c>
      <c r="J184" s="547">
        <v>0</v>
      </c>
      <c r="K184" s="547">
        <v>0</v>
      </c>
      <c r="L184" s="539">
        <f t="shared" si="10"/>
        <v>0</v>
      </c>
      <c r="M184" s="542">
        <f t="shared" si="11"/>
        <v>0</v>
      </c>
      <c r="N184" s="553">
        <f t="shared" si="12"/>
        <v>0</v>
      </c>
      <c r="O184" s="557"/>
      <c r="P184" s="557"/>
      <c r="Q184" s="555">
        <v>0</v>
      </c>
      <c r="R184" s="550">
        <f t="shared" si="13"/>
        <v>0</v>
      </c>
      <c r="S184" s="550">
        <f t="shared" si="14"/>
        <v>0</v>
      </c>
      <c r="T184" s="547">
        <v>0</v>
      </c>
      <c r="U184" s="547">
        <v>0</v>
      </c>
      <c r="V184" s="547">
        <v>0</v>
      </c>
      <c r="X184" s="231" t="s">
        <v>7045</v>
      </c>
      <c r="Z184" s="1369"/>
      <c r="AB184" s="1361"/>
      <c r="AC184" s="1362"/>
      <c r="AD184" s="582">
        <v>175</v>
      </c>
      <c r="AE184" s="576" t="s">
        <v>7046</v>
      </c>
      <c r="AF184" s="593" t="s">
        <v>7047</v>
      </c>
      <c r="AG184" s="593" t="s">
        <v>7048</v>
      </c>
      <c r="AH184" s="593" t="s">
        <v>7049</v>
      </c>
      <c r="AI184" s="593" t="s">
        <v>7050</v>
      </c>
      <c r="AJ184" s="593" t="s">
        <v>7051</v>
      </c>
      <c r="AK184" s="594" t="s">
        <v>7052</v>
      </c>
      <c r="AL184" s="595" t="s">
        <v>7053</v>
      </c>
      <c r="AM184" s="596" t="s">
        <v>7054</v>
      </c>
      <c r="AN184" s="596" t="s">
        <v>7055</v>
      </c>
      <c r="AO184" s="539" t="s">
        <v>7056</v>
      </c>
      <c r="AP184" s="542" t="s">
        <v>7057</v>
      </c>
      <c r="AQ184" s="542" t="s">
        <v>7058</v>
      </c>
      <c r="AR184" s="557"/>
      <c r="AS184" s="557"/>
      <c r="AT184" s="577" t="s">
        <v>7059</v>
      </c>
      <c r="AU184" s="499" t="s">
        <v>7060</v>
      </c>
      <c r="AV184" s="499" t="s">
        <v>7061</v>
      </c>
      <c r="AW184" s="513" t="s">
        <v>7062</v>
      </c>
      <c r="AX184" s="513" t="s">
        <v>7063</v>
      </c>
      <c r="AY184" s="612" t="s">
        <v>7064</v>
      </c>
    </row>
    <row r="185" spans="2:51" ht="15" customHeight="1" outlineLevel="1" thickBot="1">
      <c r="B185" s="1735" t="s">
        <v>7065</v>
      </c>
      <c r="C185" s="1736">
        <v>0</v>
      </c>
      <c r="D185" s="1736">
        <v>0</v>
      </c>
      <c r="E185" s="1736">
        <v>0</v>
      </c>
      <c r="F185" s="1736">
        <v>0</v>
      </c>
      <c r="G185" s="1736">
        <v>0</v>
      </c>
      <c r="H185" s="1736">
        <v>0</v>
      </c>
      <c r="I185" s="1736">
        <v>0</v>
      </c>
      <c r="J185" s="547">
        <v>0</v>
      </c>
      <c r="K185" s="547">
        <v>0</v>
      </c>
      <c r="L185" s="539">
        <f t="shared" si="10"/>
        <v>0</v>
      </c>
      <c r="M185" s="542">
        <f t="shared" si="11"/>
        <v>0</v>
      </c>
      <c r="N185" s="553">
        <f t="shared" si="12"/>
        <v>0</v>
      </c>
      <c r="O185" s="557"/>
      <c r="P185" s="557"/>
      <c r="Q185" s="555">
        <v>0</v>
      </c>
      <c r="R185" s="550">
        <f t="shared" si="13"/>
        <v>0</v>
      </c>
      <c r="S185" s="550">
        <f t="shared" si="14"/>
        <v>0</v>
      </c>
      <c r="T185" s="547">
        <v>0</v>
      </c>
      <c r="U185" s="547">
        <v>0</v>
      </c>
      <c r="V185" s="547">
        <v>0</v>
      </c>
      <c r="X185" s="231" t="s">
        <v>7066</v>
      </c>
      <c r="Z185" s="1369"/>
      <c r="AB185" s="1361"/>
      <c r="AC185" s="1362"/>
      <c r="AD185" s="582">
        <v>176</v>
      </c>
      <c r="AE185" s="576" t="s">
        <v>7067</v>
      </c>
      <c r="AF185" s="593" t="s">
        <v>7068</v>
      </c>
      <c r="AG185" s="593" t="s">
        <v>7069</v>
      </c>
      <c r="AH185" s="593" t="s">
        <v>7070</v>
      </c>
      <c r="AI185" s="593" t="s">
        <v>7071</v>
      </c>
      <c r="AJ185" s="593" t="s">
        <v>7072</v>
      </c>
      <c r="AK185" s="594" t="s">
        <v>7073</v>
      </c>
      <c r="AL185" s="595" t="s">
        <v>7074</v>
      </c>
      <c r="AM185" s="596" t="s">
        <v>7075</v>
      </c>
      <c r="AN185" s="596" t="s">
        <v>7076</v>
      </c>
      <c r="AO185" s="539" t="s">
        <v>7077</v>
      </c>
      <c r="AP185" s="542" t="s">
        <v>7078</v>
      </c>
      <c r="AQ185" s="542" t="s">
        <v>7079</v>
      </c>
      <c r="AR185" s="557"/>
      <c r="AS185" s="557"/>
      <c r="AT185" s="577" t="s">
        <v>7080</v>
      </c>
      <c r="AU185" s="499" t="s">
        <v>7081</v>
      </c>
      <c r="AV185" s="499" t="s">
        <v>7082</v>
      </c>
      <c r="AW185" s="513" t="s">
        <v>7083</v>
      </c>
      <c r="AX185" s="513" t="s">
        <v>7084</v>
      </c>
      <c r="AY185" s="612" t="s">
        <v>7085</v>
      </c>
    </row>
    <row r="186" spans="2:51" ht="15" customHeight="1" outlineLevel="1" thickBot="1">
      <c r="B186" s="1735" t="s">
        <v>7086</v>
      </c>
      <c r="C186" s="1736">
        <v>0</v>
      </c>
      <c r="D186" s="1736">
        <v>0</v>
      </c>
      <c r="E186" s="1736">
        <v>0</v>
      </c>
      <c r="F186" s="1736">
        <v>0</v>
      </c>
      <c r="G186" s="1736">
        <v>0</v>
      </c>
      <c r="H186" s="1736">
        <v>0</v>
      </c>
      <c r="I186" s="1736">
        <v>0</v>
      </c>
      <c r="J186" s="547">
        <v>0</v>
      </c>
      <c r="K186" s="547">
        <v>0</v>
      </c>
      <c r="L186" s="539">
        <f t="shared" si="10"/>
        <v>0</v>
      </c>
      <c r="M186" s="542">
        <f t="shared" si="11"/>
        <v>0</v>
      </c>
      <c r="N186" s="553">
        <f t="shared" si="12"/>
        <v>0</v>
      </c>
      <c r="O186" s="557"/>
      <c r="P186" s="557"/>
      <c r="Q186" s="555">
        <v>0</v>
      </c>
      <c r="R186" s="550">
        <f t="shared" si="13"/>
        <v>0</v>
      </c>
      <c r="S186" s="550">
        <f t="shared" si="14"/>
        <v>0</v>
      </c>
      <c r="T186" s="547">
        <v>0</v>
      </c>
      <c r="U186" s="547">
        <v>0</v>
      </c>
      <c r="V186" s="547">
        <v>0</v>
      </c>
      <c r="X186" s="231" t="s">
        <v>7087</v>
      </c>
      <c r="Z186" s="1369"/>
      <c r="AB186" s="1361"/>
      <c r="AC186" s="1362"/>
      <c r="AD186" s="582">
        <v>177</v>
      </c>
      <c r="AE186" s="576" t="s">
        <v>7088</v>
      </c>
      <c r="AF186" s="593" t="s">
        <v>7089</v>
      </c>
      <c r="AG186" s="593" t="s">
        <v>7090</v>
      </c>
      <c r="AH186" s="593" t="s">
        <v>7091</v>
      </c>
      <c r="AI186" s="593" t="s">
        <v>7092</v>
      </c>
      <c r="AJ186" s="593" t="s">
        <v>7093</v>
      </c>
      <c r="AK186" s="594" t="s">
        <v>7094</v>
      </c>
      <c r="AL186" s="595" t="s">
        <v>7095</v>
      </c>
      <c r="AM186" s="596" t="s">
        <v>7096</v>
      </c>
      <c r="AN186" s="596" t="s">
        <v>7097</v>
      </c>
      <c r="AO186" s="539" t="s">
        <v>7098</v>
      </c>
      <c r="AP186" s="542" t="s">
        <v>7099</v>
      </c>
      <c r="AQ186" s="542" t="s">
        <v>7100</v>
      </c>
      <c r="AR186" s="557"/>
      <c r="AS186" s="557"/>
      <c r="AT186" s="577" t="s">
        <v>7101</v>
      </c>
      <c r="AU186" s="499" t="s">
        <v>7102</v>
      </c>
      <c r="AV186" s="499" t="s">
        <v>7103</v>
      </c>
      <c r="AW186" s="513" t="s">
        <v>7104</v>
      </c>
      <c r="AX186" s="513" t="s">
        <v>7105</v>
      </c>
      <c r="AY186" s="612" t="s">
        <v>7106</v>
      </c>
    </row>
    <row r="187" spans="2:51" ht="15" customHeight="1" outlineLevel="1" thickBot="1">
      <c r="B187" s="1735" t="s">
        <v>7107</v>
      </c>
      <c r="C187" s="1736">
        <v>0</v>
      </c>
      <c r="D187" s="1736">
        <v>0</v>
      </c>
      <c r="E187" s="1736">
        <v>0</v>
      </c>
      <c r="F187" s="1736">
        <v>0</v>
      </c>
      <c r="G187" s="1736">
        <v>0</v>
      </c>
      <c r="H187" s="1736">
        <v>0</v>
      </c>
      <c r="I187" s="1736">
        <v>0</v>
      </c>
      <c r="J187" s="547">
        <v>0</v>
      </c>
      <c r="K187" s="547">
        <v>0</v>
      </c>
      <c r="L187" s="539">
        <f t="shared" si="10"/>
        <v>0</v>
      </c>
      <c r="M187" s="542">
        <f t="shared" si="11"/>
        <v>0</v>
      </c>
      <c r="N187" s="553">
        <f t="shared" si="12"/>
        <v>0</v>
      </c>
      <c r="O187" s="557"/>
      <c r="P187" s="557"/>
      <c r="Q187" s="555">
        <v>0</v>
      </c>
      <c r="R187" s="550">
        <f t="shared" si="13"/>
        <v>0</v>
      </c>
      <c r="S187" s="550">
        <f t="shared" si="14"/>
        <v>0</v>
      </c>
      <c r="T187" s="547">
        <v>0</v>
      </c>
      <c r="U187" s="547">
        <v>0</v>
      </c>
      <c r="V187" s="547">
        <v>0</v>
      </c>
      <c r="X187" s="231" t="s">
        <v>7108</v>
      </c>
      <c r="Z187" s="1369"/>
      <c r="AB187" s="1361"/>
      <c r="AC187" s="1362"/>
      <c r="AD187" s="582">
        <v>178</v>
      </c>
      <c r="AE187" s="576" t="s">
        <v>7109</v>
      </c>
      <c r="AF187" s="593" t="s">
        <v>7110</v>
      </c>
      <c r="AG187" s="593" t="s">
        <v>7111</v>
      </c>
      <c r="AH187" s="593" t="s">
        <v>7112</v>
      </c>
      <c r="AI187" s="593" t="s">
        <v>7113</v>
      </c>
      <c r="AJ187" s="593" t="s">
        <v>7114</v>
      </c>
      <c r="AK187" s="594" t="s">
        <v>7115</v>
      </c>
      <c r="AL187" s="595" t="s">
        <v>7116</v>
      </c>
      <c r="AM187" s="596" t="s">
        <v>7117</v>
      </c>
      <c r="AN187" s="596" t="s">
        <v>7118</v>
      </c>
      <c r="AO187" s="539" t="s">
        <v>7119</v>
      </c>
      <c r="AP187" s="542" t="s">
        <v>7120</v>
      </c>
      <c r="AQ187" s="542" t="s">
        <v>7121</v>
      </c>
      <c r="AR187" s="557"/>
      <c r="AS187" s="557"/>
      <c r="AT187" s="577" t="s">
        <v>7122</v>
      </c>
      <c r="AU187" s="499" t="s">
        <v>7123</v>
      </c>
      <c r="AV187" s="499" t="s">
        <v>7124</v>
      </c>
      <c r="AW187" s="513" t="s">
        <v>7125</v>
      </c>
      <c r="AX187" s="513" t="s">
        <v>7126</v>
      </c>
      <c r="AY187" s="612" t="s">
        <v>7127</v>
      </c>
    </row>
    <row r="188" spans="2:51" ht="15" customHeight="1" outlineLevel="1" thickBot="1">
      <c r="B188" s="1735" t="s">
        <v>7128</v>
      </c>
      <c r="C188" s="1736">
        <v>0</v>
      </c>
      <c r="D188" s="1736">
        <v>0</v>
      </c>
      <c r="E188" s="1736">
        <v>0</v>
      </c>
      <c r="F188" s="1736">
        <v>0</v>
      </c>
      <c r="G188" s="1736">
        <v>0</v>
      </c>
      <c r="H188" s="1736">
        <v>0</v>
      </c>
      <c r="I188" s="1736">
        <v>0</v>
      </c>
      <c r="J188" s="547">
        <v>0</v>
      </c>
      <c r="K188" s="547">
        <v>0</v>
      </c>
      <c r="L188" s="539">
        <f t="shared" si="10"/>
        <v>0</v>
      </c>
      <c r="M188" s="542">
        <f t="shared" si="11"/>
        <v>0</v>
      </c>
      <c r="N188" s="553">
        <f t="shared" si="12"/>
        <v>0</v>
      </c>
      <c r="O188" s="557"/>
      <c r="P188" s="557"/>
      <c r="Q188" s="555">
        <v>0</v>
      </c>
      <c r="R188" s="550">
        <f t="shared" si="13"/>
        <v>0</v>
      </c>
      <c r="S188" s="550">
        <f t="shared" si="14"/>
        <v>0</v>
      </c>
      <c r="T188" s="547">
        <v>0</v>
      </c>
      <c r="U188" s="547">
        <v>0</v>
      </c>
      <c r="V188" s="547">
        <v>0</v>
      </c>
      <c r="X188" s="231" t="s">
        <v>7129</v>
      </c>
      <c r="Z188" s="1369"/>
      <c r="AB188" s="1361"/>
      <c r="AC188" s="1362"/>
      <c r="AD188" s="582">
        <v>179</v>
      </c>
      <c r="AE188" s="576" t="s">
        <v>7130</v>
      </c>
      <c r="AF188" s="593" t="s">
        <v>7131</v>
      </c>
      <c r="AG188" s="593" t="s">
        <v>7132</v>
      </c>
      <c r="AH188" s="593" t="s">
        <v>7133</v>
      </c>
      <c r="AI188" s="593" t="s">
        <v>7134</v>
      </c>
      <c r="AJ188" s="593" t="s">
        <v>7135</v>
      </c>
      <c r="AK188" s="594" t="s">
        <v>7136</v>
      </c>
      <c r="AL188" s="595" t="s">
        <v>7137</v>
      </c>
      <c r="AM188" s="596" t="s">
        <v>7138</v>
      </c>
      <c r="AN188" s="596" t="s">
        <v>7139</v>
      </c>
      <c r="AO188" s="539" t="s">
        <v>7140</v>
      </c>
      <c r="AP188" s="542" t="s">
        <v>7141</v>
      </c>
      <c r="AQ188" s="542" t="s">
        <v>7142</v>
      </c>
      <c r="AR188" s="557"/>
      <c r="AS188" s="557"/>
      <c r="AT188" s="577" t="s">
        <v>7143</v>
      </c>
      <c r="AU188" s="499" t="s">
        <v>7144</v>
      </c>
      <c r="AV188" s="499" t="s">
        <v>7145</v>
      </c>
      <c r="AW188" s="513" t="s">
        <v>7146</v>
      </c>
      <c r="AX188" s="513" t="s">
        <v>7147</v>
      </c>
      <c r="AY188" s="612" t="s">
        <v>7148</v>
      </c>
    </row>
    <row r="189" spans="2:51" ht="15" customHeight="1" outlineLevel="1" thickBot="1">
      <c r="B189" s="1735" t="s">
        <v>7149</v>
      </c>
      <c r="C189" s="1736">
        <v>0</v>
      </c>
      <c r="D189" s="1736">
        <v>0</v>
      </c>
      <c r="E189" s="1736">
        <v>0</v>
      </c>
      <c r="F189" s="1736">
        <v>0</v>
      </c>
      <c r="G189" s="1736">
        <v>0</v>
      </c>
      <c r="H189" s="1736">
        <v>0</v>
      </c>
      <c r="I189" s="1736">
        <v>0</v>
      </c>
      <c r="J189" s="547">
        <v>0</v>
      </c>
      <c r="K189" s="547">
        <v>0</v>
      </c>
      <c r="L189" s="539">
        <f t="shared" si="10"/>
        <v>0</v>
      </c>
      <c r="M189" s="542">
        <f t="shared" si="11"/>
        <v>0</v>
      </c>
      <c r="N189" s="553">
        <f t="shared" si="12"/>
        <v>0</v>
      </c>
      <c r="O189" s="557"/>
      <c r="P189" s="557"/>
      <c r="Q189" s="555">
        <v>0</v>
      </c>
      <c r="R189" s="550">
        <f t="shared" si="13"/>
        <v>0</v>
      </c>
      <c r="S189" s="550">
        <f t="shared" si="14"/>
        <v>0</v>
      </c>
      <c r="T189" s="547">
        <v>0</v>
      </c>
      <c r="U189" s="547">
        <v>0</v>
      </c>
      <c r="V189" s="547">
        <v>0</v>
      </c>
      <c r="X189" s="231" t="s">
        <v>7150</v>
      </c>
      <c r="Z189" s="1369"/>
      <c r="AB189" s="1361"/>
      <c r="AC189" s="1362"/>
      <c r="AD189" s="582">
        <v>180</v>
      </c>
      <c r="AE189" s="576" t="s">
        <v>7151</v>
      </c>
      <c r="AF189" s="593" t="s">
        <v>7152</v>
      </c>
      <c r="AG189" s="593" t="s">
        <v>7153</v>
      </c>
      <c r="AH189" s="593" t="s">
        <v>7154</v>
      </c>
      <c r="AI189" s="593" t="s">
        <v>7155</v>
      </c>
      <c r="AJ189" s="593" t="s">
        <v>7156</v>
      </c>
      <c r="AK189" s="594" t="s">
        <v>7157</v>
      </c>
      <c r="AL189" s="595" t="s">
        <v>7158</v>
      </c>
      <c r="AM189" s="596" t="s">
        <v>7159</v>
      </c>
      <c r="AN189" s="596" t="s">
        <v>7160</v>
      </c>
      <c r="AO189" s="539" t="s">
        <v>7161</v>
      </c>
      <c r="AP189" s="542" t="s">
        <v>7162</v>
      </c>
      <c r="AQ189" s="542" t="s">
        <v>7163</v>
      </c>
      <c r="AR189" s="557"/>
      <c r="AS189" s="557"/>
      <c r="AT189" s="577" t="s">
        <v>7164</v>
      </c>
      <c r="AU189" s="499" t="s">
        <v>7165</v>
      </c>
      <c r="AV189" s="499" t="s">
        <v>7166</v>
      </c>
      <c r="AW189" s="513" t="s">
        <v>7167</v>
      </c>
      <c r="AX189" s="513" t="s">
        <v>7168</v>
      </c>
      <c r="AY189" s="612" t="s">
        <v>7169</v>
      </c>
    </row>
    <row r="190" spans="2:51" ht="15" customHeight="1" outlineLevel="1" thickBot="1">
      <c r="B190" s="1735" t="s">
        <v>7170</v>
      </c>
      <c r="C190" s="1736">
        <v>0</v>
      </c>
      <c r="D190" s="1736">
        <v>0</v>
      </c>
      <c r="E190" s="1736">
        <v>0</v>
      </c>
      <c r="F190" s="1736">
        <v>0</v>
      </c>
      <c r="G190" s="1736">
        <v>0</v>
      </c>
      <c r="H190" s="1736">
        <v>0</v>
      </c>
      <c r="I190" s="1736">
        <v>0</v>
      </c>
      <c r="J190" s="547">
        <v>0</v>
      </c>
      <c r="K190" s="547">
        <v>0</v>
      </c>
      <c r="L190" s="539">
        <f t="shared" si="10"/>
        <v>0</v>
      </c>
      <c r="M190" s="542">
        <f t="shared" si="11"/>
        <v>0</v>
      </c>
      <c r="N190" s="553">
        <f t="shared" si="12"/>
        <v>0</v>
      </c>
      <c r="O190" s="557"/>
      <c r="P190" s="557"/>
      <c r="Q190" s="555">
        <v>0</v>
      </c>
      <c r="R190" s="550">
        <f t="shared" si="13"/>
        <v>0</v>
      </c>
      <c r="S190" s="550">
        <f t="shared" si="14"/>
        <v>0</v>
      </c>
      <c r="T190" s="547">
        <v>0</v>
      </c>
      <c r="U190" s="547">
        <v>0</v>
      </c>
      <c r="V190" s="547">
        <v>0</v>
      </c>
      <c r="X190" s="231" t="s">
        <v>7171</v>
      </c>
      <c r="Z190" s="1369"/>
      <c r="AB190" s="1361"/>
      <c r="AC190" s="1362"/>
      <c r="AD190" s="582">
        <v>181</v>
      </c>
      <c r="AE190" s="576" t="s">
        <v>7172</v>
      </c>
      <c r="AF190" s="593" t="s">
        <v>7173</v>
      </c>
      <c r="AG190" s="593" t="s">
        <v>7174</v>
      </c>
      <c r="AH190" s="593" t="s">
        <v>7175</v>
      </c>
      <c r="AI190" s="593" t="s">
        <v>7176</v>
      </c>
      <c r="AJ190" s="593" t="s">
        <v>7177</v>
      </c>
      <c r="AK190" s="594" t="s">
        <v>7178</v>
      </c>
      <c r="AL190" s="595" t="s">
        <v>7179</v>
      </c>
      <c r="AM190" s="596" t="s">
        <v>7180</v>
      </c>
      <c r="AN190" s="596" t="s">
        <v>7181</v>
      </c>
      <c r="AO190" s="539" t="s">
        <v>7182</v>
      </c>
      <c r="AP190" s="542" t="s">
        <v>7183</v>
      </c>
      <c r="AQ190" s="542" t="s">
        <v>7184</v>
      </c>
      <c r="AR190" s="557"/>
      <c r="AS190" s="557"/>
      <c r="AT190" s="577" t="s">
        <v>7185</v>
      </c>
      <c r="AU190" s="499" t="s">
        <v>7186</v>
      </c>
      <c r="AV190" s="499" t="s">
        <v>7187</v>
      </c>
      <c r="AW190" s="513" t="s">
        <v>7188</v>
      </c>
      <c r="AX190" s="513" t="s">
        <v>7189</v>
      </c>
      <c r="AY190" s="612" t="s">
        <v>7190</v>
      </c>
    </row>
    <row r="191" spans="2:51" ht="15" customHeight="1" outlineLevel="1" thickBot="1">
      <c r="B191" s="1735" t="s">
        <v>7191</v>
      </c>
      <c r="C191" s="1736">
        <v>0</v>
      </c>
      <c r="D191" s="1736">
        <v>0</v>
      </c>
      <c r="E191" s="1736">
        <v>0</v>
      </c>
      <c r="F191" s="1736">
        <v>0</v>
      </c>
      <c r="G191" s="1736">
        <v>0</v>
      </c>
      <c r="H191" s="1736">
        <v>0</v>
      </c>
      <c r="I191" s="1736">
        <v>0</v>
      </c>
      <c r="J191" s="547">
        <v>0</v>
      </c>
      <c r="K191" s="547">
        <v>0</v>
      </c>
      <c r="L191" s="539">
        <f t="shared" si="10"/>
        <v>0</v>
      </c>
      <c r="M191" s="542">
        <f t="shared" si="11"/>
        <v>0</v>
      </c>
      <c r="N191" s="553">
        <f t="shared" si="12"/>
        <v>0</v>
      </c>
      <c r="O191" s="557"/>
      <c r="P191" s="557"/>
      <c r="Q191" s="555">
        <v>0</v>
      </c>
      <c r="R191" s="550">
        <f t="shared" si="13"/>
        <v>0</v>
      </c>
      <c r="S191" s="550">
        <f t="shared" si="14"/>
        <v>0</v>
      </c>
      <c r="T191" s="547">
        <v>0</v>
      </c>
      <c r="U191" s="547">
        <v>0</v>
      </c>
      <c r="V191" s="547">
        <v>0</v>
      </c>
      <c r="X191" s="231" t="s">
        <v>7192</v>
      </c>
      <c r="Z191" s="1369"/>
      <c r="AB191" s="1361"/>
      <c r="AC191" s="1362"/>
      <c r="AD191" s="582">
        <v>182</v>
      </c>
      <c r="AE191" s="576" t="s">
        <v>7193</v>
      </c>
      <c r="AF191" s="593" t="s">
        <v>7194</v>
      </c>
      <c r="AG191" s="593" t="s">
        <v>7195</v>
      </c>
      <c r="AH191" s="593" t="s">
        <v>7196</v>
      </c>
      <c r="AI191" s="593" t="s">
        <v>7197</v>
      </c>
      <c r="AJ191" s="593" t="s">
        <v>7198</v>
      </c>
      <c r="AK191" s="594" t="s">
        <v>7199</v>
      </c>
      <c r="AL191" s="595" t="s">
        <v>7200</v>
      </c>
      <c r="AM191" s="596" t="s">
        <v>7201</v>
      </c>
      <c r="AN191" s="596" t="s">
        <v>7202</v>
      </c>
      <c r="AO191" s="539" t="s">
        <v>7203</v>
      </c>
      <c r="AP191" s="542" t="s">
        <v>7204</v>
      </c>
      <c r="AQ191" s="542" t="s">
        <v>7205</v>
      </c>
      <c r="AR191" s="557"/>
      <c r="AS191" s="557"/>
      <c r="AT191" s="577" t="s">
        <v>7206</v>
      </c>
      <c r="AU191" s="499" t="s">
        <v>7207</v>
      </c>
      <c r="AV191" s="499" t="s">
        <v>7208</v>
      </c>
      <c r="AW191" s="513" t="s">
        <v>7209</v>
      </c>
      <c r="AX191" s="513" t="s">
        <v>7210</v>
      </c>
      <c r="AY191" s="612" t="s">
        <v>7211</v>
      </c>
    </row>
    <row r="192" spans="2:51" ht="15" customHeight="1" outlineLevel="1" thickBot="1">
      <c r="B192" s="1735" t="s">
        <v>7212</v>
      </c>
      <c r="C192" s="1736">
        <v>0</v>
      </c>
      <c r="D192" s="1736">
        <v>0</v>
      </c>
      <c r="E192" s="1736">
        <v>0</v>
      </c>
      <c r="F192" s="1736">
        <v>0</v>
      </c>
      <c r="G192" s="1736">
        <v>0</v>
      </c>
      <c r="H192" s="1736">
        <v>0</v>
      </c>
      <c r="I192" s="1736">
        <v>0</v>
      </c>
      <c r="J192" s="547">
        <v>0</v>
      </c>
      <c r="K192" s="547">
        <v>0</v>
      </c>
      <c r="L192" s="539">
        <f t="shared" si="10"/>
        <v>0</v>
      </c>
      <c r="M192" s="542">
        <f t="shared" si="11"/>
        <v>0</v>
      </c>
      <c r="N192" s="553">
        <f t="shared" si="12"/>
        <v>0</v>
      </c>
      <c r="O192" s="557"/>
      <c r="P192" s="557"/>
      <c r="Q192" s="555">
        <v>0</v>
      </c>
      <c r="R192" s="550">
        <f t="shared" si="13"/>
        <v>0</v>
      </c>
      <c r="S192" s="550">
        <f t="shared" si="14"/>
        <v>0</v>
      </c>
      <c r="T192" s="547">
        <v>0</v>
      </c>
      <c r="U192" s="547">
        <v>0</v>
      </c>
      <c r="V192" s="547">
        <v>0</v>
      </c>
      <c r="X192" s="231" t="s">
        <v>7213</v>
      </c>
      <c r="Z192" s="1369"/>
      <c r="AB192" s="1361"/>
      <c r="AC192" s="1362"/>
      <c r="AD192" s="582">
        <v>183</v>
      </c>
      <c r="AE192" s="576" t="s">
        <v>7214</v>
      </c>
      <c r="AF192" s="593" t="s">
        <v>7215</v>
      </c>
      <c r="AG192" s="593" t="s">
        <v>7216</v>
      </c>
      <c r="AH192" s="593" t="s">
        <v>7217</v>
      </c>
      <c r="AI192" s="593" t="s">
        <v>7218</v>
      </c>
      <c r="AJ192" s="593" t="s">
        <v>7219</v>
      </c>
      <c r="AK192" s="594" t="s">
        <v>7220</v>
      </c>
      <c r="AL192" s="595" t="s">
        <v>7221</v>
      </c>
      <c r="AM192" s="596" t="s">
        <v>7222</v>
      </c>
      <c r="AN192" s="596" t="s">
        <v>7223</v>
      </c>
      <c r="AO192" s="539" t="s">
        <v>7224</v>
      </c>
      <c r="AP192" s="542" t="s">
        <v>7225</v>
      </c>
      <c r="AQ192" s="542" t="s">
        <v>7226</v>
      </c>
      <c r="AR192" s="557"/>
      <c r="AS192" s="557"/>
      <c r="AT192" s="577" t="s">
        <v>7227</v>
      </c>
      <c r="AU192" s="499" t="s">
        <v>7228</v>
      </c>
      <c r="AV192" s="499" t="s">
        <v>7229</v>
      </c>
      <c r="AW192" s="513" t="s">
        <v>7230</v>
      </c>
      <c r="AX192" s="513" t="s">
        <v>7231</v>
      </c>
      <c r="AY192" s="612" t="s">
        <v>7232</v>
      </c>
    </row>
    <row r="193" spans="2:51" ht="15" customHeight="1" outlineLevel="1" thickBot="1">
      <c r="B193" s="1735" t="s">
        <v>7233</v>
      </c>
      <c r="C193" s="1736">
        <v>0</v>
      </c>
      <c r="D193" s="1736">
        <v>0</v>
      </c>
      <c r="E193" s="1736">
        <v>0</v>
      </c>
      <c r="F193" s="1736">
        <v>0</v>
      </c>
      <c r="G193" s="1736">
        <v>0</v>
      </c>
      <c r="H193" s="1736">
        <v>0</v>
      </c>
      <c r="I193" s="1736">
        <v>0</v>
      </c>
      <c r="J193" s="547">
        <v>0</v>
      </c>
      <c r="K193" s="547">
        <v>0</v>
      </c>
      <c r="L193" s="539">
        <f t="shared" si="10"/>
        <v>0</v>
      </c>
      <c r="M193" s="542">
        <f t="shared" si="11"/>
        <v>0</v>
      </c>
      <c r="N193" s="553">
        <f t="shared" si="12"/>
        <v>0</v>
      </c>
      <c r="O193" s="557"/>
      <c r="P193" s="557"/>
      <c r="Q193" s="555">
        <v>0</v>
      </c>
      <c r="R193" s="550">
        <f t="shared" si="13"/>
        <v>0</v>
      </c>
      <c r="S193" s="550">
        <f t="shared" si="14"/>
        <v>0</v>
      </c>
      <c r="T193" s="547">
        <v>0</v>
      </c>
      <c r="U193" s="547">
        <v>0</v>
      </c>
      <c r="V193" s="547">
        <v>0</v>
      </c>
      <c r="X193" s="231" t="s">
        <v>7234</v>
      </c>
      <c r="Z193" s="1369"/>
      <c r="AB193" s="1361"/>
      <c r="AC193" s="1362"/>
      <c r="AD193" s="582">
        <v>184</v>
      </c>
      <c r="AE193" s="576" t="s">
        <v>7235</v>
      </c>
      <c r="AF193" s="593" t="s">
        <v>7236</v>
      </c>
      <c r="AG193" s="593" t="s">
        <v>7237</v>
      </c>
      <c r="AH193" s="593" t="s">
        <v>7238</v>
      </c>
      <c r="AI193" s="593" t="s">
        <v>7239</v>
      </c>
      <c r="AJ193" s="593" t="s">
        <v>7240</v>
      </c>
      <c r="AK193" s="594" t="s">
        <v>7241</v>
      </c>
      <c r="AL193" s="595" t="s">
        <v>7242</v>
      </c>
      <c r="AM193" s="596" t="s">
        <v>7243</v>
      </c>
      <c r="AN193" s="596" t="s">
        <v>7244</v>
      </c>
      <c r="AO193" s="539" t="s">
        <v>7245</v>
      </c>
      <c r="AP193" s="542" t="s">
        <v>7246</v>
      </c>
      <c r="AQ193" s="542" t="s">
        <v>7247</v>
      </c>
      <c r="AR193" s="557"/>
      <c r="AS193" s="557"/>
      <c r="AT193" s="577" t="s">
        <v>7248</v>
      </c>
      <c r="AU193" s="499" t="s">
        <v>7249</v>
      </c>
      <c r="AV193" s="499" t="s">
        <v>7250</v>
      </c>
      <c r="AW193" s="513" t="s">
        <v>7251</v>
      </c>
      <c r="AX193" s="513" t="s">
        <v>7252</v>
      </c>
      <c r="AY193" s="612" t="s">
        <v>7253</v>
      </c>
    </row>
    <row r="194" spans="2:51" ht="15" customHeight="1" outlineLevel="1" thickBot="1">
      <c r="B194" s="1735" t="s">
        <v>7254</v>
      </c>
      <c r="C194" s="1736">
        <v>0</v>
      </c>
      <c r="D194" s="1736">
        <v>0</v>
      </c>
      <c r="E194" s="1736">
        <v>0</v>
      </c>
      <c r="F194" s="1736">
        <v>0</v>
      </c>
      <c r="G194" s="1736">
        <v>0</v>
      </c>
      <c r="H194" s="1736">
        <v>0</v>
      </c>
      <c r="I194" s="1736">
        <v>0</v>
      </c>
      <c r="J194" s="547">
        <v>0</v>
      </c>
      <c r="K194" s="547">
        <v>0</v>
      </c>
      <c r="L194" s="539">
        <f t="shared" si="10"/>
        <v>0</v>
      </c>
      <c r="M194" s="542">
        <f t="shared" si="11"/>
        <v>0</v>
      </c>
      <c r="N194" s="553">
        <f t="shared" si="12"/>
        <v>0</v>
      </c>
      <c r="O194" s="557"/>
      <c r="P194" s="557"/>
      <c r="Q194" s="555">
        <v>0</v>
      </c>
      <c r="R194" s="550">
        <f t="shared" si="13"/>
        <v>0</v>
      </c>
      <c r="S194" s="550">
        <f t="shared" si="14"/>
        <v>0</v>
      </c>
      <c r="T194" s="547">
        <v>0</v>
      </c>
      <c r="U194" s="547">
        <v>0</v>
      </c>
      <c r="V194" s="547">
        <v>0</v>
      </c>
      <c r="X194" s="231" t="s">
        <v>7255</v>
      </c>
      <c r="Z194" s="1369"/>
      <c r="AB194" s="1361"/>
      <c r="AC194" s="1362"/>
      <c r="AD194" s="582">
        <v>185</v>
      </c>
      <c r="AE194" s="576" t="s">
        <v>7256</v>
      </c>
      <c r="AF194" s="593" t="s">
        <v>7257</v>
      </c>
      <c r="AG194" s="593" t="s">
        <v>7258</v>
      </c>
      <c r="AH194" s="593" t="s">
        <v>7259</v>
      </c>
      <c r="AI194" s="593" t="s">
        <v>7260</v>
      </c>
      <c r="AJ194" s="593" t="s">
        <v>7261</v>
      </c>
      <c r="AK194" s="594" t="s">
        <v>7262</v>
      </c>
      <c r="AL194" s="595" t="s">
        <v>7263</v>
      </c>
      <c r="AM194" s="596" t="s">
        <v>7264</v>
      </c>
      <c r="AN194" s="596" t="s">
        <v>7265</v>
      </c>
      <c r="AO194" s="539" t="s">
        <v>7266</v>
      </c>
      <c r="AP194" s="542" t="s">
        <v>7267</v>
      </c>
      <c r="AQ194" s="542" t="s">
        <v>7268</v>
      </c>
      <c r="AR194" s="557"/>
      <c r="AS194" s="557"/>
      <c r="AT194" s="577" t="s">
        <v>7269</v>
      </c>
      <c r="AU194" s="499" t="s">
        <v>7270</v>
      </c>
      <c r="AV194" s="499" t="s">
        <v>7271</v>
      </c>
      <c r="AW194" s="513" t="s">
        <v>7272</v>
      </c>
      <c r="AX194" s="513" t="s">
        <v>7273</v>
      </c>
      <c r="AY194" s="612" t="s">
        <v>7274</v>
      </c>
    </row>
    <row r="195" spans="2:51" ht="15" customHeight="1" outlineLevel="1" thickBot="1">
      <c r="B195" s="1735" t="s">
        <v>7275</v>
      </c>
      <c r="C195" s="1736">
        <v>0</v>
      </c>
      <c r="D195" s="1736">
        <v>0</v>
      </c>
      <c r="E195" s="1736">
        <v>0</v>
      </c>
      <c r="F195" s="1736">
        <v>0</v>
      </c>
      <c r="G195" s="1736">
        <v>0</v>
      </c>
      <c r="H195" s="1736">
        <v>0</v>
      </c>
      <c r="I195" s="1736">
        <v>0</v>
      </c>
      <c r="J195" s="547">
        <v>0</v>
      </c>
      <c r="K195" s="547">
        <v>0</v>
      </c>
      <c r="L195" s="539">
        <f t="shared" si="10"/>
        <v>0</v>
      </c>
      <c r="M195" s="542">
        <f t="shared" si="11"/>
        <v>0</v>
      </c>
      <c r="N195" s="553">
        <f t="shared" si="12"/>
        <v>0</v>
      </c>
      <c r="O195" s="557"/>
      <c r="P195" s="557"/>
      <c r="Q195" s="555">
        <v>0</v>
      </c>
      <c r="R195" s="550">
        <f t="shared" si="13"/>
        <v>0</v>
      </c>
      <c r="S195" s="550">
        <f t="shared" si="14"/>
        <v>0</v>
      </c>
      <c r="T195" s="547">
        <v>0</v>
      </c>
      <c r="U195" s="547">
        <v>0</v>
      </c>
      <c r="V195" s="547">
        <v>0</v>
      </c>
      <c r="X195" s="231" t="s">
        <v>7276</v>
      </c>
      <c r="Z195" s="1369"/>
      <c r="AB195" s="1361"/>
      <c r="AC195" s="1362"/>
      <c r="AD195" s="582">
        <v>186</v>
      </c>
      <c r="AE195" s="576" t="s">
        <v>7277</v>
      </c>
      <c r="AF195" s="593" t="s">
        <v>7278</v>
      </c>
      <c r="AG195" s="593" t="s">
        <v>7279</v>
      </c>
      <c r="AH195" s="593" t="s">
        <v>7280</v>
      </c>
      <c r="AI195" s="593" t="s">
        <v>7281</v>
      </c>
      <c r="AJ195" s="593" t="s">
        <v>7282</v>
      </c>
      <c r="AK195" s="594" t="s">
        <v>7283</v>
      </c>
      <c r="AL195" s="595" t="s">
        <v>7284</v>
      </c>
      <c r="AM195" s="596" t="s">
        <v>7285</v>
      </c>
      <c r="AN195" s="596" t="s">
        <v>7286</v>
      </c>
      <c r="AO195" s="539" t="s">
        <v>7287</v>
      </c>
      <c r="AP195" s="542" t="s">
        <v>7288</v>
      </c>
      <c r="AQ195" s="542" t="s">
        <v>7289</v>
      </c>
      <c r="AR195" s="557"/>
      <c r="AS195" s="557"/>
      <c r="AT195" s="577" t="s">
        <v>7290</v>
      </c>
      <c r="AU195" s="499" t="s">
        <v>7291</v>
      </c>
      <c r="AV195" s="499" t="s">
        <v>7292</v>
      </c>
      <c r="AW195" s="513" t="s">
        <v>7293</v>
      </c>
      <c r="AX195" s="513" t="s">
        <v>7294</v>
      </c>
      <c r="AY195" s="612" t="s">
        <v>7295</v>
      </c>
    </row>
    <row r="196" spans="2:51" ht="15" customHeight="1" outlineLevel="1" thickBot="1">
      <c r="B196" s="1735" t="s">
        <v>7296</v>
      </c>
      <c r="C196" s="1736">
        <v>0</v>
      </c>
      <c r="D196" s="1736">
        <v>0</v>
      </c>
      <c r="E196" s="1736">
        <v>0</v>
      </c>
      <c r="F196" s="1736">
        <v>0</v>
      </c>
      <c r="G196" s="1736">
        <v>0</v>
      </c>
      <c r="H196" s="1736">
        <v>0</v>
      </c>
      <c r="I196" s="1736">
        <v>0</v>
      </c>
      <c r="J196" s="547">
        <v>0</v>
      </c>
      <c r="K196" s="547">
        <v>0</v>
      </c>
      <c r="L196" s="539">
        <f t="shared" si="10"/>
        <v>0</v>
      </c>
      <c r="M196" s="542">
        <f t="shared" si="11"/>
        <v>0</v>
      </c>
      <c r="N196" s="553">
        <f t="shared" si="12"/>
        <v>0</v>
      </c>
      <c r="O196" s="557"/>
      <c r="P196" s="557"/>
      <c r="Q196" s="555">
        <v>0</v>
      </c>
      <c r="R196" s="550">
        <f t="shared" si="13"/>
        <v>0</v>
      </c>
      <c r="S196" s="550">
        <f t="shared" si="14"/>
        <v>0</v>
      </c>
      <c r="T196" s="547">
        <v>0</v>
      </c>
      <c r="U196" s="547">
        <v>0</v>
      </c>
      <c r="V196" s="547">
        <v>0</v>
      </c>
      <c r="X196" s="231" t="s">
        <v>7297</v>
      </c>
      <c r="Z196" s="1369"/>
      <c r="AB196" s="1361"/>
      <c r="AC196" s="1362"/>
      <c r="AD196" s="582">
        <v>187</v>
      </c>
      <c r="AE196" s="576" t="s">
        <v>7298</v>
      </c>
      <c r="AF196" s="593" t="s">
        <v>7299</v>
      </c>
      <c r="AG196" s="593" t="s">
        <v>7300</v>
      </c>
      <c r="AH196" s="593" t="s">
        <v>7301</v>
      </c>
      <c r="AI196" s="593" t="s">
        <v>7302</v>
      </c>
      <c r="AJ196" s="593" t="s">
        <v>7303</v>
      </c>
      <c r="AK196" s="594" t="s">
        <v>7304</v>
      </c>
      <c r="AL196" s="595" t="s">
        <v>7305</v>
      </c>
      <c r="AM196" s="596" t="s">
        <v>7306</v>
      </c>
      <c r="AN196" s="596" t="s">
        <v>7307</v>
      </c>
      <c r="AO196" s="539" t="s">
        <v>7308</v>
      </c>
      <c r="AP196" s="542" t="s">
        <v>7309</v>
      </c>
      <c r="AQ196" s="542" t="s">
        <v>7310</v>
      </c>
      <c r="AR196" s="557"/>
      <c r="AS196" s="557"/>
      <c r="AT196" s="577" t="s">
        <v>7311</v>
      </c>
      <c r="AU196" s="499" t="s">
        <v>7312</v>
      </c>
      <c r="AV196" s="499" t="s">
        <v>7313</v>
      </c>
      <c r="AW196" s="513" t="s">
        <v>7314</v>
      </c>
      <c r="AX196" s="513" t="s">
        <v>7315</v>
      </c>
      <c r="AY196" s="612" t="s">
        <v>7316</v>
      </c>
    </row>
    <row r="197" spans="2:51" ht="15" customHeight="1" outlineLevel="1" thickBot="1">
      <c r="B197" s="1735" t="s">
        <v>7317</v>
      </c>
      <c r="C197" s="1736">
        <v>0</v>
      </c>
      <c r="D197" s="1736">
        <v>0</v>
      </c>
      <c r="E197" s="1736">
        <v>0</v>
      </c>
      <c r="F197" s="1736">
        <v>0</v>
      </c>
      <c r="G197" s="1736">
        <v>0</v>
      </c>
      <c r="H197" s="1736">
        <v>0</v>
      </c>
      <c r="I197" s="1736">
        <v>0</v>
      </c>
      <c r="J197" s="547">
        <v>0</v>
      </c>
      <c r="K197" s="547">
        <v>0</v>
      </c>
      <c r="L197" s="539">
        <f t="shared" si="10"/>
        <v>0</v>
      </c>
      <c r="M197" s="542">
        <f t="shared" si="11"/>
        <v>0</v>
      </c>
      <c r="N197" s="553">
        <f t="shared" si="12"/>
        <v>0</v>
      </c>
      <c r="O197" s="557"/>
      <c r="P197" s="557"/>
      <c r="Q197" s="555">
        <v>0</v>
      </c>
      <c r="R197" s="550">
        <f t="shared" si="13"/>
        <v>0</v>
      </c>
      <c r="S197" s="550">
        <f t="shared" si="14"/>
        <v>0</v>
      </c>
      <c r="T197" s="547">
        <v>0</v>
      </c>
      <c r="U197" s="547">
        <v>0</v>
      </c>
      <c r="V197" s="547">
        <v>0</v>
      </c>
      <c r="X197" s="231" t="s">
        <v>7318</v>
      </c>
      <c r="Z197" s="1369"/>
      <c r="AB197" s="1361"/>
      <c r="AC197" s="1362"/>
      <c r="AD197" s="582">
        <v>188</v>
      </c>
      <c r="AE197" s="576" t="s">
        <v>7319</v>
      </c>
      <c r="AF197" s="593" t="s">
        <v>7320</v>
      </c>
      <c r="AG197" s="593" t="s">
        <v>7321</v>
      </c>
      <c r="AH197" s="593" t="s">
        <v>7322</v>
      </c>
      <c r="AI197" s="593" t="s">
        <v>7323</v>
      </c>
      <c r="AJ197" s="593" t="s">
        <v>7324</v>
      </c>
      <c r="AK197" s="594" t="s">
        <v>7325</v>
      </c>
      <c r="AL197" s="595" t="s">
        <v>7326</v>
      </c>
      <c r="AM197" s="596" t="s">
        <v>7327</v>
      </c>
      <c r="AN197" s="596" t="s">
        <v>7328</v>
      </c>
      <c r="AO197" s="539" t="s">
        <v>7329</v>
      </c>
      <c r="AP197" s="542" t="s">
        <v>7330</v>
      </c>
      <c r="AQ197" s="542" t="s">
        <v>7331</v>
      </c>
      <c r="AR197" s="557"/>
      <c r="AS197" s="557"/>
      <c r="AT197" s="577" t="s">
        <v>7332</v>
      </c>
      <c r="AU197" s="499" t="s">
        <v>7333</v>
      </c>
      <c r="AV197" s="499" t="s">
        <v>7334</v>
      </c>
      <c r="AW197" s="513" t="s">
        <v>7335</v>
      </c>
      <c r="AX197" s="513" t="s">
        <v>7336</v>
      </c>
      <c r="AY197" s="612" t="s">
        <v>7337</v>
      </c>
    </row>
    <row r="198" spans="2:51" ht="15" customHeight="1" outlineLevel="1" thickBot="1">
      <c r="B198" s="1735" t="s">
        <v>7338</v>
      </c>
      <c r="C198" s="1736">
        <v>0</v>
      </c>
      <c r="D198" s="1736">
        <v>0</v>
      </c>
      <c r="E198" s="1736">
        <v>0</v>
      </c>
      <c r="F198" s="1736">
        <v>0</v>
      </c>
      <c r="G198" s="1736">
        <v>0</v>
      </c>
      <c r="H198" s="1736">
        <v>0</v>
      </c>
      <c r="I198" s="1736">
        <v>0</v>
      </c>
      <c r="J198" s="547">
        <v>0</v>
      </c>
      <c r="K198" s="547">
        <v>0</v>
      </c>
      <c r="L198" s="539">
        <f t="shared" si="10"/>
        <v>0</v>
      </c>
      <c r="M198" s="542">
        <f t="shared" si="11"/>
        <v>0</v>
      </c>
      <c r="N198" s="553">
        <f t="shared" si="12"/>
        <v>0</v>
      </c>
      <c r="O198" s="557"/>
      <c r="P198" s="557"/>
      <c r="Q198" s="555">
        <v>0</v>
      </c>
      <c r="R198" s="550">
        <f t="shared" si="13"/>
        <v>0</v>
      </c>
      <c r="S198" s="550">
        <f t="shared" si="14"/>
        <v>0</v>
      </c>
      <c r="T198" s="547">
        <v>0</v>
      </c>
      <c r="U198" s="547">
        <v>0</v>
      </c>
      <c r="V198" s="547">
        <v>0</v>
      </c>
      <c r="X198" s="231" t="s">
        <v>7339</v>
      </c>
      <c r="Z198" s="1369"/>
      <c r="AB198" s="1361"/>
      <c r="AC198" s="1362"/>
      <c r="AD198" s="582">
        <v>189</v>
      </c>
      <c r="AE198" s="576" t="s">
        <v>7340</v>
      </c>
      <c r="AF198" s="593" t="s">
        <v>7341</v>
      </c>
      <c r="AG198" s="593" t="s">
        <v>7342</v>
      </c>
      <c r="AH198" s="593" t="s">
        <v>7343</v>
      </c>
      <c r="AI198" s="593" t="s">
        <v>7344</v>
      </c>
      <c r="AJ198" s="593" t="s">
        <v>7345</v>
      </c>
      <c r="AK198" s="594" t="s">
        <v>7346</v>
      </c>
      <c r="AL198" s="595" t="s">
        <v>7347</v>
      </c>
      <c r="AM198" s="596" t="s">
        <v>7348</v>
      </c>
      <c r="AN198" s="596" t="s">
        <v>7349</v>
      </c>
      <c r="AO198" s="539" t="s">
        <v>7350</v>
      </c>
      <c r="AP198" s="542" t="s">
        <v>7351</v>
      </c>
      <c r="AQ198" s="542" t="s">
        <v>7352</v>
      </c>
      <c r="AR198" s="557"/>
      <c r="AS198" s="557"/>
      <c r="AT198" s="577" t="s">
        <v>7353</v>
      </c>
      <c r="AU198" s="499" t="s">
        <v>7354</v>
      </c>
      <c r="AV198" s="499" t="s">
        <v>7355</v>
      </c>
      <c r="AW198" s="513" t="s">
        <v>7356</v>
      </c>
      <c r="AX198" s="513" t="s">
        <v>7357</v>
      </c>
      <c r="AY198" s="612" t="s">
        <v>7358</v>
      </c>
    </row>
    <row r="199" spans="2:51" ht="15" customHeight="1" outlineLevel="1" thickBot="1">
      <c r="B199" s="1735" t="s">
        <v>7359</v>
      </c>
      <c r="C199" s="1736">
        <v>0</v>
      </c>
      <c r="D199" s="1736">
        <v>0</v>
      </c>
      <c r="E199" s="1736">
        <v>0</v>
      </c>
      <c r="F199" s="1736">
        <v>0</v>
      </c>
      <c r="G199" s="1736">
        <v>0</v>
      </c>
      <c r="H199" s="1736">
        <v>0</v>
      </c>
      <c r="I199" s="1736">
        <v>0</v>
      </c>
      <c r="J199" s="547">
        <v>0</v>
      </c>
      <c r="K199" s="547">
        <v>0</v>
      </c>
      <c r="L199" s="539">
        <f t="shared" si="10"/>
        <v>0</v>
      </c>
      <c r="M199" s="542">
        <f t="shared" si="11"/>
        <v>0</v>
      </c>
      <c r="N199" s="553">
        <f t="shared" si="12"/>
        <v>0</v>
      </c>
      <c r="O199" s="557"/>
      <c r="P199" s="557"/>
      <c r="Q199" s="555">
        <v>0</v>
      </c>
      <c r="R199" s="550">
        <f t="shared" si="13"/>
        <v>0</v>
      </c>
      <c r="S199" s="550">
        <f t="shared" si="14"/>
        <v>0</v>
      </c>
      <c r="T199" s="547">
        <v>0</v>
      </c>
      <c r="U199" s="547">
        <v>0</v>
      </c>
      <c r="V199" s="547">
        <v>0</v>
      </c>
      <c r="X199" s="231" t="s">
        <v>7360</v>
      </c>
      <c r="Z199" s="1369"/>
      <c r="AB199" s="1361"/>
      <c r="AC199" s="1362"/>
      <c r="AD199" s="582">
        <v>190</v>
      </c>
      <c r="AE199" s="576" t="s">
        <v>7361</v>
      </c>
      <c r="AF199" s="593" t="s">
        <v>7362</v>
      </c>
      <c r="AG199" s="593" t="s">
        <v>7363</v>
      </c>
      <c r="AH199" s="593" t="s">
        <v>7364</v>
      </c>
      <c r="AI199" s="593" t="s">
        <v>7365</v>
      </c>
      <c r="AJ199" s="593" t="s">
        <v>7366</v>
      </c>
      <c r="AK199" s="594" t="s">
        <v>7367</v>
      </c>
      <c r="AL199" s="595" t="s">
        <v>7368</v>
      </c>
      <c r="AM199" s="596" t="s">
        <v>7369</v>
      </c>
      <c r="AN199" s="596" t="s">
        <v>7370</v>
      </c>
      <c r="AO199" s="539" t="s">
        <v>7371</v>
      </c>
      <c r="AP199" s="542" t="s">
        <v>7372</v>
      </c>
      <c r="AQ199" s="542" t="s">
        <v>7373</v>
      </c>
      <c r="AR199" s="557"/>
      <c r="AS199" s="557"/>
      <c r="AT199" s="577" t="s">
        <v>7374</v>
      </c>
      <c r="AU199" s="499" t="s">
        <v>7375</v>
      </c>
      <c r="AV199" s="499" t="s">
        <v>7376</v>
      </c>
      <c r="AW199" s="513" t="s">
        <v>7377</v>
      </c>
      <c r="AX199" s="513" t="s">
        <v>7378</v>
      </c>
      <c r="AY199" s="612" t="s">
        <v>7379</v>
      </c>
    </row>
    <row r="200" spans="2:51" ht="15" customHeight="1" outlineLevel="1" thickBot="1">
      <c r="B200" s="1735" t="s">
        <v>7380</v>
      </c>
      <c r="C200" s="1736">
        <v>0</v>
      </c>
      <c r="D200" s="1736">
        <v>0</v>
      </c>
      <c r="E200" s="1736">
        <v>0</v>
      </c>
      <c r="F200" s="1736">
        <v>0</v>
      </c>
      <c r="G200" s="1736">
        <v>0</v>
      </c>
      <c r="H200" s="1736">
        <v>0</v>
      </c>
      <c r="I200" s="1736">
        <v>0</v>
      </c>
      <c r="J200" s="547">
        <v>0</v>
      </c>
      <c r="K200" s="547">
        <v>0</v>
      </c>
      <c r="L200" s="539">
        <f t="shared" si="10"/>
        <v>0</v>
      </c>
      <c r="M200" s="542">
        <f t="shared" si="11"/>
        <v>0</v>
      </c>
      <c r="N200" s="553">
        <f t="shared" si="12"/>
        <v>0</v>
      </c>
      <c r="O200" s="557"/>
      <c r="P200" s="557"/>
      <c r="Q200" s="555">
        <v>0</v>
      </c>
      <c r="R200" s="550">
        <f t="shared" si="13"/>
        <v>0</v>
      </c>
      <c r="S200" s="550">
        <f t="shared" si="14"/>
        <v>0</v>
      </c>
      <c r="T200" s="547">
        <v>0</v>
      </c>
      <c r="U200" s="547">
        <v>0</v>
      </c>
      <c r="V200" s="547">
        <v>0</v>
      </c>
      <c r="X200" s="231" t="s">
        <v>7381</v>
      </c>
      <c r="Z200" s="1369"/>
      <c r="AB200" s="1361"/>
      <c r="AC200" s="1362"/>
      <c r="AD200" s="582">
        <v>191</v>
      </c>
      <c r="AE200" s="576" t="s">
        <v>7382</v>
      </c>
      <c r="AF200" s="593" t="s">
        <v>7383</v>
      </c>
      <c r="AG200" s="593" t="s">
        <v>7384</v>
      </c>
      <c r="AH200" s="593" t="s">
        <v>7385</v>
      </c>
      <c r="AI200" s="593" t="s">
        <v>7386</v>
      </c>
      <c r="AJ200" s="593" t="s">
        <v>7387</v>
      </c>
      <c r="AK200" s="594" t="s">
        <v>7388</v>
      </c>
      <c r="AL200" s="595" t="s">
        <v>7389</v>
      </c>
      <c r="AM200" s="596" t="s">
        <v>7390</v>
      </c>
      <c r="AN200" s="596" t="s">
        <v>7391</v>
      </c>
      <c r="AO200" s="539" t="s">
        <v>7392</v>
      </c>
      <c r="AP200" s="542" t="s">
        <v>7393</v>
      </c>
      <c r="AQ200" s="542" t="s">
        <v>7394</v>
      </c>
      <c r="AR200" s="557"/>
      <c r="AS200" s="557"/>
      <c r="AT200" s="577" t="s">
        <v>7395</v>
      </c>
      <c r="AU200" s="499" t="s">
        <v>7396</v>
      </c>
      <c r="AV200" s="499" t="s">
        <v>7397</v>
      </c>
      <c r="AW200" s="513" t="s">
        <v>7398</v>
      </c>
      <c r="AX200" s="513" t="s">
        <v>7399</v>
      </c>
      <c r="AY200" s="612" t="s">
        <v>7400</v>
      </c>
    </row>
    <row r="201" spans="2:51" ht="15" customHeight="1" outlineLevel="1" thickBot="1">
      <c r="B201" s="1735" t="s">
        <v>7401</v>
      </c>
      <c r="C201" s="1736">
        <v>0</v>
      </c>
      <c r="D201" s="1736">
        <v>0</v>
      </c>
      <c r="E201" s="1736">
        <v>0</v>
      </c>
      <c r="F201" s="1736">
        <v>0</v>
      </c>
      <c r="G201" s="1736">
        <v>0</v>
      </c>
      <c r="H201" s="1736">
        <v>0</v>
      </c>
      <c r="I201" s="1736">
        <v>0</v>
      </c>
      <c r="J201" s="547">
        <v>0</v>
      </c>
      <c r="K201" s="547">
        <v>0</v>
      </c>
      <c r="L201" s="539">
        <f t="shared" si="10"/>
        <v>0</v>
      </c>
      <c r="M201" s="542">
        <f t="shared" si="11"/>
        <v>0</v>
      </c>
      <c r="N201" s="553">
        <f t="shared" si="12"/>
        <v>0</v>
      </c>
      <c r="O201" s="557"/>
      <c r="P201" s="557"/>
      <c r="Q201" s="555">
        <v>0</v>
      </c>
      <c r="R201" s="550">
        <f t="shared" si="13"/>
        <v>0</v>
      </c>
      <c r="S201" s="550">
        <f t="shared" si="14"/>
        <v>0</v>
      </c>
      <c r="T201" s="547">
        <v>0</v>
      </c>
      <c r="U201" s="547">
        <v>0</v>
      </c>
      <c r="V201" s="547">
        <v>0</v>
      </c>
      <c r="X201" s="231" t="s">
        <v>7402</v>
      </c>
      <c r="Z201" s="1369"/>
      <c r="AB201" s="1361"/>
      <c r="AC201" s="1362"/>
      <c r="AD201" s="582">
        <v>192</v>
      </c>
      <c r="AE201" s="576" t="s">
        <v>7403</v>
      </c>
      <c r="AF201" s="593" t="s">
        <v>7404</v>
      </c>
      <c r="AG201" s="593" t="s">
        <v>7405</v>
      </c>
      <c r="AH201" s="593" t="s">
        <v>7406</v>
      </c>
      <c r="AI201" s="593" t="s">
        <v>7407</v>
      </c>
      <c r="AJ201" s="593" t="s">
        <v>7408</v>
      </c>
      <c r="AK201" s="594" t="s">
        <v>7409</v>
      </c>
      <c r="AL201" s="595" t="s">
        <v>7410</v>
      </c>
      <c r="AM201" s="596" t="s">
        <v>7411</v>
      </c>
      <c r="AN201" s="596" t="s">
        <v>7412</v>
      </c>
      <c r="AO201" s="539" t="s">
        <v>7413</v>
      </c>
      <c r="AP201" s="542" t="s">
        <v>7414</v>
      </c>
      <c r="AQ201" s="542" t="s">
        <v>7415</v>
      </c>
      <c r="AR201" s="557"/>
      <c r="AS201" s="557"/>
      <c r="AT201" s="577" t="s">
        <v>7416</v>
      </c>
      <c r="AU201" s="499" t="s">
        <v>7417</v>
      </c>
      <c r="AV201" s="499" t="s">
        <v>7418</v>
      </c>
      <c r="AW201" s="513" t="s">
        <v>7419</v>
      </c>
      <c r="AX201" s="513" t="s">
        <v>7420</v>
      </c>
      <c r="AY201" s="612" t="s">
        <v>7421</v>
      </c>
    </row>
    <row r="202" spans="2:51" ht="15" customHeight="1" outlineLevel="1" thickBot="1">
      <c r="B202" s="1735" t="s">
        <v>7422</v>
      </c>
      <c r="C202" s="1736">
        <v>0</v>
      </c>
      <c r="D202" s="1736">
        <v>0</v>
      </c>
      <c r="E202" s="1736">
        <v>0</v>
      </c>
      <c r="F202" s="1736">
        <v>0</v>
      </c>
      <c r="G202" s="1736">
        <v>0</v>
      </c>
      <c r="H202" s="1736">
        <v>0</v>
      </c>
      <c r="I202" s="1736">
        <v>0</v>
      </c>
      <c r="J202" s="547">
        <v>0</v>
      </c>
      <c r="K202" s="547">
        <v>0</v>
      </c>
      <c r="L202" s="539">
        <f t="shared" ref="L202:L209" si="15">I202*J202</f>
        <v>0</v>
      </c>
      <c r="M202" s="542">
        <f t="shared" si="11"/>
        <v>0</v>
      </c>
      <c r="N202" s="553">
        <f t="shared" si="12"/>
        <v>0</v>
      </c>
      <c r="O202" s="557"/>
      <c r="P202" s="557"/>
      <c r="Q202" s="555">
        <v>0</v>
      </c>
      <c r="R202" s="550">
        <f t="shared" si="13"/>
        <v>0</v>
      </c>
      <c r="S202" s="550">
        <f t="shared" si="14"/>
        <v>0</v>
      </c>
      <c r="T202" s="547">
        <v>0</v>
      </c>
      <c r="U202" s="547">
        <v>0</v>
      </c>
      <c r="V202" s="547">
        <v>0</v>
      </c>
      <c r="X202" s="231" t="s">
        <v>7423</v>
      </c>
      <c r="Z202" s="1369"/>
      <c r="AB202" s="1361"/>
      <c r="AC202" s="1362"/>
      <c r="AD202" s="582">
        <v>193</v>
      </c>
      <c r="AE202" s="576" t="s">
        <v>7424</v>
      </c>
      <c r="AF202" s="593" t="s">
        <v>7425</v>
      </c>
      <c r="AG202" s="593" t="s">
        <v>7426</v>
      </c>
      <c r="AH202" s="593" t="s">
        <v>7427</v>
      </c>
      <c r="AI202" s="593" t="s">
        <v>7428</v>
      </c>
      <c r="AJ202" s="593" t="s">
        <v>7429</v>
      </c>
      <c r="AK202" s="594" t="s">
        <v>7430</v>
      </c>
      <c r="AL202" s="595" t="s">
        <v>7431</v>
      </c>
      <c r="AM202" s="596" t="s">
        <v>7432</v>
      </c>
      <c r="AN202" s="596" t="s">
        <v>7433</v>
      </c>
      <c r="AO202" s="539" t="s">
        <v>7434</v>
      </c>
      <c r="AP202" s="542" t="s">
        <v>7435</v>
      </c>
      <c r="AQ202" s="542" t="s">
        <v>7436</v>
      </c>
      <c r="AR202" s="557"/>
      <c r="AS202" s="557"/>
      <c r="AT202" s="577" t="s">
        <v>7437</v>
      </c>
      <c r="AU202" s="499" t="s">
        <v>7438</v>
      </c>
      <c r="AV202" s="499" t="s">
        <v>7439</v>
      </c>
      <c r="AW202" s="513" t="s">
        <v>7440</v>
      </c>
      <c r="AX202" s="513" t="s">
        <v>7441</v>
      </c>
      <c r="AY202" s="612" t="s">
        <v>7442</v>
      </c>
    </row>
    <row r="203" spans="2:51" ht="15" customHeight="1" outlineLevel="1" thickBot="1">
      <c r="B203" s="1735" t="s">
        <v>7443</v>
      </c>
      <c r="C203" s="1736">
        <v>0</v>
      </c>
      <c r="D203" s="1736">
        <v>0</v>
      </c>
      <c r="E203" s="1736">
        <v>0</v>
      </c>
      <c r="F203" s="1736">
        <v>0</v>
      </c>
      <c r="G203" s="1736">
        <v>0</v>
      </c>
      <c r="H203" s="1736">
        <v>0</v>
      </c>
      <c r="I203" s="1736">
        <v>0</v>
      </c>
      <c r="J203" s="547">
        <v>0</v>
      </c>
      <c r="K203" s="547">
        <v>0</v>
      </c>
      <c r="L203" s="539">
        <f t="shared" si="15"/>
        <v>0</v>
      </c>
      <c r="M203" s="542">
        <f t="shared" ref="M203:M209" si="16">IF(Q203=0,0,((1+Q203)/(1+$C$824))-1)</f>
        <v>0</v>
      </c>
      <c r="N203" s="553">
        <f t="shared" ref="N203:N209" si="17">IF(Q203=0,0,((1+Q203)/(1+$C$825))-1)</f>
        <v>0</v>
      </c>
      <c r="O203" s="557"/>
      <c r="P203" s="557"/>
      <c r="Q203" s="555">
        <v>0</v>
      </c>
      <c r="R203" s="550">
        <f t="shared" ref="R203:R209" si="18">Q203*K203</f>
        <v>0</v>
      </c>
      <c r="S203" s="550">
        <f t="shared" ref="S203:S209" si="19">R203</f>
        <v>0</v>
      </c>
      <c r="T203" s="547">
        <v>0</v>
      </c>
      <c r="U203" s="547">
        <v>0</v>
      </c>
      <c r="V203" s="547">
        <v>0</v>
      </c>
      <c r="X203" s="231" t="s">
        <v>7444</v>
      </c>
      <c r="Z203" s="1369"/>
      <c r="AB203" s="1361"/>
      <c r="AC203" s="1362"/>
      <c r="AD203" s="582">
        <v>194</v>
      </c>
      <c r="AE203" s="576" t="s">
        <v>7445</v>
      </c>
      <c r="AF203" s="593" t="s">
        <v>7446</v>
      </c>
      <c r="AG203" s="593" t="s">
        <v>7447</v>
      </c>
      <c r="AH203" s="593" t="s">
        <v>7448</v>
      </c>
      <c r="AI203" s="593" t="s">
        <v>7449</v>
      </c>
      <c r="AJ203" s="593" t="s">
        <v>7450</v>
      </c>
      <c r="AK203" s="594" t="s">
        <v>7451</v>
      </c>
      <c r="AL203" s="595" t="s">
        <v>7452</v>
      </c>
      <c r="AM203" s="596" t="s">
        <v>7453</v>
      </c>
      <c r="AN203" s="596" t="s">
        <v>7454</v>
      </c>
      <c r="AO203" s="539" t="s">
        <v>7455</v>
      </c>
      <c r="AP203" s="542" t="s">
        <v>7456</v>
      </c>
      <c r="AQ203" s="542" t="s">
        <v>7457</v>
      </c>
      <c r="AR203" s="557"/>
      <c r="AS203" s="557"/>
      <c r="AT203" s="577" t="s">
        <v>7458</v>
      </c>
      <c r="AU203" s="499" t="s">
        <v>7459</v>
      </c>
      <c r="AV203" s="499" t="s">
        <v>7460</v>
      </c>
      <c r="AW203" s="513" t="s">
        <v>7461</v>
      </c>
      <c r="AX203" s="513" t="s">
        <v>7462</v>
      </c>
      <c r="AY203" s="612" t="s">
        <v>7463</v>
      </c>
    </row>
    <row r="204" spans="2:51" ht="15" customHeight="1" outlineLevel="1" thickBot="1">
      <c r="B204" s="1735" t="s">
        <v>7464</v>
      </c>
      <c r="C204" s="1736">
        <v>0</v>
      </c>
      <c r="D204" s="1736">
        <v>0</v>
      </c>
      <c r="E204" s="1736">
        <v>0</v>
      </c>
      <c r="F204" s="1736">
        <v>0</v>
      </c>
      <c r="G204" s="1736">
        <v>0</v>
      </c>
      <c r="H204" s="1736">
        <v>0</v>
      </c>
      <c r="I204" s="1736">
        <v>0</v>
      </c>
      <c r="J204" s="547">
        <v>0</v>
      </c>
      <c r="K204" s="547">
        <v>0</v>
      </c>
      <c r="L204" s="539">
        <f t="shared" si="15"/>
        <v>0</v>
      </c>
      <c r="M204" s="542">
        <f t="shared" si="16"/>
        <v>0</v>
      </c>
      <c r="N204" s="553">
        <f t="shared" si="17"/>
        <v>0</v>
      </c>
      <c r="O204" s="557"/>
      <c r="P204" s="557"/>
      <c r="Q204" s="555">
        <v>0</v>
      </c>
      <c r="R204" s="550">
        <f t="shared" si="18"/>
        <v>0</v>
      </c>
      <c r="S204" s="550">
        <f t="shared" si="19"/>
        <v>0</v>
      </c>
      <c r="T204" s="547">
        <v>0</v>
      </c>
      <c r="U204" s="547">
        <v>0</v>
      </c>
      <c r="V204" s="547">
        <v>0</v>
      </c>
      <c r="X204" s="231" t="s">
        <v>7465</v>
      </c>
      <c r="Z204" s="1369"/>
      <c r="AB204" s="1361"/>
      <c r="AC204" s="1362"/>
      <c r="AD204" s="582">
        <v>195</v>
      </c>
      <c r="AE204" s="576" t="s">
        <v>7466</v>
      </c>
      <c r="AF204" s="593" t="s">
        <v>7467</v>
      </c>
      <c r="AG204" s="593" t="s">
        <v>7468</v>
      </c>
      <c r="AH204" s="593" t="s">
        <v>7469</v>
      </c>
      <c r="AI204" s="593" t="s">
        <v>7470</v>
      </c>
      <c r="AJ204" s="593" t="s">
        <v>7471</v>
      </c>
      <c r="AK204" s="594" t="s">
        <v>7472</v>
      </c>
      <c r="AL204" s="595" t="s">
        <v>7473</v>
      </c>
      <c r="AM204" s="596" t="s">
        <v>7474</v>
      </c>
      <c r="AN204" s="596" t="s">
        <v>7475</v>
      </c>
      <c r="AO204" s="539" t="s">
        <v>7476</v>
      </c>
      <c r="AP204" s="542" t="s">
        <v>7477</v>
      </c>
      <c r="AQ204" s="542" t="s">
        <v>7478</v>
      </c>
      <c r="AR204" s="557"/>
      <c r="AS204" s="557"/>
      <c r="AT204" s="577" t="s">
        <v>7479</v>
      </c>
      <c r="AU204" s="499" t="s">
        <v>7480</v>
      </c>
      <c r="AV204" s="499" t="s">
        <v>7481</v>
      </c>
      <c r="AW204" s="513" t="s">
        <v>7482</v>
      </c>
      <c r="AX204" s="513" t="s">
        <v>7483</v>
      </c>
      <c r="AY204" s="612" t="s">
        <v>7484</v>
      </c>
    </row>
    <row r="205" spans="2:51" ht="15" customHeight="1" outlineLevel="1" thickBot="1">
      <c r="B205" s="1735" t="s">
        <v>7485</v>
      </c>
      <c r="C205" s="1736">
        <v>0</v>
      </c>
      <c r="D205" s="1736">
        <v>0</v>
      </c>
      <c r="E205" s="1736">
        <v>0</v>
      </c>
      <c r="F205" s="1736">
        <v>0</v>
      </c>
      <c r="G205" s="1736">
        <v>0</v>
      </c>
      <c r="H205" s="1736">
        <v>0</v>
      </c>
      <c r="I205" s="1736">
        <v>0</v>
      </c>
      <c r="J205" s="547">
        <v>0</v>
      </c>
      <c r="K205" s="547">
        <v>0</v>
      </c>
      <c r="L205" s="539">
        <f t="shared" si="15"/>
        <v>0</v>
      </c>
      <c r="M205" s="542">
        <f t="shared" si="16"/>
        <v>0</v>
      </c>
      <c r="N205" s="553">
        <f t="shared" si="17"/>
        <v>0</v>
      </c>
      <c r="O205" s="557"/>
      <c r="P205" s="557"/>
      <c r="Q205" s="555">
        <v>0</v>
      </c>
      <c r="R205" s="550">
        <f t="shared" si="18"/>
        <v>0</v>
      </c>
      <c r="S205" s="550">
        <f t="shared" si="19"/>
        <v>0</v>
      </c>
      <c r="T205" s="547">
        <v>0</v>
      </c>
      <c r="U205" s="547">
        <v>0</v>
      </c>
      <c r="V205" s="547">
        <v>0</v>
      </c>
      <c r="X205" s="231" t="s">
        <v>7486</v>
      </c>
      <c r="Z205" s="1369"/>
      <c r="AB205" s="1361"/>
      <c r="AC205" s="1362"/>
      <c r="AD205" s="582">
        <v>196</v>
      </c>
      <c r="AE205" s="576" t="s">
        <v>7487</v>
      </c>
      <c r="AF205" s="593" t="s">
        <v>7488</v>
      </c>
      <c r="AG205" s="593" t="s">
        <v>7489</v>
      </c>
      <c r="AH205" s="593" t="s">
        <v>7490</v>
      </c>
      <c r="AI205" s="593" t="s">
        <v>7491</v>
      </c>
      <c r="AJ205" s="593" t="s">
        <v>7492</v>
      </c>
      <c r="AK205" s="594" t="s">
        <v>7493</v>
      </c>
      <c r="AL205" s="595" t="s">
        <v>7494</v>
      </c>
      <c r="AM205" s="596" t="s">
        <v>7495</v>
      </c>
      <c r="AN205" s="596" t="s">
        <v>7496</v>
      </c>
      <c r="AO205" s="539" t="s">
        <v>7497</v>
      </c>
      <c r="AP205" s="542" t="s">
        <v>7498</v>
      </c>
      <c r="AQ205" s="542" t="s">
        <v>7499</v>
      </c>
      <c r="AR205" s="557"/>
      <c r="AS205" s="557"/>
      <c r="AT205" s="577" t="s">
        <v>7500</v>
      </c>
      <c r="AU205" s="499" t="s">
        <v>7501</v>
      </c>
      <c r="AV205" s="499" t="s">
        <v>7502</v>
      </c>
      <c r="AW205" s="513" t="s">
        <v>7503</v>
      </c>
      <c r="AX205" s="513" t="s">
        <v>7504</v>
      </c>
      <c r="AY205" s="612" t="s">
        <v>7505</v>
      </c>
    </row>
    <row r="206" spans="2:51" ht="15" customHeight="1" outlineLevel="1" thickBot="1">
      <c r="B206" s="1735" t="s">
        <v>7506</v>
      </c>
      <c r="C206" s="1736">
        <v>0</v>
      </c>
      <c r="D206" s="1736">
        <v>0</v>
      </c>
      <c r="E206" s="1736">
        <v>0</v>
      </c>
      <c r="F206" s="1736">
        <v>0</v>
      </c>
      <c r="G206" s="1736">
        <v>0</v>
      </c>
      <c r="H206" s="1736">
        <v>0</v>
      </c>
      <c r="I206" s="1736">
        <v>0</v>
      </c>
      <c r="J206" s="547">
        <v>0</v>
      </c>
      <c r="K206" s="547">
        <v>0</v>
      </c>
      <c r="L206" s="539">
        <f t="shared" si="15"/>
        <v>0</v>
      </c>
      <c r="M206" s="542">
        <f t="shared" si="16"/>
        <v>0</v>
      </c>
      <c r="N206" s="553">
        <f t="shared" si="17"/>
        <v>0</v>
      </c>
      <c r="O206" s="557"/>
      <c r="P206" s="557"/>
      <c r="Q206" s="555">
        <v>0</v>
      </c>
      <c r="R206" s="550">
        <f t="shared" si="18"/>
        <v>0</v>
      </c>
      <c r="S206" s="550">
        <f t="shared" si="19"/>
        <v>0</v>
      </c>
      <c r="T206" s="547">
        <v>0</v>
      </c>
      <c r="U206" s="547">
        <v>0</v>
      </c>
      <c r="V206" s="547">
        <v>0</v>
      </c>
      <c r="X206" s="231" t="s">
        <v>7507</v>
      </c>
      <c r="Z206" s="1369"/>
      <c r="AB206" s="1361"/>
      <c r="AC206" s="1362"/>
      <c r="AD206" s="582">
        <v>197</v>
      </c>
      <c r="AE206" s="576" t="s">
        <v>7508</v>
      </c>
      <c r="AF206" s="593" t="s">
        <v>7509</v>
      </c>
      <c r="AG206" s="593" t="s">
        <v>7510</v>
      </c>
      <c r="AH206" s="593" t="s">
        <v>7511</v>
      </c>
      <c r="AI206" s="593" t="s">
        <v>7512</v>
      </c>
      <c r="AJ206" s="593" t="s">
        <v>7513</v>
      </c>
      <c r="AK206" s="594" t="s">
        <v>7514</v>
      </c>
      <c r="AL206" s="595" t="s">
        <v>7515</v>
      </c>
      <c r="AM206" s="596" t="s">
        <v>7516</v>
      </c>
      <c r="AN206" s="596" t="s">
        <v>7517</v>
      </c>
      <c r="AO206" s="539" t="s">
        <v>7518</v>
      </c>
      <c r="AP206" s="542" t="s">
        <v>7519</v>
      </c>
      <c r="AQ206" s="542" t="s">
        <v>7520</v>
      </c>
      <c r="AR206" s="557"/>
      <c r="AS206" s="557"/>
      <c r="AT206" s="577" t="s">
        <v>7521</v>
      </c>
      <c r="AU206" s="499" t="s">
        <v>7522</v>
      </c>
      <c r="AV206" s="499" t="s">
        <v>7523</v>
      </c>
      <c r="AW206" s="513" t="s">
        <v>7524</v>
      </c>
      <c r="AX206" s="513" t="s">
        <v>7525</v>
      </c>
      <c r="AY206" s="612" t="s">
        <v>7526</v>
      </c>
    </row>
    <row r="207" spans="2:51" ht="15" customHeight="1" outlineLevel="1" thickBot="1">
      <c r="B207" s="1735" t="s">
        <v>7527</v>
      </c>
      <c r="C207" s="1736">
        <v>0</v>
      </c>
      <c r="D207" s="1736">
        <v>0</v>
      </c>
      <c r="E207" s="1736">
        <v>0</v>
      </c>
      <c r="F207" s="1736">
        <v>0</v>
      </c>
      <c r="G207" s="1736">
        <v>0</v>
      </c>
      <c r="H207" s="1736">
        <v>0</v>
      </c>
      <c r="I207" s="1736">
        <v>0</v>
      </c>
      <c r="J207" s="547">
        <v>0</v>
      </c>
      <c r="K207" s="547">
        <v>0</v>
      </c>
      <c r="L207" s="539">
        <f t="shared" si="15"/>
        <v>0</v>
      </c>
      <c r="M207" s="542">
        <f t="shared" si="16"/>
        <v>0</v>
      </c>
      <c r="N207" s="553">
        <f t="shared" si="17"/>
        <v>0</v>
      </c>
      <c r="O207" s="557"/>
      <c r="P207" s="557"/>
      <c r="Q207" s="555">
        <v>0</v>
      </c>
      <c r="R207" s="550">
        <f t="shared" si="18"/>
        <v>0</v>
      </c>
      <c r="S207" s="550">
        <f t="shared" si="19"/>
        <v>0</v>
      </c>
      <c r="T207" s="547">
        <v>0</v>
      </c>
      <c r="U207" s="547">
        <v>0</v>
      </c>
      <c r="V207" s="547">
        <v>0</v>
      </c>
      <c r="X207" s="231" t="s">
        <v>7528</v>
      </c>
      <c r="Z207" s="1369"/>
      <c r="AB207" s="1361"/>
      <c r="AC207" s="1362"/>
      <c r="AD207" s="582">
        <v>198</v>
      </c>
      <c r="AE207" s="576" t="s">
        <v>7529</v>
      </c>
      <c r="AF207" s="593" t="s">
        <v>7530</v>
      </c>
      <c r="AG207" s="593" t="s">
        <v>7531</v>
      </c>
      <c r="AH207" s="593" t="s">
        <v>7532</v>
      </c>
      <c r="AI207" s="593" t="s">
        <v>7533</v>
      </c>
      <c r="AJ207" s="593" t="s">
        <v>7534</v>
      </c>
      <c r="AK207" s="594" t="s">
        <v>7535</v>
      </c>
      <c r="AL207" s="595" t="s">
        <v>7536</v>
      </c>
      <c r="AM207" s="596" t="s">
        <v>7537</v>
      </c>
      <c r="AN207" s="596" t="s">
        <v>7538</v>
      </c>
      <c r="AO207" s="539" t="s">
        <v>7539</v>
      </c>
      <c r="AP207" s="542" t="s">
        <v>7540</v>
      </c>
      <c r="AQ207" s="542" t="s">
        <v>7541</v>
      </c>
      <c r="AR207" s="557"/>
      <c r="AS207" s="557"/>
      <c r="AT207" s="577" t="s">
        <v>7542</v>
      </c>
      <c r="AU207" s="499" t="s">
        <v>7543</v>
      </c>
      <c r="AV207" s="499" t="s">
        <v>7544</v>
      </c>
      <c r="AW207" s="513" t="s">
        <v>7545</v>
      </c>
      <c r="AX207" s="513" t="s">
        <v>7546</v>
      </c>
      <c r="AY207" s="612" t="s">
        <v>7547</v>
      </c>
    </row>
    <row r="208" spans="2:51" ht="15" customHeight="1" outlineLevel="1" thickBot="1">
      <c r="B208" s="1735" t="s">
        <v>7548</v>
      </c>
      <c r="C208" s="1736">
        <v>0</v>
      </c>
      <c r="D208" s="1736">
        <v>0</v>
      </c>
      <c r="E208" s="1736">
        <v>0</v>
      </c>
      <c r="F208" s="1736">
        <v>0</v>
      </c>
      <c r="G208" s="1736">
        <v>0</v>
      </c>
      <c r="H208" s="1736">
        <v>0</v>
      </c>
      <c r="I208" s="1736">
        <v>0</v>
      </c>
      <c r="J208" s="547">
        <v>0</v>
      </c>
      <c r="K208" s="547">
        <v>0</v>
      </c>
      <c r="L208" s="539">
        <f t="shared" si="15"/>
        <v>0</v>
      </c>
      <c r="M208" s="542">
        <f t="shared" si="16"/>
        <v>0</v>
      </c>
      <c r="N208" s="553">
        <f t="shared" si="17"/>
        <v>0</v>
      </c>
      <c r="O208" s="557"/>
      <c r="P208" s="557"/>
      <c r="Q208" s="555">
        <v>0</v>
      </c>
      <c r="R208" s="550">
        <f t="shared" si="18"/>
        <v>0</v>
      </c>
      <c r="S208" s="550">
        <f t="shared" si="19"/>
        <v>0</v>
      </c>
      <c r="T208" s="547">
        <v>0</v>
      </c>
      <c r="U208" s="547">
        <v>0</v>
      </c>
      <c r="V208" s="547">
        <v>0</v>
      </c>
      <c r="X208" s="231" t="s">
        <v>7549</v>
      </c>
      <c r="Z208" s="1369"/>
      <c r="AB208" s="1361"/>
      <c r="AC208" s="1362"/>
      <c r="AD208" s="582">
        <v>199</v>
      </c>
      <c r="AE208" s="576" t="s">
        <v>7550</v>
      </c>
      <c r="AF208" s="593" t="s">
        <v>7551</v>
      </c>
      <c r="AG208" s="593" t="s">
        <v>7552</v>
      </c>
      <c r="AH208" s="593" t="s">
        <v>7553</v>
      </c>
      <c r="AI208" s="593" t="s">
        <v>7554</v>
      </c>
      <c r="AJ208" s="593" t="s">
        <v>7555</v>
      </c>
      <c r="AK208" s="594" t="s">
        <v>7556</v>
      </c>
      <c r="AL208" s="595" t="s">
        <v>7557</v>
      </c>
      <c r="AM208" s="596" t="s">
        <v>7558</v>
      </c>
      <c r="AN208" s="596" t="s">
        <v>7559</v>
      </c>
      <c r="AO208" s="539" t="s">
        <v>7560</v>
      </c>
      <c r="AP208" s="542" t="s">
        <v>7561</v>
      </c>
      <c r="AQ208" s="542" t="s">
        <v>7562</v>
      </c>
      <c r="AR208" s="557"/>
      <c r="AS208" s="557"/>
      <c r="AT208" s="577" t="s">
        <v>7563</v>
      </c>
      <c r="AU208" s="499" t="s">
        <v>7564</v>
      </c>
      <c r="AV208" s="499" t="s">
        <v>7565</v>
      </c>
      <c r="AW208" s="513" t="s">
        <v>7566</v>
      </c>
      <c r="AX208" s="513" t="s">
        <v>7567</v>
      </c>
      <c r="AY208" s="612" t="s">
        <v>7568</v>
      </c>
    </row>
    <row r="209" spans="2:51">
      <c r="B209" s="1735" t="s">
        <v>7569</v>
      </c>
      <c r="C209" s="1736">
        <v>0</v>
      </c>
      <c r="D209" s="1736">
        <v>0</v>
      </c>
      <c r="E209" s="1736">
        <v>0</v>
      </c>
      <c r="F209" s="1736">
        <v>0</v>
      </c>
      <c r="G209" s="1736">
        <v>0</v>
      </c>
      <c r="H209" s="1736">
        <v>0</v>
      </c>
      <c r="I209" s="1736">
        <v>0</v>
      </c>
      <c r="J209" s="547">
        <v>0</v>
      </c>
      <c r="K209" s="547">
        <v>0</v>
      </c>
      <c r="L209" s="539">
        <f t="shared" si="15"/>
        <v>0</v>
      </c>
      <c r="M209" s="542">
        <f t="shared" si="16"/>
        <v>0</v>
      </c>
      <c r="N209" s="553">
        <f t="shared" si="17"/>
        <v>0</v>
      </c>
      <c r="O209" s="557"/>
      <c r="P209" s="557"/>
      <c r="Q209" s="555">
        <v>0</v>
      </c>
      <c r="R209" s="550">
        <f t="shared" si="18"/>
        <v>0</v>
      </c>
      <c r="S209" s="550">
        <f t="shared" si="19"/>
        <v>0</v>
      </c>
      <c r="T209" s="547">
        <v>0</v>
      </c>
      <c r="U209" s="547">
        <v>0</v>
      </c>
      <c r="V209" s="547">
        <v>0</v>
      </c>
      <c r="X209" s="231" t="s">
        <v>7570</v>
      </c>
      <c r="Z209" s="1369"/>
      <c r="AB209" s="1361"/>
      <c r="AC209" s="1362"/>
      <c r="AD209" s="582">
        <v>200</v>
      </c>
      <c r="AE209" s="576" t="s">
        <v>7571</v>
      </c>
      <c r="AF209" s="593" t="s">
        <v>7572</v>
      </c>
      <c r="AG209" s="593" t="s">
        <v>7573</v>
      </c>
      <c r="AH209" s="593" t="s">
        <v>7574</v>
      </c>
      <c r="AI209" s="593" t="s">
        <v>7575</v>
      </c>
      <c r="AJ209" s="593" t="s">
        <v>7576</v>
      </c>
      <c r="AK209" s="594" t="s">
        <v>7577</v>
      </c>
      <c r="AL209" s="595" t="s">
        <v>7578</v>
      </c>
      <c r="AM209" s="596" t="s">
        <v>7579</v>
      </c>
      <c r="AN209" s="596" t="s">
        <v>7580</v>
      </c>
      <c r="AO209" s="539" t="s">
        <v>7581</v>
      </c>
      <c r="AP209" s="542" t="s">
        <v>7582</v>
      </c>
      <c r="AQ209" s="542" t="s">
        <v>7583</v>
      </c>
      <c r="AR209" s="557"/>
      <c r="AS209" s="557"/>
      <c r="AT209" s="577" t="s">
        <v>7584</v>
      </c>
      <c r="AU209" s="499" t="s">
        <v>7585</v>
      </c>
      <c r="AV209" s="499" t="s">
        <v>7586</v>
      </c>
      <c r="AW209" s="513" t="s">
        <v>7587</v>
      </c>
      <c r="AX209" s="513" t="s">
        <v>7588</v>
      </c>
      <c r="AY209" s="612" t="s">
        <v>7589</v>
      </c>
    </row>
    <row r="210" spans="2:51" ht="15" thickBot="1">
      <c r="B210" s="1737" t="s">
        <v>7590</v>
      </c>
      <c r="C210" s="535"/>
      <c r="D210" s="560"/>
      <c r="E210" s="560"/>
      <c r="F210" s="560"/>
      <c r="G210" s="560"/>
      <c r="H210" s="560"/>
      <c r="I210" s="535"/>
      <c r="J210" s="536">
        <f>IFERROR(SUM(J10:J209), 0)</f>
        <v>-5045.9099999999989</v>
      </c>
      <c r="K210" s="536">
        <f>IFERROR(SUM(K10:K209), 0)</f>
        <v>-5045.9099999999989</v>
      </c>
      <c r="L210" s="537">
        <f>IFERROR(SUM(L10:L209), 0)</f>
        <v>-45834.990827397232</v>
      </c>
      <c r="M210" s="535"/>
      <c r="N210" s="554"/>
      <c r="O210" s="535"/>
      <c r="P210" s="535"/>
      <c r="Q210" s="556"/>
      <c r="R210" s="536">
        <f>SUM(R10:R209)</f>
        <v>-204.93411931000006</v>
      </c>
      <c r="S210" s="536">
        <f>SUM(S10:S209)</f>
        <v>-204.93411931000006</v>
      </c>
      <c r="T210" s="536">
        <f>SUM(T10:T209)</f>
        <v>66.153000000000006</v>
      </c>
      <c r="U210" s="536">
        <f>SUM(U10:U209)</f>
        <v>-4979.7560000000012</v>
      </c>
      <c r="V210" s="551">
        <f>SUM(V10:V209)</f>
        <v>-7242.1370000000015</v>
      </c>
      <c r="X210" s="232" t="s">
        <v>7591</v>
      </c>
      <c r="Z210" s="1370"/>
      <c r="AB210" s="1361"/>
      <c r="AC210" s="1362"/>
      <c r="AD210" s="583">
        <v>201</v>
      </c>
      <c r="AE210" s="584" t="s">
        <v>7590</v>
      </c>
      <c r="AF210" s="535"/>
      <c r="AG210" s="599"/>
      <c r="AH210" s="599"/>
      <c r="AI210" s="599"/>
      <c r="AJ210" s="599"/>
      <c r="AK210" s="599"/>
      <c r="AL210" s="535"/>
      <c r="AM210" s="605" t="s">
        <v>7592</v>
      </c>
      <c r="AN210" s="605" t="s">
        <v>7593</v>
      </c>
      <c r="AO210" s="537" t="s">
        <v>7594</v>
      </c>
      <c r="AP210" s="535"/>
      <c r="AQ210" s="535"/>
      <c r="AR210" s="535"/>
      <c r="AS210" s="535"/>
      <c r="AT210" s="535"/>
      <c r="AU210" s="605" t="s">
        <v>7595</v>
      </c>
      <c r="AV210" s="605" t="s">
        <v>7596</v>
      </c>
      <c r="AW210" s="605" t="s">
        <v>7597</v>
      </c>
      <c r="AX210" s="605" t="s">
        <v>7598</v>
      </c>
      <c r="AY210" s="609" t="s">
        <v>7599</v>
      </c>
    </row>
    <row r="211" spans="2:51" ht="15" thickBot="1">
      <c r="B211" s="1738"/>
      <c r="C211" s="1739"/>
      <c r="D211" s="1739"/>
      <c r="E211" s="1739"/>
      <c r="F211" s="1739"/>
      <c r="G211" s="1739"/>
      <c r="H211" s="1739"/>
      <c r="I211" s="1739"/>
      <c r="J211" s="1740"/>
      <c r="K211" s="1740"/>
      <c r="L211" s="1740"/>
      <c r="M211" s="1739"/>
      <c r="N211" s="1739"/>
      <c r="O211" s="1739"/>
      <c r="P211" s="1739"/>
      <c r="Q211" s="1739"/>
      <c r="R211" s="1740"/>
      <c r="S211" s="1740"/>
      <c r="T211" s="1739"/>
      <c r="U211" s="1739"/>
      <c r="V211" s="1739"/>
      <c r="AB211" s="1361"/>
      <c r="AC211" s="1362"/>
      <c r="AD211" s="1741"/>
      <c r="AE211" s="1742"/>
      <c r="AF211" s="1739"/>
      <c r="AG211" s="1739"/>
      <c r="AH211" s="1739"/>
      <c r="AI211" s="1739"/>
      <c r="AJ211" s="1739"/>
      <c r="AK211" s="1739"/>
      <c r="AL211" s="1739"/>
      <c r="AM211" s="1740"/>
      <c r="AN211" s="1740"/>
      <c r="AO211" s="1740"/>
      <c r="AP211" s="1739"/>
      <c r="AQ211" s="1739"/>
      <c r="AR211" s="1743"/>
      <c r="AS211" s="1739"/>
      <c r="AT211" s="1744"/>
      <c r="AU211" s="1745"/>
      <c r="AV211" s="1745"/>
      <c r="AW211" s="1744"/>
      <c r="AX211" s="1744"/>
      <c r="AY211" s="1744"/>
    </row>
    <row r="212" spans="2:51" ht="15" thickBot="1">
      <c r="B212" s="223" t="s">
        <v>7600</v>
      </c>
      <c r="C212" s="1733"/>
      <c r="D212" s="1733"/>
      <c r="E212" s="1733"/>
      <c r="F212" s="1733"/>
      <c r="G212" s="1733"/>
      <c r="H212" s="1733"/>
      <c r="I212" s="1739"/>
      <c r="J212" s="1740"/>
      <c r="K212" s="1740"/>
      <c r="L212" s="1740"/>
      <c r="M212" s="1739"/>
      <c r="N212" s="1739"/>
      <c r="O212" s="1739"/>
      <c r="P212" s="1739"/>
      <c r="Q212" s="1739"/>
      <c r="R212" s="1740"/>
      <c r="S212" s="1740"/>
      <c r="T212" s="1739"/>
      <c r="U212" s="1739"/>
      <c r="V212" s="1739"/>
      <c r="AB212" s="1361"/>
      <c r="AC212" s="1362"/>
      <c r="AD212" s="1229" t="s">
        <v>7601</v>
      </c>
      <c r="AE212" s="323" t="s">
        <v>7600</v>
      </c>
      <c r="AF212" s="1733"/>
      <c r="AG212" s="1733"/>
      <c r="AH212" s="1733"/>
      <c r="AI212" s="1733"/>
      <c r="AJ212" s="1733"/>
      <c r="AK212" s="1733"/>
      <c r="AL212" s="1739"/>
      <c r="AM212" s="1740"/>
      <c r="AN212" s="1740"/>
      <c r="AO212" s="1740"/>
      <c r="AP212" s="1739"/>
      <c r="AQ212" s="1739"/>
      <c r="AR212" s="1743"/>
      <c r="AS212" s="1739"/>
      <c r="AT212" s="1744"/>
      <c r="AU212" s="1745"/>
      <c r="AV212" s="1745"/>
      <c r="AW212" s="1744"/>
      <c r="AX212" s="1744"/>
      <c r="AY212" s="1744"/>
    </row>
    <row r="213" spans="2:51" ht="15" thickBot="1">
      <c r="B213" s="1735" t="s">
        <v>7602</v>
      </c>
      <c r="C213" s="1736">
        <v>0</v>
      </c>
      <c r="D213" s="1736" t="s">
        <v>3379</v>
      </c>
      <c r="E213" s="1736" t="s">
        <v>3354</v>
      </c>
      <c r="F213" s="1736" t="s">
        <v>3380</v>
      </c>
      <c r="G213" s="1736" t="s">
        <v>7603</v>
      </c>
      <c r="H213" s="1736">
        <v>0</v>
      </c>
      <c r="I213" s="1736">
        <v>1.298630137</v>
      </c>
      <c r="J213" s="547">
        <v>-100</v>
      </c>
      <c r="K213" s="547">
        <v>-100</v>
      </c>
      <c r="L213" s="538">
        <f t="shared" ref="L213:L276" si="20">I213*J213</f>
        <v>-129.86301370000001</v>
      </c>
      <c r="M213" s="540">
        <f t="shared" ref="M213:M276" si="21">IF(Q213=0,0,((1+Q213)/(1+$C$824))-1)</f>
        <v>3.4285714285715585E-3</v>
      </c>
      <c r="N213" s="540">
        <f t="shared" ref="N213:N276" si="22">IF(Q213=0,0,((1+Q213)/(1+$C$825))-1)</f>
        <v>1.1400198609732071E-2</v>
      </c>
      <c r="O213" s="555">
        <v>8.8000000000000003E-4</v>
      </c>
      <c r="P213" s="555">
        <v>1.7600000000000001E-2</v>
      </c>
      <c r="Q213" s="540">
        <f>P213+O213</f>
        <v>1.848E-2</v>
      </c>
      <c r="R213" s="549">
        <f>Q213*K213</f>
        <v>-1.8480000000000001</v>
      </c>
      <c r="S213" s="549">
        <f>R213</f>
        <v>-1.8480000000000001</v>
      </c>
      <c r="T213" s="547">
        <v>0</v>
      </c>
      <c r="U213" s="547">
        <v>-100</v>
      </c>
      <c r="V213" s="547">
        <v>-102.38</v>
      </c>
      <c r="X213" s="230" t="s">
        <v>7604</v>
      </c>
      <c r="Z213" s="1368"/>
      <c r="AB213" s="1361"/>
      <c r="AC213" s="1362"/>
      <c r="AD213" s="579">
        <v>202</v>
      </c>
      <c r="AE213" s="580" t="s">
        <v>7605</v>
      </c>
      <c r="AF213" s="589" t="s">
        <v>7606</v>
      </c>
      <c r="AG213" s="589" t="s">
        <v>7607</v>
      </c>
      <c r="AH213" s="589" t="s">
        <v>7608</v>
      </c>
      <c r="AI213" s="589" t="s">
        <v>7609</v>
      </c>
      <c r="AJ213" s="589" t="s">
        <v>7610</v>
      </c>
      <c r="AK213" s="590" t="s">
        <v>7611</v>
      </c>
      <c r="AL213" s="591" t="s">
        <v>7612</v>
      </c>
      <c r="AM213" s="592" t="s">
        <v>7613</v>
      </c>
      <c r="AN213" s="592" t="s">
        <v>7614</v>
      </c>
      <c r="AO213" s="538" t="s">
        <v>7615</v>
      </c>
      <c r="AP213" s="540" t="s">
        <v>7616</v>
      </c>
      <c r="AQ213" s="540" t="s">
        <v>7617</v>
      </c>
      <c r="AR213" s="581" t="s">
        <v>7618</v>
      </c>
      <c r="AS213" s="581" t="s">
        <v>7619</v>
      </c>
      <c r="AT213" s="540" t="s">
        <v>7620</v>
      </c>
      <c r="AU213" s="386" t="s">
        <v>7621</v>
      </c>
      <c r="AV213" s="386" t="s">
        <v>7622</v>
      </c>
      <c r="AW213" s="512" t="s">
        <v>7623</v>
      </c>
      <c r="AX213" s="512" t="s">
        <v>7624</v>
      </c>
      <c r="AY213" s="611" t="s">
        <v>7625</v>
      </c>
    </row>
    <row r="214" spans="2:51" ht="15" customHeight="1" outlineLevel="1" thickBot="1">
      <c r="B214" s="1735" t="s">
        <v>7626</v>
      </c>
      <c r="C214" s="1736">
        <v>0</v>
      </c>
      <c r="D214" s="1736">
        <v>0</v>
      </c>
      <c r="E214" s="1736" t="s">
        <v>3354</v>
      </c>
      <c r="F214" s="1736" t="s">
        <v>3355</v>
      </c>
      <c r="G214" s="1736" t="s">
        <v>7627</v>
      </c>
      <c r="H214" s="1736">
        <v>0</v>
      </c>
      <c r="I214" s="1736">
        <v>2.1808219178082191</v>
      </c>
      <c r="J214" s="547">
        <v>-300</v>
      </c>
      <c r="K214" s="547">
        <v>-300</v>
      </c>
      <c r="L214" s="539">
        <f t="shared" si="20"/>
        <v>-654.24657534246569</v>
      </c>
      <c r="M214" s="542">
        <f t="shared" si="21"/>
        <v>2.0985221674878485E-3</v>
      </c>
      <c r="N214" s="542">
        <f t="shared" si="22"/>
        <v>1.0059582919563326E-2</v>
      </c>
      <c r="O214" s="555">
        <v>1.1299999999999999E-3</v>
      </c>
      <c r="P214" s="555">
        <v>1.6E-2</v>
      </c>
      <c r="Q214" s="542">
        <f t="shared" ref="Q214:Q277" si="23">P214+O214</f>
        <v>1.7129999999999999E-2</v>
      </c>
      <c r="R214" s="550">
        <f t="shared" ref="R214:R277" si="24">Q214*K214</f>
        <v>-5.1390000000000002</v>
      </c>
      <c r="S214" s="550">
        <f t="shared" ref="S214:S277" si="25">R214</f>
        <v>-5.1390000000000002</v>
      </c>
      <c r="T214" s="547">
        <v>0.56000000000000005</v>
      </c>
      <c r="U214" s="547">
        <v>-300</v>
      </c>
      <c r="V214" s="547">
        <v>-302.58</v>
      </c>
      <c r="X214" s="231" t="s">
        <v>7628</v>
      </c>
      <c r="Z214" s="1369"/>
      <c r="AB214" s="1361"/>
      <c r="AC214" s="1362"/>
      <c r="AD214" s="582">
        <v>203</v>
      </c>
      <c r="AE214" s="576" t="s">
        <v>7629</v>
      </c>
      <c r="AF214" s="593" t="s">
        <v>7630</v>
      </c>
      <c r="AG214" s="593" t="s">
        <v>7631</v>
      </c>
      <c r="AH214" s="593" t="s">
        <v>7632</v>
      </c>
      <c r="AI214" s="593" t="s">
        <v>7633</v>
      </c>
      <c r="AJ214" s="593" t="s">
        <v>7634</v>
      </c>
      <c r="AK214" s="594" t="s">
        <v>7635</v>
      </c>
      <c r="AL214" s="595" t="s">
        <v>7636</v>
      </c>
      <c r="AM214" s="596" t="s">
        <v>7637</v>
      </c>
      <c r="AN214" s="596" t="s">
        <v>7638</v>
      </c>
      <c r="AO214" s="539" t="s">
        <v>7639</v>
      </c>
      <c r="AP214" s="542" t="s">
        <v>7640</v>
      </c>
      <c r="AQ214" s="542" t="s">
        <v>7641</v>
      </c>
      <c r="AR214" s="577" t="s">
        <v>7642</v>
      </c>
      <c r="AS214" s="577" t="s">
        <v>7643</v>
      </c>
      <c r="AT214" s="542" t="s">
        <v>7644</v>
      </c>
      <c r="AU214" s="499" t="s">
        <v>7645</v>
      </c>
      <c r="AV214" s="499" t="s">
        <v>7646</v>
      </c>
      <c r="AW214" s="513" t="s">
        <v>7647</v>
      </c>
      <c r="AX214" s="513" t="s">
        <v>7648</v>
      </c>
      <c r="AY214" s="612" t="s">
        <v>7649</v>
      </c>
    </row>
    <row r="215" spans="2:51" ht="15" customHeight="1" outlineLevel="1" thickBot="1">
      <c r="B215" s="1735" t="s">
        <v>7650</v>
      </c>
      <c r="C215" s="1736">
        <v>0</v>
      </c>
      <c r="D215" s="1736">
        <v>0</v>
      </c>
      <c r="E215" s="1736" t="s">
        <v>3354</v>
      </c>
      <c r="F215" s="1736" t="s">
        <v>3355</v>
      </c>
      <c r="G215" s="1736" t="s">
        <v>7651</v>
      </c>
      <c r="H215" s="1736">
        <v>0</v>
      </c>
      <c r="I215" s="1736">
        <v>5.0027397260273974</v>
      </c>
      <c r="J215" s="547">
        <v>-20</v>
      </c>
      <c r="K215" s="547">
        <v>-20</v>
      </c>
      <c r="L215" s="539">
        <f t="shared" si="20"/>
        <v>-100.05479452054794</v>
      </c>
      <c r="M215" s="542">
        <f t="shared" si="21"/>
        <v>9.980295566502706E-3</v>
      </c>
      <c r="N215" s="542">
        <f t="shared" si="22"/>
        <v>1.8003972194637674E-2</v>
      </c>
      <c r="O215" s="555">
        <v>1.1299999999999999E-3</v>
      </c>
      <c r="P215" s="555">
        <v>2.4E-2</v>
      </c>
      <c r="Q215" s="542">
        <f t="shared" si="23"/>
        <v>2.513E-2</v>
      </c>
      <c r="R215" s="550">
        <f t="shared" si="24"/>
        <v>-0.50259999999999994</v>
      </c>
      <c r="S215" s="550">
        <f t="shared" si="25"/>
        <v>-0.50259999999999994</v>
      </c>
      <c r="T215" s="547">
        <v>0</v>
      </c>
      <c r="U215" s="547">
        <v>-20</v>
      </c>
      <c r="V215" s="547">
        <v>-20.972000000000001</v>
      </c>
      <c r="X215" s="231" t="s">
        <v>7652</v>
      </c>
      <c r="Z215" s="1369"/>
      <c r="AB215" s="1361"/>
      <c r="AC215" s="1362"/>
      <c r="AD215" s="582">
        <v>204</v>
      </c>
      <c r="AE215" s="576" t="s">
        <v>7653</v>
      </c>
      <c r="AF215" s="593" t="s">
        <v>7654</v>
      </c>
      <c r="AG215" s="593" t="s">
        <v>7655</v>
      </c>
      <c r="AH215" s="593" t="s">
        <v>7656</v>
      </c>
      <c r="AI215" s="593" t="s">
        <v>7657</v>
      </c>
      <c r="AJ215" s="593" t="s">
        <v>7658</v>
      </c>
      <c r="AK215" s="594" t="s">
        <v>7659</v>
      </c>
      <c r="AL215" s="595" t="s">
        <v>7660</v>
      </c>
      <c r="AM215" s="596" t="s">
        <v>7661</v>
      </c>
      <c r="AN215" s="596" t="s">
        <v>7662</v>
      </c>
      <c r="AO215" s="539" t="s">
        <v>7663</v>
      </c>
      <c r="AP215" s="542" t="s">
        <v>7664</v>
      </c>
      <c r="AQ215" s="542" t="s">
        <v>7665</v>
      </c>
      <c r="AR215" s="577" t="s">
        <v>7666</v>
      </c>
      <c r="AS215" s="577" t="s">
        <v>7667</v>
      </c>
      <c r="AT215" s="542" t="s">
        <v>7668</v>
      </c>
      <c r="AU215" s="499" t="s">
        <v>7669</v>
      </c>
      <c r="AV215" s="499" t="s">
        <v>7670</v>
      </c>
      <c r="AW215" s="513" t="s">
        <v>7671</v>
      </c>
      <c r="AX215" s="513" t="s">
        <v>7672</v>
      </c>
      <c r="AY215" s="612" t="s">
        <v>7673</v>
      </c>
    </row>
    <row r="216" spans="2:51" ht="15" customHeight="1" outlineLevel="1" thickBot="1">
      <c r="B216" s="1735" t="s">
        <v>7674</v>
      </c>
      <c r="C216" s="1736">
        <v>0</v>
      </c>
      <c r="D216" s="1736">
        <v>0</v>
      </c>
      <c r="E216" s="1736" t="s">
        <v>3354</v>
      </c>
      <c r="F216" s="1736" t="s">
        <v>3380</v>
      </c>
      <c r="G216" s="1736" t="s">
        <v>7675</v>
      </c>
      <c r="H216" s="1736">
        <v>0</v>
      </c>
      <c r="I216" s="1736">
        <v>2.8410958904109589</v>
      </c>
      <c r="J216" s="547">
        <v>-150</v>
      </c>
      <c r="K216" s="547">
        <v>-150</v>
      </c>
      <c r="L216" s="539">
        <f t="shared" si="20"/>
        <v>-426.16438356164383</v>
      </c>
      <c r="M216" s="542">
        <f t="shared" si="21"/>
        <v>-5.5369458128078364E-3</v>
      </c>
      <c r="N216" s="542">
        <f t="shared" si="22"/>
        <v>2.3634558093346136E-3</v>
      </c>
      <c r="O216" s="555">
        <v>8.8000000000000003E-4</v>
      </c>
      <c r="P216" s="555">
        <v>8.5000000000000006E-3</v>
      </c>
      <c r="Q216" s="542">
        <f t="shared" si="23"/>
        <v>9.3800000000000012E-3</v>
      </c>
      <c r="R216" s="550">
        <f t="shared" si="24"/>
        <v>-1.4070000000000003</v>
      </c>
      <c r="S216" s="550">
        <f t="shared" si="25"/>
        <v>-1.4070000000000003</v>
      </c>
      <c r="T216" s="547">
        <v>0.307</v>
      </c>
      <c r="U216" s="547">
        <v>-149.69300000000001</v>
      </c>
      <c r="V216" s="547">
        <v>-152.40600000000001</v>
      </c>
      <c r="X216" s="231" t="s">
        <v>7676</v>
      </c>
      <c r="Z216" s="1369"/>
      <c r="AB216" s="1361"/>
      <c r="AC216" s="1362"/>
      <c r="AD216" s="582">
        <v>205</v>
      </c>
      <c r="AE216" s="576" t="s">
        <v>7677</v>
      </c>
      <c r="AF216" s="593" t="s">
        <v>7678</v>
      </c>
      <c r="AG216" s="593" t="s">
        <v>7679</v>
      </c>
      <c r="AH216" s="593" t="s">
        <v>7680</v>
      </c>
      <c r="AI216" s="593" t="s">
        <v>7681</v>
      </c>
      <c r="AJ216" s="593" t="s">
        <v>7682</v>
      </c>
      <c r="AK216" s="594" t="s">
        <v>7683</v>
      </c>
      <c r="AL216" s="595" t="s">
        <v>7684</v>
      </c>
      <c r="AM216" s="596" t="s">
        <v>7685</v>
      </c>
      <c r="AN216" s="596" t="s">
        <v>7686</v>
      </c>
      <c r="AO216" s="539" t="s">
        <v>7687</v>
      </c>
      <c r="AP216" s="542" t="s">
        <v>7688</v>
      </c>
      <c r="AQ216" s="542" t="s">
        <v>7689</v>
      </c>
      <c r="AR216" s="577" t="s">
        <v>7690</v>
      </c>
      <c r="AS216" s="577" t="s">
        <v>7691</v>
      </c>
      <c r="AT216" s="542" t="s">
        <v>7692</v>
      </c>
      <c r="AU216" s="499" t="s">
        <v>7693</v>
      </c>
      <c r="AV216" s="499" t="s">
        <v>7694</v>
      </c>
      <c r="AW216" s="513" t="s">
        <v>7695</v>
      </c>
      <c r="AX216" s="513" t="s">
        <v>7696</v>
      </c>
      <c r="AY216" s="612" t="s">
        <v>7697</v>
      </c>
    </row>
    <row r="217" spans="2:51" ht="15" customHeight="1" outlineLevel="1" thickBot="1">
      <c r="B217" s="1735" t="s">
        <v>7698</v>
      </c>
      <c r="C217" s="1736">
        <v>0</v>
      </c>
      <c r="D217" s="1736">
        <v>0</v>
      </c>
      <c r="E217" s="1736" t="s">
        <v>3354</v>
      </c>
      <c r="F217" s="1736" t="s">
        <v>3380</v>
      </c>
      <c r="G217" s="1736" t="s">
        <v>7699</v>
      </c>
      <c r="H217" s="1736">
        <v>0</v>
      </c>
      <c r="I217" s="1736">
        <v>3.2356164383561645</v>
      </c>
      <c r="J217" s="547">
        <v>-125</v>
      </c>
      <c r="K217" s="547">
        <v>-125</v>
      </c>
      <c r="L217" s="539">
        <f t="shared" si="20"/>
        <v>-404.45205479452056</v>
      </c>
      <c r="M217" s="542">
        <f t="shared" si="21"/>
        <v>-3.3201970443348383E-3</v>
      </c>
      <c r="N217" s="542">
        <f t="shared" si="22"/>
        <v>4.5978152929495586E-3</v>
      </c>
      <c r="O217" s="555">
        <v>1.1299999999999999E-3</v>
      </c>
      <c r="P217" s="555">
        <v>1.0500000000000001E-2</v>
      </c>
      <c r="Q217" s="542">
        <f t="shared" si="23"/>
        <v>1.1630000000000001E-2</v>
      </c>
      <c r="R217" s="550">
        <f t="shared" si="24"/>
        <v>-1.4537500000000001</v>
      </c>
      <c r="S217" s="550">
        <f t="shared" si="25"/>
        <v>-1.4537500000000001</v>
      </c>
      <c r="T217" s="547">
        <v>0.41199999999999998</v>
      </c>
      <c r="U217" s="547">
        <v>-124.58799999999999</v>
      </c>
      <c r="V217" s="547">
        <v>-127.666</v>
      </c>
      <c r="X217" s="231" t="s">
        <v>7700</v>
      </c>
      <c r="Z217" s="1369"/>
      <c r="AB217" s="1361"/>
      <c r="AC217" s="1362"/>
      <c r="AD217" s="582">
        <v>206</v>
      </c>
      <c r="AE217" s="576" t="s">
        <v>7701</v>
      </c>
      <c r="AF217" s="593" t="s">
        <v>7702</v>
      </c>
      <c r="AG217" s="593" t="s">
        <v>7703</v>
      </c>
      <c r="AH217" s="593" t="s">
        <v>7704</v>
      </c>
      <c r="AI217" s="593" t="s">
        <v>7705</v>
      </c>
      <c r="AJ217" s="593" t="s">
        <v>7706</v>
      </c>
      <c r="AK217" s="594" t="s">
        <v>7707</v>
      </c>
      <c r="AL217" s="595" t="s">
        <v>7708</v>
      </c>
      <c r="AM217" s="596" t="s">
        <v>7709</v>
      </c>
      <c r="AN217" s="596" t="s">
        <v>7710</v>
      </c>
      <c r="AO217" s="539" t="s">
        <v>7711</v>
      </c>
      <c r="AP217" s="542" t="s">
        <v>7712</v>
      </c>
      <c r="AQ217" s="542" t="s">
        <v>7713</v>
      </c>
      <c r="AR217" s="577" t="s">
        <v>7714</v>
      </c>
      <c r="AS217" s="577" t="s">
        <v>7715</v>
      </c>
      <c r="AT217" s="542" t="s">
        <v>7716</v>
      </c>
      <c r="AU217" s="499" t="s">
        <v>7717</v>
      </c>
      <c r="AV217" s="499" t="s">
        <v>7718</v>
      </c>
      <c r="AW217" s="513" t="s">
        <v>7719</v>
      </c>
      <c r="AX217" s="513" t="s">
        <v>7720</v>
      </c>
      <c r="AY217" s="612" t="s">
        <v>7721</v>
      </c>
    </row>
    <row r="218" spans="2:51" ht="15" customHeight="1" outlineLevel="1" thickBot="1">
      <c r="B218" s="1735" t="s">
        <v>7722</v>
      </c>
      <c r="C218" s="1736">
        <v>0</v>
      </c>
      <c r="D218" s="1736">
        <v>0</v>
      </c>
      <c r="E218" s="1736" t="s">
        <v>3354</v>
      </c>
      <c r="F218" s="1736" t="s">
        <v>3380</v>
      </c>
      <c r="G218" s="1736" t="s">
        <v>7699</v>
      </c>
      <c r="H218" s="1736">
        <v>0</v>
      </c>
      <c r="I218" s="1736">
        <v>1.2328767123287672</v>
      </c>
      <c r="J218" s="547">
        <v>-50</v>
      </c>
      <c r="K218" s="547">
        <v>-50</v>
      </c>
      <c r="L218" s="539">
        <f t="shared" si="20"/>
        <v>-61.643835616438359</v>
      </c>
      <c r="M218" s="542">
        <f t="shared" si="21"/>
        <v>-5.783251231526898E-3</v>
      </c>
      <c r="N218" s="542">
        <f t="shared" si="22"/>
        <v>2.1151936444887554E-3</v>
      </c>
      <c r="O218" s="555">
        <v>1.1299999999999999E-3</v>
      </c>
      <c r="P218" s="555">
        <v>8.0000000000000002E-3</v>
      </c>
      <c r="Q218" s="542">
        <f t="shared" si="23"/>
        <v>9.1299999999999992E-3</v>
      </c>
      <c r="R218" s="550">
        <f t="shared" si="24"/>
        <v>-0.45649999999999996</v>
      </c>
      <c r="S218" s="550">
        <f t="shared" si="25"/>
        <v>-0.45649999999999996</v>
      </c>
      <c r="T218" s="547">
        <v>6.2E-2</v>
      </c>
      <c r="U218" s="547">
        <v>-49.938000000000002</v>
      </c>
      <c r="V218" s="547">
        <v>-50.457000000000001</v>
      </c>
      <c r="X218" s="231" t="s">
        <v>7723</v>
      </c>
      <c r="Z218" s="1369"/>
      <c r="AB218" s="1361"/>
      <c r="AC218" s="1362"/>
      <c r="AD218" s="582">
        <v>207</v>
      </c>
      <c r="AE218" s="576" t="s">
        <v>7724</v>
      </c>
      <c r="AF218" s="593" t="s">
        <v>7725</v>
      </c>
      <c r="AG218" s="593" t="s">
        <v>7726</v>
      </c>
      <c r="AH218" s="593" t="s">
        <v>7727</v>
      </c>
      <c r="AI218" s="593" t="s">
        <v>7728</v>
      </c>
      <c r="AJ218" s="593" t="s">
        <v>7729</v>
      </c>
      <c r="AK218" s="594" t="s">
        <v>7730</v>
      </c>
      <c r="AL218" s="595" t="s">
        <v>7731</v>
      </c>
      <c r="AM218" s="596" t="s">
        <v>7732</v>
      </c>
      <c r="AN218" s="596" t="s">
        <v>7733</v>
      </c>
      <c r="AO218" s="539" t="s">
        <v>7734</v>
      </c>
      <c r="AP218" s="542" t="s">
        <v>7735</v>
      </c>
      <c r="AQ218" s="542" t="s">
        <v>7736</v>
      </c>
      <c r="AR218" s="577" t="s">
        <v>7737</v>
      </c>
      <c r="AS218" s="577" t="s">
        <v>7738</v>
      </c>
      <c r="AT218" s="542" t="s">
        <v>7739</v>
      </c>
      <c r="AU218" s="499" t="s">
        <v>7740</v>
      </c>
      <c r="AV218" s="499" t="s">
        <v>7741</v>
      </c>
      <c r="AW218" s="513" t="s">
        <v>7742</v>
      </c>
      <c r="AX218" s="513" t="s">
        <v>7743</v>
      </c>
      <c r="AY218" s="612" t="s">
        <v>7744</v>
      </c>
    </row>
    <row r="219" spans="2:51" ht="15" customHeight="1" outlineLevel="1" thickBot="1">
      <c r="B219" s="1735" t="s">
        <v>7745</v>
      </c>
      <c r="C219" s="1736">
        <v>0</v>
      </c>
      <c r="D219" s="1736">
        <v>0</v>
      </c>
      <c r="E219" s="1736" t="s">
        <v>3354</v>
      </c>
      <c r="F219" s="1736" t="s">
        <v>3380</v>
      </c>
      <c r="G219" s="1736" t="s">
        <v>7699</v>
      </c>
      <c r="H219" s="1736">
        <v>0</v>
      </c>
      <c r="I219" s="1736">
        <v>5.9972602739726026</v>
      </c>
      <c r="J219" s="547">
        <v>-63.06</v>
      </c>
      <c r="K219" s="547">
        <v>-63.06</v>
      </c>
      <c r="L219" s="539">
        <f t="shared" si="20"/>
        <v>-378.18723287671236</v>
      </c>
      <c r="M219" s="542">
        <f t="shared" si="21"/>
        <v>-1.6748768472907294E-4</v>
      </c>
      <c r="N219" s="542">
        <f t="shared" si="22"/>
        <v>7.7755710029792091E-3</v>
      </c>
      <c r="O219" s="555">
        <v>1.1299999999999999E-3</v>
      </c>
      <c r="P219" s="555">
        <v>1.37E-2</v>
      </c>
      <c r="Q219" s="542">
        <f t="shared" si="23"/>
        <v>1.4829999999999999E-2</v>
      </c>
      <c r="R219" s="550">
        <f t="shared" si="24"/>
        <v>-0.93517980000000001</v>
      </c>
      <c r="S219" s="550">
        <f t="shared" si="25"/>
        <v>-0.93517980000000001</v>
      </c>
      <c r="T219" s="547">
        <v>0.13900000000000001</v>
      </c>
      <c r="U219" s="547">
        <v>-62.920999999999999</v>
      </c>
      <c r="V219" s="547">
        <v>-65.625</v>
      </c>
      <c r="X219" s="231" t="s">
        <v>7746</v>
      </c>
      <c r="Z219" s="1369"/>
      <c r="AB219" s="1361"/>
      <c r="AC219" s="1362"/>
      <c r="AD219" s="582">
        <v>208</v>
      </c>
      <c r="AE219" s="576" t="s">
        <v>7747</v>
      </c>
      <c r="AF219" s="593" t="s">
        <v>7748</v>
      </c>
      <c r="AG219" s="593" t="s">
        <v>7749</v>
      </c>
      <c r="AH219" s="593" t="s">
        <v>7750</v>
      </c>
      <c r="AI219" s="593" t="s">
        <v>7751</v>
      </c>
      <c r="AJ219" s="593" t="s">
        <v>7752</v>
      </c>
      <c r="AK219" s="594" t="s">
        <v>7753</v>
      </c>
      <c r="AL219" s="595" t="s">
        <v>7754</v>
      </c>
      <c r="AM219" s="596" t="s">
        <v>7755</v>
      </c>
      <c r="AN219" s="596" t="s">
        <v>7756</v>
      </c>
      <c r="AO219" s="539" t="s">
        <v>7757</v>
      </c>
      <c r="AP219" s="542" t="s">
        <v>7758</v>
      </c>
      <c r="AQ219" s="542" t="s">
        <v>7759</v>
      </c>
      <c r="AR219" s="577" t="s">
        <v>7760</v>
      </c>
      <c r="AS219" s="577" t="s">
        <v>7761</v>
      </c>
      <c r="AT219" s="542" t="s">
        <v>7762</v>
      </c>
      <c r="AU219" s="499" t="s">
        <v>7763</v>
      </c>
      <c r="AV219" s="499" t="s">
        <v>7764</v>
      </c>
      <c r="AW219" s="513" t="s">
        <v>7765</v>
      </c>
      <c r="AX219" s="513" t="s">
        <v>7766</v>
      </c>
      <c r="AY219" s="612" t="s">
        <v>7767</v>
      </c>
    </row>
    <row r="220" spans="2:51" ht="15" customHeight="1" outlineLevel="1" thickBot="1">
      <c r="B220" s="1735" t="s">
        <v>7768</v>
      </c>
      <c r="C220" s="1736">
        <v>0</v>
      </c>
      <c r="D220" s="1736">
        <v>0</v>
      </c>
      <c r="E220" s="1736" t="s">
        <v>3354</v>
      </c>
      <c r="F220" s="1736" t="s">
        <v>3380</v>
      </c>
      <c r="G220" s="1736" t="s">
        <v>7699</v>
      </c>
      <c r="H220" s="1736">
        <v>0</v>
      </c>
      <c r="I220" s="1736">
        <v>8</v>
      </c>
      <c r="J220" s="547">
        <v>-63.06</v>
      </c>
      <c r="K220" s="547">
        <v>-63.06</v>
      </c>
      <c r="L220" s="539">
        <f t="shared" si="20"/>
        <v>-504.48</v>
      </c>
      <c r="M220" s="542">
        <f t="shared" si="21"/>
        <v>8.1773399014783976E-4</v>
      </c>
      <c r="N220" s="542">
        <f t="shared" si="22"/>
        <v>8.7686196623635304E-3</v>
      </c>
      <c r="O220" s="555">
        <v>1.1299999999999999E-3</v>
      </c>
      <c r="P220" s="555">
        <v>1.47E-2</v>
      </c>
      <c r="Q220" s="542">
        <f t="shared" si="23"/>
        <v>1.583E-2</v>
      </c>
      <c r="R220" s="550">
        <f t="shared" si="24"/>
        <v>-0.99823980000000001</v>
      </c>
      <c r="S220" s="550">
        <f t="shared" si="25"/>
        <v>-0.99823980000000001</v>
      </c>
      <c r="T220" s="547">
        <v>0.17299999999999999</v>
      </c>
      <c r="U220" s="547">
        <v>-62.887</v>
      </c>
      <c r="V220" s="547">
        <v>-66.13</v>
      </c>
      <c r="X220" s="231" t="s">
        <v>7769</v>
      </c>
      <c r="Z220" s="1369"/>
      <c r="AB220" s="1361"/>
      <c r="AC220" s="1362"/>
      <c r="AD220" s="582">
        <v>209</v>
      </c>
      <c r="AE220" s="576" t="s">
        <v>7770</v>
      </c>
      <c r="AF220" s="593" t="s">
        <v>7771</v>
      </c>
      <c r="AG220" s="593" t="s">
        <v>7772</v>
      </c>
      <c r="AH220" s="593" t="s">
        <v>7773</v>
      </c>
      <c r="AI220" s="593" t="s">
        <v>7774</v>
      </c>
      <c r="AJ220" s="593" t="s">
        <v>7775</v>
      </c>
      <c r="AK220" s="594" t="s">
        <v>7776</v>
      </c>
      <c r="AL220" s="595" t="s">
        <v>7777</v>
      </c>
      <c r="AM220" s="596" t="s">
        <v>7778</v>
      </c>
      <c r="AN220" s="596" t="s">
        <v>7779</v>
      </c>
      <c r="AO220" s="539" t="s">
        <v>7780</v>
      </c>
      <c r="AP220" s="542" t="s">
        <v>7781</v>
      </c>
      <c r="AQ220" s="542" t="s">
        <v>7782</v>
      </c>
      <c r="AR220" s="577" t="s">
        <v>7783</v>
      </c>
      <c r="AS220" s="577" t="s">
        <v>7784</v>
      </c>
      <c r="AT220" s="542" t="s">
        <v>7785</v>
      </c>
      <c r="AU220" s="499" t="s">
        <v>7786</v>
      </c>
      <c r="AV220" s="499" t="s">
        <v>7787</v>
      </c>
      <c r="AW220" s="513" t="s">
        <v>7788</v>
      </c>
      <c r="AX220" s="513" t="s">
        <v>7789</v>
      </c>
      <c r="AY220" s="612" t="s">
        <v>7790</v>
      </c>
    </row>
    <row r="221" spans="2:51" ht="15" customHeight="1" outlineLevel="1" thickBot="1">
      <c r="B221" s="1735" t="s">
        <v>7791</v>
      </c>
      <c r="C221" s="1736">
        <v>0</v>
      </c>
      <c r="D221" s="1736">
        <v>0</v>
      </c>
      <c r="E221" s="1736" t="s">
        <v>3354</v>
      </c>
      <c r="F221" s="1736" t="s">
        <v>3380</v>
      </c>
      <c r="G221" s="1736" t="s">
        <v>7627</v>
      </c>
      <c r="H221" s="1736">
        <v>0</v>
      </c>
      <c r="I221" s="1736">
        <v>10.005479452054795</v>
      </c>
      <c r="J221" s="547">
        <v>-63.06</v>
      </c>
      <c r="K221" s="547">
        <v>-63.06</v>
      </c>
      <c r="L221" s="539">
        <f t="shared" si="20"/>
        <v>-630.94553424657533</v>
      </c>
      <c r="M221" s="542">
        <f t="shared" si="21"/>
        <v>1.8029556650245304E-3</v>
      </c>
      <c r="N221" s="542">
        <f t="shared" si="22"/>
        <v>9.7616683217478517E-3</v>
      </c>
      <c r="O221" s="555">
        <v>1.1299999999999999E-3</v>
      </c>
      <c r="P221" s="555">
        <v>1.5699999999999999E-2</v>
      </c>
      <c r="Q221" s="542">
        <f t="shared" si="23"/>
        <v>1.6829999999999998E-2</v>
      </c>
      <c r="R221" s="550">
        <f t="shared" si="24"/>
        <v>-1.0612997999999998</v>
      </c>
      <c r="S221" s="550">
        <f t="shared" si="25"/>
        <v>-1.0612997999999998</v>
      </c>
      <c r="T221" s="547">
        <v>0.22500000000000001</v>
      </c>
      <c r="U221" s="547">
        <v>-62.834000000000003</v>
      </c>
      <c r="V221" s="547">
        <v>-67.016999999999996</v>
      </c>
      <c r="X221" s="231" t="s">
        <v>7792</v>
      </c>
      <c r="Z221" s="1369"/>
      <c r="AB221" s="1361"/>
      <c r="AC221" s="1362"/>
      <c r="AD221" s="582">
        <v>210</v>
      </c>
      <c r="AE221" s="576" t="s">
        <v>7793</v>
      </c>
      <c r="AF221" s="593" t="s">
        <v>7794</v>
      </c>
      <c r="AG221" s="593" t="s">
        <v>7795</v>
      </c>
      <c r="AH221" s="593" t="s">
        <v>7796</v>
      </c>
      <c r="AI221" s="593" t="s">
        <v>7797</v>
      </c>
      <c r="AJ221" s="593" t="s">
        <v>7798</v>
      </c>
      <c r="AK221" s="594" t="s">
        <v>7799</v>
      </c>
      <c r="AL221" s="595" t="s">
        <v>7800</v>
      </c>
      <c r="AM221" s="596" t="s">
        <v>7801</v>
      </c>
      <c r="AN221" s="596" t="s">
        <v>7802</v>
      </c>
      <c r="AO221" s="539" t="s">
        <v>7803</v>
      </c>
      <c r="AP221" s="542" t="s">
        <v>7804</v>
      </c>
      <c r="AQ221" s="542" t="s">
        <v>7805</v>
      </c>
      <c r="AR221" s="577" t="s">
        <v>7806</v>
      </c>
      <c r="AS221" s="577" t="s">
        <v>7807</v>
      </c>
      <c r="AT221" s="542" t="s">
        <v>7808</v>
      </c>
      <c r="AU221" s="499" t="s">
        <v>7809</v>
      </c>
      <c r="AV221" s="499" t="s">
        <v>7810</v>
      </c>
      <c r="AW221" s="513" t="s">
        <v>7811</v>
      </c>
      <c r="AX221" s="513" t="s">
        <v>7812</v>
      </c>
      <c r="AY221" s="612" t="s">
        <v>7813</v>
      </c>
    </row>
    <row r="222" spans="2:51" ht="15" customHeight="1" outlineLevel="1" thickBot="1">
      <c r="B222" s="1735" t="s">
        <v>7814</v>
      </c>
      <c r="C222" s="1736">
        <v>0</v>
      </c>
      <c r="D222" s="1736">
        <v>0</v>
      </c>
      <c r="E222" s="1736" t="s">
        <v>3354</v>
      </c>
      <c r="F222" s="1736" t="s">
        <v>3355</v>
      </c>
      <c r="G222" s="1736" t="s">
        <v>7815</v>
      </c>
      <c r="H222" s="1736">
        <v>0</v>
      </c>
      <c r="I222" s="1736">
        <v>1.643835616438356E-2</v>
      </c>
      <c r="J222" s="547">
        <v>-214.286</v>
      </c>
      <c r="K222" s="547">
        <v>-214.286</v>
      </c>
      <c r="L222" s="539">
        <f t="shared" si="20"/>
        <v>-3.5225095890410958</v>
      </c>
      <c r="M222" s="542">
        <f t="shared" si="21"/>
        <v>-3.1527093596050992E-4</v>
      </c>
      <c r="N222" s="542">
        <f t="shared" si="22"/>
        <v>7.6266137040716941E-3</v>
      </c>
      <c r="O222" s="555">
        <v>4.2999999999999999E-4</v>
      </c>
      <c r="P222" s="555">
        <v>1.4250000000000001E-2</v>
      </c>
      <c r="Q222" s="542">
        <f t="shared" si="23"/>
        <v>1.468E-2</v>
      </c>
      <c r="R222" s="550">
        <f t="shared" si="24"/>
        <v>-3.1457184800000002</v>
      </c>
      <c r="S222" s="550">
        <f t="shared" si="25"/>
        <v>-3.1457184800000002</v>
      </c>
      <c r="T222" s="547">
        <v>0.8</v>
      </c>
      <c r="U222" s="547">
        <v>-214.286</v>
      </c>
      <c r="V222" s="547">
        <v>-214.32599999999999</v>
      </c>
      <c r="X222" s="231" t="s">
        <v>7816</v>
      </c>
      <c r="Z222" s="1369"/>
      <c r="AB222" s="1361"/>
      <c r="AC222" s="1362"/>
      <c r="AD222" s="582">
        <v>211</v>
      </c>
      <c r="AE222" s="576" t="s">
        <v>7817</v>
      </c>
      <c r="AF222" s="593" t="s">
        <v>7818</v>
      </c>
      <c r="AG222" s="593" t="s">
        <v>7819</v>
      </c>
      <c r="AH222" s="593" t="s">
        <v>7820</v>
      </c>
      <c r="AI222" s="593" t="s">
        <v>7821</v>
      </c>
      <c r="AJ222" s="593" t="s">
        <v>7822</v>
      </c>
      <c r="AK222" s="594" t="s">
        <v>7823</v>
      </c>
      <c r="AL222" s="595" t="s">
        <v>7824</v>
      </c>
      <c r="AM222" s="596" t="s">
        <v>7825</v>
      </c>
      <c r="AN222" s="596" t="s">
        <v>7826</v>
      </c>
      <c r="AO222" s="539" t="s">
        <v>7827</v>
      </c>
      <c r="AP222" s="542" t="s">
        <v>7828</v>
      </c>
      <c r="AQ222" s="542" t="s">
        <v>7829</v>
      </c>
      <c r="AR222" s="577" t="s">
        <v>7830</v>
      </c>
      <c r="AS222" s="577" t="s">
        <v>7831</v>
      </c>
      <c r="AT222" s="542" t="s">
        <v>7832</v>
      </c>
      <c r="AU222" s="499" t="s">
        <v>7833</v>
      </c>
      <c r="AV222" s="499" t="s">
        <v>7834</v>
      </c>
      <c r="AW222" s="513" t="s">
        <v>7835</v>
      </c>
      <c r="AX222" s="513" t="s">
        <v>7836</v>
      </c>
      <c r="AY222" s="612" t="s">
        <v>7837</v>
      </c>
    </row>
    <row r="223" spans="2:51" ht="15" customHeight="1" outlineLevel="1" thickBot="1">
      <c r="B223" s="1735" t="s">
        <v>7838</v>
      </c>
      <c r="C223" s="1736">
        <v>0</v>
      </c>
      <c r="D223" s="1736">
        <v>0</v>
      </c>
      <c r="E223" s="1736" t="s">
        <v>3354</v>
      </c>
      <c r="F223" s="1736">
        <v>0</v>
      </c>
      <c r="G223" s="1736" t="s">
        <v>7839</v>
      </c>
      <c r="H223" s="1736">
        <v>0</v>
      </c>
      <c r="I223" s="1736">
        <v>22.347945205479451</v>
      </c>
      <c r="J223" s="547">
        <v>-5.1909999999999998</v>
      </c>
      <c r="K223" s="547">
        <v>-5.1909999999999998</v>
      </c>
      <c r="L223" s="539">
        <f t="shared" si="20"/>
        <v>-116.00818356164383</v>
      </c>
      <c r="M223" s="542">
        <f t="shared" si="21"/>
        <v>-1.4413793103448147E-2</v>
      </c>
      <c r="N223" s="542">
        <f t="shared" si="22"/>
        <v>-6.5839126117178681E-3</v>
      </c>
      <c r="O223" s="555">
        <v>3.6999999999999999E-4</v>
      </c>
      <c r="P223" s="555">
        <v>0</v>
      </c>
      <c r="Q223" s="542">
        <f t="shared" si="23"/>
        <v>3.6999999999999999E-4</v>
      </c>
      <c r="R223" s="550">
        <f t="shared" si="24"/>
        <v>-1.92067E-3</v>
      </c>
      <c r="S223" s="550">
        <f t="shared" si="25"/>
        <v>-1.92067E-3</v>
      </c>
      <c r="T223" s="547">
        <v>0</v>
      </c>
      <c r="U223" s="547">
        <v>-5.1909999999999998</v>
      </c>
      <c r="V223" s="547">
        <v>-5.1909999999999998</v>
      </c>
      <c r="X223" s="231" t="s">
        <v>7840</v>
      </c>
      <c r="Z223" s="1369"/>
      <c r="AB223" s="1361"/>
      <c r="AC223" s="1362"/>
      <c r="AD223" s="582">
        <v>212</v>
      </c>
      <c r="AE223" s="576" t="s">
        <v>7841</v>
      </c>
      <c r="AF223" s="593" t="s">
        <v>7842</v>
      </c>
      <c r="AG223" s="593" t="s">
        <v>7843</v>
      </c>
      <c r="AH223" s="593" t="s">
        <v>7844</v>
      </c>
      <c r="AI223" s="593" t="s">
        <v>7845</v>
      </c>
      <c r="AJ223" s="593" t="s">
        <v>7846</v>
      </c>
      <c r="AK223" s="594" t="s">
        <v>7847</v>
      </c>
      <c r="AL223" s="595" t="s">
        <v>7848</v>
      </c>
      <c r="AM223" s="596" t="s">
        <v>7849</v>
      </c>
      <c r="AN223" s="596" t="s">
        <v>7850</v>
      </c>
      <c r="AO223" s="539" t="s">
        <v>7851</v>
      </c>
      <c r="AP223" s="542" t="s">
        <v>7852</v>
      </c>
      <c r="AQ223" s="542" t="s">
        <v>7853</v>
      </c>
      <c r="AR223" s="577" t="s">
        <v>7854</v>
      </c>
      <c r="AS223" s="577" t="s">
        <v>7855</v>
      </c>
      <c r="AT223" s="542" t="s">
        <v>7856</v>
      </c>
      <c r="AU223" s="499" t="s">
        <v>7857</v>
      </c>
      <c r="AV223" s="499" t="s">
        <v>7858</v>
      </c>
      <c r="AW223" s="513" t="s">
        <v>7859</v>
      </c>
      <c r="AX223" s="513" t="s">
        <v>7860</v>
      </c>
      <c r="AY223" s="612" t="s">
        <v>7861</v>
      </c>
    </row>
    <row r="224" spans="2:51" ht="15" customHeight="1" outlineLevel="1" thickBot="1">
      <c r="B224" s="1735" t="s">
        <v>7862</v>
      </c>
      <c r="C224" s="1736">
        <v>0</v>
      </c>
      <c r="D224" s="1736">
        <v>0</v>
      </c>
      <c r="E224" s="1736" t="s">
        <v>3354</v>
      </c>
      <c r="F224" s="1736" t="s">
        <v>7863</v>
      </c>
      <c r="G224" s="1736" t="s">
        <v>7839</v>
      </c>
      <c r="H224" s="1736">
        <v>0</v>
      </c>
      <c r="I224" s="1736">
        <v>22.347945205479451</v>
      </c>
      <c r="J224" s="547">
        <v>-0.27</v>
      </c>
      <c r="K224" s="547">
        <v>-0.27</v>
      </c>
      <c r="L224" s="539">
        <f t="shared" si="20"/>
        <v>-6.0339452054794522</v>
      </c>
      <c r="M224" s="542">
        <f t="shared" si="21"/>
        <v>-1.4413793103448147E-2</v>
      </c>
      <c r="N224" s="542">
        <f t="shared" si="22"/>
        <v>-6.5839126117178681E-3</v>
      </c>
      <c r="O224" s="555">
        <v>3.6999999999999999E-4</v>
      </c>
      <c r="P224" s="555">
        <v>0</v>
      </c>
      <c r="Q224" s="542">
        <f t="shared" si="23"/>
        <v>3.6999999999999999E-4</v>
      </c>
      <c r="R224" s="550">
        <f t="shared" si="24"/>
        <v>-9.9900000000000002E-5</v>
      </c>
      <c r="S224" s="550">
        <f t="shared" si="25"/>
        <v>-9.9900000000000002E-5</v>
      </c>
      <c r="T224" s="547">
        <v>0</v>
      </c>
      <c r="U224" s="547">
        <v>-0.27</v>
      </c>
      <c r="V224" s="547">
        <v>-0.27</v>
      </c>
      <c r="X224" s="231" t="s">
        <v>7864</v>
      </c>
      <c r="Z224" s="1369"/>
      <c r="AB224" s="1361"/>
      <c r="AC224" s="1362"/>
      <c r="AD224" s="582">
        <v>213</v>
      </c>
      <c r="AE224" s="576" t="s">
        <v>7865</v>
      </c>
      <c r="AF224" s="593" t="s">
        <v>7866</v>
      </c>
      <c r="AG224" s="593" t="s">
        <v>7867</v>
      </c>
      <c r="AH224" s="593" t="s">
        <v>7868</v>
      </c>
      <c r="AI224" s="593" t="s">
        <v>7869</v>
      </c>
      <c r="AJ224" s="593" t="s">
        <v>7870</v>
      </c>
      <c r="AK224" s="594" t="s">
        <v>7871</v>
      </c>
      <c r="AL224" s="595" t="s">
        <v>7872</v>
      </c>
      <c r="AM224" s="596" t="s">
        <v>7873</v>
      </c>
      <c r="AN224" s="596" t="s">
        <v>7874</v>
      </c>
      <c r="AO224" s="539" t="s">
        <v>7875</v>
      </c>
      <c r="AP224" s="542" t="s">
        <v>7876</v>
      </c>
      <c r="AQ224" s="542" t="s">
        <v>7877</v>
      </c>
      <c r="AR224" s="577" t="s">
        <v>7878</v>
      </c>
      <c r="AS224" s="577" t="s">
        <v>7879</v>
      </c>
      <c r="AT224" s="542" t="s">
        <v>7880</v>
      </c>
      <c r="AU224" s="499" t="s">
        <v>7881</v>
      </c>
      <c r="AV224" s="499" t="s">
        <v>7882</v>
      </c>
      <c r="AW224" s="513" t="s">
        <v>7883</v>
      </c>
      <c r="AX224" s="513" t="s">
        <v>7884</v>
      </c>
      <c r="AY224" s="612" t="s">
        <v>7885</v>
      </c>
    </row>
    <row r="225" spans="2:51" ht="15" customHeight="1" outlineLevel="1" thickBot="1">
      <c r="B225" s="1735" t="s">
        <v>7886</v>
      </c>
      <c r="C225" s="1736">
        <v>0</v>
      </c>
      <c r="D225" s="1736">
        <v>0</v>
      </c>
      <c r="E225" s="1736" t="s">
        <v>3354</v>
      </c>
      <c r="F225" s="1736" t="s">
        <v>3380</v>
      </c>
      <c r="G225" s="1736" t="s">
        <v>7887</v>
      </c>
      <c r="H225" s="1736">
        <v>0</v>
      </c>
      <c r="I225" s="1736">
        <v>4.6657534246575345</v>
      </c>
      <c r="J225" s="547">
        <v>0</v>
      </c>
      <c r="K225" s="547">
        <v>-1432.143</v>
      </c>
      <c r="L225" s="539">
        <f t="shared" si="20"/>
        <v>0</v>
      </c>
      <c r="M225" s="542">
        <f t="shared" si="21"/>
        <v>-1.3743842364531966E-2</v>
      </c>
      <c r="N225" s="542">
        <f t="shared" si="22"/>
        <v>-5.9086395233365341E-3</v>
      </c>
      <c r="O225" s="555">
        <v>0</v>
      </c>
      <c r="P225" s="555">
        <v>1.0499999999999999E-3</v>
      </c>
      <c r="Q225" s="542">
        <f t="shared" si="23"/>
        <v>1.0499999999999999E-3</v>
      </c>
      <c r="R225" s="550">
        <f t="shared" si="24"/>
        <v>-1.5037501499999999</v>
      </c>
      <c r="S225" s="550">
        <f t="shared" si="25"/>
        <v>-1.5037501499999999</v>
      </c>
      <c r="T225" s="547">
        <v>6.0380000000000003</v>
      </c>
      <c r="U225" s="547">
        <v>0</v>
      </c>
      <c r="V225" s="547">
        <v>0</v>
      </c>
      <c r="X225" s="231" t="s">
        <v>7888</v>
      </c>
      <c r="Z225" s="1369"/>
      <c r="AB225" s="1361"/>
      <c r="AC225" s="1362"/>
      <c r="AD225" s="582">
        <v>214</v>
      </c>
      <c r="AE225" s="576" t="s">
        <v>7889</v>
      </c>
      <c r="AF225" s="593" t="s">
        <v>7890</v>
      </c>
      <c r="AG225" s="593" t="s">
        <v>7891</v>
      </c>
      <c r="AH225" s="593" t="s">
        <v>7892</v>
      </c>
      <c r="AI225" s="593" t="s">
        <v>7893</v>
      </c>
      <c r="AJ225" s="593" t="s">
        <v>7894</v>
      </c>
      <c r="AK225" s="594" t="s">
        <v>7895</v>
      </c>
      <c r="AL225" s="595" t="s">
        <v>7896</v>
      </c>
      <c r="AM225" s="596" t="s">
        <v>7897</v>
      </c>
      <c r="AN225" s="596" t="s">
        <v>7898</v>
      </c>
      <c r="AO225" s="539" t="s">
        <v>7899</v>
      </c>
      <c r="AP225" s="542" t="s">
        <v>7900</v>
      </c>
      <c r="AQ225" s="542" t="s">
        <v>7901</v>
      </c>
      <c r="AR225" s="577" t="s">
        <v>7902</v>
      </c>
      <c r="AS225" s="577" t="s">
        <v>7903</v>
      </c>
      <c r="AT225" s="542" t="s">
        <v>7904</v>
      </c>
      <c r="AU225" s="499" t="s">
        <v>7905</v>
      </c>
      <c r="AV225" s="499" t="s">
        <v>7906</v>
      </c>
      <c r="AW225" s="513" t="s">
        <v>7907</v>
      </c>
      <c r="AX225" s="513" t="s">
        <v>7908</v>
      </c>
      <c r="AY225" s="612" t="s">
        <v>7909</v>
      </c>
    </row>
    <row r="226" spans="2:51" ht="15" customHeight="1" outlineLevel="1" thickBot="1">
      <c r="B226" s="1735" t="s">
        <v>7910</v>
      </c>
      <c r="C226" s="1736">
        <v>0</v>
      </c>
      <c r="D226" s="1736">
        <v>0</v>
      </c>
      <c r="E226" s="1736" t="s">
        <v>3354</v>
      </c>
      <c r="F226" s="1736" t="s">
        <v>7911</v>
      </c>
      <c r="G226" s="1736" t="s">
        <v>7912</v>
      </c>
      <c r="H226" s="1736">
        <v>0</v>
      </c>
      <c r="I226" s="1736">
        <v>0.36438356164383562</v>
      </c>
      <c r="J226" s="547">
        <v>0</v>
      </c>
      <c r="K226" s="547">
        <v>-180</v>
      </c>
      <c r="L226" s="539">
        <f t="shared" si="20"/>
        <v>0</v>
      </c>
      <c r="M226" s="542">
        <f t="shared" si="21"/>
        <v>-1.0837438423645263E-2</v>
      </c>
      <c r="N226" s="542">
        <f t="shared" si="22"/>
        <v>-2.9791459781528529E-3</v>
      </c>
      <c r="O226" s="555">
        <v>0</v>
      </c>
      <c r="P226" s="555">
        <v>4.0000000000000001E-3</v>
      </c>
      <c r="Q226" s="542">
        <f t="shared" si="23"/>
        <v>4.0000000000000001E-3</v>
      </c>
      <c r="R226" s="550">
        <f t="shared" si="24"/>
        <v>-0.72</v>
      </c>
      <c r="S226" s="550">
        <f t="shared" si="25"/>
        <v>-0.72</v>
      </c>
      <c r="T226" s="547">
        <v>0</v>
      </c>
      <c r="U226" s="547">
        <v>0</v>
      </c>
      <c r="V226" s="547">
        <v>0</v>
      </c>
      <c r="X226" s="231" t="s">
        <v>7913</v>
      </c>
      <c r="Z226" s="1369"/>
      <c r="AB226" s="1361"/>
      <c r="AC226" s="1362"/>
      <c r="AD226" s="582">
        <v>215</v>
      </c>
      <c r="AE226" s="576" t="s">
        <v>7914</v>
      </c>
      <c r="AF226" s="593" t="s">
        <v>7915</v>
      </c>
      <c r="AG226" s="593" t="s">
        <v>7916</v>
      </c>
      <c r="AH226" s="593" t="s">
        <v>7917</v>
      </c>
      <c r="AI226" s="593" t="s">
        <v>7918</v>
      </c>
      <c r="AJ226" s="593" t="s">
        <v>7919</v>
      </c>
      <c r="AK226" s="594" t="s">
        <v>7920</v>
      </c>
      <c r="AL226" s="595" t="s">
        <v>7921</v>
      </c>
      <c r="AM226" s="596" t="s">
        <v>7922</v>
      </c>
      <c r="AN226" s="596" t="s">
        <v>7923</v>
      </c>
      <c r="AO226" s="539" t="s">
        <v>7924</v>
      </c>
      <c r="AP226" s="542" t="s">
        <v>7925</v>
      </c>
      <c r="AQ226" s="542" t="s">
        <v>7926</v>
      </c>
      <c r="AR226" s="577" t="s">
        <v>7927</v>
      </c>
      <c r="AS226" s="577" t="s">
        <v>7928</v>
      </c>
      <c r="AT226" s="542" t="s">
        <v>7929</v>
      </c>
      <c r="AU226" s="499" t="s">
        <v>7930</v>
      </c>
      <c r="AV226" s="499" t="s">
        <v>7931</v>
      </c>
      <c r="AW226" s="513" t="s">
        <v>7932</v>
      </c>
      <c r="AX226" s="513" t="s">
        <v>7933</v>
      </c>
      <c r="AY226" s="612" t="s">
        <v>7934</v>
      </c>
    </row>
    <row r="227" spans="2:51" ht="15" customHeight="1" outlineLevel="1" thickBot="1">
      <c r="B227" s="1735" t="s">
        <v>7935</v>
      </c>
      <c r="C227" s="1736">
        <v>0</v>
      </c>
      <c r="D227" s="1736">
        <v>0</v>
      </c>
      <c r="E227" s="1736" t="s">
        <v>3354</v>
      </c>
      <c r="F227" s="1736" t="s">
        <v>7911</v>
      </c>
      <c r="G227" s="1736" t="s">
        <v>7936</v>
      </c>
      <c r="H227" s="1736">
        <v>0</v>
      </c>
      <c r="I227" s="1736">
        <v>0.36438356164383562</v>
      </c>
      <c r="J227" s="547">
        <v>0</v>
      </c>
      <c r="K227" s="547">
        <v>-290</v>
      </c>
      <c r="L227" s="539">
        <f t="shared" si="20"/>
        <v>0</v>
      </c>
      <c r="M227" s="542">
        <f t="shared" si="21"/>
        <v>-1.0837438423645263E-2</v>
      </c>
      <c r="N227" s="542">
        <f t="shared" si="22"/>
        <v>-2.9791459781528529E-3</v>
      </c>
      <c r="O227" s="555">
        <v>0</v>
      </c>
      <c r="P227" s="555">
        <v>4.0000000000000001E-3</v>
      </c>
      <c r="Q227" s="542">
        <f t="shared" si="23"/>
        <v>4.0000000000000001E-3</v>
      </c>
      <c r="R227" s="550">
        <f t="shared" si="24"/>
        <v>-1.1599999999999999</v>
      </c>
      <c r="S227" s="550">
        <f t="shared" si="25"/>
        <v>-1.1599999999999999</v>
      </c>
      <c r="T227" s="547">
        <v>0</v>
      </c>
      <c r="U227" s="547">
        <v>0</v>
      </c>
      <c r="V227" s="547">
        <v>0</v>
      </c>
      <c r="X227" s="231" t="s">
        <v>7937</v>
      </c>
      <c r="Z227" s="1369"/>
      <c r="AB227" s="1361"/>
      <c r="AC227" s="1362"/>
      <c r="AD227" s="582">
        <v>216</v>
      </c>
      <c r="AE227" s="576" t="s">
        <v>7938</v>
      </c>
      <c r="AF227" s="593" t="s">
        <v>7939</v>
      </c>
      <c r="AG227" s="593" t="s">
        <v>7940</v>
      </c>
      <c r="AH227" s="593" t="s">
        <v>7941</v>
      </c>
      <c r="AI227" s="593" t="s">
        <v>7942</v>
      </c>
      <c r="AJ227" s="593" t="s">
        <v>7943</v>
      </c>
      <c r="AK227" s="594" t="s">
        <v>7944</v>
      </c>
      <c r="AL227" s="595" t="s">
        <v>7945</v>
      </c>
      <c r="AM227" s="596" t="s">
        <v>7946</v>
      </c>
      <c r="AN227" s="596" t="s">
        <v>7947</v>
      </c>
      <c r="AO227" s="539" t="s">
        <v>7948</v>
      </c>
      <c r="AP227" s="542" t="s">
        <v>7949</v>
      </c>
      <c r="AQ227" s="542" t="s">
        <v>7950</v>
      </c>
      <c r="AR227" s="577" t="s">
        <v>7951</v>
      </c>
      <c r="AS227" s="577" t="s">
        <v>7952</v>
      </c>
      <c r="AT227" s="542" t="s">
        <v>7953</v>
      </c>
      <c r="AU227" s="499" t="s">
        <v>7954</v>
      </c>
      <c r="AV227" s="499" t="s">
        <v>7955</v>
      </c>
      <c r="AW227" s="513" t="s">
        <v>7956</v>
      </c>
      <c r="AX227" s="513" t="s">
        <v>7957</v>
      </c>
      <c r="AY227" s="612" t="s">
        <v>7958</v>
      </c>
    </row>
    <row r="228" spans="2:51" ht="15" customHeight="1" outlineLevel="1" thickBot="1">
      <c r="B228" s="1735" t="s">
        <v>7959</v>
      </c>
      <c r="C228" s="1736">
        <v>0</v>
      </c>
      <c r="D228" s="1736">
        <v>0</v>
      </c>
      <c r="E228" s="1736" t="s">
        <v>3354</v>
      </c>
      <c r="F228" s="1736" t="s">
        <v>7911</v>
      </c>
      <c r="G228" s="1736" t="s">
        <v>7960</v>
      </c>
      <c r="H228" s="1736">
        <v>0</v>
      </c>
      <c r="I228" s="1736">
        <v>0.36438356164383562</v>
      </c>
      <c r="J228" s="547">
        <v>0</v>
      </c>
      <c r="K228" s="547">
        <v>-80</v>
      </c>
      <c r="L228" s="539">
        <f t="shared" si="20"/>
        <v>0</v>
      </c>
      <c r="M228" s="542">
        <f t="shared" si="21"/>
        <v>-1.0837438423645263E-2</v>
      </c>
      <c r="N228" s="542">
        <f t="shared" si="22"/>
        <v>-2.9791459781528529E-3</v>
      </c>
      <c r="O228" s="555">
        <v>0</v>
      </c>
      <c r="P228" s="555">
        <v>4.0000000000000001E-3</v>
      </c>
      <c r="Q228" s="542">
        <f t="shared" si="23"/>
        <v>4.0000000000000001E-3</v>
      </c>
      <c r="R228" s="550">
        <f t="shared" si="24"/>
        <v>-0.32</v>
      </c>
      <c r="S228" s="550">
        <f t="shared" si="25"/>
        <v>-0.32</v>
      </c>
      <c r="T228" s="547">
        <v>0</v>
      </c>
      <c r="U228" s="547">
        <v>0</v>
      </c>
      <c r="V228" s="547">
        <v>0</v>
      </c>
      <c r="X228" s="231" t="s">
        <v>7961</v>
      </c>
      <c r="Z228" s="1369"/>
      <c r="AB228" s="1361"/>
      <c r="AC228" s="1362"/>
      <c r="AD228" s="582">
        <v>217</v>
      </c>
      <c r="AE228" s="576" t="s">
        <v>7962</v>
      </c>
      <c r="AF228" s="593" t="s">
        <v>7963</v>
      </c>
      <c r="AG228" s="593" t="s">
        <v>7964</v>
      </c>
      <c r="AH228" s="593" t="s">
        <v>7965</v>
      </c>
      <c r="AI228" s="593" t="s">
        <v>7966</v>
      </c>
      <c r="AJ228" s="593" t="s">
        <v>7967</v>
      </c>
      <c r="AK228" s="594" t="s">
        <v>7968</v>
      </c>
      <c r="AL228" s="595" t="s">
        <v>7969</v>
      </c>
      <c r="AM228" s="596" t="s">
        <v>7970</v>
      </c>
      <c r="AN228" s="596" t="s">
        <v>7971</v>
      </c>
      <c r="AO228" s="539" t="s">
        <v>7972</v>
      </c>
      <c r="AP228" s="542" t="s">
        <v>7973</v>
      </c>
      <c r="AQ228" s="542" t="s">
        <v>7974</v>
      </c>
      <c r="AR228" s="577" t="s">
        <v>7975</v>
      </c>
      <c r="AS228" s="577" t="s">
        <v>7976</v>
      </c>
      <c r="AT228" s="542" t="s">
        <v>7977</v>
      </c>
      <c r="AU228" s="499" t="s">
        <v>7978</v>
      </c>
      <c r="AV228" s="499" t="s">
        <v>7979</v>
      </c>
      <c r="AW228" s="513" t="s">
        <v>7980</v>
      </c>
      <c r="AX228" s="513" t="s">
        <v>7981</v>
      </c>
      <c r="AY228" s="612" t="s">
        <v>7982</v>
      </c>
    </row>
    <row r="229" spans="2:51" ht="15" customHeight="1" outlineLevel="1" thickBot="1">
      <c r="B229" s="1735" t="s">
        <v>7983</v>
      </c>
      <c r="C229" s="1736">
        <v>0</v>
      </c>
      <c r="D229" s="1736">
        <v>0</v>
      </c>
      <c r="E229" s="1736" t="s">
        <v>3354</v>
      </c>
      <c r="F229" s="1736" t="s">
        <v>3355</v>
      </c>
      <c r="G229" s="1736" t="s">
        <v>7984</v>
      </c>
      <c r="H229" s="1736">
        <v>0</v>
      </c>
      <c r="I229" s="1736">
        <v>3.0273972602739727</v>
      </c>
      <c r="J229" s="547">
        <v>0</v>
      </c>
      <c r="K229" s="547">
        <v>0</v>
      </c>
      <c r="L229" s="539">
        <f t="shared" si="20"/>
        <v>0</v>
      </c>
      <c r="M229" s="542">
        <f t="shared" si="21"/>
        <v>0</v>
      </c>
      <c r="N229" s="542">
        <f t="shared" si="22"/>
        <v>0</v>
      </c>
      <c r="O229" s="555">
        <v>0</v>
      </c>
      <c r="P229" s="555">
        <v>0</v>
      </c>
      <c r="Q229" s="542">
        <f t="shared" si="23"/>
        <v>0</v>
      </c>
      <c r="R229" s="550">
        <f t="shared" si="24"/>
        <v>0</v>
      </c>
      <c r="S229" s="550">
        <f t="shared" si="25"/>
        <v>0</v>
      </c>
      <c r="T229" s="547">
        <v>0</v>
      </c>
      <c r="U229" s="547">
        <v>0</v>
      </c>
      <c r="V229" s="547">
        <v>0</v>
      </c>
      <c r="X229" s="231" t="s">
        <v>7985</v>
      </c>
      <c r="Z229" s="1369"/>
      <c r="AB229" s="1361"/>
      <c r="AC229" s="1362"/>
      <c r="AD229" s="582">
        <v>218</v>
      </c>
      <c r="AE229" s="576" t="s">
        <v>7986</v>
      </c>
      <c r="AF229" s="593" t="s">
        <v>7987</v>
      </c>
      <c r="AG229" s="593" t="s">
        <v>7988</v>
      </c>
      <c r="AH229" s="593" t="s">
        <v>7989</v>
      </c>
      <c r="AI229" s="593" t="s">
        <v>7990</v>
      </c>
      <c r="AJ229" s="593" t="s">
        <v>7991</v>
      </c>
      <c r="AK229" s="594" t="s">
        <v>7992</v>
      </c>
      <c r="AL229" s="595" t="s">
        <v>7993</v>
      </c>
      <c r="AM229" s="596" t="s">
        <v>7994</v>
      </c>
      <c r="AN229" s="596" t="s">
        <v>7995</v>
      </c>
      <c r="AO229" s="539" t="s">
        <v>7996</v>
      </c>
      <c r="AP229" s="542" t="s">
        <v>7997</v>
      </c>
      <c r="AQ229" s="542" t="s">
        <v>7998</v>
      </c>
      <c r="AR229" s="577" t="s">
        <v>7999</v>
      </c>
      <c r="AS229" s="577" t="s">
        <v>8000</v>
      </c>
      <c r="AT229" s="542" t="s">
        <v>8001</v>
      </c>
      <c r="AU229" s="499" t="s">
        <v>8002</v>
      </c>
      <c r="AV229" s="499" t="s">
        <v>8003</v>
      </c>
      <c r="AW229" s="513" t="s">
        <v>8004</v>
      </c>
      <c r="AX229" s="513" t="s">
        <v>8005</v>
      </c>
      <c r="AY229" s="612" t="s">
        <v>8006</v>
      </c>
    </row>
    <row r="230" spans="2:51" ht="15" customHeight="1" outlineLevel="1" thickBot="1">
      <c r="B230" s="1735" t="s">
        <v>8007</v>
      </c>
      <c r="C230" s="1736">
        <v>0</v>
      </c>
      <c r="D230" s="1736">
        <v>0</v>
      </c>
      <c r="E230" s="1736" t="s">
        <v>3354</v>
      </c>
      <c r="F230" s="1736">
        <v>0</v>
      </c>
      <c r="G230" s="1736" t="s">
        <v>8008</v>
      </c>
      <c r="H230" s="1736">
        <v>0</v>
      </c>
      <c r="I230" s="1736">
        <v>1.2986301369863014</v>
      </c>
      <c r="J230" s="547">
        <v>100</v>
      </c>
      <c r="K230" s="547">
        <v>100</v>
      </c>
      <c r="L230" s="539">
        <f t="shared" si="20"/>
        <v>129.86301369863014</v>
      </c>
      <c r="M230" s="542">
        <f t="shared" si="21"/>
        <v>1.5172413793105299E-3</v>
      </c>
      <c r="N230" s="542">
        <f t="shared" si="22"/>
        <v>9.4736842105265229E-3</v>
      </c>
      <c r="O230" s="555">
        <v>8.8000000000000003E-4</v>
      </c>
      <c r="P230" s="555">
        <v>1.566E-2</v>
      </c>
      <c r="Q230" s="542">
        <f t="shared" si="23"/>
        <v>1.6539999999999999E-2</v>
      </c>
      <c r="R230" s="550">
        <f t="shared" si="24"/>
        <v>1.6539999999999999</v>
      </c>
      <c r="S230" s="550">
        <f t="shared" si="25"/>
        <v>1.6539999999999999</v>
      </c>
      <c r="T230" s="547">
        <v>0</v>
      </c>
      <c r="U230" s="547">
        <v>100</v>
      </c>
      <c r="V230" s="547">
        <v>100</v>
      </c>
      <c r="X230" s="231" t="s">
        <v>8009</v>
      </c>
      <c r="Z230" s="1369"/>
      <c r="AB230" s="1361"/>
      <c r="AC230" s="1362"/>
      <c r="AD230" s="582">
        <v>219</v>
      </c>
      <c r="AE230" s="576" t="s">
        <v>8010</v>
      </c>
      <c r="AF230" s="593" t="s">
        <v>8011</v>
      </c>
      <c r="AG230" s="593" t="s">
        <v>8012</v>
      </c>
      <c r="AH230" s="593" t="s">
        <v>8013</v>
      </c>
      <c r="AI230" s="593" t="s">
        <v>8014</v>
      </c>
      <c r="AJ230" s="593" t="s">
        <v>8015</v>
      </c>
      <c r="AK230" s="594" t="s">
        <v>8016</v>
      </c>
      <c r="AL230" s="595" t="s">
        <v>8017</v>
      </c>
      <c r="AM230" s="596" t="s">
        <v>8018</v>
      </c>
      <c r="AN230" s="596" t="s">
        <v>8019</v>
      </c>
      <c r="AO230" s="539" t="s">
        <v>8020</v>
      </c>
      <c r="AP230" s="542" t="s">
        <v>8021</v>
      </c>
      <c r="AQ230" s="542" t="s">
        <v>8022</v>
      </c>
      <c r="AR230" s="577" t="s">
        <v>8023</v>
      </c>
      <c r="AS230" s="577" t="s">
        <v>8024</v>
      </c>
      <c r="AT230" s="542" t="s">
        <v>8025</v>
      </c>
      <c r="AU230" s="499" t="s">
        <v>8026</v>
      </c>
      <c r="AV230" s="499" t="s">
        <v>8027</v>
      </c>
      <c r="AW230" s="513" t="s">
        <v>8028</v>
      </c>
      <c r="AX230" s="513" t="s">
        <v>8029</v>
      </c>
      <c r="AY230" s="612" t="s">
        <v>8030</v>
      </c>
    </row>
    <row r="231" spans="2:51" ht="15" customHeight="1" outlineLevel="1" thickBot="1">
      <c r="B231" s="1735" t="s">
        <v>8031</v>
      </c>
      <c r="C231" s="1736">
        <v>0</v>
      </c>
      <c r="D231" s="1736">
        <v>0</v>
      </c>
      <c r="E231" s="1736" t="s">
        <v>3354</v>
      </c>
      <c r="F231" s="1736">
        <v>0</v>
      </c>
      <c r="G231" s="1736" t="s">
        <v>8032</v>
      </c>
      <c r="H231" s="1736">
        <v>0</v>
      </c>
      <c r="I231" s="1736">
        <v>2.1808219178082191</v>
      </c>
      <c r="J231" s="547">
        <v>100</v>
      </c>
      <c r="K231" s="547">
        <v>100</v>
      </c>
      <c r="L231" s="539">
        <f t="shared" si="20"/>
        <v>218.08219178082192</v>
      </c>
      <c r="M231" s="542">
        <f t="shared" si="21"/>
        <v>-1.3665024630541756E-2</v>
      </c>
      <c r="N231" s="542">
        <f t="shared" si="22"/>
        <v>-5.829195630585704E-3</v>
      </c>
      <c r="O231" s="555">
        <v>1.1299999999999999E-3</v>
      </c>
      <c r="P231" s="555">
        <v>0</v>
      </c>
      <c r="Q231" s="542">
        <f t="shared" si="23"/>
        <v>1.1299999999999999E-3</v>
      </c>
      <c r="R231" s="550">
        <f t="shared" si="24"/>
        <v>0.11299999999999999</v>
      </c>
      <c r="S231" s="550">
        <f t="shared" si="25"/>
        <v>0.11299999999999999</v>
      </c>
      <c r="T231" s="547">
        <v>0</v>
      </c>
      <c r="U231" s="547">
        <v>100</v>
      </c>
      <c r="V231" s="547">
        <v>100</v>
      </c>
      <c r="X231" s="231" t="s">
        <v>8033</v>
      </c>
      <c r="Z231" s="1369"/>
      <c r="AB231" s="1361"/>
      <c r="AC231" s="1362"/>
      <c r="AD231" s="582">
        <v>220</v>
      </c>
      <c r="AE231" s="576" t="s">
        <v>8034</v>
      </c>
      <c r="AF231" s="593" t="s">
        <v>8035</v>
      </c>
      <c r="AG231" s="593" t="s">
        <v>8036</v>
      </c>
      <c r="AH231" s="593" t="s">
        <v>8037</v>
      </c>
      <c r="AI231" s="593" t="s">
        <v>8038</v>
      </c>
      <c r="AJ231" s="593" t="s">
        <v>8039</v>
      </c>
      <c r="AK231" s="594" t="s">
        <v>8040</v>
      </c>
      <c r="AL231" s="595" t="s">
        <v>8041</v>
      </c>
      <c r="AM231" s="596" t="s">
        <v>8042</v>
      </c>
      <c r="AN231" s="596" t="s">
        <v>8043</v>
      </c>
      <c r="AO231" s="539" t="s">
        <v>8044</v>
      </c>
      <c r="AP231" s="542" t="s">
        <v>8045</v>
      </c>
      <c r="AQ231" s="542" t="s">
        <v>8046</v>
      </c>
      <c r="AR231" s="577" t="s">
        <v>8047</v>
      </c>
      <c r="AS231" s="577" t="s">
        <v>8048</v>
      </c>
      <c r="AT231" s="542" t="s">
        <v>8049</v>
      </c>
      <c r="AU231" s="499" t="s">
        <v>8050</v>
      </c>
      <c r="AV231" s="499" t="s">
        <v>8051</v>
      </c>
      <c r="AW231" s="513" t="s">
        <v>8052</v>
      </c>
      <c r="AX231" s="513" t="s">
        <v>8053</v>
      </c>
      <c r="AY231" s="612" t="s">
        <v>8054</v>
      </c>
    </row>
    <row r="232" spans="2:51" ht="15" customHeight="1" outlineLevel="1" thickBot="1">
      <c r="B232" s="1735" t="s">
        <v>8055</v>
      </c>
      <c r="C232" s="1736">
        <v>0</v>
      </c>
      <c r="D232" s="1736">
        <v>0</v>
      </c>
      <c r="E232" s="1736" t="s">
        <v>3354</v>
      </c>
      <c r="F232" s="1736">
        <v>0</v>
      </c>
      <c r="G232" s="1736" t="s">
        <v>8032</v>
      </c>
      <c r="H232" s="1736">
        <v>0</v>
      </c>
      <c r="I232" s="1736">
        <v>2.1808219178082191</v>
      </c>
      <c r="J232" s="547">
        <v>150</v>
      </c>
      <c r="K232" s="547">
        <v>150</v>
      </c>
      <c r="L232" s="539">
        <f t="shared" si="20"/>
        <v>327.12328767123284</v>
      </c>
      <c r="M232" s="542">
        <f t="shared" si="21"/>
        <v>-1.3665024630541756E-2</v>
      </c>
      <c r="N232" s="542">
        <f t="shared" si="22"/>
        <v>-5.829195630585704E-3</v>
      </c>
      <c r="O232" s="555">
        <v>1.1299999999999999E-3</v>
      </c>
      <c r="P232" s="555">
        <v>0</v>
      </c>
      <c r="Q232" s="542">
        <f t="shared" si="23"/>
        <v>1.1299999999999999E-3</v>
      </c>
      <c r="R232" s="550">
        <f t="shared" si="24"/>
        <v>0.16949999999999998</v>
      </c>
      <c r="S232" s="550">
        <f t="shared" si="25"/>
        <v>0.16949999999999998</v>
      </c>
      <c r="T232" s="547">
        <v>0</v>
      </c>
      <c r="U232" s="547">
        <v>150</v>
      </c>
      <c r="V232" s="547">
        <v>150</v>
      </c>
      <c r="X232" s="231" t="s">
        <v>8056</v>
      </c>
      <c r="Z232" s="1369"/>
      <c r="AB232" s="1361"/>
      <c r="AC232" s="1362"/>
      <c r="AD232" s="582">
        <v>221</v>
      </c>
      <c r="AE232" s="576" t="s">
        <v>8057</v>
      </c>
      <c r="AF232" s="593" t="s">
        <v>8058</v>
      </c>
      <c r="AG232" s="593" t="s">
        <v>8059</v>
      </c>
      <c r="AH232" s="593" t="s">
        <v>8060</v>
      </c>
      <c r="AI232" s="593" t="s">
        <v>8061</v>
      </c>
      <c r="AJ232" s="593" t="s">
        <v>8062</v>
      </c>
      <c r="AK232" s="594" t="s">
        <v>8063</v>
      </c>
      <c r="AL232" s="595" t="s">
        <v>8064</v>
      </c>
      <c r="AM232" s="596" t="s">
        <v>8065</v>
      </c>
      <c r="AN232" s="596" t="s">
        <v>8066</v>
      </c>
      <c r="AO232" s="539" t="s">
        <v>8067</v>
      </c>
      <c r="AP232" s="542" t="s">
        <v>8068</v>
      </c>
      <c r="AQ232" s="542" t="s">
        <v>8069</v>
      </c>
      <c r="AR232" s="577" t="s">
        <v>8070</v>
      </c>
      <c r="AS232" s="577" t="s">
        <v>8071</v>
      </c>
      <c r="AT232" s="542" t="s">
        <v>8072</v>
      </c>
      <c r="AU232" s="499" t="s">
        <v>8073</v>
      </c>
      <c r="AV232" s="499" t="s">
        <v>8074</v>
      </c>
      <c r="AW232" s="513" t="s">
        <v>8075</v>
      </c>
      <c r="AX232" s="513" t="s">
        <v>8076</v>
      </c>
      <c r="AY232" s="612" t="s">
        <v>8077</v>
      </c>
    </row>
    <row r="233" spans="2:51" ht="15" customHeight="1" outlineLevel="1" thickBot="1">
      <c r="B233" s="1735" t="s">
        <v>8078</v>
      </c>
      <c r="C233" s="1736">
        <v>0</v>
      </c>
      <c r="D233" s="1736">
        <v>0</v>
      </c>
      <c r="E233" s="1736" t="s">
        <v>3354</v>
      </c>
      <c r="F233" s="1736">
        <v>0</v>
      </c>
      <c r="G233" s="1736" t="s">
        <v>8032</v>
      </c>
      <c r="H233" s="1736">
        <v>0</v>
      </c>
      <c r="I233" s="1736">
        <v>2.1808219178082191</v>
      </c>
      <c r="J233" s="547">
        <v>50</v>
      </c>
      <c r="K233" s="547">
        <v>50</v>
      </c>
      <c r="L233" s="539">
        <f t="shared" si="20"/>
        <v>109.04109589041096</v>
      </c>
      <c r="M233" s="542">
        <f t="shared" si="21"/>
        <v>-1.3665024630541756E-2</v>
      </c>
      <c r="N233" s="542">
        <f t="shared" si="22"/>
        <v>-5.829195630585704E-3</v>
      </c>
      <c r="O233" s="555">
        <v>1.1299999999999999E-3</v>
      </c>
      <c r="P233" s="555">
        <v>0</v>
      </c>
      <c r="Q233" s="542">
        <f t="shared" si="23"/>
        <v>1.1299999999999999E-3</v>
      </c>
      <c r="R233" s="550">
        <f t="shared" si="24"/>
        <v>5.6499999999999995E-2</v>
      </c>
      <c r="S233" s="550">
        <f t="shared" si="25"/>
        <v>5.6499999999999995E-2</v>
      </c>
      <c r="T233" s="547">
        <v>0</v>
      </c>
      <c r="U233" s="547">
        <v>50</v>
      </c>
      <c r="V233" s="547">
        <v>50</v>
      </c>
      <c r="X233" s="231" t="s">
        <v>8079</v>
      </c>
      <c r="Z233" s="1369"/>
      <c r="AB233" s="1361"/>
      <c r="AC233" s="1362"/>
      <c r="AD233" s="582">
        <v>222</v>
      </c>
      <c r="AE233" s="576" t="s">
        <v>8080</v>
      </c>
      <c r="AF233" s="593" t="s">
        <v>8081</v>
      </c>
      <c r="AG233" s="593" t="s">
        <v>8082</v>
      </c>
      <c r="AH233" s="593" t="s">
        <v>8083</v>
      </c>
      <c r="AI233" s="593" t="s">
        <v>8084</v>
      </c>
      <c r="AJ233" s="593" t="s">
        <v>8085</v>
      </c>
      <c r="AK233" s="594" t="s">
        <v>8086</v>
      </c>
      <c r="AL233" s="595" t="s">
        <v>8087</v>
      </c>
      <c r="AM233" s="596" t="s">
        <v>8088</v>
      </c>
      <c r="AN233" s="596" t="s">
        <v>8089</v>
      </c>
      <c r="AO233" s="539" t="s">
        <v>8090</v>
      </c>
      <c r="AP233" s="542" t="s">
        <v>8091</v>
      </c>
      <c r="AQ233" s="542" t="s">
        <v>8092</v>
      </c>
      <c r="AR233" s="577" t="s">
        <v>8093</v>
      </c>
      <c r="AS233" s="577" t="s">
        <v>8094</v>
      </c>
      <c r="AT233" s="542" t="s">
        <v>8095</v>
      </c>
      <c r="AU233" s="499" t="s">
        <v>8096</v>
      </c>
      <c r="AV233" s="499" t="s">
        <v>8097</v>
      </c>
      <c r="AW233" s="513" t="s">
        <v>8098</v>
      </c>
      <c r="AX233" s="513" t="s">
        <v>8099</v>
      </c>
      <c r="AY233" s="612" t="s">
        <v>8100</v>
      </c>
    </row>
    <row r="234" spans="2:51" ht="15" customHeight="1" outlineLevel="1" thickBot="1">
      <c r="B234" s="1735" t="s">
        <v>8101</v>
      </c>
      <c r="C234" s="1736">
        <v>0</v>
      </c>
      <c r="D234" s="1736">
        <v>0</v>
      </c>
      <c r="E234" s="1736" t="s">
        <v>3354</v>
      </c>
      <c r="F234" s="1736">
        <v>0</v>
      </c>
      <c r="G234" s="1736" t="s">
        <v>8032</v>
      </c>
      <c r="H234" s="1736">
        <v>0</v>
      </c>
      <c r="I234" s="1736">
        <v>8</v>
      </c>
      <c r="J234" s="547">
        <v>63.06</v>
      </c>
      <c r="K234" s="547">
        <v>63.06</v>
      </c>
      <c r="L234" s="539">
        <f t="shared" si="20"/>
        <v>504.48</v>
      </c>
      <c r="M234" s="542">
        <f t="shared" si="21"/>
        <v>6.709359605911569E-3</v>
      </c>
      <c r="N234" s="542">
        <f t="shared" si="22"/>
        <v>1.4707050645481834E-2</v>
      </c>
      <c r="O234" s="555">
        <v>1.1299999999999999E-3</v>
      </c>
      <c r="P234" s="555">
        <v>2.068E-2</v>
      </c>
      <c r="Q234" s="542">
        <f t="shared" si="23"/>
        <v>2.181E-2</v>
      </c>
      <c r="R234" s="550">
        <f t="shared" si="24"/>
        <v>1.3753386000000001</v>
      </c>
      <c r="S234" s="550">
        <f t="shared" si="25"/>
        <v>1.3753386000000001</v>
      </c>
      <c r="T234" s="547">
        <v>0</v>
      </c>
      <c r="U234" s="547">
        <v>63.06</v>
      </c>
      <c r="V234" s="547">
        <v>63.06</v>
      </c>
      <c r="X234" s="231" t="s">
        <v>8102</v>
      </c>
      <c r="Z234" s="1369"/>
      <c r="AB234" s="1361"/>
      <c r="AC234" s="1362"/>
      <c r="AD234" s="582">
        <v>223</v>
      </c>
      <c r="AE234" s="576" t="s">
        <v>8103</v>
      </c>
      <c r="AF234" s="593" t="s">
        <v>8104</v>
      </c>
      <c r="AG234" s="593" t="s">
        <v>8105</v>
      </c>
      <c r="AH234" s="593" t="s">
        <v>8106</v>
      </c>
      <c r="AI234" s="593" t="s">
        <v>8107</v>
      </c>
      <c r="AJ234" s="593" t="s">
        <v>8108</v>
      </c>
      <c r="AK234" s="594" t="s">
        <v>8109</v>
      </c>
      <c r="AL234" s="595" t="s">
        <v>8110</v>
      </c>
      <c r="AM234" s="596" t="s">
        <v>8111</v>
      </c>
      <c r="AN234" s="596" t="s">
        <v>8112</v>
      </c>
      <c r="AO234" s="539" t="s">
        <v>8113</v>
      </c>
      <c r="AP234" s="542" t="s">
        <v>8114</v>
      </c>
      <c r="AQ234" s="542" t="s">
        <v>8115</v>
      </c>
      <c r="AR234" s="577" t="s">
        <v>8116</v>
      </c>
      <c r="AS234" s="577" t="s">
        <v>8117</v>
      </c>
      <c r="AT234" s="542" t="s">
        <v>8118</v>
      </c>
      <c r="AU234" s="499" t="s">
        <v>8119</v>
      </c>
      <c r="AV234" s="499" t="s">
        <v>8120</v>
      </c>
      <c r="AW234" s="513" t="s">
        <v>8121</v>
      </c>
      <c r="AX234" s="513" t="s">
        <v>8122</v>
      </c>
      <c r="AY234" s="612" t="s">
        <v>8123</v>
      </c>
    </row>
    <row r="235" spans="2:51" ht="15" customHeight="1" outlineLevel="1" thickBot="1">
      <c r="B235" s="1735" t="s">
        <v>8124</v>
      </c>
      <c r="C235" s="1736">
        <v>0</v>
      </c>
      <c r="D235" s="1736">
        <v>0</v>
      </c>
      <c r="E235" s="1736" t="s">
        <v>3354</v>
      </c>
      <c r="F235" s="1736">
        <v>0</v>
      </c>
      <c r="G235" s="1736" t="s">
        <v>8032</v>
      </c>
      <c r="H235" s="1736">
        <v>0</v>
      </c>
      <c r="I235" s="1736">
        <v>10.005479452054795</v>
      </c>
      <c r="J235" s="547">
        <v>1.94</v>
      </c>
      <c r="K235" s="547">
        <v>1.94</v>
      </c>
      <c r="L235" s="539">
        <f t="shared" si="20"/>
        <v>19.410630136986303</v>
      </c>
      <c r="M235" s="542">
        <f t="shared" si="21"/>
        <v>6.709359605911569E-3</v>
      </c>
      <c r="N235" s="542">
        <f t="shared" si="22"/>
        <v>1.4707050645481834E-2</v>
      </c>
      <c r="O235" s="555">
        <v>1.1299999999999999E-3</v>
      </c>
      <c r="P235" s="555">
        <v>2.068E-2</v>
      </c>
      <c r="Q235" s="542">
        <f t="shared" si="23"/>
        <v>2.181E-2</v>
      </c>
      <c r="R235" s="550">
        <f t="shared" si="24"/>
        <v>4.2311399999999999E-2</v>
      </c>
      <c r="S235" s="550">
        <f t="shared" si="25"/>
        <v>4.2311399999999999E-2</v>
      </c>
      <c r="T235" s="547">
        <v>0</v>
      </c>
      <c r="U235" s="547">
        <v>1.94</v>
      </c>
      <c r="V235" s="547">
        <v>1.94</v>
      </c>
      <c r="X235" s="231" t="s">
        <v>8125</v>
      </c>
      <c r="Z235" s="1369"/>
      <c r="AB235" s="1361"/>
      <c r="AC235" s="1362"/>
      <c r="AD235" s="582">
        <v>224</v>
      </c>
      <c r="AE235" s="576" t="s">
        <v>8126</v>
      </c>
      <c r="AF235" s="593" t="s">
        <v>8127</v>
      </c>
      <c r="AG235" s="593" t="s">
        <v>8128</v>
      </c>
      <c r="AH235" s="593" t="s">
        <v>8129</v>
      </c>
      <c r="AI235" s="593" t="s">
        <v>8130</v>
      </c>
      <c r="AJ235" s="593" t="s">
        <v>8131</v>
      </c>
      <c r="AK235" s="594" t="s">
        <v>8132</v>
      </c>
      <c r="AL235" s="595" t="s">
        <v>8133</v>
      </c>
      <c r="AM235" s="596" t="s">
        <v>8134</v>
      </c>
      <c r="AN235" s="596" t="s">
        <v>8135</v>
      </c>
      <c r="AO235" s="539" t="s">
        <v>8136</v>
      </c>
      <c r="AP235" s="542" t="s">
        <v>8137</v>
      </c>
      <c r="AQ235" s="542" t="s">
        <v>8138</v>
      </c>
      <c r="AR235" s="577" t="s">
        <v>8139</v>
      </c>
      <c r="AS235" s="577" t="s">
        <v>8140</v>
      </c>
      <c r="AT235" s="542" t="s">
        <v>8141</v>
      </c>
      <c r="AU235" s="499" t="s">
        <v>8142</v>
      </c>
      <c r="AV235" s="499" t="s">
        <v>8143</v>
      </c>
      <c r="AW235" s="513" t="s">
        <v>8144</v>
      </c>
      <c r="AX235" s="513" t="s">
        <v>8145</v>
      </c>
      <c r="AY235" s="612" t="s">
        <v>8146</v>
      </c>
    </row>
    <row r="236" spans="2:51" ht="15" customHeight="1" outlineLevel="1" thickBot="1">
      <c r="B236" s="1735" t="s">
        <v>8147</v>
      </c>
      <c r="C236" s="1736">
        <v>0</v>
      </c>
      <c r="D236" s="1736">
        <v>0</v>
      </c>
      <c r="E236" s="1736" t="s">
        <v>3354</v>
      </c>
      <c r="F236" s="1736">
        <v>0</v>
      </c>
      <c r="G236" s="1736" t="s">
        <v>8032</v>
      </c>
      <c r="H236" s="1736">
        <v>0</v>
      </c>
      <c r="I236" s="1736">
        <v>10.005479452054795</v>
      </c>
      <c r="J236" s="547">
        <v>35</v>
      </c>
      <c r="K236" s="547">
        <v>35</v>
      </c>
      <c r="L236" s="539">
        <f t="shared" si="20"/>
        <v>350.1917808219178</v>
      </c>
      <c r="M236" s="542">
        <f t="shared" si="21"/>
        <v>6.709359605911569E-3</v>
      </c>
      <c r="N236" s="542">
        <f t="shared" si="22"/>
        <v>1.4707050645481834E-2</v>
      </c>
      <c r="O236" s="555">
        <v>1.1299999999999999E-3</v>
      </c>
      <c r="P236" s="555">
        <v>2.068E-2</v>
      </c>
      <c r="Q236" s="542">
        <f t="shared" si="23"/>
        <v>2.181E-2</v>
      </c>
      <c r="R236" s="550">
        <f t="shared" si="24"/>
        <v>0.76334999999999997</v>
      </c>
      <c r="S236" s="550">
        <f t="shared" si="25"/>
        <v>0.76334999999999997</v>
      </c>
      <c r="T236" s="547">
        <v>0</v>
      </c>
      <c r="U236" s="547">
        <v>35</v>
      </c>
      <c r="V236" s="547">
        <v>35</v>
      </c>
      <c r="X236" s="231" t="s">
        <v>8148</v>
      </c>
      <c r="Z236" s="1369"/>
      <c r="AB236" s="1361"/>
      <c r="AC236" s="1362"/>
      <c r="AD236" s="582">
        <v>225</v>
      </c>
      <c r="AE236" s="576" t="s">
        <v>8149</v>
      </c>
      <c r="AF236" s="593" t="s">
        <v>8150</v>
      </c>
      <c r="AG236" s="593" t="s">
        <v>8151</v>
      </c>
      <c r="AH236" s="593" t="s">
        <v>8152</v>
      </c>
      <c r="AI236" s="593" t="s">
        <v>8153</v>
      </c>
      <c r="AJ236" s="593" t="s">
        <v>8154</v>
      </c>
      <c r="AK236" s="594" t="s">
        <v>8155</v>
      </c>
      <c r="AL236" s="595" t="s">
        <v>8156</v>
      </c>
      <c r="AM236" s="596" t="s">
        <v>8157</v>
      </c>
      <c r="AN236" s="596" t="s">
        <v>8158</v>
      </c>
      <c r="AO236" s="539" t="s">
        <v>8159</v>
      </c>
      <c r="AP236" s="542" t="s">
        <v>8160</v>
      </c>
      <c r="AQ236" s="542" t="s">
        <v>8161</v>
      </c>
      <c r="AR236" s="577" t="s">
        <v>8162</v>
      </c>
      <c r="AS236" s="577" t="s">
        <v>8163</v>
      </c>
      <c r="AT236" s="542" t="s">
        <v>8164</v>
      </c>
      <c r="AU236" s="499" t="s">
        <v>8165</v>
      </c>
      <c r="AV236" s="499" t="s">
        <v>8166</v>
      </c>
      <c r="AW236" s="513" t="s">
        <v>8167</v>
      </c>
      <c r="AX236" s="513" t="s">
        <v>8168</v>
      </c>
      <c r="AY236" s="612" t="s">
        <v>8169</v>
      </c>
    </row>
    <row r="237" spans="2:51" ht="15" customHeight="1" outlineLevel="1" thickBot="1">
      <c r="B237" s="1735" t="s">
        <v>8170</v>
      </c>
      <c r="C237" s="1736">
        <v>0</v>
      </c>
      <c r="D237" s="1736">
        <v>0</v>
      </c>
      <c r="E237" s="1736" t="s">
        <v>3354</v>
      </c>
      <c r="F237" s="1736">
        <v>0</v>
      </c>
      <c r="G237" s="1736" t="s">
        <v>8032</v>
      </c>
      <c r="H237" s="1736">
        <v>0</v>
      </c>
      <c r="I237" s="1736">
        <v>5.0027397260273974</v>
      </c>
      <c r="J237" s="547">
        <v>10</v>
      </c>
      <c r="K237" s="547">
        <v>10</v>
      </c>
      <c r="L237" s="539">
        <f t="shared" si="20"/>
        <v>50.027397260273972</v>
      </c>
      <c r="M237" s="542">
        <f t="shared" si="21"/>
        <v>9.980295566502706E-3</v>
      </c>
      <c r="N237" s="542">
        <f t="shared" si="22"/>
        <v>1.8003972194637674E-2</v>
      </c>
      <c r="O237" s="555">
        <v>1.1299999999999999E-3</v>
      </c>
      <c r="P237" s="555">
        <v>2.4E-2</v>
      </c>
      <c r="Q237" s="542">
        <f t="shared" si="23"/>
        <v>2.513E-2</v>
      </c>
      <c r="R237" s="550">
        <f t="shared" si="24"/>
        <v>0.25129999999999997</v>
      </c>
      <c r="S237" s="550">
        <f t="shared" si="25"/>
        <v>0.25129999999999997</v>
      </c>
      <c r="T237" s="547">
        <v>0</v>
      </c>
      <c r="U237" s="547">
        <v>10</v>
      </c>
      <c r="V237" s="547">
        <v>7.5430000000000001</v>
      </c>
      <c r="X237" s="231" t="s">
        <v>8171</v>
      </c>
      <c r="Z237" s="1369"/>
      <c r="AB237" s="1361"/>
      <c r="AC237" s="1362"/>
      <c r="AD237" s="582">
        <v>226</v>
      </c>
      <c r="AE237" s="576" t="s">
        <v>8172</v>
      </c>
      <c r="AF237" s="593" t="s">
        <v>8173</v>
      </c>
      <c r="AG237" s="593" t="s">
        <v>8174</v>
      </c>
      <c r="AH237" s="593" t="s">
        <v>8175</v>
      </c>
      <c r="AI237" s="593" t="s">
        <v>8176</v>
      </c>
      <c r="AJ237" s="593" t="s">
        <v>8177</v>
      </c>
      <c r="AK237" s="594" t="s">
        <v>8178</v>
      </c>
      <c r="AL237" s="595" t="s">
        <v>8179</v>
      </c>
      <c r="AM237" s="596" t="s">
        <v>8180</v>
      </c>
      <c r="AN237" s="596" t="s">
        <v>8181</v>
      </c>
      <c r="AO237" s="539" t="s">
        <v>8182</v>
      </c>
      <c r="AP237" s="542" t="s">
        <v>8183</v>
      </c>
      <c r="AQ237" s="542" t="s">
        <v>8184</v>
      </c>
      <c r="AR237" s="577" t="s">
        <v>8185</v>
      </c>
      <c r="AS237" s="577" t="s">
        <v>8186</v>
      </c>
      <c r="AT237" s="542" t="s">
        <v>8187</v>
      </c>
      <c r="AU237" s="499" t="s">
        <v>8188</v>
      </c>
      <c r="AV237" s="499" t="s">
        <v>8189</v>
      </c>
      <c r="AW237" s="513" t="s">
        <v>8190</v>
      </c>
      <c r="AX237" s="513" t="s">
        <v>8191</v>
      </c>
      <c r="AY237" s="612" t="s">
        <v>8192</v>
      </c>
    </row>
    <row r="238" spans="2:51" ht="15" customHeight="1" outlineLevel="1" thickBot="1">
      <c r="B238" s="1735" t="s">
        <v>8170</v>
      </c>
      <c r="C238" s="1736">
        <v>0</v>
      </c>
      <c r="D238" s="1736">
        <v>0</v>
      </c>
      <c r="E238" s="1736" t="s">
        <v>3354</v>
      </c>
      <c r="F238" s="1736">
        <v>0</v>
      </c>
      <c r="G238" s="1736" t="s">
        <v>8032</v>
      </c>
      <c r="H238" s="1736">
        <v>0</v>
      </c>
      <c r="I238" s="1736">
        <v>5.0027397260273974</v>
      </c>
      <c r="J238" s="547">
        <v>10</v>
      </c>
      <c r="K238" s="547">
        <v>10</v>
      </c>
      <c r="L238" s="539">
        <f t="shared" si="20"/>
        <v>50.027397260273972</v>
      </c>
      <c r="M238" s="542">
        <f t="shared" si="21"/>
        <v>9.980295566502706E-3</v>
      </c>
      <c r="N238" s="542">
        <f t="shared" si="22"/>
        <v>1.8003972194637674E-2</v>
      </c>
      <c r="O238" s="555">
        <v>1.1299999999999999E-3</v>
      </c>
      <c r="P238" s="555">
        <v>2.4E-2</v>
      </c>
      <c r="Q238" s="542">
        <f t="shared" si="23"/>
        <v>2.513E-2</v>
      </c>
      <c r="R238" s="550">
        <f t="shared" si="24"/>
        <v>0.25129999999999997</v>
      </c>
      <c r="S238" s="550">
        <f t="shared" si="25"/>
        <v>0.25129999999999997</v>
      </c>
      <c r="T238" s="547">
        <v>0</v>
      </c>
      <c r="U238" s="547">
        <v>10</v>
      </c>
      <c r="V238" s="547">
        <v>7.5640000000000001</v>
      </c>
      <c r="X238" s="231" t="s">
        <v>8193</v>
      </c>
      <c r="Z238" s="1369"/>
      <c r="AB238" s="1361"/>
      <c r="AC238" s="1362"/>
      <c r="AD238" s="582">
        <v>227</v>
      </c>
      <c r="AE238" s="576" t="s">
        <v>8194</v>
      </c>
      <c r="AF238" s="593" t="s">
        <v>8195</v>
      </c>
      <c r="AG238" s="593" t="s">
        <v>8196</v>
      </c>
      <c r="AH238" s="593" t="s">
        <v>8197</v>
      </c>
      <c r="AI238" s="593" t="s">
        <v>8198</v>
      </c>
      <c r="AJ238" s="593" t="s">
        <v>8199</v>
      </c>
      <c r="AK238" s="594" t="s">
        <v>8200</v>
      </c>
      <c r="AL238" s="595" t="s">
        <v>8201</v>
      </c>
      <c r="AM238" s="596" t="s">
        <v>8202</v>
      </c>
      <c r="AN238" s="596" t="s">
        <v>8203</v>
      </c>
      <c r="AO238" s="539" t="s">
        <v>8204</v>
      </c>
      <c r="AP238" s="542" t="s">
        <v>8205</v>
      </c>
      <c r="AQ238" s="542" t="s">
        <v>8206</v>
      </c>
      <c r="AR238" s="577" t="s">
        <v>8207</v>
      </c>
      <c r="AS238" s="577" t="s">
        <v>8208</v>
      </c>
      <c r="AT238" s="542" t="s">
        <v>8209</v>
      </c>
      <c r="AU238" s="499" t="s">
        <v>8210</v>
      </c>
      <c r="AV238" s="499" t="s">
        <v>8211</v>
      </c>
      <c r="AW238" s="513" t="s">
        <v>8212</v>
      </c>
      <c r="AX238" s="513" t="s">
        <v>8213</v>
      </c>
      <c r="AY238" s="612" t="s">
        <v>8214</v>
      </c>
    </row>
    <row r="239" spans="2:51" ht="15" customHeight="1" outlineLevel="1" thickBot="1">
      <c r="B239" s="1735" t="s">
        <v>8215</v>
      </c>
      <c r="C239" s="1736">
        <v>0</v>
      </c>
      <c r="D239" s="1736">
        <v>0</v>
      </c>
      <c r="E239" s="1736" t="s">
        <v>3354</v>
      </c>
      <c r="F239" s="1736">
        <v>0</v>
      </c>
      <c r="G239" s="1736" t="s">
        <v>8032</v>
      </c>
      <c r="H239" s="1736">
        <v>0</v>
      </c>
      <c r="I239" s="1736">
        <v>10.824657534246576</v>
      </c>
      <c r="J239" s="547">
        <v>-200</v>
      </c>
      <c r="K239" s="547">
        <v>-200</v>
      </c>
      <c r="L239" s="539">
        <f t="shared" si="20"/>
        <v>-2164.9315068493152</v>
      </c>
      <c r="M239" s="542">
        <f t="shared" si="21"/>
        <v>-1.3665024630541756E-2</v>
      </c>
      <c r="N239" s="542">
        <f t="shared" si="22"/>
        <v>-5.829195630585704E-3</v>
      </c>
      <c r="O239" s="555">
        <v>1.1299999999999999E-3</v>
      </c>
      <c r="P239" s="555">
        <v>0</v>
      </c>
      <c r="Q239" s="542">
        <f t="shared" si="23"/>
        <v>1.1299999999999999E-3</v>
      </c>
      <c r="R239" s="550">
        <f t="shared" si="24"/>
        <v>-0.22599999999999998</v>
      </c>
      <c r="S239" s="550">
        <f t="shared" si="25"/>
        <v>-0.22599999999999998</v>
      </c>
      <c r="T239" s="547">
        <v>0</v>
      </c>
      <c r="U239" s="547">
        <v>-200</v>
      </c>
      <c r="V239" s="547">
        <v>-200</v>
      </c>
      <c r="X239" s="231" t="s">
        <v>8216</v>
      </c>
      <c r="Z239" s="1369"/>
      <c r="AB239" s="1361"/>
      <c r="AC239" s="1362"/>
      <c r="AD239" s="582">
        <v>228</v>
      </c>
      <c r="AE239" s="576" t="s">
        <v>8217</v>
      </c>
      <c r="AF239" s="593" t="s">
        <v>8218</v>
      </c>
      <c r="AG239" s="593" t="s">
        <v>8219</v>
      </c>
      <c r="AH239" s="593" t="s">
        <v>8220</v>
      </c>
      <c r="AI239" s="593" t="s">
        <v>8221</v>
      </c>
      <c r="AJ239" s="593" t="s">
        <v>8222</v>
      </c>
      <c r="AK239" s="594" t="s">
        <v>8223</v>
      </c>
      <c r="AL239" s="595" t="s">
        <v>8224</v>
      </c>
      <c r="AM239" s="596" t="s">
        <v>8225</v>
      </c>
      <c r="AN239" s="596" t="s">
        <v>8226</v>
      </c>
      <c r="AO239" s="539" t="s">
        <v>8227</v>
      </c>
      <c r="AP239" s="542" t="s">
        <v>8228</v>
      </c>
      <c r="AQ239" s="542" t="s">
        <v>8229</v>
      </c>
      <c r="AR239" s="577" t="s">
        <v>8230</v>
      </c>
      <c r="AS239" s="577" t="s">
        <v>8231</v>
      </c>
      <c r="AT239" s="542" t="s">
        <v>8232</v>
      </c>
      <c r="AU239" s="499" t="s">
        <v>8233</v>
      </c>
      <c r="AV239" s="499" t="s">
        <v>8234</v>
      </c>
      <c r="AW239" s="513" t="s">
        <v>8235</v>
      </c>
      <c r="AX239" s="513" t="s">
        <v>8236</v>
      </c>
      <c r="AY239" s="612" t="s">
        <v>8237</v>
      </c>
    </row>
    <row r="240" spans="2:51" ht="15" customHeight="1" outlineLevel="1" thickBot="1">
      <c r="B240" s="1735" t="s">
        <v>8238</v>
      </c>
      <c r="C240" s="1736">
        <v>0</v>
      </c>
      <c r="D240" s="1736">
        <v>0</v>
      </c>
      <c r="E240" s="1736" t="s">
        <v>3354</v>
      </c>
      <c r="F240" s="1736">
        <v>0</v>
      </c>
      <c r="G240" s="1736" t="s">
        <v>8032</v>
      </c>
      <c r="H240" s="1736">
        <v>0</v>
      </c>
      <c r="I240" s="1736">
        <v>2.8191780821917809</v>
      </c>
      <c r="J240" s="547">
        <v>-100</v>
      </c>
      <c r="K240" s="547">
        <v>-100</v>
      </c>
      <c r="L240" s="539">
        <f t="shared" si="20"/>
        <v>-281.91780821917808</v>
      </c>
      <c r="M240" s="542">
        <f t="shared" si="21"/>
        <v>-1.3665024630541756E-2</v>
      </c>
      <c r="N240" s="542">
        <f t="shared" si="22"/>
        <v>-5.829195630585704E-3</v>
      </c>
      <c r="O240" s="555">
        <v>1.1299999999999999E-3</v>
      </c>
      <c r="P240" s="555">
        <v>0</v>
      </c>
      <c r="Q240" s="542">
        <f t="shared" si="23"/>
        <v>1.1299999999999999E-3</v>
      </c>
      <c r="R240" s="550">
        <f t="shared" si="24"/>
        <v>-0.11299999999999999</v>
      </c>
      <c r="S240" s="550">
        <f t="shared" si="25"/>
        <v>-0.11299999999999999</v>
      </c>
      <c r="T240" s="547">
        <v>0</v>
      </c>
      <c r="U240" s="547">
        <v>-100</v>
      </c>
      <c r="V240" s="547">
        <v>-100</v>
      </c>
      <c r="X240" s="231" t="s">
        <v>8239</v>
      </c>
      <c r="Z240" s="1369"/>
      <c r="AB240" s="1361"/>
      <c r="AC240" s="1362"/>
      <c r="AD240" s="582">
        <v>229</v>
      </c>
      <c r="AE240" s="576" t="s">
        <v>8240</v>
      </c>
      <c r="AF240" s="593" t="s">
        <v>8241</v>
      </c>
      <c r="AG240" s="593" t="s">
        <v>8242</v>
      </c>
      <c r="AH240" s="593" t="s">
        <v>8243</v>
      </c>
      <c r="AI240" s="593" t="s">
        <v>8244</v>
      </c>
      <c r="AJ240" s="593" t="s">
        <v>8245</v>
      </c>
      <c r="AK240" s="594" t="s">
        <v>8246</v>
      </c>
      <c r="AL240" s="595" t="s">
        <v>8247</v>
      </c>
      <c r="AM240" s="596" t="s">
        <v>8248</v>
      </c>
      <c r="AN240" s="596" t="s">
        <v>8249</v>
      </c>
      <c r="AO240" s="539" t="s">
        <v>8250</v>
      </c>
      <c r="AP240" s="542" t="s">
        <v>8251</v>
      </c>
      <c r="AQ240" s="542" t="s">
        <v>8252</v>
      </c>
      <c r="AR240" s="577" t="s">
        <v>8253</v>
      </c>
      <c r="AS240" s="577" t="s">
        <v>8254</v>
      </c>
      <c r="AT240" s="542" t="s">
        <v>8255</v>
      </c>
      <c r="AU240" s="499" t="s">
        <v>8256</v>
      </c>
      <c r="AV240" s="499" t="s">
        <v>8257</v>
      </c>
      <c r="AW240" s="513" t="s">
        <v>8258</v>
      </c>
      <c r="AX240" s="513" t="s">
        <v>8259</v>
      </c>
      <c r="AY240" s="612" t="s">
        <v>8260</v>
      </c>
    </row>
    <row r="241" spans="2:51" ht="15" customHeight="1" outlineLevel="1" thickBot="1">
      <c r="B241" s="1735" t="s">
        <v>8261</v>
      </c>
      <c r="C241" s="1736">
        <v>0</v>
      </c>
      <c r="D241" s="1736">
        <v>0</v>
      </c>
      <c r="E241" s="1736" t="s">
        <v>3354</v>
      </c>
      <c r="F241" s="1736">
        <v>0</v>
      </c>
      <c r="G241" s="1736" t="s">
        <v>8032</v>
      </c>
      <c r="H241" s="1736">
        <v>0</v>
      </c>
      <c r="I241" s="1736">
        <v>10.824657534246576</v>
      </c>
      <c r="J241" s="547">
        <v>-50</v>
      </c>
      <c r="K241" s="547">
        <v>-50</v>
      </c>
      <c r="L241" s="539">
        <f t="shared" si="20"/>
        <v>-541.23287671232879</v>
      </c>
      <c r="M241" s="542">
        <f t="shared" si="21"/>
        <v>-1.3665024630541756E-2</v>
      </c>
      <c r="N241" s="542">
        <f t="shared" si="22"/>
        <v>-5.829195630585704E-3</v>
      </c>
      <c r="O241" s="555">
        <v>1.1299999999999999E-3</v>
      </c>
      <c r="P241" s="555">
        <v>0</v>
      </c>
      <c r="Q241" s="542">
        <f t="shared" si="23"/>
        <v>1.1299999999999999E-3</v>
      </c>
      <c r="R241" s="550">
        <f t="shared" si="24"/>
        <v>-5.6499999999999995E-2</v>
      </c>
      <c r="S241" s="550">
        <f t="shared" si="25"/>
        <v>-5.6499999999999995E-2</v>
      </c>
      <c r="T241" s="547">
        <v>0</v>
      </c>
      <c r="U241" s="547">
        <v>-50</v>
      </c>
      <c r="V241" s="547">
        <v>-50</v>
      </c>
      <c r="X241" s="231" t="s">
        <v>8262</v>
      </c>
      <c r="Z241" s="1369"/>
      <c r="AB241" s="1361"/>
      <c r="AC241" s="1362"/>
      <c r="AD241" s="582">
        <v>230</v>
      </c>
      <c r="AE241" s="576" t="s">
        <v>8263</v>
      </c>
      <c r="AF241" s="593" t="s">
        <v>8264</v>
      </c>
      <c r="AG241" s="593" t="s">
        <v>8265</v>
      </c>
      <c r="AH241" s="593" t="s">
        <v>8266</v>
      </c>
      <c r="AI241" s="593" t="s">
        <v>8267</v>
      </c>
      <c r="AJ241" s="593" t="s">
        <v>8268</v>
      </c>
      <c r="AK241" s="594" t="s">
        <v>8269</v>
      </c>
      <c r="AL241" s="595" t="s">
        <v>8270</v>
      </c>
      <c r="AM241" s="596" t="s">
        <v>8271</v>
      </c>
      <c r="AN241" s="596" t="s">
        <v>8272</v>
      </c>
      <c r="AO241" s="539" t="s">
        <v>8273</v>
      </c>
      <c r="AP241" s="542" t="s">
        <v>8274</v>
      </c>
      <c r="AQ241" s="542" t="s">
        <v>8275</v>
      </c>
      <c r="AR241" s="577" t="s">
        <v>8276</v>
      </c>
      <c r="AS241" s="577" t="s">
        <v>8277</v>
      </c>
      <c r="AT241" s="542" t="s">
        <v>8278</v>
      </c>
      <c r="AU241" s="499" t="s">
        <v>8279</v>
      </c>
      <c r="AV241" s="499" t="s">
        <v>8280</v>
      </c>
      <c r="AW241" s="513" t="s">
        <v>8281</v>
      </c>
      <c r="AX241" s="513" t="s">
        <v>8282</v>
      </c>
      <c r="AY241" s="612" t="s">
        <v>8283</v>
      </c>
    </row>
    <row r="242" spans="2:51" ht="15" customHeight="1" outlineLevel="1" thickBot="1">
      <c r="B242" s="1735" t="s">
        <v>8284</v>
      </c>
      <c r="C242" s="1736">
        <v>0</v>
      </c>
      <c r="D242" s="1736">
        <v>0</v>
      </c>
      <c r="E242" s="1736" t="s">
        <v>3354</v>
      </c>
      <c r="F242" s="1736">
        <v>0</v>
      </c>
      <c r="G242" s="1736" t="s">
        <v>8032</v>
      </c>
      <c r="H242" s="1736">
        <v>0</v>
      </c>
      <c r="I242" s="1736">
        <v>2.8191780821917809</v>
      </c>
      <c r="J242" s="547">
        <v>-150</v>
      </c>
      <c r="K242" s="547">
        <v>-150</v>
      </c>
      <c r="L242" s="539">
        <f t="shared" si="20"/>
        <v>-422.87671232876716</v>
      </c>
      <c r="M242" s="542">
        <f t="shared" si="21"/>
        <v>-1.3665024630541756E-2</v>
      </c>
      <c r="N242" s="542">
        <f t="shared" si="22"/>
        <v>-5.829195630585704E-3</v>
      </c>
      <c r="O242" s="555">
        <v>1.1299999999999999E-3</v>
      </c>
      <c r="P242" s="555">
        <v>0</v>
      </c>
      <c r="Q242" s="542">
        <f t="shared" si="23"/>
        <v>1.1299999999999999E-3</v>
      </c>
      <c r="R242" s="550">
        <f t="shared" si="24"/>
        <v>-0.16949999999999998</v>
      </c>
      <c r="S242" s="550">
        <f t="shared" si="25"/>
        <v>-0.16949999999999998</v>
      </c>
      <c r="T242" s="547">
        <v>0</v>
      </c>
      <c r="U242" s="547">
        <v>-150</v>
      </c>
      <c r="V242" s="547">
        <v>-150</v>
      </c>
      <c r="X242" s="231" t="s">
        <v>8285</v>
      </c>
      <c r="Z242" s="1369"/>
      <c r="AB242" s="1361"/>
      <c r="AC242" s="1362"/>
      <c r="AD242" s="582">
        <v>231</v>
      </c>
      <c r="AE242" s="576" t="s">
        <v>8286</v>
      </c>
      <c r="AF242" s="593" t="s">
        <v>8287</v>
      </c>
      <c r="AG242" s="593" t="s">
        <v>8288</v>
      </c>
      <c r="AH242" s="593" t="s">
        <v>8289</v>
      </c>
      <c r="AI242" s="593" t="s">
        <v>8290</v>
      </c>
      <c r="AJ242" s="593" t="s">
        <v>8291</v>
      </c>
      <c r="AK242" s="594" t="s">
        <v>8292</v>
      </c>
      <c r="AL242" s="595" t="s">
        <v>8293</v>
      </c>
      <c r="AM242" s="596" t="s">
        <v>8294</v>
      </c>
      <c r="AN242" s="596" t="s">
        <v>8295</v>
      </c>
      <c r="AO242" s="539" t="s">
        <v>8296</v>
      </c>
      <c r="AP242" s="542" t="s">
        <v>8297</v>
      </c>
      <c r="AQ242" s="542" t="s">
        <v>8298</v>
      </c>
      <c r="AR242" s="577" t="s">
        <v>8299</v>
      </c>
      <c r="AS242" s="577" t="s">
        <v>8300</v>
      </c>
      <c r="AT242" s="542" t="s">
        <v>8301</v>
      </c>
      <c r="AU242" s="499" t="s">
        <v>8302</v>
      </c>
      <c r="AV242" s="499" t="s">
        <v>8303</v>
      </c>
      <c r="AW242" s="513" t="s">
        <v>8304</v>
      </c>
      <c r="AX242" s="513" t="s">
        <v>8305</v>
      </c>
      <c r="AY242" s="612" t="s">
        <v>8306</v>
      </c>
    </row>
    <row r="243" spans="2:51" ht="15" customHeight="1" outlineLevel="1" thickBot="1">
      <c r="B243" s="1735" t="s">
        <v>8307</v>
      </c>
      <c r="C243" s="1736">
        <v>0</v>
      </c>
      <c r="D243" s="1736">
        <v>0</v>
      </c>
      <c r="E243" s="1736" t="s">
        <v>3354</v>
      </c>
      <c r="F243" s="1736">
        <v>0</v>
      </c>
      <c r="G243" s="1736" t="s">
        <v>8032</v>
      </c>
      <c r="H243" s="1736">
        <v>0</v>
      </c>
      <c r="I243" s="1736">
        <v>6.0931506849315067</v>
      </c>
      <c r="J243" s="547">
        <v>-250</v>
      </c>
      <c r="K243" s="547">
        <v>-250</v>
      </c>
      <c r="L243" s="539">
        <f t="shared" si="20"/>
        <v>-1523.2876712328766</v>
      </c>
      <c r="M243" s="542">
        <f t="shared" si="21"/>
        <v>-1.3665024630541756E-2</v>
      </c>
      <c r="N243" s="542">
        <f t="shared" si="22"/>
        <v>-5.829195630585704E-3</v>
      </c>
      <c r="O243" s="555">
        <v>1.1299999999999999E-3</v>
      </c>
      <c r="P243" s="555">
        <v>0</v>
      </c>
      <c r="Q243" s="542">
        <f t="shared" si="23"/>
        <v>1.1299999999999999E-3</v>
      </c>
      <c r="R243" s="550">
        <f t="shared" si="24"/>
        <v>-0.28249999999999997</v>
      </c>
      <c r="S243" s="550">
        <f t="shared" si="25"/>
        <v>-0.28249999999999997</v>
      </c>
      <c r="T243" s="547">
        <v>0</v>
      </c>
      <c r="U243" s="547">
        <v>-250</v>
      </c>
      <c r="V243" s="547">
        <v>-250</v>
      </c>
      <c r="X243" s="231" t="s">
        <v>8308</v>
      </c>
      <c r="Z243" s="1369"/>
      <c r="AB243" s="1361"/>
      <c r="AC243" s="1362"/>
      <c r="AD243" s="582">
        <v>232</v>
      </c>
      <c r="AE243" s="576" t="s">
        <v>8309</v>
      </c>
      <c r="AF243" s="593" t="s">
        <v>8310</v>
      </c>
      <c r="AG243" s="593" t="s">
        <v>8311</v>
      </c>
      <c r="AH243" s="593" t="s">
        <v>8312</v>
      </c>
      <c r="AI243" s="593" t="s">
        <v>8313</v>
      </c>
      <c r="AJ243" s="593" t="s">
        <v>8314</v>
      </c>
      <c r="AK243" s="594" t="s">
        <v>8315</v>
      </c>
      <c r="AL243" s="595" t="s">
        <v>8316</v>
      </c>
      <c r="AM243" s="596" t="s">
        <v>8317</v>
      </c>
      <c r="AN243" s="596" t="s">
        <v>8318</v>
      </c>
      <c r="AO243" s="539" t="s">
        <v>8319</v>
      </c>
      <c r="AP243" s="542" t="s">
        <v>8320</v>
      </c>
      <c r="AQ243" s="542" t="s">
        <v>8321</v>
      </c>
      <c r="AR243" s="577" t="s">
        <v>8322</v>
      </c>
      <c r="AS243" s="577" t="s">
        <v>8323</v>
      </c>
      <c r="AT243" s="542" t="s">
        <v>8324</v>
      </c>
      <c r="AU243" s="499" t="s">
        <v>8325</v>
      </c>
      <c r="AV243" s="499" t="s">
        <v>8326</v>
      </c>
      <c r="AW243" s="513" t="s">
        <v>8327</v>
      </c>
      <c r="AX243" s="513" t="s">
        <v>8328</v>
      </c>
      <c r="AY243" s="612" t="s">
        <v>8329</v>
      </c>
    </row>
    <row r="244" spans="2:51" ht="15" customHeight="1" outlineLevel="1" thickBot="1">
      <c r="B244" s="1735" t="s">
        <v>8215</v>
      </c>
      <c r="C244" s="1736">
        <v>0</v>
      </c>
      <c r="D244" s="1736">
        <v>0</v>
      </c>
      <c r="E244" s="1736" t="s">
        <v>3354</v>
      </c>
      <c r="F244" s="1736">
        <v>0</v>
      </c>
      <c r="G244" s="1736" t="s">
        <v>8032</v>
      </c>
      <c r="H244" s="1736">
        <v>0</v>
      </c>
      <c r="I244" s="1736">
        <v>2.0904109589041098</v>
      </c>
      <c r="J244" s="547">
        <v>-200</v>
      </c>
      <c r="K244" s="547">
        <v>-200</v>
      </c>
      <c r="L244" s="539">
        <f t="shared" si="20"/>
        <v>-418.08219178082197</v>
      </c>
      <c r="M244" s="542">
        <f t="shared" si="21"/>
        <v>-1.3665024630541756E-2</v>
      </c>
      <c r="N244" s="542">
        <f t="shared" si="22"/>
        <v>-5.829195630585704E-3</v>
      </c>
      <c r="O244" s="555">
        <v>1.1299999999999999E-3</v>
      </c>
      <c r="P244" s="555">
        <v>0</v>
      </c>
      <c r="Q244" s="542">
        <f t="shared" si="23"/>
        <v>1.1299999999999999E-3</v>
      </c>
      <c r="R244" s="550">
        <f t="shared" si="24"/>
        <v>-0.22599999999999998</v>
      </c>
      <c r="S244" s="550">
        <f t="shared" si="25"/>
        <v>-0.22599999999999998</v>
      </c>
      <c r="T244" s="547">
        <v>0</v>
      </c>
      <c r="U244" s="547">
        <v>-200</v>
      </c>
      <c r="V244" s="547">
        <v>-200</v>
      </c>
      <c r="X244" s="231" t="s">
        <v>8330</v>
      </c>
      <c r="Z244" s="1369"/>
      <c r="AB244" s="1361"/>
      <c r="AC244" s="1362"/>
      <c r="AD244" s="582">
        <v>233</v>
      </c>
      <c r="AE244" s="576" t="s">
        <v>8331</v>
      </c>
      <c r="AF244" s="593" t="s">
        <v>8332</v>
      </c>
      <c r="AG244" s="593" t="s">
        <v>8333</v>
      </c>
      <c r="AH244" s="593" t="s">
        <v>8334</v>
      </c>
      <c r="AI244" s="593" t="s">
        <v>8335</v>
      </c>
      <c r="AJ244" s="593" t="s">
        <v>8336</v>
      </c>
      <c r="AK244" s="594" t="s">
        <v>8337</v>
      </c>
      <c r="AL244" s="595" t="s">
        <v>8338</v>
      </c>
      <c r="AM244" s="596" t="s">
        <v>8339</v>
      </c>
      <c r="AN244" s="596" t="s">
        <v>8340</v>
      </c>
      <c r="AO244" s="539" t="s">
        <v>8341</v>
      </c>
      <c r="AP244" s="542" t="s">
        <v>8342</v>
      </c>
      <c r="AQ244" s="542" t="s">
        <v>8343</v>
      </c>
      <c r="AR244" s="577" t="s">
        <v>8344</v>
      </c>
      <c r="AS244" s="577" t="s">
        <v>8345</v>
      </c>
      <c r="AT244" s="542" t="s">
        <v>8346</v>
      </c>
      <c r="AU244" s="499" t="s">
        <v>8347</v>
      </c>
      <c r="AV244" s="499" t="s">
        <v>8348</v>
      </c>
      <c r="AW244" s="513" t="s">
        <v>8349</v>
      </c>
      <c r="AX244" s="513" t="s">
        <v>8350</v>
      </c>
      <c r="AY244" s="612" t="s">
        <v>8351</v>
      </c>
    </row>
    <row r="245" spans="2:51" ht="15" customHeight="1" outlineLevel="1" thickBot="1">
      <c r="B245" s="1735" t="s">
        <v>8352</v>
      </c>
      <c r="C245" s="1736">
        <v>0</v>
      </c>
      <c r="D245" s="1736">
        <v>0</v>
      </c>
      <c r="E245" s="1736" t="s">
        <v>3354</v>
      </c>
      <c r="F245" s="1736">
        <v>0</v>
      </c>
      <c r="G245" s="1736" t="s">
        <v>8032</v>
      </c>
      <c r="H245" s="1736">
        <v>0</v>
      </c>
      <c r="I245" s="1736">
        <v>2.0904109589041098</v>
      </c>
      <c r="J245" s="547">
        <v>-100</v>
      </c>
      <c r="K245" s="547">
        <v>-100</v>
      </c>
      <c r="L245" s="539">
        <f t="shared" si="20"/>
        <v>-209.04109589041099</v>
      </c>
      <c r="M245" s="542">
        <f t="shared" si="21"/>
        <v>-1.3665024630541756E-2</v>
      </c>
      <c r="N245" s="542">
        <f t="shared" si="22"/>
        <v>-5.829195630585704E-3</v>
      </c>
      <c r="O245" s="555">
        <v>1.1299999999999999E-3</v>
      </c>
      <c r="P245" s="555">
        <v>0</v>
      </c>
      <c r="Q245" s="542">
        <f t="shared" si="23"/>
        <v>1.1299999999999999E-3</v>
      </c>
      <c r="R245" s="550">
        <f t="shared" si="24"/>
        <v>-0.11299999999999999</v>
      </c>
      <c r="S245" s="550">
        <f t="shared" si="25"/>
        <v>-0.11299999999999999</v>
      </c>
      <c r="T245" s="547">
        <v>0</v>
      </c>
      <c r="U245" s="547">
        <v>-100</v>
      </c>
      <c r="V245" s="547">
        <v>-100</v>
      </c>
      <c r="X245" s="231" t="s">
        <v>8353</v>
      </c>
      <c r="Z245" s="1369"/>
      <c r="AB245" s="1361"/>
      <c r="AC245" s="1362"/>
      <c r="AD245" s="582">
        <v>234</v>
      </c>
      <c r="AE245" s="576" t="s">
        <v>8354</v>
      </c>
      <c r="AF245" s="593" t="s">
        <v>8355</v>
      </c>
      <c r="AG245" s="593" t="s">
        <v>8356</v>
      </c>
      <c r="AH245" s="593" t="s">
        <v>8357</v>
      </c>
      <c r="AI245" s="593" t="s">
        <v>8358</v>
      </c>
      <c r="AJ245" s="593" t="s">
        <v>8359</v>
      </c>
      <c r="AK245" s="594" t="s">
        <v>8360</v>
      </c>
      <c r="AL245" s="595" t="s">
        <v>8361</v>
      </c>
      <c r="AM245" s="596" t="s">
        <v>8362</v>
      </c>
      <c r="AN245" s="596" t="s">
        <v>8363</v>
      </c>
      <c r="AO245" s="539" t="s">
        <v>8364</v>
      </c>
      <c r="AP245" s="542" t="s">
        <v>8365</v>
      </c>
      <c r="AQ245" s="542" t="s">
        <v>8366</v>
      </c>
      <c r="AR245" s="577" t="s">
        <v>8367</v>
      </c>
      <c r="AS245" s="577" t="s">
        <v>8368</v>
      </c>
      <c r="AT245" s="542" t="s">
        <v>8369</v>
      </c>
      <c r="AU245" s="499" t="s">
        <v>8370</v>
      </c>
      <c r="AV245" s="499" t="s">
        <v>8371</v>
      </c>
      <c r="AW245" s="513" t="s">
        <v>8372</v>
      </c>
      <c r="AX245" s="513" t="s">
        <v>8373</v>
      </c>
      <c r="AY245" s="612" t="s">
        <v>8374</v>
      </c>
    </row>
    <row r="246" spans="2:51" ht="15" customHeight="1" outlineLevel="1" thickBot="1">
      <c r="B246" s="1735" t="s">
        <v>8375</v>
      </c>
      <c r="C246" s="1736">
        <v>0</v>
      </c>
      <c r="D246" s="1736">
        <v>0</v>
      </c>
      <c r="E246" s="1736" t="s">
        <v>3354</v>
      </c>
      <c r="F246" s="1736">
        <v>0</v>
      </c>
      <c r="G246" s="1736" t="s">
        <v>8032</v>
      </c>
      <c r="H246" s="1736">
        <v>0</v>
      </c>
      <c r="I246" s="1736">
        <v>3.7041095890410958</v>
      </c>
      <c r="J246" s="547">
        <v>-100</v>
      </c>
      <c r="K246" s="547">
        <v>-100</v>
      </c>
      <c r="L246" s="539">
        <f t="shared" si="20"/>
        <v>-370.41095890410958</v>
      </c>
      <c r="M246" s="542">
        <f t="shared" si="21"/>
        <v>-1.3665024630541756E-2</v>
      </c>
      <c r="N246" s="542">
        <f t="shared" si="22"/>
        <v>-5.829195630585704E-3</v>
      </c>
      <c r="O246" s="555">
        <v>1.1299999999999999E-3</v>
      </c>
      <c r="P246" s="555">
        <v>0</v>
      </c>
      <c r="Q246" s="542">
        <f t="shared" si="23"/>
        <v>1.1299999999999999E-3</v>
      </c>
      <c r="R246" s="550">
        <f t="shared" si="24"/>
        <v>-0.11299999999999999</v>
      </c>
      <c r="S246" s="550">
        <f t="shared" si="25"/>
        <v>-0.11299999999999999</v>
      </c>
      <c r="T246" s="547">
        <v>0</v>
      </c>
      <c r="U246" s="547">
        <v>-100</v>
      </c>
      <c r="V246" s="547">
        <v>-100</v>
      </c>
      <c r="X246" s="231" t="s">
        <v>8376</v>
      </c>
      <c r="Z246" s="1369"/>
      <c r="AB246" s="1361"/>
      <c r="AC246" s="1362"/>
      <c r="AD246" s="582">
        <v>235</v>
      </c>
      <c r="AE246" s="576" t="s">
        <v>8377</v>
      </c>
      <c r="AF246" s="593" t="s">
        <v>8378</v>
      </c>
      <c r="AG246" s="593" t="s">
        <v>8379</v>
      </c>
      <c r="AH246" s="593" t="s">
        <v>8380</v>
      </c>
      <c r="AI246" s="593" t="s">
        <v>8381</v>
      </c>
      <c r="AJ246" s="593" t="s">
        <v>8382</v>
      </c>
      <c r="AK246" s="594" t="s">
        <v>8383</v>
      </c>
      <c r="AL246" s="595" t="s">
        <v>8384</v>
      </c>
      <c r="AM246" s="596" t="s">
        <v>8385</v>
      </c>
      <c r="AN246" s="596" t="s">
        <v>8386</v>
      </c>
      <c r="AO246" s="539" t="s">
        <v>8387</v>
      </c>
      <c r="AP246" s="542" t="s">
        <v>8388</v>
      </c>
      <c r="AQ246" s="542" t="s">
        <v>8389</v>
      </c>
      <c r="AR246" s="577" t="s">
        <v>8390</v>
      </c>
      <c r="AS246" s="577" t="s">
        <v>8391</v>
      </c>
      <c r="AT246" s="542" t="s">
        <v>8392</v>
      </c>
      <c r="AU246" s="499" t="s">
        <v>8393</v>
      </c>
      <c r="AV246" s="499" t="s">
        <v>8394</v>
      </c>
      <c r="AW246" s="513" t="s">
        <v>8395</v>
      </c>
      <c r="AX246" s="513" t="s">
        <v>8396</v>
      </c>
      <c r="AY246" s="612" t="s">
        <v>8397</v>
      </c>
    </row>
    <row r="247" spans="2:51" ht="15" customHeight="1" outlineLevel="1" thickBot="1">
      <c r="B247" s="1735" t="s">
        <v>8375</v>
      </c>
      <c r="C247" s="1736">
        <v>0</v>
      </c>
      <c r="D247" s="1736">
        <v>0</v>
      </c>
      <c r="E247" s="1736" t="s">
        <v>3354</v>
      </c>
      <c r="F247" s="1736">
        <v>0</v>
      </c>
      <c r="G247" s="1736" t="s">
        <v>8032</v>
      </c>
      <c r="H247" s="1736">
        <v>0</v>
      </c>
      <c r="I247" s="1736">
        <v>3.978082191780822</v>
      </c>
      <c r="J247" s="547">
        <v>-100</v>
      </c>
      <c r="K247" s="547">
        <v>-100</v>
      </c>
      <c r="L247" s="539">
        <f t="shared" si="20"/>
        <v>-397.8082191780822</v>
      </c>
      <c r="M247" s="542">
        <f t="shared" si="21"/>
        <v>-1.3665024630541756E-2</v>
      </c>
      <c r="N247" s="542">
        <f t="shared" si="22"/>
        <v>-5.829195630585704E-3</v>
      </c>
      <c r="O247" s="555">
        <v>1.1299999999999999E-3</v>
      </c>
      <c r="P247" s="555">
        <v>0</v>
      </c>
      <c r="Q247" s="542">
        <f t="shared" si="23"/>
        <v>1.1299999999999999E-3</v>
      </c>
      <c r="R247" s="550">
        <f t="shared" si="24"/>
        <v>-0.11299999999999999</v>
      </c>
      <c r="S247" s="550">
        <f t="shared" si="25"/>
        <v>-0.11299999999999999</v>
      </c>
      <c r="T247" s="547">
        <v>0</v>
      </c>
      <c r="U247" s="547">
        <v>-100</v>
      </c>
      <c r="V247" s="547">
        <v>-100</v>
      </c>
      <c r="X247" s="231" t="s">
        <v>8398</v>
      </c>
      <c r="Z247" s="1369"/>
      <c r="AB247" s="1361"/>
      <c r="AC247" s="1362"/>
      <c r="AD247" s="582">
        <v>236</v>
      </c>
      <c r="AE247" s="576" t="s">
        <v>8399</v>
      </c>
      <c r="AF247" s="593" t="s">
        <v>8400</v>
      </c>
      <c r="AG247" s="593" t="s">
        <v>8401</v>
      </c>
      <c r="AH247" s="593" t="s">
        <v>8402</v>
      </c>
      <c r="AI247" s="593" t="s">
        <v>8403</v>
      </c>
      <c r="AJ247" s="593" t="s">
        <v>8404</v>
      </c>
      <c r="AK247" s="594" t="s">
        <v>8405</v>
      </c>
      <c r="AL247" s="595" t="s">
        <v>8406</v>
      </c>
      <c r="AM247" s="596" t="s">
        <v>8407</v>
      </c>
      <c r="AN247" s="596" t="s">
        <v>8408</v>
      </c>
      <c r="AO247" s="539" t="s">
        <v>8409</v>
      </c>
      <c r="AP247" s="542" t="s">
        <v>8410</v>
      </c>
      <c r="AQ247" s="542" t="s">
        <v>8411</v>
      </c>
      <c r="AR247" s="577" t="s">
        <v>8412</v>
      </c>
      <c r="AS247" s="577" t="s">
        <v>8413</v>
      </c>
      <c r="AT247" s="542" t="s">
        <v>8414</v>
      </c>
      <c r="AU247" s="499" t="s">
        <v>8415</v>
      </c>
      <c r="AV247" s="499" t="s">
        <v>8416</v>
      </c>
      <c r="AW247" s="513" t="s">
        <v>8417</v>
      </c>
      <c r="AX247" s="513" t="s">
        <v>8418</v>
      </c>
      <c r="AY247" s="612" t="s">
        <v>8419</v>
      </c>
    </row>
    <row r="248" spans="2:51" ht="15" customHeight="1" outlineLevel="1" thickBot="1">
      <c r="B248" s="1735" t="s">
        <v>8420</v>
      </c>
      <c r="C248" s="1736">
        <v>0</v>
      </c>
      <c r="D248" s="1736">
        <v>0</v>
      </c>
      <c r="E248" s="1736" t="s">
        <v>3354</v>
      </c>
      <c r="F248" s="1736">
        <v>0</v>
      </c>
      <c r="G248" s="1736" t="s">
        <v>8032</v>
      </c>
      <c r="H248" s="1736">
        <v>0</v>
      </c>
      <c r="I248" s="1736">
        <v>3.7041095890410958</v>
      </c>
      <c r="J248" s="547">
        <v>-43.554000000000002</v>
      </c>
      <c r="K248" s="547">
        <v>-43.554000000000002</v>
      </c>
      <c r="L248" s="539">
        <f t="shared" si="20"/>
        <v>-161.32878904109589</v>
      </c>
      <c r="M248" s="542">
        <f t="shared" si="21"/>
        <v>-1.3665024630541756E-2</v>
      </c>
      <c r="N248" s="542">
        <f t="shared" si="22"/>
        <v>-5.829195630585704E-3</v>
      </c>
      <c r="O248" s="555">
        <v>1.1299999999999999E-3</v>
      </c>
      <c r="P248" s="555">
        <v>0</v>
      </c>
      <c r="Q248" s="542">
        <f t="shared" si="23"/>
        <v>1.1299999999999999E-3</v>
      </c>
      <c r="R248" s="550">
        <f t="shared" si="24"/>
        <v>-4.9216019999999999E-2</v>
      </c>
      <c r="S248" s="550">
        <f t="shared" si="25"/>
        <v>-4.9216019999999999E-2</v>
      </c>
      <c r="T248" s="547">
        <v>0</v>
      </c>
      <c r="U248" s="547">
        <v>-43.554000000000002</v>
      </c>
      <c r="V248" s="547">
        <v>-43.554000000000002</v>
      </c>
      <c r="X248" s="231" t="s">
        <v>8421</v>
      </c>
      <c r="Z248" s="1369"/>
      <c r="AB248" s="1361"/>
      <c r="AC248" s="1362"/>
      <c r="AD248" s="582">
        <v>237</v>
      </c>
      <c r="AE248" s="576" t="s">
        <v>8422</v>
      </c>
      <c r="AF248" s="593" t="s">
        <v>8423</v>
      </c>
      <c r="AG248" s="593" t="s">
        <v>8424</v>
      </c>
      <c r="AH248" s="593" t="s">
        <v>8425</v>
      </c>
      <c r="AI248" s="593" t="s">
        <v>8426</v>
      </c>
      <c r="AJ248" s="593" t="s">
        <v>8427</v>
      </c>
      <c r="AK248" s="594" t="s">
        <v>8428</v>
      </c>
      <c r="AL248" s="595" t="s">
        <v>8429</v>
      </c>
      <c r="AM248" s="596" t="s">
        <v>8430</v>
      </c>
      <c r="AN248" s="596" t="s">
        <v>8431</v>
      </c>
      <c r="AO248" s="539" t="s">
        <v>8432</v>
      </c>
      <c r="AP248" s="542" t="s">
        <v>8433</v>
      </c>
      <c r="AQ248" s="542" t="s">
        <v>8434</v>
      </c>
      <c r="AR248" s="577" t="s">
        <v>8435</v>
      </c>
      <c r="AS248" s="577" t="s">
        <v>8436</v>
      </c>
      <c r="AT248" s="542" t="s">
        <v>8437</v>
      </c>
      <c r="AU248" s="499" t="s">
        <v>8438</v>
      </c>
      <c r="AV248" s="499" t="s">
        <v>8439</v>
      </c>
      <c r="AW248" s="513" t="s">
        <v>8440</v>
      </c>
      <c r="AX248" s="513" t="s">
        <v>8441</v>
      </c>
      <c r="AY248" s="612" t="s">
        <v>8442</v>
      </c>
    </row>
    <row r="249" spans="2:51" ht="15" customHeight="1" outlineLevel="1" thickBot="1">
      <c r="B249" s="1735" t="s">
        <v>8375</v>
      </c>
      <c r="C249" s="1736">
        <v>0</v>
      </c>
      <c r="D249" s="1736">
        <v>0</v>
      </c>
      <c r="E249" s="1736" t="s">
        <v>3354</v>
      </c>
      <c r="F249" s="1736">
        <v>0</v>
      </c>
      <c r="G249" s="1736" t="s">
        <v>8032</v>
      </c>
      <c r="H249" s="1736">
        <v>0</v>
      </c>
      <c r="I249" s="1736">
        <v>3.978082191780822</v>
      </c>
      <c r="J249" s="547">
        <v>-100</v>
      </c>
      <c r="K249" s="547">
        <v>-100</v>
      </c>
      <c r="L249" s="539">
        <f t="shared" si="20"/>
        <v>-397.8082191780822</v>
      </c>
      <c r="M249" s="542">
        <f t="shared" si="21"/>
        <v>-1.3665024630541756E-2</v>
      </c>
      <c r="N249" s="542">
        <f t="shared" si="22"/>
        <v>-5.829195630585704E-3</v>
      </c>
      <c r="O249" s="555">
        <v>1.1299999999999999E-3</v>
      </c>
      <c r="P249" s="555">
        <v>0</v>
      </c>
      <c r="Q249" s="542">
        <f t="shared" si="23"/>
        <v>1.1299999999999999E-3</v>
      </c>
      <c r="R249" s="550">
        <f t="shared" si="24"/>
        <v>-0.11299999999999999</v>
      </c>
      <c r="S249" s="550">
        <f t="shared" si="25"/>
        <v>-0.11299999999999999</v>
      </c>
      <c r="T249" s="547">
        <v>0</v>
      </c>
      <c r="U249" s="547">
        <v>-100</v>
      </c>
      <c r="V249" s="547">
        <v>-100</v>
      </c>
      <c r="X249" s="231" t="s">
        <v>8443</v>
      </c>
      <c r="Z249" s="1369"/>
      <c r="AB249" s="1361"/>
      <c r="AC249" s="1362"/>
      <c r="AD249" s="582">
        <v>238</v>
      </c>
      <c r="AE249" s="576" t="s">
        <v>8444</v>
      </c>
      <c r="AF249" s="593" t="s">
        <v>8445</v>
      </c>
      <c r="AG249" s="593" t="s">
        <v>8446</v>
      </c>
      <c r="AH249" s="593" t="s">
        <v>8447</v>
      </c>
      <c r="AI249" s="593" t="s">
        <v>8448</v>
      </c>
      <c r="AJ249" s="593" t="s">
        <v>8449</v>
      </c>
      <c r="AK249" s="594" t="s">
        <v>8450</v>
      </c>
      <c r="AL249" s="595" t="s">
        <v>8451</v>
      </c>
      <c r="AM249" s="596" t="s">
        <v>8452</v>
      </c>
      <c r="AN249" s="596" t="s">
        <v>8453</v>
      </c>
      <c r="AO249" s="539" t="s">
        <v>8454</v>
      </c>
      <c r="AP249" s="542" t="s">
        <v>8455</v>
      </c>
      <c r="AQ249" s="542" t="s">
        <v>8456</v>
      </c>
      <c r="AR249" s="577" t="s">
        <v>8457</v>
      </c>
      <c r="AS249" s="577" t="s">
        <v>8458</v>
      </c>
      <c r="AT249" s="542" t="s">
        <v>8459</v>
      </c>
      <c r="AU249" s="499" t="s">
        <v>8460</v>
      </c>
      <c r="AV249" s="499" t="s">
        <v>8461</v>
      </c>
      <c r="AW249" s="513" t="s">
        <v>8462</v>
      </c>
      <c r="AX249" s="513" t="s">
        <v>8463</v>
      </c>
      <c r="AY249" s="612" t="s">
        <v>8464</v>
      </c>
    </row>
    <row r="250" spans="2:51" ht="15" customHeight="1" outlineLevel="1" thickBot="1">
      <c r="B250" s="1735" t="s">
        <v>8465</v>
      </c>
      <c r="C250" s="1736">
        <v>0</v>
      </c>
      <c r="D250" s="1736">
        <v>0</v>
      </c>
      <c r="E250" s="1736" t="s">
        <v>3354</v>
      </c>
      <c r="F250" s="1736">
        <v>0</v>
      </c>
      <c r="G250" s="1736" t="s">
        <v>8032</v>
      </c>
      <c r="H250" s="1736">
        <v>0</v>
      </c>
      <c r="I250" s="1736">
        <v>7.065753424657534</v>
      </c>
      <c r="J250" s="547">
        <v>-60</v>
      </c>
      <c r="K250" s="547">
        <v>-60</v>
      </c>
      <c r="L250" s="539">
        <f t="shared" si="20"/>
        <v>-423.94520547945206</v>
      </c>
      <c r="M250" s="542">
        <f t="shared" si="21"/>
        <v>-1.3665024630541756E-2</v>
      </c>
      <c r="N250" s="542">
        <f t="shared" si="22"/>
        <v>-5.829195630585704E-3</v>
      </c>
      <c r="O250" s="555">
        <v>1.1299999999999999E-3</v>
      </c>
      <c r="P250" s="555">
        <v>0</v>
      </c>
      <c r="Q250" s="542">
        <f t="shared" si="23"/>
        <v>1.1299999999999999E-3</v>
      </c>
      <c r="R250" s="550">
        <f t="shared" si="24"/>
        <v>-6.7799999999999999E-2</v>
      </c>
      <c r="S250" s="550">
        <f t="shared" si="25"/>
        <v>-6.7799999999999999E-2</v>
      </c>
      <c r="T250" s="547">
        <v>0</v>
      </c>
      <c r="U250" s="547">
        <v>-60</v>
      </c>
      <c r="V250" s="547">
        <v>-60</v>
      </c>
      <c r="X250" s="231" t="s">
        <v>8466</v>
      </c>
      <c r="Z250" s="1369"/>
      <c r="AB250" s="1361"/>
      <c r="AC250" s="1362"/>
      <c r="AD250" s="582">
        <v>239</v>
      </c>
      <c r="AE250" s="576" t="s">
        <v>8467</v>
      </c>
      <c r="AF250" s="593" t="s">
        <v>8468</v>
      </c>
      <c r="AG250" s="593" t="s">
        <v>8469</v>
      </c>
      <c r="AH250" s="593" t="s">
        <v>8470</v>
      </c>
      <c r="AI250" s="593" t="s">
        <v>8471</v>
      </c>
      <c r="AJ250" s="593" t="s">
        <v>8472</v>
      </c>
      <c r="AK250" s="594" t="s">
        <v>8473</v>
      </c>
      <c r="AL250" s="595" t="s">
        <v>8474</v>
      </c>
      <c r="AM250" s="596" t="s">
        <v>8475</v>
      </c>
      <c r="AN250" s="596" t="s">
        <v>8476</v>
      </c>
      <c r="AO250" s="539" t="s">
        <v>8477</v>
      </c>
      <c r="AP250" s="542" t="s">
        <v>8478</v>
      </c>
      <c r="AQ250" s="542" t="s">
        <v>8479</v>
      </c>
      <c r="AR250" s="577" t="s">
        <v>8480</v>
      </c>
      <c r="AS250" s="577" t="s">
        <v>8481</v>
      </c>
      <c r="AT250" s="542" t="s">
        <v>8482</v>
      </c>
      <c r="AU250" s="499" t="s">
        <v>8483</v>
      </c>
      <c r="AV250" s="499" t="s">
        <v>8484</v>
      </c>
      <c r="AW250" s="513" t="s">
        <v>8485</v>
      </c>
      <c r="AX250" s="513" t="s">
        <v>8486</v>
      </c>
      <c r="AY250" s="612" t="s">
        <v>8487</v>
      </c>
    </row>
    <row r="251" spans="2:51" ht="15" customHeight="1" outlineLevel="1" thickBot="1">
      <c r="B251" s="1735" t="s">
        <v>8488</v>
      </c>
      <c r="C251" s="1736">
        <v>0</v>
      </c>
      <c r="D251" s="1736">
        <v>0</v>
      </c>
      <c r="E251" s="1736" t="s">
        <v>3354</v>
      </c>
      <c r="F251" s="1736">
        <v>0</v>
      </c>
      <c r="G251" s="1736" t="s">
        <v>8032</v>
      </c>
      <c r="H251" s="1736">
        <v>0</v>
      </c>
      <c r="I251" s="1736">
        <v>11.983561643835616</v>
      </c>
      <c r="J251" s="547">
        <v>-40</v>
      </c>
      <c r="K251" s="547">
        <v>-40</v>
      </c>
      <c r="L251" s="539">
        <f t="shared" si="20"/>
        <v>-479.34246575342462</v>
      </c>
      <c r="M251" s="542">
        <f t="shared" si="21"/>
        <v>-1.3665024630541756E-2</v>
      </c>
      <c r="N251" s="542">
        <f t="shared" si="22"/>
        <v>-5.829195630585704E-3</v>
      </c>
      <c r="O251" s="555">
        <v>1.1299999999999999E-3</v>
      </c>
      <c r="P251" s="555">
        <v>0</v>
      </c>
      <c r="Q251" s="542">
        <f t="shared" si="23"/>
        <v>1.1299999999999999E-3</v>
      </c>
      <c r="R251" s="550">
        <f t="shared" si="24"/>
        <v>-4.5199999999999997E-2</v>
      </c>
      <c r="S251" s="550">
        <f t="shared" si="25"/>
        <v>-4.5199999999999997E-2</v>
      </c>
      <c r="T251" s="547">
        <v>0</v>
      </c>
      <c r="U251" s="547">
        <v>-40</v>
      </c>
      <c r="V251" s="547">
        <v>-40</v>
      </c>
      <c r="X251" s="231" t="s">
        <v>8489</v>
      </c>
      <c r="Z251" s="1369"/>
      <c r="AB251" s="1361"/>
      <c r="AC251" s="1362"/>
      <c r="AD251" s="582">
        <v>240</v>
      </c>
      <c r="AE251" s="576" t="s">
        <v>8490</v>
      </c>
      <c r="AF251" s="593" t="s">
        <v>8491</v>
      </c>
      <c r="AG251" s="593" t="s">
        <v>8492</v>
      </c>
      <c r="AH251" s="593" t="s">
        <v>8493</v>
      </c>
      <c r="AI251" s="593" t="s">
        <v>8494</v>
      </c>
      <c r="AJ251" s="593" t="s">
        <v>8495</v>
      </c>
      <c r="AK251" s="594" t="s">
        <v>8496</v>
      </c>
      <c r="AL251" s="595" t="s">
        <v>8497</v>
      </c>
      <c r="AM251" s="596" t="s">
        <v>8498</v>
      </c>
      <c r="AN251" s="596" t="s">
        <v>8499</v>
      </c>
      <c r="AO251" s="539" t="s">
        <v>8500</v>
      </c>
      <c r="AP251" s="542" t="s">
        <v>8501</v>
      </c>
      <c r="AQ251" s="542" t="s">
        <v>8502</v>
      </c>
      <c r="AR251" s="577" t="s">
        <v>8503</v>
      </c>
      <c r="AS251" s="577" t="s">
        <v>8504</v>
      </c>
      <c r="AT251" s="542" t="s">
        <v>8505</v>
      </c>
      <c r="AU251" s="499" t="s">
        <v>8506</v>
      </c>
      <c r="AV251" s="499" t="s">
        <v>8507</v>
      </c>
      <c r="AW251" s="513" t="s">
        <v>8508</v>
      </c>
      <c r="AX251" s="513" t="s">
        <v>8509</v>
      </c>
      <c r="AY251" s="612" t="s">
        <v>8510</v>
      </c>
    </row>
    <row r="252" spans="2:51" ht="15" customHeight="1" outlineLevel="1" thickBot="1">
      <c r="B252" s="1735" t="s">
        <v>8511</v>
      </c>
      <c r="C252" s="1736">
        <v>0</v>
      </c>
      <c r="D252" s="1736">
        <v>0</v>
      </c>
      <c r="E252" s="1736" t="s">
        <v>3354</v>
      </c>
      <c r="F252" s="1736">
        <v>0</v>
      </c>
      <c r="G252" s="1736" t="s">
        <v>8032</v>
      </c>
      <c r="H252" s="1736">
        <v>0</v>
      </c>
      <c r="I252" s="1736">
        <v>8.9808219178082194</v>
      </c>
      <c r="J252" s="547">
        <v>-50</v>
      </c>
      <c r="K252" s="547">
        <v>-50</v>
      </c>
      <c r="L252" s="539">
        <f t="shared" si="20"/>
        <v>-449.04109589041099</v>
      </c>
      <c r="M252" s="542">
        <f t="shared" si="21"/>
        <v>-1.3665024630541756E-2</v>
      </c>
      <c r="N252" s="542">
        <f t="shared" si="22"/>
        <v>-5.829195630585704E-3</v>
      </c>
      <c r="O252" s="555">
        <v>1.1299999999999999E-3</v>
      </c>
      <c r="P252" s="555">
        <v>0</v>
      </c>
      <c r="Q252" s="542">
        <f t="shared" si="23"/>
        <v>1.1299999999999999E-3</v>
      </c>
      <c r="R252" s="550">
        <f t="shared" si="24"/>
        <v>-5.6499999999999995E-2</v>
      </c>
      <c r="S252" s="550">
        <f t="shared" si="25"/>
        <v>-5.6499999999999995E-2</v>
      </c>
      <c r="T252" s="547">
        <v>0</v>
      </c>
      <c r="U252" s="547">
        <v>-50</v>
      </c>
      <c r="V252" s="547">
        <v>-50</v>
      </c>
      <c r="X252" s="231" t="s">
        <v>8512</v>
      </c>
      <c r="Z252" s="1369"/>
      <c r="AB252" s="1361"/>
      <c r="AC252" s="1362"/>
      <c r="AD252" s="582">
        <v>241</v>
      </c>
      <c r="AE252" s="576" t="s">
        <v>8513</v>
      </c>
      <c r="AF252" s="593" t="s">
        <v>8514</v>
      </c>
      <c r="AG252" s="593" t="s">
        <v>8515</v>
      </c>
      <c r="AH252" s="593" t="s">
        <v>8516</v>
      </c>
      <c r="AI252" s="593" t="s">
        <v>8517</v>
      </c>
      <c r="AJ252" s="593" t="s">
        <v>8518</v>
      </c>
      <c r="AK252" s="594" t="s">
        <v>8519</v>
      </c>
      <c r="AL252" s="595" t="s">
        <v>8520</v>
      </c>
      <c r="AM252" s="596" t="s">
        <v>8521</v>
      </c>
      <c r="AN252" s="596" t="s">
        <v>8522</v>
      </c>
      <c r="AO252" s="539" t="s">
        <v>8523</v>
      </c>
      <c r="AP252" s="542" t="s">
        <v>8524</v>
      </c>
      <c r="AQ252" s="542" t="s">
        <v>8525</v>
      </c>
      <c r="AR252" s="577" t="s">
        <v>8526</v>
      </c>
      <c r="AS252" s="577" t="s">
        <v>8527</v>
      </c>
      <c r="AT252" s="542" t="s">
        <v>8528</v>
      </c>
      <c r="AU252" s="499" t="s">
        <v>8529</v>
      </c>
      <c r="AV252" s="499" t="s">
        <v>8530</v>
      </c>
      <c r="AW252" s="513" t="s">
        <v>8531</v>
      </c>
      <c r="AX252" s="513" t="s">
        <v>8532</v>
      </c>
      <c r="AY252" s="612" t="s">
        <v>8533</v>
      </c>
    </row>
    <row r="253" spans="2:51" ht="15" customHeight="1" outlineLevel="1" thickBot="1">
      <c r="B253" s="1735" t="s">
        <v>8284</v>
      </c>
      <c r="C253" s="1736">
        <v>0</v>
      </c>
      <c r="D253" s="1736">
        <v>0</v>
      </c>
      <c r="E253" s="1736" t="s">
        <v>3354</v>
      </c>
      <c r="F253" s="1736">
        <v>0</v>
      </c>
      <c r="G253" s="1736" t="s">
        <v>8032</v>
      </c>
      <c r="H253" s="1736">
        <v>0</v>
      </c>
      <c r="I253" s="1736">
        <v>7.065753424657534</v>
      </c>
      <c r="J253" s="547">
        <v>-150</v>
      </c>
      <c r="K253" s="547">
        <v>-150</v>
      </c>
      <c r="L253" s="539">
        <f t="shared" si="20"/>
        <v>-1059.8630136986301</v>
      </c>
      <c r="M253" s="542">
        <f t="shared" si="21"/>
        <v>-1.3665024630541756E-2</v>
      </c>
      <c r="N253" s="542">
        <f t="shared" si="22"/>
        <v>-5.829195630585704E-3</v>
      </c>
      <c r="O253" s="555">
        <v>1.1299999999999999E-3</v>
      </c>
      <c r="P253" s="555">
        <v>0</v>
      </c>
      <c r="Q253" s="542">
        <f t="shared" si="23"/>
        <v>1.1299999999999999E-3</v>
      </c>
      <c r="R253" s="550">
        <f t="shared" si="24"/>
        <v>-0.16949999999999998</v>
      </c>
      <c r="S253" s="550">
        <f t="shared" si="25"/>
        <v>-0.16949999999999998</v>
      </c>
      <c r="T253" s="547">
        <v>0</v>
      </c>
      <c r="U253" s="547">
        <v>-150</v>
      </c>
      <c r="V253" s="547">
        <v>-150</v>
      </c>
      <c r="X253" s="231" t="s">
        <v>8534</v>
      </c>
      <c r="Z253" s="1369"/>
      <c r="AB253" s="1361"/>
      <c r="AC253" s="1362"/>
      <c r="AD253" s="582">
        <v>242</v>
      </c>
      <c r="AE253" s="576" t="s">
        <v>8535</v>
      </c>
      <c r="AF253" s="593" t="s">
        <v>8536</v>
      </c>
      <c r="AG253" s="593" t="s">
        <v>8537</v>
      </c>
      <c r="AH253" s="593" t="s">
        <v>8538</v>
      </c>
      <c r="AI253" s="593" t="s">
        <v>8539</v>
      </c>
      <c r="AJ253" s="593" t="s">
        <v>8540</v>
      </c>
      <c r="AK253" s="594" t="s">
        <v>8541</v>
      </c>
      <c r="AL253" s="595" t="s">
        <v>8542</v>
      </c>
      <c r="AM253" s="596" t="s">
        <v>8543</v>
      </c>
      <c r="AN253" s="596" t="s">
        <v>8544</v>
      </c>
      <c r="AO253" s="539" t="s">
        <v>8545</v>
      </c>
      <c r="AP253" s="542" t="s">
        <v>8546</v>
      </c>
      <c r="AQ253" s="542" t="s">
        <v>8547</v>
      </c>
      <c r="AR253" s="577" t="s">
        <v>8548</v>
      </c>
      <c r="AS253" s="577" t="s">
        <v>8549</v>
      </c>
      <c r="AT253" s="542" t="s">
        <v>8550</v>
      </c>
      <c r="AU253" s="499" t="s">
        <v>8551</v>
      </c>
      <c r="AV253" s="499" t="s">
        <v>8552</v>
      </c>
      <c r="AW253" s="513" t="s">
        <v>8553</v>
      </c>
      <c r="AX253" s="513" t="s">
        <v>8554</v>
      </c>
      <c r="AY253" s="612" t="s">
        <v>8555</v>
      </c>
    </row>
    <row r="254" spans="2:51" ht="15" customHeight="1" outlineLevel="1" thickBot="1">
      <c r="B254" s="1735" t="s">
        <v>8556</v>
      </c>
      <c r="C254" s="1736">
        <v>0</v>
      </c>
      <c r="D254" s="1736">
        <v>0</v>
      </c>
      <c r="E254" s="1736" t="s">
        <v>3354</v>
      </c>
      <c r="F254" s="1736">
        <v>0</v>
      </c>
      <c r="G254" s="1736" t="s">
        <v>8032</v>
      </c>
      <c r="H254" s="1736">
        <v>0</v>
      </c>
      <c r="I254" s="1736">
        <v>5.0328767123287674</v>
      </c>
      <c r="J254" s="547">
        <v>-81.98</v>
      </c>
      <c r="K254" s="547">
        <v>-81.98</v>
      </c>
      <c r="L254" s="539">
        <f t="shared" si="20"/>
        <v>-412.59523287671237</v>
      </c>
      <c r="M254" s="542">
        <f t="shared" si="21"/>
        <v>-1.3665024630541756E-2</v>
      </c>
      <c r="N254" s="542">
        <f t="shared" si="22"/>
        <v>-5.829195630585704E-3</v>
      </c>
      <c r="O254" s="555">
        <v>1.1299999999999999E-3</v>
      </c>
      <c r="P254" s="555">
        <v>0</v>
      </c>
      <c r="Q254" s="542">
        <f t="shared" si="23"/>
        <v>1.1299999999999999E-3</v>
      </c>
      <c r="R254" s="550">
        <f t="shared" si="24"/>
        <v>-9.2637399999999995E-2</v>
      </c>
      <c r="S254" s="550">
        <f t="shared" si="25"/>
        <v>-9.2637399999999995E-2</v>
      </c>
      <c r="T254" s="547">
        <v>0</v>
      </c>
      <c r="U254" s="547">
        <v>-81.98</v>
      </c>
      <c r="V254" s="547">
        <v>-81.98</v>
      </c>
      <c r="X254" s="231" t="s">
        <v>8557</v>
      </c>
      <c r="Z254" s="1369"/>
      <c r="AB254" s="1361"/>
      <c r="AC254" s="1362"/>
      <c r="AD254" s="582">
        <v>243</v>
      </c>
      <c r="AE254" s="576" t="s">
        <v>8558</v>
      </c>
      <c r="AF254" s="593" t="s">
        <v>8559</v>
      </c>
      <c r="AG254" s="593" t="s">
        <v>8560</v>
      </c>
      <c r="AH254" s="593" t="s">
        <v>8561</v>
      </c>
      <c r="AI254" s="593" t="s">
        <v>8562</v>
      </c>
      <c r="AJ254" s="593" t="s">
        <v>8563</v>
      </c>
      <c r="AK254" s="594" t="s">
        <v>8564</v>
      </c>
      <c r="AL254" s="595" t="s">
        <v>8565</v>
      </c>
      <c r="AM254" s="596" t="s">
        <v>8566</v>
      </c>
      <c r="AN254" s="596" t="s">
        <v>8567</v>
      </c>
      <c r="AO254" s="539" t="s">
        <v>8568</v>
      </c>
      <c r="AP254" s="542" t="s">
        <v>8569</v>
      </c>
      <c r="AQ254" s="542" t="s">
        <v>8570</v>
      </c>
      <c r="AR254" s="577" t="s">
        <v>8571</v>
      </c>
      <c r="AS254" s="577" t="s">
        <v>8572</v>
      </c>
      <c r="AT254" s="542" t="s">
        <v>8573</v>
      </c>
      <c r="AU254" s="499" t="s">
        <v>8574</v>
      </c>
      <c r="AV254" s="499" t="s">
        <v>8575</v>
      </c>
      <c r="AW254" s="513" t="s">
        <v>8576</v>
      </c>
      <c r="AX254" s="513" t="s">
        <v>8577</v>
      </c>
      <c r="AY254" s="612" t="s">
        <v>8578</v>
      </c>
    </row>
    <row r="255" spans="2:51" ht="15" customHeight="1" outlineLevel="1" thickBot="1">
      <c r="B255" s="1735" t="s">
        <v>8579</v>
      </c>
      <c r="C255" s="1736">
        <v>0</v>
      </c>
      <c r="D255" s="1736">
        <v>0</v>
      </c>
      <c r="E255" s="1736" t="s">
        <v>3354</v>
      </c>
      <c r="F255" s="1736">
        <v>0</v>
      </c>
      <c r="G255" s="1736" t="s">
        <v>8032</v>
      </c>
      <c r="H255" s="1736">
        <v>0</v>
      </c>
      <c r="I255" s="1736">
        <v>8.0356164383561648</v>
      </c>
      <c r="J255" s="547">
        <v>-101.315</v>
      </c>
      <c r="K255" s="547">
        <v>-101.315</v>
      </c>
      <c r="L255" s="539">
        <f t="shared" si="20"/>
        <v>-814.12847945205476</v>
      </c>
      <c r="M255" s="542">
        <f t="shared" si="21"/>
        <v>-1.3665024630541756E-2</v>
      </c>
      <c r="N255" s="542">
        <f t="shared" si="22"/>
        <v>-5.829195630585704E-3</v>
      </c>
      <c r="O255" s="555">
        <v>1.1299999999999999E-3</v>
      </c>
      <c r="P255" s="555">
        <v>0</v>
      </c>
      <c r="Q255" s="542">
        <f t="shared" si="23"/>
        <v>1.1299999999999999E-3</v>
      </c>
      <c r="R255" s="550">
        <f t="shared" si="24"/>
        <v>-0.11448594999999999</v>
      </c>
      <c r="S255" s="550">
        <f t="shared" si="25"/>
        <v>-0.11448594999999999</v>
      </c>
      <c r="T255" s="547">
        <v>0</v>
      </c>
      <c r="U255" s="547">
        <v>-101.315</v>
      </c>
      <c r="V255" s="547">
        <v>-101.315</v>
      </c>
      <c r="X255" s="231" t="s">
        <v>8580</v>
      </c>
      <c r="Z255" s="1369"/>
      <c r="AB255" s="1361"/>
      <c r="AC255" s="1362"/>
      <c r="AD255" s="582">
        <v>244</v>
      </c>
      <c r="AE255" s="576" t="s">
        <v>8581</v>
      </c>
      <c r="AF255" s="593" t="s">
        <v>8582</v>
      </c>
      <c r="AG255" s="593" t="s">
        <v>8583</v>
      </c>
      <c r="AH255" s="593" t="s">
        <v>8584</v>
      </c>
      <c r="AI255" s="593" t="s">
        <v>8585</v>
      </c>
      <c r="AJ255" s="593" t="s">
        <v>8586</v>
      </c>
      <c r="AK255" s="594" t="s">
        <v>8587</v>
      </c>
      <c r="AL255" s="595" t="s">
        <v>8588</v>
      </c>
      <c r="AM255" s="596" t="s">
        <v>8589</v>
      </c>
      <c r="AN255" s="596" t="s">
        <v>8590</v>
      </c>
      <c r="AO255" s="539" t="s">
        <v>8591</v>
      </c>
      <c r="AP255" s="542" t="s">
        <v>8592</v>
      </c>
      <c r="AQ255" s="542" t="s">
        <v>8593</v>
      </c>
      <c r="AR255" s="577" t="s">
        <v>8594</v>
      </c>
      <c r="AS255" s="577" t="s">
        <v>8595</v>
      </c>
      <c r="AT255" s="542" t="s">
        <v>8596</v>
      </c>
      <c r="AU255" s="499" t="s">
        <v>8597</v>
      </c>
      <c r="AV255" s="499" t="s">
        <v>8598</v>
      </c>
      <c r="AW255" s="513" t="s">
        <v>8599</v>
      </c>
      <c r="AX255" s="513" t="s">
        <v>8600</v>
      </c>
      <c r="AY255" s="612" t="s">
        <v>8601</v>
      </c>
    </row>
    <row r="256" spans="2:51" ht="15" customHeight="1" outlineLevel="1" thickBot="1">
      <c r="B256" s="1735" t="s">
        <v>8602</v>
      </c>
      <c r="C256" s="1736">
        <v>0</v>
      </c>
      <c r="D256" s="1736">
        <v>0</v>
      </c>
      <c r="E256" s="1736" t="s">
        <v>3354</v>
      </c>
      <c r="F256" s="1736">
        <v>0</v>
      </c>
      <c r="G256" s="1736" t="s">
        <v>8032</v>
      </c>
      <c r="H256" s="1736">
        <v>0</v>
      </c>
      <c r="I256" s="1736">
        <v>9.0356164383561648</v>
      </c>
      <c r="J256" s="547">
        <v>-44.052999999999997</v>
      </c>
      <c r="K256" s="547">
        <v>-44.052999999999997</v>
      </c>
      <c r="L256" s="539">
        <f t="shared" si="20"/>
        <v>-398.04601095890411</v>
      </c>
      <c r="M256" s="542">
        <f t="shared" si="21"/>
        <v>-1.3665024630541756E-2</v>
      </c>
      <c r="N256" s="542">
        <f t="shared" si="22"/>
        <v>-5.829195630585704E-3</v>
      </c>
      <c r="O256" s="555">
        <v>1.1299999999999999E-3</v>
      </c>
      <c r="P256" s="555">
        <v>0</v>
      </c>
      <c r="Q256" s="542">
        <f t="shared" si="23"/>
        <v>1.1299999999999999E-3</v>
      </c>
      <c r="R256" s="550">
        <f t="shared" si="24"/>
        <v>-4.9779889999999993E-2</v>
      </c>
      <c r="S256" s="550">
        <f t="shared" si="25"/>
        <v>-4.9779889999999993E-2</v>
      </c>
      <c r="T256" s="547">
        <v>0</v>
      </c>
      <c r="U256" s="547">
        <v>-44.052999999999997</v>
      </c>
      <c r="V256" s="547">
        <v>-44.052999999999997</v>
      </c>
      <c r="X256" s="231" t="s">
        <v>8603</v>
      </c>
      <c r="Z256" s="1369"/>
      <c r="AB256" s="1361"/>
      <c r="AC256" s="1362"/>
      <c r="AD256" s="582">
        <v>245</v>
      </c>
      <c r="AE256" s="576" t="s">
        <v>8604</v>
      </c>
      <c r="AF256" s="593" t="s">
        <v>8605</v>
      </c>
      <c r="AG256" s="593" t="s">
        <v>8606</v>
      </c>
      <c r="AH256" s="593" t="s">
        <v>8607</v>
      </c>
      <c r="AI256" s="593" t="s">
        <v>8608</v>
      </c>
      <c r="AJ256" s="593" t="s">
        <v>8609</v>
      </c>
      <c r="AK256" s="594" t="s">
        <v>8610</v>
      </c>
      <c r="AL256" s="595" t="s">
        <v>8611</v>
      </c>
      <c r="AM256" s="596" t="s">
        <v>8612</v>
      </c>
      <c r="AN256" s="596" t="s">
        <v>8613</v>
      </c>
      <c r="AO256" s="539" t="s">
        <v>8614</v>
      </c>
      <c r="AP256" s="542" t="s">
        <v>8615</v>
      </c>
      <c r="AQ256" s="542" t="s">
        <v>8616</v>
      </c>
      <c r="AR256" s="577" t="s">
        <v>8617</v>
      </c>
      <c r="AS256" s="577" t="s">
        <v>8618</v>
      </c>
      <c r="AT256" s="542" t="s">
        <v>8619</v>
      </c>
      <c r="AU256" s="499" t="s">
        <v>8620</v>
      </c>
      <c r="AV256" s="499" t="s">
        <v>8621</v>
      </c>
      <c r="AW256" s="513" t="s">
        <v>8622</v>
      </c>
      <c r="AX256" s="513" t="s">
        <v>8623</v>
      </c>
      <c r="AY256" s="612" t="s">
        <v>8624</v>
      </c>
    </row>
    <row r="257" spans="2:51" ht="15" customHeight="1" outlineLevel="1" thickBot="1">
      <c r="B257" s="1735" t="s">
        <v>8625</v>
      </c>
      <c r="C257" s="1736">
        <v>0</v>
      </c>
      <c r="D257" s="1736">
        <v>0</v>
      </c>
      <c r="E257" s="1736" t="s">
        <v>3354</v>
      </c>
      <c r="F257" s="1736">
        <v>0</v>
      </c>
      <c r="G257" s="1736" t="s">
        <v>8032</v>
      </c>
      <c r="H257" s="1736">
        <v>0</v>
      </c>
      <c r="I257" s="1736">
        <v>2.8191780821917809</v>
      </c>
      <c r="J257" s="547">
        <v>150</v>
      </c>
      <c r="K257" s="547">
        <v>150</v>
      </c>
      <c r="L257" s="539">
        <f t="shared" si="20"/>
        <v>422.87671232876716</v>
      </c>
      <c r="M257" s="542">
        <f t="shared" si="21"/>
        <v>-1.3665024630541756E-2</v>
      </c>
      <c r="N257" s="542">
        <f t="shared" si="22"/>
        <v>-5.829195630585704E-3</v>
      </c>
      <c r="O257" s="555">
        <v>1.1299999999999999E-3</v>
      </c>
      <c r="P257" s="555">
        <v>0</v>
      </c>
      <c r="Q257" s="542">
        <f t="shared" si="23"/>
        <v>1.1299999999999999E-3</v>
      </c>
      <c r="R257" s="550">
        <f t="shared" si="24"/>
        <v>0.16949999999999998</v>
      </c>
      <c r="S257" s="550">
        <f t="shared" si="25"/>
        <v>0.16949999999999998</v>
      </c>
      <c r="T257" s="547">
        <v>0</v>
      </c>
      <c r="U257" s="547">
        <v>150</v>
      </c>
      <c r="V257" s="547">
        <v>150</v>
      </c>
      <c r="X257" s="231" t="s">
        <v>8626</v>
      </c>
      <c r="Z257" s="1369"/>
      <c r="AB257" s="1361"/>
      <c r="AC257" s="1362"/>
      <c r="AD257" s="582">
        <v>246</v>
      </c>
      <c r="AE257" s="576" t="s">
        <v>8627</v>
      </c>
      <c r="AF257" s="593" t="s">
        <v>8628</v>
      </c>
      <c r="AG257" s="593" t="s">
        <v>8629</v>
      </c>
      <c r="AH257" s="593" t="s">
        <v>8630</v>
      </c>
      <c r="AI257" s="593" t="s">
        <v>8631</v>
      </c>
      <c r="AJ257" s="593" t="s">
        <v>8632</v>
      </c>
      <c r="AK257" s="594" t="s">
        <v>8633</v>
      </c>
      <c r="AL257" s="595" t="s">
        <v>8634</v>
      </c>
      <c r="AM257" s="596" t="s">
        <v>8635</v>
      </c>
      <c r="AN257" s="596" t="s">
        <v>8636</v>
      </c>
      <c r="AO257" s="539" t="s">
        <v>8637</v>
      </c>
      <c r="AP257" s="542" t="s">
        <v>8638</v>
      </c>
      <c r="AQ257" s="542" t="s">
        <v>8639</v>
      </c>
      <c r="AR257" s="577" t="s">
        <v>8640</v>
      </c>
      <c r="AS257" s="577" t="s">
        <v>8641</v>
      </c>
      <c r="AT257" s="542" t="s">
        <v>8642</v>
      </c>
      <c r="AU257" s="499" t="s">
        <v>8643</v>
      </c>
      <c r="AV257" s="499" t="s">
        <v>8644</v>
      </c>
      <c r="AW257" s="513" t="s">
        <v>8645</v>
      </c>
      <c r="AX257" s="513" t="s">
        <v>8646</v>
      </c>
      <c r="AY257" s="612" t="s">
        <v>8647</v>
      </c>
    </row>
    <row r="258" spans="2:51" ht="15" customHeight="1" outlineLevel="1" thickBot="1">
      <c r="B258" s="1735" t="s">
        <v>8625</v>
      </c>
      <c r="C258" s="1736">
        <v>0</v>
      </c>
      <c r="D258" s="1736">
        <v>0</v>
      </c>
      <c r="E258" s="1736" t="s">
        <v>3354</v>
      </c>
      <c r="F258" s="1736">
        <v>0</v>
      </c>
      <c r="G258" s="1736" t="s">
        <v>8032</v>
      </c>
      <c r="H258" s="1736">
        <v>0</v>
      </c>
      <c r="I258" s="1736">
        <v>7.065753424657534</v>
      </c>
      <c r="J258" s="547">
        <v>150</v>
      </c>
      <c r="K258" s="547">
        <v>150</v>
      </c>
      <c r="L258" s="539">
        <f t="shared" si="20"/>
        <v>1059.8630136986301</v>
      </c>
      <c r="M258" s="542">
        <f t="shared" si="21"/>
        <v>-1.3665024630541756E-2</v>
      </c>
      <c r="N258" s="542">
        <f t="shared" si="22"/>
        <v>-5.829195630585704E-3</v>
      </c>
      <c r="O258" s="555">
        <v>1.1299999999999999E-3</v>
      </c>
      <c r="P258" s="555">
        <v>0</v>
      </c>
      <c r="Q258" s="542">
        <f t="shared" si="23"/>
        <v>1.1299999999999999E-3</v>
      </c>
      <c r="R258" s="550">
        <f t="shared" si="24"/>
        <v>0.16949999999999998</v>
      </c>
      <c r="S258" s="550">
        <f t="shared" si="25"/>
        <v>0.16949999999999998</v>
      </c>
      <c r="T258" s="547">
        <v>0</v>
      </c>
      <c r="U258" s="547">
        <v>150</v>
      </c>
      <c r="V258" s="547">
        <v>150</v>
      </c>
      <c r="X258" s="231" t="s">
        <v>8648</v>
      </c>
      <c r="Z258" s="1369"/>
      <c r="AB258" s="1361"/>
      <c r="AC258" s="1362"/>
      <c r="AD258" s="582">
        <v>247</v>
      </c>
      <c r="AE258" s="576" t="s">
        <v>8649</v>
      </c>
      <c r="AF258" s="593" t="s">
        <v>8650</v>
      </c>
      <c r="AG258" s="593" t="s">
        <v>8651</v>
      </c>
      <c r="AH258" s="593" t="s">
        <v>8652</v>
      </c>
      <c r="AI258" s="593" t="s">
        <v>8653</v>
      </c>
      <c r="AJ258" s="593" t="s">
        <v>8654</v>
      </c>
      <c r="AK258" s="594" t="s">
        <v>8655</v>
      </c>
      <c r="AL258" s="595" t="s">
        <v>8656</v>
      </c>
      <c r="AM258" s="596" t="s">
        <v>8657</v>
      </c>
      <c r="AN258" s="596" t="s">
        <v>8658</v>
      </c>
      <c r="AO258" s="539" t="s">
        <v>8659</v>
      </c>
      <c r="AP258" s="542" t="s">
        <v>8660</v>
      </c>
      <c r="AQ258" s="542" t="s">
        <v>8661</v>
      </c>
      <c r="AR258" s="577" t="s">
        <v>8662</v>
      </c>
      <c r="AS258" s="577" t="s">
        <v>8663</v>
      </c>
      <c r="AT258" s="542" t="s">
        <v>8664</v>
      </c>
      <c r="AU258" s="499" t="s">
        <v>8665</v>
      </c>
      <c r="AV258" s="499" t="s">
        <v>8666</v>
      </c>
      <c r="AW258" s="513" t="s">
        <v>8667</v>
      </c>
      <c r="AX258" s="513" t="s">
        <v>8668</v>
      </c>
      <c r="AY258" s="612" t="s">
        <v>8669</v>
      </c>
    </row>
    <row r="259" spans="2:51" ht="15" customHeight="1" outlineLevel="1" thickBot="1">
      <c r="B259" s="1735" t="s">
        <v>8670</v>
      </c>
      <c r="C259" s="1736">
        <v>0</v>
      </c>
      <c r="D259" s="1736">
        <v>0</v>
      </c>
      <c r="E259" s="1736" t="s">
        <v>3354</v>
      </c>
      <c r="F259" s="1736">
        <v>0</v>
      </c>
      <c r="G259" s="1736" t="s">
        <v>8032</v>
      </c>
      <c r="H259" s="1736">
        <v>0</v>
      </c>
      <c r="I259" s="1736">
        <v>2.8191780821917809</v>
      </c>
      <c r="J259" s="547">
        <v>50</v>
      </c>
      <c r="K259" s="547">
        <v>50</v>
      </c>
      <c r="L259" s="539">
        <f t="shared" si="20"/>
        <v>140.95890410958904</v>
      </c>
      <c r="M259" s="542">
        <f t="shared" si="21"/>
        <v>-1.3665024630541756E-2</v>
      </c>
      <c r="N259" s="542">
        <f t="shared" si="22"/>
        <v>-5.829195630585704E-3</v>
      </c>
      <c r="O259" s="555">
        <v>1.1299999999999999E-3</v>
      </c>
      <c r="P259" s="555">
        <v>0</v>
      </c>
      <c r="Q259" s="542">
        <f t="shared" si="23"/>
        <v>1.1299999999999999E-3</v>
      </c>
      <c r="R259" s="550">
        <f t="shared" si="24"/>
        <v>5.6499999999999995E-2</v>
      </c>
      <c r="S259" s="550">
        <f t="shared" si="25"/>
        <v>5.6499999999999995E-2</v>
      </c>
      <c r="T259" s="547">
        <v>0</v>
      </c>
      <c r="U259" s="547">
        <v>50</v>
      </c>
      <c r="V259" s="547">
        <v>50</v>
      </c>
      <c r="X259" s="231" t="s">
        <v>8671</v>
      </c>
      <c r="Z259" s="1369"/>
      <c r="AB259" s="1361"/>
      <c r="AC259" s="1362"/>
      <c r="AD259" s="582">
        <v>248</v>
      </c>
      <c r="AE259" s="576" t="s">
        <v>8672</v>
      </c>
      <c r="AF259" s="593" t="s">
        <v>8673</v>
      </c>
      <c r="AG259" s="593" t="s">
        <v>8674</v>
      </c>
      <c r="AH259" s="593" t="s">
        <v>8675</v>
      </c>
      <c r="AI259" s="593" t="s">
        <v>8676</v>
      </c>
      <c r="AJ259" s="593" t="s">
        <v>8677</v>
      </c>
      <c r="AK259" s="594" t="s">
        <v>8678</v>
      </c>
      <c r="AL259" s="595" t="s">
        <v>8679</v>
      </c>
      <c r="AM259" s="596" t="s">
        <v>8680</v>
      </c>
      <c r="AN259" s="596" t="s">
        <v>8681</v>
      </c>
      <c r="AO259" s="539" t="s">
        <v>8682</v>
      </c>
      <c r="AP259" s="542" t="s">
        <v>8683</v>
      </c>
      <c r="AQ259" s="542" t="s">
        <v>8684</v>
      </c>
      <c r="AR259" s="577" t="s">
        <v>8685</v>
      </c>
      <c r="AS259" s="577" t="s">
        <v>8686</v>
      </c>
      <c r="AT259" s="542" t="s">
        <v>8687</v>
      </c>
      <c r="AU259" s="499" t="s">
        <v>8688</v>
      </c>
      <c r="AV259" s="499" t="s">
        <v>8689</v>
      </c>
      <c r="AW259" s="513" t="s">
        <v>8690</v>
      </c>
      <c r="AX259" s="513" t="s">
        <v>8691</v>
      </c>
      <c r="AY259" s="612" t="s">
        <v>8692</v>
      </c>
    </row>
    <row r="260" spans="2:51" ht="15" customHeight="1" outlineLevel="1" thickBot="1">
      <c r="B260" s="1735" t="s">
        <v>8670</v>
      </c>
      <c r="C260" s="1736">
        <v>0</v>
      </c>
      <c r="D260" s="1736">
        <v>0</v>
      </c>
      <c r="E260" s="1736" t="s">
        <v>3354</v>
      </c>
      <c r="F260" s="1736">
        <v>0</v>
      </c>
      <c r="G260" s="1736" t="s">
        <v>8032</v>
      </c>
      <c r="H260" s="1736">
        <v>0</v>
      </c>
      <c r="I260" s="1736">
        <v>10.824657534246576</v>
      </c>
      <c r="J260" s="547">
        <v>50</v>
      </c>
      <c r="K260" s="547">
        <v>50</v>
      </c>
      <c r="L260" s="539">
        <f t="shared" si="20"/>
        <v>541.23287671232879</v>
      </c>
      <c r="M260" s="542">
        <f t="shared" si="21"/>
        <v>-1.3665024630541756E-2</v>
      </c>
      <c r="N260" s="542">
        <f t="shared" si="22"/>
        <v>-5.829195630585704E-3</v>
      </c>
      <c r="O260" s="555">
        <v>1.1299999999999999E-3</v>
      </c>
      <c r="P260" s="555">
        <v>0</v>
      </c>
      <c r="Q260" s="542">
        <f t="shared" si="23"/>
        <v>1.1299999999999999E-3</v>
      </c>
      <c r="R260" s="550">
        <f t="shared" si="24"/>
        <v>5.6499999999999995E-2</v>
      </c>
      <c r="S260" s="550">
        <f t="shared" si="25"/>
        <v>5.6499999999999995E-2</v>
      </c>
      <c r="T260" s="547">
        <v>0</v>
      </c>
      <c r="U260" s="547">
        <v>50</v>
      </c>
      <c r="V260" s="547">
        <v>50</v>
      </c>
      <c r="X260" s="231" t="s">
        <v>8693</v>
      </c>
      <c r="Z260" s="1369"/>
      <c r="AB260" s="1361"/>
      <c r="AC260" s="1362"/>
      <c r="AD260" s="582">
        <v>249</v>
      </c>
      <c r="AE260" s="576" t="s">
        <v>8694</v>
      </c>
      <c r="AF260" s="593" t="s">
        <v>8695</v>
      </c>
      <c r="AG260" s="593" t="s">
        <v>8696</v>
      </c>
      <c r="AH260" s="593" t="s">
        <v>8697</v>
      </c>
      <c r="AI260" s="593" t="s">
        <v>8698</v>
      </c>
      <c r="AJ260" s="593" t="s">
        <v>8699</v>
      </c>
      <c r="AK260" s="594" t="s">
        <v>8700</v>
      </c>
      <c r="AL260" s="595" t="s">
        <v>8701</v>
      </c>
      <c r="AM260" s="596" t="s">
        <v>8702</v>
      </c>
      <c r="AN260" s="596" t="s">
        <v>8703</v>
      </c>
      <c r="AO260" s="539" t="s">
        <v>8704</v>
      </c>
      <c r="AP260" s="542" t="s">
        <v>8705</v>
      </c>
      <c r="AQ260" s="542" t="s">
        <v>8706</v>
      </c>
      <c r="AR260" s="577" t="s">
        <v>8707</v>
      </c>
      <c r="AS260" s="577" t="s">
        <v>8708</v>
      </c>
      <c r="AT260" s="542" t="s">
        <v>8709</v>
      </c>
      <c r="AU260" s="499" t="s">
        <v>8710</v>
      </c>
      <c r="AV260" s="499" t="s">
        <v>8711</v>
      </c>
      <c r="AW260" s="513" t="s">
        <v>8712</v>
      </c>
      <c r="AX260" s="513" t="s">
        <v>8713</v>
      </c>
      <c r="AY260" s="612" t="s">
        <v>8714</v>
      </c>
    </row>
    <row r="261" spans="2:51" ht="15" customHeight="1" outlineLevel="1" thickBot="1">
      <c r="B261" s="1735" t="s">
        <v>8715</v>
      </c>
      <c r="C261" s="1736">
        <v>0</v>
      </c>
      <c r="D261" s="1736">
        <v>0</v>
      </c>
      <c r="E261" s="1736" t="s">
        <v>3354</v>
      </c>
      <c r="F261" s="1736">
        <v>0</v>
      </c>
      <c r="G261" s="1736" t="s">
        <v>8032</v>
      </c>
      <c r="H261" s="1736">
        <v>0</v>
      </c>
      <c r="I261" s="1736">
        <v>10.824657534246576</v>
      </c>
      <c r="J261" s="547">
        <v>200</v>
      </c>
      <c r="K261" s="547">
        <v>200</v>
      </c>
      <c r="L261" s="539">
        <f t="shared" si="20"/>
        <v>2164.9315068493152</v>
      </c>
      <c r="M261" s="542">
        <f t="shared" si="21"/>
        <v>-1.3665024630541756E-2</v>
      </c>
      <c r="N261" s="542">
        <f t="shared" si="22"/>
        <v>-5.829195630585704E-3</v>
      </c>
      <c r="O261" s="555">
        <v>1.1299999999999999E-3</v>
      </c>
      <c r="P261" s="555">
        <v>0</v>
      </c>
      <c r="Q261" s="542">
        <f t="shared" si="23"/>
        <v>1.1299999999999999E-3</v>
      </c>
      <c r="R261" s="550">
        <f t="shared" si="24"/>
        <v>0.22599999999999998</v>
      </c>
      <c r="S261" s="550">
        <f t="shared" si="25"/>
        <v>0.22599999999999998</v>
      </c>
      <c r="T261" s="547">
        <v>0</v>
      </c>
      <c r="U261" s="547">
        <v>200</v>
      </c>
      <c r="V261" s="547">
        <v>200</v>
      </c>
      <c r="X261" s="231" t="s">
        <v>8716</v>
      </c>
      <c r="Z261" s="1369"/>
      <c r="AB261" s="1361"/>
      <c r="AC261" s="1362"/>
      <c r="AD261" s="582">
        <v>250</v>
      </c>
      <c r="AE261" s="576" t="s">
        <v>8717</v>
      </c>
      <c r="AF261" s="593" t="s">
        <v>8718</v>
      </c>
      <c r="AG261" s="593" t="s">
        <v>8719</v>
      </c>
      <c r="AH261" s="593" t="s">
        <v>8720</v>
      </c>
      <c r="AI261" s="593" t="s">
        <v>8721</v>
      </c>
      <c r="AJ261" s="593" t="s">
        <v>8722</v>
      </c>
      <c r="AK261" s="594" t="s">
        <v>8723</v>
      </c>
      <c r="AL261" s="595" t="s">
        <v>8724</v>
      </c>
      <c r="AM261" s="596" t="s">
        <v>8725</v>
      </c>
      <c r="AN261" s="596" t="s">
        <v>8726</v>
      </c>
      <c r="AO261" s="539" t="s">
        <v>8727</v>
      </c>
      <c r="AP261" s="542" t="s">
        <v>8728</v>
      </c>
      <c r="AQ261" s="542" t="s">
        <v>8729</v>
      </c>
      <c r="AR261" s="577" t="s">
        <v>8730</v>
      </c>
      <c r="AS261" s="577" t="s">
        <v>8731</v>
      </c>
      <c r="AT261" s="542" t="s">
        <v>8732</v>
      </c>
      <c r="AU261" s="499" t="s">
        <v>8733</v>
      </c>
      <c r="AV261" s="499" t="s">
        <v>8734</v>
      </c>
      <c r="AW261" s="513" t="s">
        <v>8735</v>
      </c>
      <c r="AX261" s="513" t="s">
        <v>8736</v>
      </c>
      <c r="AY261" s="612" t="s">
        <v>8737</v>
      </c>
    </row>
    <row r="262" spans="2:51" ht="15" customHeight="1" outlineLevel="1" thickBot="1">
      <c r="B262" s="1735" t="s">
        <v>8738</v>
      </c>
      <c r="C262" s="1736">
        <v>0</v>
      </c>
      <c r="D262" s="1736">
        <v>0</v>
      </c>
      <c r="E262" s="1736" t="s">
        <v>3354</v>
      </c>
      <c r="F262" s="1736">
        <v>0</v>
      </c>
      <c r="G262" s="1736" t="s">
        <v>8032</v>
      </c>
      <c r="H262" s="1736">
        <v>0</v>
      </c>
      <c r="I262" s="1736">
        <v>2.8410958904109589</v>
      </c>
      <c r="J262" s="547">
        <v>125</v>
      </c>
      <c r="K262" s="547">
        <v>125</v>
      </c>
      <c r="L262" s="539">
        <f t="shared" si="20"/>
        <v>355.13698630136986</v>
      </c>
      <c r="M262" s="542">
        <f t="shared" si="21"/>
        <v>-1.3665024630541756E-2</v>
      </c>
      <c r="N262" s="542">
        <f t="shared" si="22"/>
        <v>-5.829195630585704E-3</v>
      </c>
      <c r="O262" s="555">
        <v>1.1299999999999999E-3</v>
      </c>
      <c r="P262" s="555">
        <v>0</v>
      </c>
      <c r="Q262" s="542">
        <f t="shared" si="23"/>
        <v>1.1299999999999999E-3</v>
      </c>
      <c r="R262" s="550">
        <f t="shared" si="24"/>
        <v>0.14124999999999999</v>
      </c>
      <c r="S262" s="550">
        <f t="shared" si="25"/>
        <v>0.14124999999999999</v>
      </c>
      <c r="T262" s="547">
        <v>0</v>
      </c>
      <c r="U262" s="547">
        <v>125</v>
      </c>
      <c r="V262" s="547">
        <v>125</v>
      </c>
      <c r="X262" s="231" t="s">
        <v>8739</v>
      </c>
      <c r="Z262" s="1369"/>
      <c r="AB262" s="1361"/>
      <c r="AC262" s="1362"/>
      <c r="AD262" s="582">
        <v>251</v>
      </c>
      <c r="AE262" s="576" t="s">
        <v>8740</v>
      </c>
      <c r="AF262" s="593" t="s">
        <v>8741</v>
      </c>
      <c r="AG262" s="593" t="s">
        <v>8742</v>
      </c>
      <c r="AH262" s="593" t="s">
        <v>8743</v>
      </c>
      <c r="AI262" s="593" t="s">
        <v>8744</v>
      </c>
      <c r="AJ262" s="593" t="s">
        <v>8745</v>
      </c>
      <c r="AK262" s="594" t="s">
        <v>8746</v>
      </c>
      <c r="AL262" s="595" t="s">
        <v>8747</v>
      </c>
      <c r="AM262" s="596" t="s">
        <v>8748</v>
      </c>
      <c r="AN262" s="596" t="s">
        <v>8749</v>
      </c>
      <c r="AO262" s="539" t="s">
        <v>8750</v>
      </c>
      <c r="AP262" s="542" t="s">
        <v>8751</v>
      </c>
      <c r="AQ262" s="542" t="s">
        <v>8752</v>
      </c>
      <c r="AR262" s="577" t="s">
        <v>8753</v>
      </c>
      <c r="AS262" s="577" t="s">
        <v>8754</v>
      </c>
      <c r="AT262" s="542" t="s">
        <v>8755</v>
      </c>
      <c r="AU262" s="499" t="s">
        <v>8756</v>
      </c>
      <c r="AV262" s="499" t="s">
        <v>8757</v>
      </c>
      <c r="AW262" s="513" t="s">
        <v>8758</v>
      </c>
      <c r="AX262" s="513" t="s">
        <v>8759</v>
      </c>
      <c r="AY262" s="612" t="s">
        <v>8760</v>
      </c>
    </row>
    <row r="263" spans="2:51" ht="15" thickBot="1">
      <c r="B263" s="1735" t="s">
        <v>8761</v>
      </c>
      <c r="C263" s="1736">
        <v>0</v>
      </c>
      <c r="D263" s="1736">
        <v>0</v>
      </c>
      <c r="E263" s="1736" t="s">
        <v>3354</v>
      </c>
      <c r="F263" s="1736">
        <v>0</v>
      </c>
      <c r="G263" s="1736" t="s">
        <v>8032</v>
      </c>
      <c r="H263" s="1736">
        <v>0</v>
      </c>
      <c r="I263" s="1736">
        <v>5.0328767123287674</v>
      </c>
      <c r="J263" s="547">
        <v>81.98</v>
      </c>
      <c r="K263" s="547">
        <v>81.98</v>
      </c>
      <c r="L263" s="539">
        <f t="shared" si="20"/>
        <v>412.59523287671237</v>
      </c>
      <c r="M263" s="542">
        <f t="shared" si="21"/>
        <v>-1.3665024630541756E-2</v>
      </c>
      <c r="N263" s="542">
        <f t="shared" si="22"/>
        <v>-5.829195630585704E-3</v>
      </c>
      <c r="O263" s="555">
        <v>1.1299999999999999E-3</v>
      </c>
      <c r="P263" s="555">
        <v>0</v>
      </c>
      <c r="Q263" s="542">
        <f t="shared" si="23"/>
        <v>1.1299999999999999E-3</v>
      </c>
      <c r="R263" s="550">
        <f t="shared" si="24"/>
        <v>9.2637399999999995E-2</v>
      </c>
      <c r="S263" s="550">
        <f t="shared" si="25"/>
        <v>9.2637399999999995E-2</v>
      </c>
      <c r="T263" s="547">
        <v>0</v>
      </c>
      <c r="U263" s="547">
        <v>81.98</v>
      </c>
      <c r="V263" s="547">
        <v>81.98</v>
      </c>
      <c r="X263" s="231" t="s">
        <v>8762</v>
      </c>
      <c r="Z263" s="1369"/>
      <c r="AB263" s="1361"/>
      <c r="AC263" s="1362"/>
      <c r="AD263" s="582">
        <v>252</v>
      </c>
      <c r="AE263" s="576" t="s">
        <v>8763</v>
      </c>
      <c r="AF263" s="593" t="s">
        <v>8764</v>
      </c>
      <c r="AG263" s="593" t="s">
        <v>8765</v>
      </c>
      <c r="AH263" s="593" t="s">
        <v>8766</v>
      </c>
      <c r="AI263" s="593" t="s">
        <v>8767</v>
      </c>
      <c r="AJ263" s="593" t="s">
        <v>8768</v>
      </c>
      <c r="AK263" s="594" t="s">
        <v>8769</v>
      </c>
      <c r="AL263" s="595" t="s">
        <v>8770</v>
      </c>
      <c r="AM263" s="596" t="s">
        <v>8771</v>
      </c>
      <c r="AN263" s="596" t="s">
        <v>8772</v>
      </c>
      <c r="AO263" s="539" t="s">
        <v>8773</v>
      </c>
      <c r="AP263" s="542" t="s">
        <v>8774</v>
      </c>
      <c r="AQ263" s="542" t="s">
        <v>8775</v>
      </c>
      <c r="AR263" s="577" t="s">
        <v>8776</v>
      </c>
      <c r="AS263" s="577" t="s">
        <v>8777</v>
      </c>
      <c r="AT263" s="542" t="s">
        <v>8778</v>
      </c>
      <c r="AU263" s="499" t="s">
        <v>8779</v>
      </c>
      <c r="AV263" s="499" t="s">
        <v>8780</v>
      </c>
      <c r="AW263" s="513" t="s">
        <v>8781</v>
      </c>
      <c r="AX263" s="513" t="s">
        <v>8782</v>
      </c>
      <c r="AY263" s="612" t="s">
        <v>8783</v>
      </c>
    </row>
    <row r="264" spans="2:51" ht="15" customHeight="1" outlineLevel="1" thickBot="1">
      <c r="B264" s="1735" t="s">
        <v>8784</v>
      </c>
      <c r="C264" s="1736">
        <v>0</v>
      </c>
      <c r="D264" s="1736">
        <v>0</v>
      </c>
      <c r="E264" s="1736" t="s">
        <v>3354</v>
      </c>
      <c r="F264" s="1736">
        <v>0</v>
      </c>
      <c r="G264" s="1736" t="s">
        <v>8032</v>
      </c>
      <c r="H264" s="1736">
        <v>0</v>
      </c>
      <c r="I264" s="1736">
        <v>8.0356164383561648</v>
      </c>
      <c r="J264" s="547">
        <v>68.02</v>
      </c>
      <c r="K264" s="547">
        <v>68.02</v>
      </c>
      <c r="L264" s="539">
        <f t="shared" si="20"/>
        <v>546.58263013698627</v>
      </c>
      <c r="M264" s="542">
        <f t="shared" si="21"/>
        <v>-1.3665024630541756E-2</v>
      </c>
      <c r="N264" s="542">
        <f t="shared" si="22"/>
        <v>-5.829195630585704E-3</v>
      </c>
      <c r="O264" s="555">
        <v>1.1299999999999999E-3</v>
      </c>
      <c r="P264" s="555">
        <v>0</v>
      </c>
      <c r="Q264" s="542">
        <f t="shared" si="23"/>
        <v>1.1299999999999999E-3</v>
      </c>
      <c r="R264" s="550">
        <f t="shared" si="24"/>
        <v>7.6862599999999989E-2</v>
      </c>
      <c r="S264" s="550">
        <f t="shared" si="25"/>
        <v>7.6862599999999989E-2</v>
      </c>
      <c r="T264" s="547">
        <v>0</v>
      </c>
      <c r="U264" s="547">
        <v>68.02</v>
      </c>
      <c r="V264" s="547">
        <v>68.02</v>
      </c>
      <c r="X264" s="231" t="s">
        <v>8785</v>
      </c>
      <c r="Z264" s="1369"/>
      <c r="AB264" s="1361"/>
      <c r="AC264" s="1362"/>
      <c r="AD264" s="582">
        <v>253</v>
      </c>
      <c r="AE264" s="576" t="s">
        <v>8786</v>
      </c>
      <c r="AF264" s="593" t="s">
        <v>8787</v>
      </c>
      <c r="AG264" s="593" t="s">
        <v>8788</v>
      </c>
      <c r="AH264" s="593" t="s">
        <v>8789</v>
      </c>
      <c r="AI264" s="593" t="s">
        <v>8790</v>
      </c>
      <c r="AJ264" s="593" t="s">
        <v>8791</v>
      </c>
      <c r="AK264" s="594" t="s">
        <v>8792</v>
      </c>
      <c r="AL264" s="595" t="s">
        <v>8793</v>
      </c>
      <c r="AM264" s="596" t="s">
        <v>8794</v>
      </c>
      <c r="AN264" s="596" t="s">
        <v>8795</v>
      </c>
      <c r="AO264" s="539" t="s">
        <v>8796</v>
      </c>
      <c r="AP264" s="542" t="s">
        <v>8797</v>
      </c>
      <c r="AQ264" s="542" t="s">
        <v>8798</v>
      </c>
      <c r="AR264" s="577" t="s">
        <v>8799</v>
      </c>
      <c r="AS264" s="577" t="s">
        <v>8800</v>
      </c>
      <c r="AT264" s="542" t="s">
        <v>8801</v>
      </c>
      <c r="AU264" s="499" t="s">
        <v>8802</v>
      </c>
      <c r="AV264" s="499" t="s">
        <v>8803</v>
      </c>
      <c r="AW264" s="513" t="s">
        <v>8804</v>
      </c>
      <c r="AX264" s="513" t="s">
        <v>8805</v>
      </c>
      <c r="AY264" s="612" t="s">
        <v>8806</v>
      </c>
    </row>
    <row r="265" spans="2:51" ht="15" customHeight="1" outlineLevel="1" thickBot="1">
      <c r="B265" s="1735" t="s">
        <v>8807</v>
      </c>
      <c r="C265" s="1736">
        <v>0</v>
      </c>
      <c r="D265" s="1736">
        <v>0</v>
      </c>
      <c r="E265" s="1736" t="s">
        <v>3354</v>
      </c>
      <c r="F265" s="1736">
        <v>0</v>
      </c>
      <c r="G265" s="1736" t="s">
        <v>8032</v>
      </c>
      <c r="H265" s="1736">
        <v>0</v>
      </c>
      <c r="I265" s="1736">
        <v>8.0356164383561648</v>
      </c>
      <c r="J265" s="547">
        <v>33.295000000000002</v>
      </c>
      <c r="K265" s="547">
        <v>33.295000000000002</v>
      </c>
      <c r="L265" s="539">
        <f t="shared" si="20"/>
        <v>267.54584931506849</v>
      </c>
      <c r="M265" s="542">
        <f t="shared" si="21"/>
        <v>-1.3665024630541756E-2</v>
      </c>
      <c r="N265" s="542">
        <f t="shared" si="22"/>
        <v>-5.829195630585704E-3</v>
      </c>
      <c r="O265" s="555">
        <v>1.1299999999999999E-3</v>
      </c>
      <c r="P265" s="555">
        <v>0</v>
      </c>
      <c r="Q265" s="542">
        <f t="shared" si="23"/>
        <v>1.1299999999999999E-3</v>
      </c>
      <c r="R265" s="550">
        <f t="shared" si="24"/>
        <v>3.762335E-2</v>
      </c>
      <c r="S265" s="550">
        <f t="shared" si="25"/>
        <v>3.762335E-2</v>
      </c>
      <c r="T265" s="547">
        <v>0</v>
      </c>
      <c r="U265" s="547">
        <v>33.295000000000002</v>
      </c>
      <c r="V265" s="547">
        <v>33.295000000000002</v>
      </c>
      <c r="X265" s="231" t="s">
        <v>8808</v>
      </c>
      <c r="Z265" s="1369"/>
      <c r="AB265" s="1361"/>
      <c r="AC265" s="1362"/>
      <c r="AD265" s="582">
        <v>254</v>
      </c>
      <c r="AE265" s="576" t="s">
        <v>8809</v>
      </c>
      <c r="AF265" s="593" t="s">
        <v>8810</v>
      </c>
      <c r="AG265" s="593" t="s">
        <v>8811</v>
      </c>
      <c r="AH265" s="593" t="s">
        <v>8812</v>
      </c>
      <c r="AI265" s="593" t="s">
        <v>8813</v>
      </c>
      <c r="AJ265" s="593" t="s">
        <v>8814</v>
      </c>
      <c r="AK265" s="594" t="s">
        <v>8815</v>
      </c>
      <c r="AL265" s="595" t="s">
        <v>8816</v>
      </c>
      <c r="AM265" s="596" t="s">
        <v>8817</v>
      </c>
      <c r="AN265" s="596" t="s">
        <v>8818</v>
      </c>
      <c r="AO265" s="539" t="s">
        <v>8819</v>
      </c>
      <c r="AP265" s="542" t="s">
        <v>8820</v>
      </c>
      <c r="AQ265" s="542" t="s">
        <v>8821</v>
      </c>
      <c r="AR265" s="577" t="s">
        <v>8822</v>
      </c>
      <c r="AS265" s="577" t="s">
        <v>8823</v>
      </c>
      <c r="AT265" s="542" t="s">
        <v>8824</v>
      </c>
      <c r="AU265" s="499" t="s">
        <v>8825</v>
      </c>
      <c r="AV265" s="499" t="s">
        <v>8826</v>
      </c>
      <c r="AW265" s="513" t="s">
        <v>8827</v>
      </c>
      <c r="AX265" s="513" t="s">
        <v>8828</v>
      </c>
      <c r="AY265" s="612" t="s">
        <v>8829</v>
      </c>
    </row>
    <row r="266" spans="2:51" ht="15" customHeight="1" outlineLevel="1" thickBot="1">
      <c r="B266" s="1735" t="s">
        <v>8830</v>
      </c>
      <c r="C266" s="1736">
        <v>0</v>
      </c>
      <c r="D266" s="1736">
        <v>0</v>
      </c>
      <c r="E266" s="1736" t="s">
        <v>3354</v>
      </c>
      <c r="F266" s="1736">
        <v>0</v>
      </c>
      <c r="G266" s="1736" t="s">
        <v>8032</v>
      </c>
      <c r="H266" s="1736">
        <v>0</v>
      </c>
      <c r="I266" s="1736">
        <v>9.0356164383561648</v>
      </c>
      <c r="J266" s="547">
        <v>44.052999999999997</v>
      </c>
      <c r="K266" s="547">
        <v>44.052999999999997</v>
      </c>
      <c r="L266" s="539">
        <f t="shared" si="20"/>
        <v>398.04601095890411</v>
      </c>
      <c r="M266" s="542">
        <f t="shared" si="21"/>
        <v>-1.3665024630541756E-2</v>
      </c>
      <c r="N266" s="542">
        <f t="shared" si="22"/>
        <v>-5.829195630585704E-3</v>
      </c>
      <c r="O266" s="555">
        <v>1.1299999999999999E-3</v>
      </c>
      <c r="P266" s="555">
        <v>0</v>
      </c>
      <c r="Q266" s="542">
        <f t="shared" si="23"/>
        <v>1.1299999999999999E-3</v>
      </c>
      <c r="R266" s="550">
        <f t="shared" si="24"/>
        <v>4.9779889999999993E-2</v>
      </c>
      <c r="S266" s="550">
        <f t="shared" si="25"/>
        <v>4.9779889999999993E-2</v>
      </c>
      <c r="T266" s="547">
        <v>0</v>
      </c>
      <c r="U266" s="547">
        <v>44.052999999999997</v>
      </c>
      <c r="V266" s="547">
        <v>44.052999999999997</v>
      </c>
      <c r="X266" s="231" t="s">
        <v>8831</v>
      </c>
      <c r="Z266" s="1369"/>
      <c r="AB266" s="1361"/>
      <c r="AC266" s="1362"/>
      <c r="AD266" s="582">
        <v>255</v>
      </c>
      <c r="AE266" s="576" t="s">
        <v>8832</v>
      </c>
      <c r="AF266" s="593" t="s">
        <v>8833</v>
      </c>
      <c r="AG266" s="593" t="s">
        <v>8834</v>
      </c>
      <c r="AH266" s="593" t="s">
        <v>8835</v>
      </c>
      <c r="AI266" s="593" t="s">
        <v>8836</v>
      </c>
      <c r="AJ266" s="593" t="s">
        <v>8837</v>
      </c>
      <c r="AK266" s="594" t="s">
        <v>8838</v>
      </c>
      <c r="AL266" s="595" t="s">
        <v>8839</v>
      </c>
      <c r="AM266" s="596" t="s">
        <v>8840</v>
      </c>
      <c r="AN266" s="596" t="s">
        <v>8841</v>
      </c>
      <c r="AO266" s="539" t="s">
        <v>8842</v>
      </c>
      <c r="AP266" s="542" t="s">
        <v>8843</v>
      </c>
      <c r="AQ266" s="542" t="s">
        <v>8844</v>
      </c>
      <c r="AR266" s="577" t="s">
        <v>8845</v>
      </c>
      <c r="AS266" s="577" t="s">
        <v>8846</v>
      </c>
      <c r="AT266" s="542" t="s">
        <v>8847</v>
      </c>
      <c r="AU266" s="499" t="s">
        <v>8848</v>
      </c>
      <c r="AV266" s="499" t="s">
        <v>8849</v>
      </c>
      <c r="AW266" s="513" t="s">
        <v>8850</v>
      </c>
      <c r="AX266" s="513" t="s">
        <v>8851</v>
      </c>
      <c r="AY266" s="612" t="s">
        <v>8852</v>
      </c>
    </row>
    <row r="267" spans="2:51" ht="15" customHeight="1" outlineLevel="1" thickBot="1">
      <c r="B267" s="1735" t="s">
        <v>8853</v>
      </c>
      <c r="C267" s="1736">
        <v>0</v>
      </c>
      <c r="D267" s="1736">
        <v>0</v>
      </c>
      <c r="E267" s="1736" t="s">
        <v>3354</v>
      </c>
      <c r="F267" s="1736">
        <v>0</v>
      </c>
      <c r="G267" s="1736" t="s">
        <v>8032</v>
      </c>
      <c r="H267" s="1736">
        <v>0</v>
      </c>
      <c r="I267" s="1736">
        <v>3.2356164383561645</v>
      </c>
      <c r="J267" s="547">
        <v>25</v>
      </c>
      <c r="K267" s="547">
        <v>25</v>
      </c>
      <c r="L267" s="539">
        <f t="shared" si="20"/>
        <v>80.890410958904113</v>
      </c>
      <c r="M267" s="542">
        <f t="shared" si="21"/>
        <v>-1.3665024630541756E-2</v>
      </c>
      <c r="N267" s="542">
        <f t="shared" si="22"/>
        <v>-5.829195630585704E-3</v>
      </c>
      <c r="O267" s="555">
        <v>1.1299999999999999E-3</v>
      </c>
      <c r="P267" s="555">
        <v>0</v>
      </c>
      <c r="Q267" s="542">
        <f t="shared" si="23"/>
        <v>1.1299999999999999E-3</v>
      </c>
      <c r="R267" s="550">
        <f t="shared" si="24"/>
        <v>2.8249999999999997E-2</v>
      </c>
      <c r="S267" s="550">
        <f t="shared" si="25"/>
        <v>2.8249999999999997E-2</v>
      </c>
      <c r="T267" s="547">
        <v>0</v>
      </c>
      <c r="U267" s="547">
        <v>25</v>
      </c>
      <c r="V267" s="547">
        <v>25</v>
      </c>
      <c r="X267" s="231" t="s">
        <v>8854</v>
      </c>
      <c r="Z267" s="1369"/>
      <c r="AB267" s="1361"/>
      <c r="AC267" s="1362"/>
      <c r="AD267" s="582">
        <v>256</v>
      </c>
      <c r="AE267" s="576" t="s">
        <v>8855</v>
      </c>
      <c r="AF267" s="593" t="s">
        <v>8856</v>
      </c>
      <c r="AG267" s="593" t="s">
        <v>8857</v>
      </c>
      <c r="AH267" s="593" t="s">
        <v>8858</v>
      </c>
      <c r="AI267" s="593" t="s">
        <v>8859</v>
      </c>
      <c r="AJ267" s="593" t="s">
        <v>8860</v>
      </c>
      <c r="AK267" s="594" t="s">
        <v>8861</v>
      </c>
      <c r="AL267" s="595" t="s">
        <v>8862</v>
      </c>
      <c r="AM267" s="596" t="s">
        <v>8863</v>
      </c>
      <c r="AN267" s="596" t="s">
        <v>8864</v>
      </c>
      <c r="AO267" s="539" t="s">
        <v>8865</v>
      </c>
      <c r="AP267" s="542" t="s">
        <v>8866</v>
      </c>
      <c r="AQ267" s="542" t="s">
        <v>8867</v>
      </c>
      <c r="AR267" s="577" t="s">
        <v>8868</v>
      </c>
      <c r="AS267" s="577" t="s">
        <v>8869</v>
      </c>
      <c r="AT267" s="542" t="s">
        <v>8870</v>
      </c>
      <c r="AU267" s="499" t="s">
        <v>8871</v>
      </c>
      <c r="AV267" s="499" t="s">
        <v>8872</v>
      </c>
      <c r="AW267" s="513" t="s">
        <v>8873</v>
      </c>
      <c r="AX267" s="513" t="s">
        <v>8874</v>
      </c>
      <c r="AY267" s="612" t="s">
        <v>8875</v>
      </c>
    </row>
    <row r="268" spans="2:51" ht="15" customHeight="1" outlineLevel="1" thickBot="1">
      <c r="B268" s="1735" t="s">
        <v>8876</v>
      </c>
      <c r="C268" s="1736">
        <v>0</v>
      </c>
      <c r="D268" s="1736">
        <v>0</v>
      </c>
      <c r="E268" s="1736" t="s">
        <v>3354</v>
      </c>
      <c r="F268" s="1736">
        <v>0</v>
      </c>
      <c r="G268" s="1736" t="s">
        <v>8032</v>
      </c>
      <c r="H268" s="1736">
        <v>0</v>
      </c>
      <c r="I268" s="1736">
        <v>5.9972602739726026</v>
      </c>
      <c r="J268" s="547">
        <v>47.652000000000001</v>
      </c>
      <c r="K268" s="547">
        <v>47.652000000000001</v>
      </c>
      <c r="L268" s="539">
        <f t="shared" si="20"/>
        <v>285.78144657534244</v>
      </c>
      <c r="M268" s="542">
        <f t="shared" si="21"/>
        <v>-1.3665024630541756E-2</v>
      </c>
      <c r="N268" s="542">
        <f t="shared" si="22"/>
        <v>-5.829195630585704E-3</v>
      </c>
      <c r="O268" s="555">
        <v>1.1299999999999999E-3</v>
      </c>
      <c r="P268" s="555">
        <v>0</v>
      </c>
      <c r="Q268" s="542">
        <f t="shared" si="23"/>
        <v>1.1299999999999999E-3</v>
      </c>
      <c r="R268" s="550">
        <f t="shared" si="24"/>
        <v>5.384676E-2</v>
      </c>
      <c r="S268" s="550">
        <f t="shared" si="25"/>
        <v>5.384676E-2</v>
      </c>
      <c r="T268" s="547">
        <v>0</v>
      </c>
      <c r="U268" s="547">
        <v>47.652000000000001</v>
      </c>
      <c r="V268" s="547">
        <v>47.652000000000001</v>
      </c>
      <c r="X268" s="231" t="s">
        <v>8877</v>
      </c>
      <c r="Z268" s="1369"/>
      <c r="AB268" s="1361"/>
      <c r="AC268" s="1362"/>
      <c r="AD268" s="582">
        <v>257</v>
      </c>
      <c r="AE268" s="576" t="s">
        <v>8878</v>
      </c>
      <c r="AF268" s="593" t="s">
        <v>8879</v>
      </c>
      <c r="AG268" s="593" t="s">
        <v>8880</v>
      </c>
      <c r="AH268" s="593" t="s">
        <v>8881</v>
      </c>
      <c r="AI268" s="593" t="s">
        <v>8882</v>
      </c>
      <c r="AJ268" s="593" t="s">
        <v>8883</v>
      </c>
      <c r="AK268" s="594" t="s">
        <v>8884</v>
      </c>
      <c r="AL268" s="595" t="s">
        <v>8885</v>
      </c>
      <c r="AM268" s="596" t="s">
        <v>8886</v>
      </c>
      <c r="AN268" s="596" t="s">
        <v>8887</v>
      </c>
      <c r="AO268" s="539" t="s">
        <v>8888</v>
      </c>
      <c r="AP268" s="542" t="s">
        <v>8889</v>
      </c>
      <c r="AQ268" s="542" t="s">
        <v>8890</v>
      </c>
      <c r="AR268" s="577" t="s">
        <v>8891</v>
      </c>
      <c r="AS268" s="577" t="s">
        <v>8892</v>
      </c>
      <c r="AT268" s="542" t="s">
        <v>8893</v>
      </c>
      <c r="AU268" s="499" t="s">
        <v>8894</v>
      </c>
      <c r="AV268" s="499" t="s">
        <v>8895</v>
      </c>
      <c r="AW268" s="513" t="s">
        <v>8896</v>
      </c>
      <c r="AX268" s="513" t="s">
        <v>8897</v>
      </c>
      <c r="AY268" s="612" t="s">
        <v>8898</v>
      </c>
    </row>
    <row r="269" spans="2:51" ht="15" customHeight="1" outlineLevel="1" thickBot="1">
      <c r="B269" s="1735" t="s">
        <v>8899</v>
      </c>
      <c r="C269" s="1736">
        <v>0</v>
      </c>
      <c r="D269" s="1736">
        <v>0</v>
      </c>
      <c r="E269" s="1736" t="s">
        <v>3354</v>
      </c>
      <c r="F269" s="1736">
        <v>0</v>
      </c>
      <c r="G269" s="1736" t="s">
        <v>8032</v>
      </c>
      <c r="H269" s="1736">
        <v>0</v>
      </c>
      <c r="I269" s="1736">
        <v>3.2356164383561645</v>
      </c>
      <c r="J269" s="547">
        <v>25</v>
      </c>
      <c r="K269" s="547">
        <v>25</v>
      </c>
      <c r="L269" s="539">
        <f t="shared" si="20"/>
        <v>80.890410958904113</v>
      </c>
      <c r="M269" s="542">
        <f t="shared" si="21"/>
        <v>-1.3665024630541756E-2</v>
      </c>
      <c r="N269" s="542">
        <f t="shared" si="22"/>
        <v>-5.829195630585704E-3</v>
      </c>
      <c r="O269" s="555">
        <v>1.1299999999999999E-3</v>
      </c>
      <c r="P269" s="555">
        <v>0</v>
      </c>
      <c r="Q269" s="542">
        <f t="shared" si="23"/>
        <v>1.1299999999999999E-3</v>
      </c>
      <c r="R269" s="550">
        <f t="shared" si="24"/>
        <v>2.8249999999999997E-2</v>
      </c>
      <c r="S269" s="550">
        <f t="shared" si="25"/>
        <v>2.8249999999999997E-2</v>
      </c>
      <c r="T269" s="547">
        <v>0</v>
      </c>
      <c r="U269" s="547">
        <v>25</v>
      </c>
      <c r="V269" s="547">
        <v>25</v>
      </c>
      <c r="X269" s="231" t="s">
        <v>8900</v>
      </c>
      <c r="Z269" s="1369"/>
      <c r="AB269" s="1361"/>
      <c r="AC269" s="1362"/>
      <c r="AD269" s="582">
        <v>258</v>
      </c>
      <c r="AE269" s="576" t="s">
        <v>8901</v>
      </c>
      <c r="AF269" s="593" t="s">
        <v>8902</v>
      </c>
      <c r="AG269" s="593" t="s">
        <v>8903</v>
      </c>
      <c r="AH269" s="593" t="s">
        <v>8904</v>
      </c>
      <c r="AI269" s="593" t="s">
        <v>8905</v>
      </c>
      <c r="AJ269" s="593" t="s">
        <v>8906</v>
      </c>
      <c r="AK269" s="594" t="s">
        <v>8907</v>
      </c>
      <c r="AL269" s="595" t="s">
        <v>8908</v>
      </c>
      <c r="AM269" s="596" t="s">
        <v>8909</v>
      </c>
      <c r="AN269" s="596" t="s">
        <v>8910</v>
      </c>
      <c r="AO269" s="539" t="s">
        <v>8911</v>
      </c>
      <c r="AP269" s="542" t="s">
        <v>8912</v>
      </c>
      <c r="AQ269" s="542" t="s">
        <v>8913</v>
      </c>
      <c r="AR269" s="577" t="s">
        <v>8914</v>
      </c>
      <c r="AS269" s="577" t="s">
        <v>8915</v>
      </c>
      <c r="AT269" s="542" t="s">
        <v>8916</v>
      </c>
      <c r="AU269" s="499" t="s">
        <v>8917</v>
      </c>
      <c r="AV269" s="499" t="s">
        <v>8918</v>
      </c>
      <c r="AW269" s="513" t="s">
        <v>8919</v>
      </c>
      <c r="AX269" s="513" t="s">
        <v>8920</v>
      </c>
      <c r="AY269" s="612" t="s">
        <v>8921</v>
      </c>
    </row>
    <row r="270" spans="2:51" ht="15" customHeight="1" outlineLevel="1" thickBot="1">
      <c r="B270" s="1735" t="s">
        <v>8922</v>
      </c>
      <c r="C270" s="1736">
        <v>0</v>
      </c>
      <c r="D270" s="1736">
        <v>0</v>
      </c>
      <c r="E270" s="1736" t="s">
        <v>3354</v>
      </c>
      <c r="F270" s="1736">
        <v>0</v>
      </c>
      <c r="G270" s="1736" t="s">
        <v>8032</v>
      </c>
      <c r="H270" s="1736">
        <v>0</v>
      </c>
      <c r="I270" s="1736">
        <v>3.2356164383561645</v>
      </c>
      <c r="J270" s="547">
        <v>100</v>
      </c>
      <c r="K270" s="547">
        <v>100</v>
      </c>
      <c r="L270" s="539">
        <f t="shared" si="20"/>
        <v>323.56164383561645</v>
      </c>
      <c r="M270" s="542">
        <f t="shared" si="21"/>
        <v>-1.3665024630541756E-2</v>
      </c>
      <c r="N270" s="542">
        <f t="shared" si="22"/>
        <v>-5.829195630585704E-3</v>
      </c>
      <c r="O270" s="555">
        <v>1.1299999999999999E-3</v>
      </c>
      <c r="P270" s="555">
        <v>0</v>
      </c>
      <c r="Q270" s="542">
        <f t="shared" si="23"/>
        <v>1.1299999999999999E-3</v>
      </c>
      <c r="R270" s="550">
        <f t="shared" si="24"/>
        <v>0.11299999999999999</v>
      </c>
      <c r="S270" s="550">
        <f t="shared" si="25"/>
        <v>0.11299999999999999</v>
      </c>
      <c r="T270" s="547">
        <v>0</v>
      </c>
      <c r="U270" s="547">
        <v>100</v>
      </c>
      <c r="V270" s="547">
        <v>100</v>
      </c>
      <c r="X270" s="231" t="s">
        <v>8923</v>
      </c>
      <c r="Z270" s="1369"/>
      <c r="AB270" s="1361"/>
      <c r="AC270" s="1362"/>
      <c r="AD270" s="582">
        <v>259</v>
      </c>
      <c r="AE270" s="576" t="s">
        <v>8924</v>
      </c>
      <c r="AF270" s="593" t="s">
        <v>8925</v>
      </c>
      <c r="AG270" s="593" t="s">
        <v>8926</v>
      </c>
      <c r="AH270" s="593" t="s">
        <v>8927</v>
      </c>
      <c r="AI270" s="593" t="s">
        <v>8928</v>
      </c>
      <c r="AJ270" s="593" t="s">
        <v>8929</v>
      </c>
      <c r="AK270" s="594" t="s">
        <v>8930</v>
      </c>
      <c r="AL270" s="595" t="s">
        <v>8931</v>
      </c>
      <c r="AM270" s="596" t="s">
        <v>8932</v>
      </c>
      <c r="AN270" s="596" t="s">
        <v>8933</v>
      </c>
      <c r="AO270" s="539" t="s">
        <v>8934</v>
      </c>
      <c r="AP270" s="542" t="s">
        <v>8935</v>
      </c>
      <c r="AQ270" s="542" t="s">
        <v>8936</v>
      </c>
      <c r="AR270" s="577" t="s">
        <v>8937</v>
      </c>
      <c r="AS270" s="577" t="s">
        <v>8938</v>
      </c>
      <c r="AT270" s="542" t="s">
        <v>8939</v>
      </c>
      <c r="AU270" s="499" t="s">
        <v>8940</v>
      </c>
      <c r="AV270" s="499" t="s">
        <v>8941</v>
      </c>
      <c r="AW270" s="513" t="s">
        <v>8942</v>
      </c>
      <c r="AX270" s="513" t="s">
        <v>8943</v>
      </c>
      <c r="AY270" s="612" t="s">
        <v>8944</v>
      </c>
    </row>
    <row r="271" spans="2:51" ht="15" customHeight="1" outlineLevel="1" thickBot="1">
      <c r="B271" s="1735" t="s">
        <v>8945</v>
      </c>
      <c r="C271" s="1736">
        <v>0</v>
      </c>
      <c r="D271" s="1736">
        <v>0</v>
      </c>
      <c r="E271" s="1736" t="s">
        <v>3354</v>
      </c>
      <c r="F271" s="1736">
        <v>0</v>
      </c>
      <c r="G271" s="1736" t="s">
        <v>8032</v>
      </c>
      <c r="H271" s="1736">
        <v>0</v>
      </c>
      <c r="I271" s="1736">
        <v>2.0904109589041098</v>
      </c>
      <c r="J271" s="547">
        <v>50</v>
      </c>
      <c r="K271" s="547">
        <v>50</v>
      </c>
      <c r="L271" s="539">
        <f t="shared" si="20"/>
        <v>104.52054794520549</v>
      </c>
      <c r="M271" s="542">
        <f t="shared" si="21"/>
        <v>-1.3665024630541756E-2</v>
      </c>
      <c r="N271" s="542">
        <f t="shared" si="22"/>
        <v>-5.829195630585704E-3</v>
      </c>
      <c r="O271" s="555">
        <v>1.1299999999999999E-3</v>
      </c>
      <c r="P271" s="555">
        <v>0</v>
      </c>
      <c r="Q271" s="542">
        <f t="shared" si="23"/>
        <v>1.1299999999999999E-3</v>
      </c>
      <c r="R271" s="550">
        <f t="shared" si="24"/>
        <v>5.6499999999999995E-2</v>
      </c>
      <c r="S271" s="550">
        <f t="shared" si="25"/>
        <v>5.6499999999999995E-2</v>
      </c>
      <c r="T271" s="547">
        <v>0</v>
      </c>
      <c r="U271" s="547">
        <v>50</v>
      </c>
      <c r="V271" s="547">
        <v>50</v>
      </c>
      <c r="X271" s="231" t="s">
        <v>8946</v>
      </c>
      <c r="Z271" s="1369"/>
      <c r="AB271" s="1361"/>
      <c r="AC271" s="1362"/>
      <c r="AD271" s="582">
        <v>260</v>
      </c>
      <c r="AE271" s="576" t="s">
        <v>8947</v>
      </c>
      <c r="AF271" s="593" t="s">
        <v>8948</v>
      </c>
      <c r="AG271" s="593" t="s">
        <v>8949</v>
      </c>
      <c r="AH271" s="593" t="s">
        <v>8950</v>
      </c>
      <c r="AI271" s="593" t="s">
        <v>8951</v>
      </c>
      <c r="AJ271" s="593" t="s">
        <v>8952</v>
      </c>
      <c r="AK271" s="594" t="s">
        <v>8953</v>
      </c>
      <c r="AL271" s="595" t="s">
        <v>8954</v>
      </c>
      <c r="AM271" s="596" t="s">
        <v>8955</v>
      </c>
      <c r="AN271" s="596" t="s">
        <v>8956</v>
      </c>
      <c r="AO271" s="539" t="s">
        <v>8957</v>
      </c>
      <c r="AP271" s="542" t="s">
        <v>8958</v>
      </c>
      <c r="AQ271" s="542" t="s">
        <v>8959</v>
      </c>
      <c r="AR271" s="577" t="s">
        <v>8960</v>
      </c>
      <c r="AS271" s="577" t="s">
        <v>8961</v>
      </c>
      <c r="AT271" s="542" t="s">
        <v>8962</v>
      </c>
      <c r="AU271" s="499" t="s">
        <v>8963</v>
      </c>
      <c r="AV271" s="499" t="s">
        <v>8964</v>
      </c>
      <c r="AW271" s="513" t="s">
        <v>8965</v>
      </c>
      <c r="AX271" s="513" t="s">
        <v>8966</v>
      </c>
      <c r="AY271" s="612" t="s">
        <v>8967</v>
      </c>
    </row>
    <row r="272" spans="2:51" ht="15" customHeight="1" outlineLevel="1" thickBot="1">
      <c r="B272" s="1735" t="s">
        <v>8968</v>
      </c>
      <c r="C272" s="1736">
        <v>0</v>
      </c>
      <c r="D272" s="1736">
        <v>0</v>
      </c>
      <c r="E272" s="1736" t="s">
        <v>3354</v>
      </c>
      <c r="F272" s="1736">
        <v>0</v>
      </c>
      <c r="G272" s="1736" t="s">
        <v>8032</v>
      </c>
      <c r="H272" s="1736">
        <v>0</v>
      </c>
      <c r="I272" s="1736">
        <v>6.0931506849315067</v>
      </c>
      <c r="J272" s="547">
        <v>200</v>
      </c>
      <c r="K272" s="547">
        <v>200</v>
      </c>
      <c r="L272" s="539">
        <f t="shared" si="20"/>
        <v>1218.6301369863013</v>
      </c>
      <c r="M272" s="542">
        <f t="shared" si="21"/>
        <v>-1.3665024630541756E-2</v>
      </c>
      <c r="N272" s="542">
        <f t="shared" si="22"/>
        <v>-5.829195630585704E-3</v>
      </c>
      <c r="O272" s="555">
        <v>1.1299999999999999E-3</v>
      </c>
      <c r="P272" s="555">
        <v>0</v>
      </c>
      <c r="Q272" s="542">
        <f t="shared" si="23"/>
        <v>1.1299999999999999E-3</v>
      </c>
      <c r="R272" s="550">
        <f t="shared" si="24"/>
        <v>0.22599999999999998</v>
      </c>
      <c r="S272" s="550">
        <f t="shared" si="25"/>
        <v>0.22599999999999998</v>
      </c>
      <c r="T272" s="547">
        <v>0</v>
      </c>
      <c r="U272" s="547">
        <v>200</v>
      </c>
      <c r="V272" s="547">
        <v>200</v>
      </c>
      <c r="X272" s="231" t="s">
        <v>8969</v>
      </c>
      <c r="Z272" s="1369"/>
      <c r="AB272" s="1361"/>
      <c r="AC272" s="1362"/>
      <c r="AD272" s="582">
        <v>261</v>
      </c>
      <c r="AE272" s="576" t="s">
        <v>8970</v>
      </c>
      <c r="AF272" s="593" t="s">
        <v>8971</v>
      </c>
      <c r="AG272" s="593" t="s">
        <v>8972</v>
      </c>
      <c r="AH272" s="593" t="s">
        <v>8973</v>
      </c>
      <c r="AI272" s="593" t="s">
        <v>8974</v>
      </c>
      <c r="AJ272" s="593" t="s">
        <v>8975</v>
      </c>
      <c r="AK272" s="594" t="s">
        <v>8976</v>
      </c>
      <c r="AL272" s="595" t="s">
        <v>8977</v>
      </c>
      <c r="AM272" s="596" t="s">
        <v>8978</v>
      </c>
      <c r="AN272" s="596" t="s">
        <v>8979</v>
      </c>
      <c r="AO272" s="539" t="s">
        <v>8980</v>
      </c>
      <c r="AP272" s="542" t="s">
        <v>8981</v>
      </c>
      <c r="AQ272" s="542" t="s">
        <v>8982</v>
      </c>
      <c r="AR272" s="577" t="s">
        <v>8983</v>
      </c>
      <c r="AS272" s="577" t="s">
        <v>8984</v>
      </c>
      <c r="AT272" s="542" t="s">
        <v>8985</v>
      </c>
      <c r="AU272" s="499" t="s">
        <v>8986</v>
      </c>
      <c r="AV272" s="499" t="s">
        <v>8987</v>
      </c>
      <c r="AW272" s="513" t="s">
        <v>8988</v>
      </c>
      <c r="AX272" s="513" t="s">
        <v>8989</v>
      </c>
      <c r="AY272" s="612" t="s">
        <v>8990</v>
      </c>
    </row>
    <row r="273" spans="2:51" ht="15" customHeight="1" outlineLevel="1" thickBot="1">
      <c r="B273" s="1735" t="s">
        <v>8991</v>
      </c>
      <c r="C273" s="1736">
        <v>0</v>
      </c>
      <c r="D273" s="1736">
        <v>0</v>
      </c>
      <c r="E273" s="1736" t="s">
        <v>3354</v>
      </c>
      <c r="F273" s="1736">
        <v>0</v>
      </c>
      <c r="G273" s="1736" t="s">
        <v>8032</v>
      </c>
      <c r="H273" s="1736">
        <v>0</v>
      </c>
      <c r="I273" s="1736">
        <v>3.978082191780822</v>
      </c>
      <c r="J273" s="547">
        <v>200</v>
      </c>
      <c r="K273" s="547">
        <v>200</v>
      </c>
      <c r="L273" s="539">
        <f t="shared" si="20"/>
        <v>795.61643835616439</v>
      </c>
      <c r="M273" s="542">
        <f t="shared" si="21"/>
        <v>-1.3665024630541756E-2</v>
      </c>
      <c r="N273" s="542">
        <f t="shared" si="22"/>
        <v>-5.829195630585704E-3</v>
      </c>
      <c r="O273" s="555">
        <v>1.1299999999999999E-3</v>
      </c>
      <c r="P273" s="555">
        <v>0</v>
      </c>
      <c r="Q273" s="542">
        <f t="shared" si="23"/>
        <v>1.1299999999999999E-3</v>
      </c>
      <c r="R273" s="550">
        <f t="shared" si="24"/>
        <v>0.22599999999999998</v>
      </c>
      <c r="S273" s="550">
        <f t="shared" si="25"/>
        <v>0.22599999999999998</v>
      </c>
      <c r="T273" s="547">
        <v>0</v>
      </c>
      <c r="U273" s="547">
        <v>200</v>
      </c>
      <c r="V273" s="547">
        <v>200</v>
      </c>
      <c r="X273" s="231" t="s">
        <v>8992</v>
      </c>
      <c r="Z273" s="1369"/>
      <c r="AB273" s="1361"/>
      <c r="AC273" s="1362"/>
      <c r="AD273" s="582">
        <v>262</v>
      </c>
      <c r="AE273" s="576" t="s">
        <v>8993</v>
      </c>
      <c r="AF273" s="593" t="s">
        <v>8994</v>
      </c>
      <c r="AG273" s="593" t="s">
        <v>8995</v>
      </c>
      <c r="AH273" s="593" t="s">
        <v>8996</v>
      </c>
      <c r="AI273" s="593" t="s">
        <v>8997</v>
      </c>
      <c r="AJ273" s="593" t="s">
        <v>8998</v>
      </c>
      <c r="AK273" s="594" t="s">
        <v>8999</v>
      </c>
      <c r="AL273" s="595" t="s">
        <v>9000</v>
      </c>
      <c r="AM273" s="596" t="s">
        <v>9001</v>
      </c>
      <c r="AN273" s="596" t="s">
        <v>9002</v>
      </c>
      <c r="AO273" s="539" t="s">
        <v>9003</v>
      </c>
      <c r="AP273" s="542" t="s">
        <v>9004</v>
      </c>
      <c r="AQ273" s="542" t="s">
        <v>9005</v>
      </c>
      <c r="AR273" s="577" t="s">
        <v>9006</v>
      </c>
      <c r="AS273" s="577" t="s">
        <v>9007</v>
      </c>
      <c r="AT273" s="542" t="s">
        <v>9008</v>
      </c>
      <c r="AU273" s="499" t="s">
        <v>9009</v>
      </c>
      <c r="AV273" s="499" t="s">
        <v>9010</v>
      </c>
      <c r="AW273" s="513" t="s">
        <v>9011</v>
      </c>
      <c r="AX273" s="513" t="s">
        <v>9012</v>
      </c>
      <c r="AY273" s="612" t="s">
        <v>9013</v>
      </c>
    </row>
    <row r="274" spans="2:51" ht="15" customHeight="1" outlineLevel="1" thickBot="1">
      <c r="B274" s="1735" t="s">
        <v>9014</v>
      </c>
      <c r="C274" s="1736">
        <v>0</v>
      </c>
      <c r="D274" s="1736">
        <v>0</v>
      </c>
      <c r="E274" s="1736" t="s">
        <v>3354</v>
      </c>
      <c r="F274" s="1736">
        <v>0</v>
      </c>
      <c r="G274" s="1736" t="s">
        <v>8032</v>
      </c>
      <c r="H274" s="1736">
        <v>0</v>
      </c>
      <c r="I274" s="1736">
        <v>2.0904109589041098</v>
      </c>
      <c r="J274" s="547">
        <v>100</v>
      </c>
      <c r="K274" s="547">
        <v>100</v>
      </c>
      <c r="L274" s="539">
        <f t="shared" si="20"/>
        <v>209.04109589041099</v>
      </c>
      <c r="M274" s="542">
        <f t="shared" si="21"/>
        <v>-1.3665024630541756E-2</v>
      </c>
      <c r="N274" s="542">
        <f t="shared" si="22"/>
        <v>-5.829195630585704E-3</v>
      </c>
      <c r="O274" s="555">
        <v>1.1299999999999999E-3</v>
      </c>
      <c r="P274" s="555">
        <v>0</v>
      </c>
      <c r="Q274" s="542">
        <f t="shared" si="23"/>
        <v>1.1299999999999999E-3</v>
      </c>
      <c r="R274" s="550">
        <f t="shared" si="24"/>
        <v>0.11299999999999999</v>
      </c>
      <c r="S274" s="550">
        <f t="shared" si="25"/>
        <v>0.11299999999999999</v>
      </c>
      <c r="T274" s="547">
        <v>0</v>
      </c>
      <c r="U274" s="547">
        <v>100</v>
      </c>
      <c r="V274" s="547">
        <v>100</v>
      </c>
      <c r="X274" s="231" t="s">
        <v>9015</v>
      </c>
      <c r="Z274" s="1369"/>
      <c r="AB274" s="1361"/>
      <c r="AC274" s="1362"/>
      <c r="AD274" s="582">
        <v>263</v>
      </c>
      <c r="AE274" s="576" t="s">
        <v>9016</v>
      </c>
      <c r="AF274" s="593" t="s">
        <v>9017</v>
      </c>
      <c r="AG274" s="593" t="s">
        <v>9018</v>
      </c>
      <c r="AH274" s="593" t="s">
        <v>9019</v>
      </c>
      <c r="AI274" s="593" t="s">
        <v>9020</v>
      </c>
      <c r="AJ274" s="593" t="s">
        <v>9021</v>
      </c>
      <c r="AK274" s="594" t="s">
        <v>9022</v>
      </c>
      <c r="AL274" s="595" t="s">
        <v>9023</v>
      </c>
      <c r="AM274" s="596" t="s">
        <v>9024</v>
      </c>
      <c r="AN274" s="596" t="s">
        <v>9025</v>
      </c>
      <c r="AO274" s="539" t="s">
        <v>9026</v>
      </c>
      <c r="AP274" s="542" t="s">
        <v>9027</v>
      </c>
      <c r="AQ274" s="542" t="s">
        <v>9028</v>
      </c>
      <c r="AR274" s="577" t="s">
        <v>9029</v>
      </c>
      <c r="AS274" s="577" t="s">
        <v>9030</v>
      </c>
      <c r="AT274" s="542" t="s">
        <v>9031</v>
      </c>
      <c r="AU274" s="499" t="s">
        <v>9032</v>
      </c>
      <c r="AV274" s="499" t="s">
        <v>9033</v>
      </c>
      <c r="AW274" s="513" t="s">
        <v>9034</v>
      </c>
      <c r="AX274" s="513" t="s">
        <v>9035</v>
      </c>
      <c r="AY274" s="612" t="s">
        <v>9036</v>
      </c>
    </row>
    <row r="275" spans="2:51" ht="15" customHeight="1" outlineLevel="1" thickBot="1">
      <c r="B275" s="1735" t="s">
        <v>9037</v>
      </c>
      <c r="C275" s="1736">
        <v>0</v>
      </c>
      <c r="D275" s="1736">
        <v>0</v>
      </c>
      <c r="E275" s="1736" t="s">
        <v>3354</v>
      </c>
      <c r="F275" s="1736">
        <v>0</v>
      </c>
      <c r="G275" s="1736" t="s">
        <v>8032</v>
      </c>
      <c r="H275" s="1736">
        <v>0</v>
      </c>
      <c r="I275" s="1736">
        <v>2.8191780821917809</v>
      </c>
      <c r="J275" s="547">
        <v>50</v>
      </c>
      <c r="K275" s="547">
        <v>50</v>
      </c>
      <c r="L275" s="539">
        <f t="shared" si="20"/>
        <v>140.95890410958904</v>
      </c>
      <c r="M275" s="542">
        <f t="shared" si="21"/>
        <v>-1.3665024630541756E-2</v>
      </c>
      <c r="N275" s="542">
        <f t="shared" si="22"/>
        <v>-5.829195630585704E-3</v>
      </c>
      <c r="O275" s="555">
        <v>1.1299999999999999E-3</v>
      </c>
      <c r="P275" s="555">
        <v>0</v>
      </c>
      <c r="Q275" s="542">
        <f t="shared" si="23"/>
        <v>1.1299999999999999E-3</v>
      </c>
      <c r="R275" s="550">
        <f t="shared" si="24"/>
        <v>5.6499999999999995E-2</v>
      </c>
      <c r="S275" s="550">
        <f t="shared" si="25"/>
        <v>5.6499999999999995E-2</v>
      </c>
      <c r="T275" s="547">
        <v>0</v>
      </c>
      <c r="U275" s="547">
        <v>50</v>
      </c>
      <c r="V275" s="547">
        <v>50</v>
      </c>
      <c r="X275" s="231" t="s">
        <v>9038</v>
      </c>
      <c r="Z275" s="1369"/>
      <c r="AB275" s="1361"/>
      <c r="AC275" s="1362"/>
      <c r="AD275" s="582">
        <v>264</v>
      </c>
      <c r="AE275" s="576" t="s">
        <v>9039</v>
      </c>
      <c r="AF275" s="593" t="s">
        <v>9040</v>
      </c>
      <c r="AG275" s="593" t="s">
        <v>9041</v>
      </c>
      <c r="AH275" s="593" t="s">
        <v>9042</v>
      </c>
      <c r="AI275" s="593" t="s">
        <v>9043</v>
      </c>
      <c r="AJ275" s="593" t="s">
        <v>9044</v>
      </c>
      <c r="AK275" s="594" t="s">
        <v>9045</v>
      </c>
      <c r="AL275" s="595" t="s">
        <v>9046</v>
      </c>
      <c r="AM275" s="596" t="s">
        <v>9047</v>
      </c>
      <c r="AN275" s="596" t="s">
        <v>9048</v>
      </c>
      <c r="AO275" s="539" t="s">
        <v>9049</v>
      </c>
      <c r="AP275" s="542" t="s">
        <v>9050</v>
      </c>
      <c r="AQ275" s="542" t="s">
        <v>9051</v>
      </c>
      <c r="AR275" s="577" t="s">
        <v>9052</v>
      </c>
      <c r="AS275" s="577" t="s">
        <v>9053</v>
      </c>
      <c r="AT275" s="542" t="s">
        <v>9054</v>
      </c>
      <c r="AU275" s="499" t="s">
        <v>9055</v>
      </c>
      <c r="AV275" s="499" t="s">
        <v>9056</v>
      </c>
      <c r="AW275" s="513" t="s">
        <v>9057</v>
      </c>
      <c r="AX275" s="513" t="s">
        <v>9058</v>
      </c>
      <c r="AY275" s="612" t="s">
        <v>9059</v>
      </c>
    </row>
    <row r="276" spans="2:51" ht="15" customHeight="1" outlineLevel="1" thickBot="1">
      <c r="B276" s="1735" t="s">
        <v>9060</v>
      </c>
      <c r="C276" s="1736">
        <v>0</v>
      </c>
      <c r="D276" s="1736">
        <v>0</v>
      </c>
      <c r="E276" s="1736" t="s">
        <v>3354</v>
      </c>
      <c r="F276" s="1736">
        <v>0</v>
      </c>
      <c r="G276" s="1736" t="s">
        <v>8032</v>
      </c>
      <c r="H276" s="1736">
        <v>0</v>
      </c>
      <c r="I276" s="1736">
        <v>6.0931506849315067</v>
      </c>
      <c r="J276" s="547">
        <v>50</v>
      </c>
      <c r="K276" s="547">
        <v>50</v>
      </c>
      <c r="L276" s="539">
        <f t="shared" si="20"/>
        <v>304.65753424657532</v>
      </c>
      <c r="M276" s="542">
        <f t="shared" si="21"/>
        <v>-1.3665024630541756E-2</v>
      </c>
      <c r="N276" s="542">
        <f t="shared" si="22"/>
        <v>-5.829195630585704E-3</v>
      </c>
      <c r="O276" s="555">
        <v>1.1299999999999999E-3</v>
      </c>
      <c r="P276" s="555">
        <v>0</v>
      </c>
      <c r="Q276" s="542">
        <f t="shared" si="23"/>
        <v>1.1299999999999999E-3</v>
      </c>
      <c r="R276" s="550">
        <f t="shared" si="24"/>
        <v>5.6499999999999995E-2</v>
      </c>
      <c r="S276" s="550">
        <f t="shared" si="25"/>
        <v>5.6499999999999995E-2</v>
      </c>
      <c r="T276" s="547">
        <v>0</v>
      </c>
      <c r="U276" s="547">
        <v>50</v>
      </c>
      <c r="V276" s="547">
        <v>50</v>
      </c>
      <c r="X276" s="231" t="s">
        <v>9061</v>
      </c>
      <c r="Z276" s="1369"/>
      <c r="AB276" s="1361"/>
      <c r="AC276" s="1362"/>
      <c r="AD276" s="582">
        <v>265</v>
      </c>
      <c r="AE276" s="576" t="s">
        <v>9062</v>
      </c>
      <c r="AF276" s="593" t="s">
        <v>9063</v>
      </c>
      <c r="AG276" s="593" t="s">
        <v>9064</v>
      </c>
      <c r="AH276" s="593" t="s">
        <v>9065</v>
      </c>
      <c r="AI276" s="593" t="s">
        <v>9066</v>
      </c>
      <c r="AJ276" s="593" t="s">
        <v>9067</v>
      </c>
      <c r="AK276" s="594" t="s">
        <v>9068</v>
      </c>
      <c r="AL276" s="595" t="s">
        <v>9069</v>
      </c>
      <c r="AM276" s="596" t="s">
        <v>9070</v>
      </c>
      <c r="AN276" s="596" t="s">
        <v>9071</v>
      </c>
      <c r="AO276" s="539" t="s">
        <v>9072</v>
      </c>
      <c r="AP276" s="542" t="s">
        <v>9073</v>
      </c>
      <c r="AQ276" s="542" t="s">
        <v>9074</v>
      </c>
      <c r="AR276" s="577" t="s">
        <v>9075</v>
      </c>
      <c r="AS276" s="577" t="s">
        <v>9076</v>
      </c>
      <c r="AT276" s="542" t="s">
        <v>9077</v>
      </c>
      <c r="AU276" s="499" t="s">
        <v>9078</v>
      </c>
      <c r="AV276" s="499" t="s">
        <v>9079</v>
      </c>
      <c r="AW276" s="513" t="s">
        <v>9080</v>
      </c>
      <c r="AX276" s="513" t="s">
        <v>9081</v>
      </c>
      <c r="AY276" s="612" t="s">
        <v>9082</v>
      </c>
    </row>
    <row r="277" spans="2:51" ht="15" customHeight="1" outlineLevel="1" thickBot="1">
      <c r="B277" s="1735" t="s">
        <v>9083</v>
      </c>
      <c r="C277" s="1736">
        <v>0</v>
      </c>
      <c r="D277" s="1736">
        <v>0</v>
      </c>
      <c r="E277" s="1736" t="s">
        <v>3354</v>
      </c>
      <c r="F277" s="1736">
        <v>0</v>
      </c>
      <c r="G277" s="1736" t="s">
        <v>8032</v>
      </c>
      <c r="H277" s="1736">
        <v>0</v>
      </c>
      <c r="I277" s="1736">
        <v>3.7041095890410958</v>
      </c>
      <c r="J277" s="547">
        <v>143.554</v>
      </c>
      <c r="K277" s="547">
        <v>143.554</v>
      </c>
      <c r="L277" s="539">
        <f t="shared" ref="L277:L340" si="26">I277*J277</f>
        <v>531.73974794520552</v>
      </c>
      <c r="M277" s="542">
        <f t="shared" ref="M277:M340" si="27">IF(Q277=0,0,((1+Q277)/(1+$C$824))-1)</f>
        <v>-1.3665024630541756E-2</v>
      </c>
      <c r="N277" s="542">
        <f t="shared" ref="N277:N340" si="28">IF(Q277=0,0,((1+Q277)/(1+$C$825))-1)</f>
        <v>-5.829195630585704E-3</v>
      </c>
      <c r="O277" s="555">
        <v>1.1299999999999999E-3</v>
      </c>
      <c r="P277" s="555">
        <v>0</v>
      </c>
      <c r="Q277" s="542">
        <f t="shared" si="23"/>
        <v>1.1299999999999999E-3</v>
      </c>
      <c r="R277" s="550">
        <f t="shared" si="24"/>
        <v>0.16221601999999999</v>
      </c>
      <c r="S277" s="550">
        <f t="shared" si="25"/>
        <v>0.16221601999999999</v>
      </c>
      <c r="T277" s="547">
        <v>0</v>
      </c>
      <c r="U277" s="547">
        <v>143.554</v>
      </c>
      <c r="V277" s="547">
        <v>143.554</v>
      </c>
      <c r="X277" s="231" t="s">
        <v>9084</v>
      </c>
      <c r="Z277" s="1369"/>
      <c r="AB277" s="1361"/>
      <c r="AC277" s="1362"/>
      <c r="AD277" s="582">
        <v>266</v>
      </c>
      <c r="AE277" s="576" t="s">
        <v>9085</v>
      </c>
      <c r="AF277" s="593" t="s">
        <v>9086</v>
      </c>
      <c r="AG277" s="593" t="s">
        <v>9087</v>
      </c>
      <c r="AH277" s="593" t="s">
        <v>9088</v>
      </c>
      <c r="AI277" s="593" t="s">
        <v>9089</v>
      </c>
      <c r="AJ277" s="593" t="s">
        <v>9090</v>
      </c>
      <c r="AK277" s="594" t="s">
        <v>9091</v>
      </c>
      <c r="AL277" s="595" t="s">
        <v>9092</v>
      </c>
      <c r="AM277" s="596" t="s">
        <v>9093</v>
      </c>
      <c r="AN277" s="596" t="s">
        <v>9094</v>
      </c>
      <c r="AO277" s="539" t="s">
        <v>9095</v>
      </c>
      <c r="AP277" s="542" t="s">
        <v>9096</v>
      </c>
      <c r="AQ277" s="542" t="s">
        <v>9097</v>
      </c>
      <c r="AR277" s="577" t="s">
        <v>9098</v>
      </c>
      <c r="AS277" s="577" t="s">
        <v>9099</v>
      </c>
      <c r="AT277" s="542" t="s">
        <v>9100</v>
      </c>
      <c r="AU277" s="499" t="s">
        <v>9101</v>
      </c>
      <c r="AV277" s="499" t="s">
        <v>9102</v>
      </c>
      <c r="AW277" s="513" t="s">
        <v>9103</v>
      </c>
      <c r="AX277" s="513" t="s">
        <v>9104</v>
      </c>
      <c r="AY277" s="612" t="s">
        <v>9105</v>
      </c>
    </row>
    <row r="278" spans="2:51" ht="15" customHeight="1" outlineLevel="1" thickBot="1">
      <c r="B278" s="1735" t="s">
        <v>9106</v>
      </c>
      <c r="C278" s="1736">
        <v>0</v>
      </c>
      <c r="D278" s="1736">
        <v>0</v>
      </c>
      <c r="E278" s="1736" t="s">
        <v>3354</v>
      </c>
      <c r="F278" s="1736">
        <v>0</v>
      </c>
      <c r="G278" s="1736" t="s">
        <v>8032</v>
      </c>
      <c r="H278" s="1736">
        <v>0</v>
      </c>
      <c r="I278" s="1736">
        <v>5.9972602739726026</v>
      </c>
      <c r="J278" s="547">
        <v>6.4459999999999997</v>
      </c>
      <c r="K278" s="547">
        <v>6.4459999999999997</v>
      </c>
      <c r="L278" s="539">
        <f t="shared" si="26"/>
        <v>38.658339726027393</v>
      </c>
      <c r="M278" s="542">
        <f t="shared" si="27"/>
        <v>-1.3665024630541756E-2</v>
      </c>
      <c r="N278" s="542">
        <f t="shared" si="28"/>
        <v>-5.829195630585704E-3</v>
      </c>
      <c r="O278" s="555">
        <v>1.1299999999999999E-3</v>
      </c>
      <c r="P278" s="555">
        <v>0</v>
      </c>
      <c r="Q278" s="542">
        <f t="shared" ref="Q278:Q341" si="29">P278+O278</f>
        <v>1.1299999999999999E-3</v>
      </c>
      <c r="R278" s="550">
        <f t="shared" ref="R278:R341" si="30">Q278*K278</f>
        <v>7.2839799999999989E-3</v>
      </c>
      <c r="S278" s="550">
        <f t="shared" ref="S278:S341" si="31">R278</f>
        <v>7.2839799999999989E-3</v>
      </c>
      <c r="T278" s="547">
        <v>0</v>
      </c>
      <c r="U278" s="547">
        <v>6.4459999999999997</v>
      </c>
      <c r="V278" s="547">
        <v>6.4459999999999997</v>
      </c>
      <c r="X278" s="231" t="s">
        <v>9107</v>
      </c>
      <c r="Z278" s="1369"/>
      <c r="AB278" s="1361"/>
      <c r="AC278" s="1362"/>
      <c r="AD278" s="582">
        <v>267</v>
      </c>
      <c r="AE278" s="576" t="s">
        <v>9108</v>
      </c>
      <c r="AF278" s="593" t="s">
        <v>9109</v>
      </c>
      <c r="AG278" s="593" t="s">
        <v>9110</v>
      </c>
      <c r="AH278" s="593" t="s">
        <v>9111</v>
      </c>
      <c r="AI278" s="593" t="s">
        <v>9112</v>
      </c>
      <c r="AJ278" s="593" t="s">
        <v>9113</v>
      </c>
      <c r="AK278" s="594" t="s">
        <v>9114</v>
      </c>
      <c r="AL278" s="595" t="s">
        <v>9115</v>
      </c>
      <c r="AM278" s="596" t="s">
        <v>9116</v>
      </c>
      <c r="AN278" s="596" t="s">
        <v>9117</v>
      </c>
      <c r="AO278" s="539" t="s">
        <v>9118</v>
      </c>
      <c r="AP278" s="542" t="s">
        <v>9119</v>
      </c>
      <c r="AQ278" s="542" t="s">
        <v>9120</v>
      </c>
      <c r="AR278" s="577" t="s">
        <v>9121</v>
      </c>
      <c r="AS278" s="577" t="s">
        <v>9122</v>
      </c>
      <c r="AT278" s="542" t="s">
        <v>9123</v>
      </c>
      <c r="AU278" s="499" t="s">
        <v>9124</v>
      </c>
      <c r="AV278" s="499" t="s">
        <v>9125</v>
      </c>
      <c r="AW278" s="513" t="s">
        <v>9126</v>
      </c>
      <c r="AX278" s="513" t="s">
        <v>9127</v>
      </c>
      <c r="AY278" s="612" t="s">
        <v>9128</v>
      </c>
    </row>
    <row r="279" spans="2:51" ht="15" customHeight="1" outlineLevel="1" thickBot="1">
      <c r="B279" s="1735" t="s">
        <v>9129</v>
      </c>
      <c r="C279" s="1736">
        <v>0</v>
      </c>
      <c r="D279" s="1736">
        <v>0</v>
      </c>
      <c r="E279" s="1736" t="s">
        <v>3354</v>
      </c>
      <c r="F279" s="1736">
        <v>0</v>
      </c>
      <c r="G279" s="1736" t="s">
        <v>8032</v>
      </c>
      <c r="H279" s="1736">
        <v>0</v>
      </c>
      <c r="I279" s="1736">
        <v>2.0904109589041098</v>
      </c>
      <c r="J279" s="547">
        <v>150</v>
      </c>
      <c r="K279" s="547">
        <v>150</v>
      </c>
      <c r="L279" s="539">
        <f t="shared" si="26"/>
        <v>313.56164383561645</v>
      </c>
      <c r="M279" s="542">
        <f t="shared" si="27"/>
        <v>-1.3665024630541756E-2</v>
      </c>
      <c r="N279" s="542">
        <f t="shared" si="28"/>
        <v>-5.829195630585704E-3</v>
      </c>
      <c r="O279" s="555">
        <v>1.1299999999999999E-3</v>
      </c>
      <c r="P279" s="555">
        <v>0</v>
      </c>
      <c r="Q279" s="542">
        <f t="shared" si="29"/>
        <v>1.1299999999999999E-3</v>
      </c>
      <c r="R279" s="550">
        <f t="shared" si="30"/>
        <v>0.16949999999999998</v>
      </c>
      <c r="S279" s="550">
        <f t="shared" si="31"/>
        <v>0.16949999999999998</v>
      </c>
      <c r="T279" s="547">
        <v>0</v>
      </c>
      <c r="U279" s="547">
        <v>150</v>
      </c>
      <c r="V279" s="547">
        <v>150</v>
      </c>
      <c r="X279" s="231" t="s">
        <v>9130</v>
      </c>
      <c r="Z279" s="1369"/>
      <c r="AB279" s="1361"/>
      <c r="AC279" s="1362"/>
      <c r="AD279" s="582">
        <v>268</v>
      </c>
      <c r="AE279" s="576" t="s">
        <v>9131</v>
      </c>
      <c r="AF279" s="593" t="s">
        <v>9132</v>
      </c>
      <c r="AG279" s="593" t="s">
        <v>9133</v>
      </c>
      <c r="AH279" s="593" t="s">
        <v>9134</v>
      </c>
      <c r="AI279" s="593" t="s">
        <v>9135</v>
      </c>
      <c r="AJ279" s="593" t="s">
        <v>9136</v>
      </c>
      <c r="AK279" s="594" t="s">
        <v>9137</v>
      </c>
      <c r="AL279" s="595" t="s">
        <v>9138</v>
      </c>
      <c r="AM279" s="596" t="s">
        <v>9139</v>
      </c>
      <c r="AN279" s="596" t="s">
        <v>9140</v>
      </c>
      <c r="AO279" s="539" t="s">
        <v>9141</v>
      </c>
      <c r="AP279" s="542" t="s">
        <v>9142</v>
      </c>
      <c r="AQ279" s="542" t="s">
        <v>9143</v>
      </c>
      <c r="AR279" s="577" t="s">
        <v>9144</v>
      </c>
      <c r="AS279" s="577" t="s">
        <v>9145</v>
      </c>
      <c r="AT279" s="542" t="s">
        <v>9146</v>
      </c>
      <c r="AU279" s="499" t="s">
        <v>9147</v>
      </c>
      <c r="AV279" s="499" t="s">
        <v>9148</v>
      </c>
      <c r="AW279" s="513" t="s">
        <v>9149</v>
      </c>
      <c r="AX279" s="513" t="s">
        <v>9150</v>
      </c>
      <c r="AY279" s="612" t="s">
        <v>9151</v>
      </c>
    </row>
    <row r="280" spans="2:51" ht="15" customHeight="1" outlineLevel="1" thickBot="1">
      <c r="B280" s="1735" t="s">
        <v>9152</v>
      </c>
      <c r="C280" s="1736">
        <v>0</v>
      </c>
      <c r="D280" s="1736">
        <v>0</v>
      </c>
      <c r="E280" s="1736" t="s">
        <v>3354</v>
      </c>
      <c r="F280" s="1736">
        <v>0</v>
      </c>
      <c r="G280" s="1736" t="s">
        <v>8032</v>
      </c>
      <c r="H280" s="1736">
        <v>0</v>
      </c>
      <c r="I280" s="1736">
        <v>7.065753424657534</v>
      </c>
      <c r="J280" s="547">
        <v>60</v>
      </c>
      <c r="K280" s="547">
        <v>60</v>
      </c>
      <c r="L280" s="539">
        <f t="shared" si="26"/>
        <v>423.94520547945206</v>
      </c>
      <c r="M280" s="542">
        <f t="shared" si="27"/>
        <v>-1.3665024630541756E-2</v>
      </c>
      <c r="N280" s="542">
        <f t="shared" si="28"/>
        <v>-5.829195630585704E-3</v>
      </c>
      <c r="O280" s="555">
        <v>1.1299999999999999E-3</v>
      </c>
      <c r="P280" s="555">
        <v>0</v>
      </c>
      <c r="Q280" s="542">
        <f t="shared" si="29"/>
        <v>1.1299999999999999E-3</v>
      </c>
      <c r="R280" s="550">
        <f t="shared" si="30"/>
        <v>6.7799999999999999E-2</v>
      </c>
      <c r="S280" s="550">
        <f t="shared" si="31"/>
        <v>6.7799999999999999E-2</v>
      </c>
      <c r="T280" s="547">
        <v>0</v>
      </c>
      <c r="U280" s="547">
        <v>60</v>
      </c>
      <c r="V280" s="547">
        <v>60</v>
      </c>
      <c r="X280" s="231" t="s">
        <v>9153</v>
      </c>
      <c r="Z280" s="1369"/>
      <c r="AB280" s="1361"/>
      <c r="AC280" s="1362"/>
      <c r="AD280" s="582">
        <v>269</v>
      </c>
      <c r="AE280" s="576" t="s">
        <v>9154</v>
      </c>
      <c r="AF280" s="593" t="s">
        <v>9155</v>
      </c>
      <c r="AG280" s="593" t="s">
        <v>9156</v>
      </c>
      <c r="AH280" s="593" t="s">
        <v>9157</v>
      </c>
      <c r="AI280" s="593" t="s">
        <v>9158</v>
      </c>
      <c r="AJ280" s="593" t="s">
        <v>9159</v>
      </c>
      <c r="AK280" s="594" t="s">
        <v>9160</v>
      </c>
      <c r="AL280" s="595" t="s">
        <v>9161</v>
      </c>
      <c r="AM280" s="596" t="s">
        <v>9162</v>
      </c>
      <c r="AN280" s="596" t="s">
        <v>9163</v>
      </c>
      <c r="AO280" s="539" t="s">
        <v>9164</v>
      </c>
      <c r="AP280" s="542" t="s">
        <v>9165</v>
      </c>
      <c r="AQ280" s="542" t="s">
        <v>9166</v>
      </c>
      <c r="AR280" s="577" t="s">
        <v>9167</v>
      </c>
      <c r="AS280" s="577" t="s">
        <v>9168</v>
      </c>
      <c r="AT280" s="542" t="s">
        <v>9169</v>
      </c>
      <c r="AU280" s="499" t="s">
        <v>9170</v>
      </c>
      <c r="AV280" s="499" t="s">
        <v>9171</v>
      </c>
      <c r="AW280" s="513" t="s">
        <v>9172</v>
      </c>
      <c r="AX280" s="513" t="s">
        <v>9173</v>
      </c>
      <c r="AY280" s="612" t="s">
        <v>9174</v>
      </c>
    </row>
    <row r="281" spans="2:51" ht="15" customHeight="1" outlineLevel="1" thickBot="1">
      <c r="B281" s="1735" t="s">
        <v>9175</v>
      </c>
      <c r="C281" s="1736">
        <v>0</v>
      </c>
      <c r="D281" s="1736">
        <v>0</v>
      </c>
      <c r="E281" s="1736" t="s">
        <v>3354</v>
      </c>
      <c r="F281" s="1736">
        <v>0</v>
      </c>
      <c r="G281" s="1736" t="s">
        <v>8032</v>
      </c>
      <c r="H281" s="1736">
        <v>0</v>
      </c>
      <c r="I281" s="1736">
        <v>11.983561643835616</v>
      </c>
      <c r="J281" s="547">
        <v>40</v>
      </c>
      <c r="K281" s="547">
        <v>40</v>
      </c>
      <c r="L281" s="539">
        <f t="shared" si="26"/>
        <v>479.34246575342462</v>
      </c>
      <c r="M281" s="542">
        <f t="shared" si="27"/>
        <v>-1.3665024630541756E-2</v>
      </c>
      <c r="N281" s="542">
        <f t="shared" si="28"/>
        <v>-5.829195630585704E-3</v>
      </c>
      <c r="O281" s="555">
        <v>1.1299999999999999E-3</v>
      </c>
      <c r="P281" s="555">
        <v>0</v>
      </c>
      <c r="Q281" s="542">
        <f t="shared" si="29"/>
        <v>1.1299999999999999E-3</v>
      </c>
      <c r="R281" s="550">
        <f t="shared" si="30"/>
        <v>4.5199999999999997E-2</v>
      </c>
      <c r="S281" s="550">
        <f t="shared" si="31"/>
        <v>4.5199999999999997E-2</v>
      </c>
      <c r="T281" s="547">
        <v>0</v>
      </c>
      <c r="U281" s="547">
        <v>40</v>
      </c>
      <c r="V281" s="547">
        <v>40</v>
      </c>
      <c r="X281" s="231" t="s">
        <v>9176</v>
      </c>
      <c r="Z281" s="1369"/>
      <c r="AB281" s="1361"/>
      <c r="AC281" s="1362"/>
      <c r="AD281" s="582">
        <v>270</v>
      </c>
      <c r="AE281" s="576" t="s">
        <v>9177</v>
      </c>
      <c r="AF281" s="593" t="s">
        <v>9178</v>
      </c>
      <c r="AG281" s="593" t="s">
        <v>9179</v>
      </c>
      <c r="AH281" s="593" t="s">
        <v>9180</v>
      </c>
      <c r="AI281" s="593" t="s">
        <v>9181</v>
      </c>
      <c r="AJ281" s="593" t="s">
        <v>9182</v>
      </c>
      <c r="AK281" s="594" t="s">
        <v>9183</v>
      </c>
      <c r="AL281" s="595" t="s">
        <v>9184</v>
      </c>
      <c r="AM281" s="596" t="s">
        <v>9185</v>
      </c>
      <c r="AN281" s="596" t="s">
        <v>9186</v>
      </c>
      <c r="AO281" s="539" t="s">
        <v>9187</v>
      </c>
      <c r="AP281" s="542" t="s">
        <v>9188</v>
      </c>
      <c r="AQ281" s="542" t="s">
        <v>9189</v>
      </c>
      <c r="AR281" s="577" t="s">
        <v>9190</v>
      </c>
      <c r="AS281" s="577" t="s">
        <v>9191</v>
      </c>
      <c r="AT281" s="542" t="s">
        <v>9192</v>
      </c>
      <c r="AU281" s="499" t="s">
        <v>9193</v>
      </c>
      <c r="AV281" s="499" t="s">
        <v>9194</v>
      </c>
      <c r="AW281" s="513" t="s">
        <v>9195</v>
      </c>
      <c r="AX281" s="513" t="s">
        <v>9196</v>
      </c>
      <c r="AY281" s="612" t="s">
        <v>9197</v>
      </c>
    </row>
    <row r="282" spans="2:51" ht="15" customHeight="1" outlineLevel="1" thickBot="1">
      <c r="B282" s="1735" t="s">
        <v>9198</v>
      </c>
      <c r="C282" s="1736">
        <v>0</v>
      </c>
      <c r="D282" s="1736">
        <v>0</v>
      </c>
      <c r="E282" s="1736" t="s">
        <v>3354</v>
      </c>
      <c r="F282" s="1736">
        <v>0</v>
      </c>
      <c r="G282" s="1736" t="s">
        <v>8032</v>
      </c>
      <c r="H282" s="1736">
        <v>0</v>
      </c>
      <c r="I282" s="1736">
        <v>8.9808219178082194</v>
      </c>
      <c r="J282" s="547">
        <v>50</v>
      </c>
      <c r="K282" s="547">
        <v>50</v>
      </c>
      <c r="L282" s="539">
        <f t="shared" si="26"/>
        <v>449.04109589041099</v>
      </c>
      <c r="M282" s="542">
        <f t="shared" si="27"/>
        <v>-1.3665024630541756E-2</v>
      </c>
      <c r="N282" s="542">
        <f t="shared" si="28"/>
        <v>-5.829195630585704E-3</v>
      </c>
      <c r="O282" s="555">
        <v>1.1299999999999999E-3</v>
      </c>
      <c r="P282" s="555">
        <v>0</v>
      </c>
      <c r="Q282" s="542">
        <f t="shared" si="29"/>
        <v>1.1299999999999999E-3</v>
      </c>
      <c r="R282" s="550">
        <f t="shared" si="30"/>
        <v>5.6499999999999995E-2</v>
      </c>
      <c r="S282" s="550">
        <f t="shared" si="31"/>
        <v>5.6499999999999995E-2</v>
      </c>
      <c r="T282" s="547">
        <v>0</v>
      </c>
      <c r="U282" s="547">
        <v>50</v>
      </c>
      <c r="V282" s="547">
        <v>50</v>
      </c>
      <c r="X282" s="231" t="s">
        <v>9199</v>
      </c>
      <c r="Z282" s="1369"/>
      <c r="AB282" s="1361"/>
      <c r="AC282" s="1362"/>
      <c r="AD282" s="582">
        <v>271</v>
      </c>
      <c r="AE282" s="576" t="s">
        <v>9200</v>
      </c>
      <c r="AF282" s="593" t="s">
        <v>9201</v>
      </c>
      <c r="AG282" s="593" t="s">
        <v>9202</v>
      </c>
      <c r="AH282" s="593" t="s">
        <v>9203</v>
      </c>
      <c r="AI282" s="593" t="s">
        <v>9204</v>
      </c>
      <c r="AJ282" s="593" t="s">
        <v>9205</v>
      </c>
      <c r="AK282" s="594" t="s">
        <v>9206</v>
      </c>
      <c r="AL282" s="595" t="s">
        <v>9207</v>
      </c>
      <c r="AM282" s="596" t="s">
        <v>9208</v>
      </c>
      <c r="AN282" s="596" t="s">
        <v>9209</v>
      </c>
      <c r="AO282" s="539" t="s">
        <v>9210</v>
      </c>
      <c r="AP282" s="542" t="s">
        <v>9211</v>
      </c>
      <c r="AQ282" s="542" t="s">
        <v>9212</v>
      </c>
      <c r="AR282" s="577" t="s">
        <v>9213</v>
      </c>
      <c r="AS282" s="577" t="s">
        <v>9214</v>
      </c>
      <c r="AT282" s="542" t="s">
        <v>9215</v>
      </c>
      <c r="AU282" s="499" t="s">
        <v>9216</v>
      </c>
      <c r="AV282" s="499" t="s">
        <v>9217</v>
      </c>
      <c r="AW282" s="513" t="s">
        <v>9218</v>
      </c>
      <c r="AX282" s="513" t="s">
        <v>9219</v>
      </c>
      <c r="AY282" s="612" t="s">
        <v>9220</v>
      </c>
    </row>
    <row r="283" spans="2:51" ht="15" customHeight="1" outlineLevel="1" thickBot="1">
      <c r="B283" s="1735" t="s">
        <v>9221</v>
      </c>
      <c r="C283" s="1736">
        <v>0</v>
      </c>
      <c r="D283" s="1736">
        <v>0</v>
      </c>
      <c r="E283" s="1736" t="s">
        <v>3354</v>
      </c>
      <c r="F283" s="1736">
        <v>0</v>
      </c>
      <c r="G283" s="1736" t="s">
        <v>9222</v>
      </c>
      <c r="H283" s="1736">
        <v>0</v>
      </c>
      <c r="I283" s="1736">
        <v>4.6328767123287671</v>
      </c>
      <c r="J283" s="547">
        <v>-1.657</v>
      </c>
      <c r="K283" s="547">
        <v>-1.657</v>
      </c>
      <c r="L283" s="539">
        <f t="shared" si="26"/>
        <v>-7.6766767123287671</v>
      </c>
      <c r="M283" s="542">
        <f t="shared" si="27"/>
        <v>2.6108374384236743E-2</v>
      </c>
      <c r="N283" s="542">
        <f t="shared" si="28"/>
        <v>3.4260178748758863E-2</v>
      </c>
      <c r="O283" s="555">
        <v>0</v>
      </c>
      <c r="P283" s="555">
        <v>4.1500000000000002E-2</v>
      </c>
      <c r="Q283" s="542">
        <f t="shared" si="29"/>
        <v>4.1500000000000002E-2</v>
      </c>
      <c r="R283" s="550">
        <f t="shared" si="30"/>
        <v>-6.8765500000000007E-2</v>
      </c>
      <c r="S283" s="550">
        <f t="shared" si="31"/>
        <v>-6.8765500000000007E-2</v>
      </c>
      <c r="T283" s="547">
        <v>0</v>
      </c>
      <c r="U283" s="547">
        <v>-1.657</v>
      </c>
      <c r="V283" s="547">
        <v>-1.657</v>
      </c>
      <c r="X283" s="231" t="s">
        <v>9223</v>
      </c>
      <c r="Z283" s="1369"/>
      <c r="AB283" s="1361"/>
      <c r="AC283" s="1362"/>
      <c r="AD283" s="582">
        <v>272</v>
      </c>
      <c r="AE283" s="576" t="s">
        <v>9224</v>
      </c>
      <c r="AF283" s="593" t="s">
        <v>9225</v>
      </c>
      <c r="AG283" s="593" t="s">
        <v>9226</v>
      </c>
      <c r="AH283" s="593" t="s">
        <v>9227</v>
      </c>
      <c r="AI283" s="593" t="s">
        <v>9228</v>
      </c>
      <c r="AJ283" s="593" t="s">
        <v>9229</v>
      </c>
      <c r="AK283" s="594" t="s">
        <v>9230</v>
      </c>
      <c r="AL283" s="595" t="s">
        <v>9231</v>
      </c>
      <c r="AM283" s="596" t="s">
        <v>9232</v>
      </c>
      <c r="AN283" s="596" t="s">
        <v>9233</v>
      </c>
      <c r="AO283" s="539" t="s">
        <v>9234</v>
      </c>
      <c r="AP283" s="542" t="s">
        <v>9235</v>
      </c>
      <c r="AQ283" s="542" t="s">
        <v>9236</v>
      </c>
      <c r="AR283" s="577" t="s">
        <v>9237</v>
      </c>
      <c r="AS283" s="577" t="s">
        <v>9238</v>
      </c>
      <c r="AT283" s="542" t="s">
        <v>9239</v>
      </c>
      <c r="AU283" s="499" t="s">
        <v>9240</v>
      </c>
      <c r="AV283" s="499" t="s">
        <v>9241</v>
      </c>
      <c r="AW283" s="513" t="s">
        <v>9242</v>
      </c>
      <c r="AX283" s="513" t="s">
        <v>9243</v>
      </c>
      <c r="AY283" s="612" t="s">
        <v>9244</v>
      </c>
    </row>
    <row r="284" spans="2:51" ht="15" customHeight="1" outlineLevel="1" thickBot="1">
      <c r="B284" s="1735" t="s">
        <v>9245</v>
      </c>
      <c r="C284" s="1736">
        <v>0</v>
      </c>
      <c r="D284" s="1736">
        <v>0</v>
      </c>
      <c r="E284" s="1736" t="s">
        <v>3354</v>
      </c>
      <c r="F284" s="1736">
        <v>0</v>
      </c>
      <c r="G284" s="1736" t="s">
        <v>9246</v>
      </c>
      <c r="H284" s="1736">
        <v>0</v>
      </c>
      <c r="I284" s="1736">
        <v>1.1671232876712327</v>
      </c>
      <c r="J284" s="547">
        <v>-0.20399999999999999</v>
      </c>
      <c r="K284" s="547">
        <v>-0.20399999999999999</v>
      </c>
      <c r="L284" s="539">
        <f t="shared" si="26"/>
        <v>-0.23809315068493148</v>
      </c>
      <c r="M284" s="542">
        <f t="shared" si="27"/>
        <v>1.5694581280788267E-2</v>
      </c>
      <c r="N284" s="542">
        <f t="shared" si="28"/>
        <v>2.3763654419066471E-2</v>
      </c>
      <c r="O284" s="555">
        <v>0</v>
      </c>
      <c r="P284" s="555">
        <v>3.0929999999999999E-2</v>
      </c>
      <c r="Q284" s="542">
        <f t="shared" si="29"/>
        <v>3.0929999999999999E-2</v>
      </c>
      <c r="R284" s="550">
        <f t="shared" si="30"/>
        <v>-6.3097199999999996E-3</v>
      </c>
      <c r="S284" s="550">
        <f t="shared" si="31"/>
        <v>-6.3097199999999996E-3</v>
      </c>
      <c r="T284" s="547">
        <v>0</v>
      </c>
      <c r="U284" s="547">
        <v>-0.20399999999999999</v>
      </c>
      <c r="V284" s="547">
        <v>-0.20399999999999999</v>
      </c>
      <c r="X284" s="231" t="s">
        <v>9247</v>
      </c>
      <c r="Z284" s="1369"/>
      <c r="AB284" s="1361"/>
      <c r="AC284" s="1362"/>
      <c r="AD284" s="582">
        <v>273</v>
      </c>
      <c r="AE284" s="576" t="s">
        <v>9248</v>
      </c>
      <c r="AF284" s="593" t="s">
        <v>9249</v>
      </c>
      <c r="AG284" s="593" t="s">
        <v>9250</v>
      </c>
      <c r="AH284" s="593" t="s">
        <v>9251</v>
      </c>
      <c r="AI284" s="593" t="s">
        <v>9252</v>
      </c>
      <c r="AJ284" s="593" t="s">
        <v>9253</v>
      </c>
      <c r="AK284" s="594" t="s">
        <v>9254</v>
      </c>
      <c r="AL284" s="595" t="s">
        <v>9255</v>
      </c>
      <c r="AM284" s="596" t="s">
        <v>9256</v>
      </c>
      <c r="AN284" s="596" t="s">
        <v>9257</v>
      </c>
      <c r="AO284" s="539" t="s">
        <v>9258</v>
      </c>
      <c r="AP284" s="542" t="s">
        <v>9259</v>
      </c>
      <c r="AQ284" s="542" t="s">
        <v>9260</v>
      </c>
      <c r="AR284" s="577" t="s">
        <v>9261</v>
      </c>
      <c r="AS284" s="577" t="s">
        <v>9262</v>
      </c>
      <c r="AT284" s="542" t="s">
        <v>9263</v>
      </c>
      <c r="AU284" s="499" t="s">
        <v>9264</v>
      </c>
      <c r="AV284" s="499" t="s">
        <v>9265</v>
      </c>
      <c r="AW284" s="513" t="s">
        <v>9266</v>
      </c>
      <c r="AX284" s="513" t="s">
        <v>9267</v>
      </c>
      <c r="AY284" s="612" t="s">
        <v>9268</v>
      </c>
    </row>
    <row r="285" spans="2:51" ht="15" customHeight="1" outlineLevel="1" thickBot="1">
      <c r="B285" s="1735" t="s">
        <v>9269</v>
      </c>
      <c r="C285" s="1736">
        <v>0</v>
      </c>
      <c r="D285" s="1736">
        <v>0</v>
      </c>
      <c r="E285" s="1736" t="s">
        <v>3354</v>
      </c>
      <c r="F285" s="1736">
        <v>0</v>
      </c>
      <c r="G285" s="1736" t="s">
        <v>9270</v>
      </c>
      <c r="H285" s="1736">
        <v>0</v>
      </c>
      <c r="I285" s="1736">
        <v>1.3589041095890413</v>
      </c>
      <c r="J285" s="547">
        <v>-0.92500000000000004</v>
      </c>
      <c r="K285" s="547">
        <v>-0.92500000000000004</v>
      </c>
      <c r="L285" s="539">
        <f t="shared" si="26"/>
        <v>-1.2569863013698632</v>
      </c>
      <c r="M285" s="542">
        <f t="shared" si="27"/>
        <v>1.4423645320197354E-2</v>
      </c>
      <c r="N285" s="542">
        <f t="shared" si="28"/>
        <v>2.2482621648461043E-2</v>
      </c>
      <c r="O285" s="555">
        <v>0</v>
      </c>
      <c r="P285" s="555">
        <v>2.964E-2</v>
      </c>
      <c r="Q285" s="542">
        <f t="shared" si="29"/>
        <v>2.964E-2</v>
      </c>
      <c r="R285" s="550">
        <f t="shared" si="30"/>
        <v>-2.7417E-2</v>
      </c>
      <c r="S285" s="550">
        <f t="shared" si="31"/>
        <v>-2.7417E-2</v>
      </c>
      <c r="T285" s="547">
        <v>0</v>
      </c>
      <c r="U285" s="547">
        <v>-0.92500000000000004</v>
      </c>
      <c r="V285" s="547">
        <v>-0.92500000000000004</v>
      </c>
      <c r="X285" s="231" t="s">
        <v>9271</v>
      </c>
      <c r="Z285" s="1369"/>
      <c r="AB285" s="1361"/>
      <c r="AC285" s="1362"/>
      <c r="AD285" s="582">
        <v>274</v>
      </c>
      <c r="AE285" s="576" t="s">
        <v>9272</v>
      </c>
      <c r="AF285" s="593" t="s">
        <v>9273</v>
      </c>
      <c r="AG285" s="593" t="s">
        <v>9274</v>
      </c>
      <c r="AH285" s="593" t="s">
        <v>9275</v>
      </c>
      <c r="AI285" s="593" t="s">
        <v>9276</v>
      </c>
      <c r="AJ285" s="593" t="s">
        <v>9277</v>
      </c>
      <c r="AK285" s="594" t="s">
        <v>9278</v>
      </c>
      <c r="AL285" s="595" t="s">
        <v>9279</v>
      </c>
      <c r="AM285" s="596" t="s">
        <v>9280</v>
      </c>
      <c r="AN285" s="596" t="s">
        <v>9281</v>
      </c>
      <c r="AO285" s="539" t="s">
        <v>9282</v>
      </c>
      <c r="AP285" s="542" t="s">
        <v>9283</v>
      </c>
      <c r="AQ285" s="542" t="s">
        <v>9284</v>
      </c>
      <c r="AR285" s="577" t="s">
        <v>9285</v>
      </c>
      <c r="AS285" s="577" t="s">
        <v>9286</v>
      </c>
      <c r="AT285" s="542" t="s">
        <v>9287</v>
      </c>
      <c r="AU285" s="499" t="s">
        <v>9288</v>
      </c>
      <c r="AV285" s="499" t="s">
        <v>9289</v>
      </c>
      <c r="AW285" s="513" t="s">
        <v>9290</v>
      </c>
      <c r="AX285" s="513" t="s">
        <v>9291</v>
      </c>
      <c r="AY285" s="612" t="s">
        <v>9292</v>
      </c>
    </row>
    <row r="286" spans="2:51" ht="15" customHeight="1" outlineLevel="1" thickBot="1">
      <c r="B286" s="1735" t="s">
        <v>9293</v>
      </c>
      <c r="C286" s="1736">
        <v>0</v>
      </c>
      <c r="D286" s="1736">
        <v>0</v>
      </c>
      <c r="E286" s="1736" t="s">
        <v>3354</v>
      </c>
      <c r="F286" s="1736">
        <v>0</v>
      </c>
      <c r="G286" s="1736" t="s">
        <v>5740</v>
      </c>
      <c r="H286" s="1736">
        <v>0</v>
      </c>
      <c r="I286" s="1736">
        <v>77.720547945205482</v>
      </c>
      <c r="J286" s="547">
        <v>-0.89800000000000002</v>
      </c>
      <c r="K286" s="547">
        <v>-0.89800000000000002</v>
      </c>
      <c r="L286" s="539">
        <f t="shared" si="26"/>
        <v>-69.793052054794529</v>
      </c>
      <c r="M286" s="542">
        <f t="shared" si="27"/>
        <v>1.7763546798029495E-2</v>
      </c>
      <c r="N286" s="542">
        <f t="shared" si="28"/>
        <v>2.5849056603773679E-2</v>
      </c>
      <c r="O286" s="555">
        <v>0</v>
      </c>
      <c r="P286" s="555">
        <v>3.3029999999999997E-2</v>
      </c>
      <c r="Q286" s="542">
        <f t="shared" si="29"/>
        <v>3.3029999999999997E-2</v>
      </c>
      <c r="R286" s="550">
        <f t="shared" si="30"/>
        <v>-2.9660939999999997E-2</v>
      </c>
      <c r="S286" s="550">
        <f t="shared" si="31"/>
        <v>-2.9660939999999997E-2</v>
      </c>
      <c r="T286" s="547">
        <v>0</v>
      </c>
      <c r="U286" s="547">
        <v>-0.89800000000000002</v>
      </c>
      <c r="V286" s="547">
        <v>-0.89800000000000002</v>
      </c>
      <c r="X286" s="231" t="s">
        <v>9294</v>
      </c>
      <c r="Z286" s="1369"/>
      <c r="AB286" s="1361"/>
      <c r="AC286" s="1362"/>
      <c r="AD286" s="582">
        <v>275</v>
      </c>
      <c r="AE286" s="576" t="s">
        <v>9295</v>
      </c>
      <c r="AF286" s="593" t="s">
        <v>9296</v>
      </c>
      <c r="AG286" s="593" t="s">
        <v>9297</v>
      </c>
      <c r="AH286" s="593" t="s">
        <v>9298</v>
      </c>
      <c r="AI286" s="593" t="s">
        <v>9299</v>
      </c>
      <c r="AJ286" s="593" t="s">
        <v>9300</v>
      </c>
      <c r="AK286" s="594" t="s">
        <v>9301</v>
      </c>
      <c r="AL286" s="595" t="s">
        <v>9302</v>
      </c>
      <c r="AM286" s="596" t="s">
        <v>9303</v>
      </c>
      <c r="AN286" s="596" t="s">
        <v>9304</v>
      </c>
      <c r="AO286" s="539" t="s">
        <v>9305</v>
      </c>
      <c r="AP286" s="542" t="s">
        <v>9306</v>
      </c>
      <c r="AQ286" s="542" t="s">
        <v>9307</v>
      </c>
      <c r="AR286" s="577" t="s">
        <v>9308</v>
      </c>
      <c r="AS286" s="577" t="s">
        <v>9309</v>
      </c>
      <c r="AT286" s="542" t="s">
        <v>9310</v>
      </c>
      <c r="AU286" s="499" t="s">
        <v>9311</v>
      </c>
      <c r="AV286" s="499" t="s">
        <v>9312</v>
      </c>
      <c r="AW286" s="513" t="s">
        <v>9313</v>
      </c>
      <c r="AX286" s="513" t="s">
        <v>9314</v>
      </c>
      <c r="AY286" s="612" t="s">
        <v>9315</v>
      </c>
    </row>
    <row r="287" spans="2:51" ht="15" customHeight="1" outlineLevel="1" thickBot="1">
      <c r="B287" s="1735" t="s">
        <v>9316</v>
      </c>
      <c r="C287" s="1736">
        <v>0</v>
      </c>
      <c r="D287" s="1736">
        <v>0</v>
      </c>
      <c r="E287" s="1736" t="s">
        <v>3354</v>
      </c>
      <c r="F287" s="1736">
        <v>0</v>
      </c>
      <c r="G287" s="1736" t="s">
        <v>9317</v>
      </c>
      <c r="H287" s="1736">
        <v>0</v>
      </c>
      <c r="I287" s="1736">
        <v>80.547945205479451</v>
      </c>
      <c r="J287" s="547">
        <v>-4.8000000000000001E-2</v>
      </c>
      <c r="K287" s="547">
        <v>-4.8000000000000001E-2</v>
      </c>
      <c r="L287" s="539">
        <f t="shared" si="26"/>
        <v>-3.8663013698630135</v>
      </c>
      <c r="M287" s="542">
        <f t="shared" si="27"/>
        <v>1.4443349753694656E-2</v>
      </c>
      <c r="N287" s="542">
        <f t="shared" si="28"/>
        <v>2.2502482621648667E-2</v>
      </c>
      <c r="O287" s="555">
        <v>0</v>
      </c>
      <c r="P287" s="555">
        <v>2.9659999999999999E-2</v>
      </c>
      <c r="Q287" s="542">
        <f t="shared" si="29"/>
        <v>2.9659999999999999E-2</v>
      </c>
      <c r="R287" s="550">
        <f t="shared" si="30"/>
        <v>-1.4236799999999999E-3</v>
      </c>
      <c r="S287" s="550">
        <f t="shared" si="31"/>
        <v>-1.4236799999999999E-3</v>
      </c>
      <c r="T287" s="547">
        <v>0</v>
      </c>
      <c r="U287" s="547">
        <v>-4.8000000000000001E-2</v>
      </c>
      <c r="V287" s="547">
        <v>-4.8000000000000001E-2</v>
      </c>
      <c r="X287" s="231" t="s">
        <v>9318</v>
      </c>
      <c r="Z287" s="1369"/>
      <c r="AB287" s="1361"/>
      <c r="AC287" s="1362"/>
      <c r="AD287" s="582">
        <v>276</v>
      </c>
      <c r="AE287" s="576" t="s">
        <v>9319</v>
      </c>
      <c r="AF287" s="593" t="s">
        <v>9320</v>
      </c>
      <c r="AG287" s="593" t="s">
        <v>9321</v>
      </c>
      <c r="AH287" s="593" t="s">
        <v>9322</v>
      </c>
      <c r="AI287" s="593" t="s">
        <v>9323</v>
      </c>
      <c r="AJ287" s="593" t="s">
        <v>9324</v>
      </c>
      <c r="AK287" s="594" t="s">
        <v>9325</v>
      </c>
      <c r="AL287" s="595" t="s">
        <v>9326</v>
      </c>
      <c r="AM287" s="596" t="s">
        <v>9327</v>
      </c>
      <c r="AN287" s="596" t="s">
        <v>9328</v>
      </c>
      <c r="AO287" s="539" t="s">
        <v>9329</v>
      </c>
      <c r="AP287" s="542" t="s">
        <v>9330</v>
      </c>
      <c r="AQ287" s="542" t="s">
        <v>9331</v>
      </c>
      <c r="AR287" s="577" t="s">
        <v>9332</v>
      </c>
      <c r="AS287" s="577" t="s">
        <v>9333</v>
      </c>
      <c r="AT287" s="542" t="s">
        <v>9334</v>
      </c>
      <c r="AU287" s="499" t="s">
        <v>9335</v>
      </c>
      <c r="AV287" s="499" t="s">
        <v>9336</v>
      </c>
      <c r="AW287" s="513" t="s">
        <v>9337</v>
      </c>
      <c r="AX287" s="513" t="s">
        <v>9338</v>
      </c>
      <c r="AY287" s="612" t="s">
        <v>9339</v>
      </c>
    </row>
    <row r="288" spans="2:51" ht="15" customHeight="1" outlineLevel="1" thickBot="1">
      <c r="B288" s="1735" t="s">
        <v>9340</v>
      </c>
      <c r="C288" s="1736">
        <v>0</v>
      </c>
      <c r="D288" s="1736">
        <v>0</v>
      </c>
      <c r="E288" s="1736" t="s">
        <v>3354</v>
      </c>
      <c r="F288" s="1736">
        <v>0</v>
      </c>
      <c r="G288" s="1736" t="s">
        <v>9341</v>
      </c>
      <c r="H288" s="1736">
        <v>0</v>
      </c>
      <c r="I288" s="1736">
        <v>8.6904109589041099</v>
      </c>
      <c r="J288" s="547">
        <v>-0.25</v>
      </c>
      <c r="K288" s="547">
        <v>-0.25</v>
      </c>
      <c r="L288" s="539">
        <f t="shared" si="26"/>
        <v>-2.1726027397260275</v>
      </c>
      <c r="M288" s="542">
        <f t="shared" si="27"/>
        <v>2.313300492610848E-2</v>
      </c>
      <c r="N288" s="542">
        <f t="shared" si="28"/>
        <v>3.1261171797418275E-2</v>
      </c>
      <c r="O288" s="555">
        <v>0</v>
      </c>
      <c r="P288" s="555">
        <v>3.848E-2</v>
      </c>
      <c r="Q288" s="542">
        <f t="shared" si="29"/>
        <v>3.848E-2</v>
      </c>
      <c r="R288" s="550">
        <f t="shared" si="30"/>
        <v>-9.6200000000000001E-3</v>
      </c>
      <c r="S288" s="550">
        <f t="shared" si="31"/>
        <v>-9.6200000000000001E-3</v>
      </c>
      <c r="T288" s="547">
        <v>0</v>
      </c>
      <c r="U288" s="547">
        <v>-0.25</v>
      </c>
      <c r="V288" s="547">
        <v>-0.25</v>
      </c>
      <c r="X288" s="231" t="s">
        <v>9342</v>
      </c>
      <c r="Z288" s="1369"/>
      <c r="AB288" s="1361"/>
      <c r="AC288" s="1362"/>
      <c r="AD288" s="582">
        <v>277</v>
      </c>
      <c r="AE288" s="576" t="s">
        <v>9343</v>
      </c>
      <c r="AF288" s="593" t="s">
        <v>9344</v>
      </c>
      <c r="AG288" s="593" t="s">
        <v>9345</v>
      </c>
      <c r="AH288" s="593" t="s">
        <v>9346</v>
      </c>
      <c r="AI288" s="593" t="s">
        <v>9347</v>
      </c>
      <c r="AJ288" s="593" t="s">
        <v>9348</v>
      </c>
      <c r="AK288" s="594" t="s">
        <v>9349</v>
      </c>
      <c r="AL288" s="595" t="s">
        <v>9350</v>
      </c>
      <c r="AM288" s="596" t="s">
        <v>9351</v>
      </c>
      <c r="AN288" s="596" t="s">
        <v>9352</v>
      </c>
      <c r="AO288" s="539" t="s">
        <v>9353</v>
      </c>
      <c r="AP288" s="542" t="s">
        <v>9354</v>
      </c>
      <c r="AQ288" s="542" t="s">
        <v>9355</v>
      </c>
      <c r="AR288" s="577" t="s">
        <v>9356</v>
      </c>
      <c r="AS288" s="577" t="s">
        <v>9357</v>
      </c>
      <c r="AT288" s="542" t="s">
        <v>9358</v>
      </c>
      <c r="AU288" s="499" t="s">
        <v>9359</v>
      </c>
      <c r="AV288" s="499" t="s">
        <v>9360</v>
      </c>
      <c r="AW288" s="513" t="s">
        <v>9361</v>
      </c>
      <c r="AX288" s="513" t="s">
        <v>9362</v>
      </c>
      <c r="AY288" s="612" t="s">
        <v>9363</v>
      </c>
    </row>
    <row r="289" spans="2:51" ht="15" customHeight="1" outlineLevel="1" thickBot="1">
      <c r="B289" s="1735" t="s">
        <v>9364</v>
      </c>
      <c r="C289" s="1736">
        <v>0</v>
      </c>
      <c r="D289" s="1736">
        <v>0</v>
      </c>
      <c r="E289" s="1736" t="s">
        <v>3354</v>
      </c>
      <c r="F289" s="1736">
        <v>0</v>
      </c>
      <c r="G289" s="1736" t="s">
        <v>9270</v>
      </c>
      <c r="H289" s="1736">
        <v>0</v>
      </c>
      <c r="I289" s="1736">
        <v>1.0465753424657533</v>
      </c>
      <c r="J289" s="547">
        <v>-0.58899999999999997</v>
      </c>
      <c r="K289" s="547">
        <v>-0.58899999999999997</v>
      </c>
      <c r="L289" s="539">
        <f t="shared" si="26"/>
        <v>-0.61643287671232871</v>
      </c>
      <c r="M289" s="542">
        <f t="shared" si="27"/>
        <v>1.4433497536945783E-2</v>
      </c>
      <c r="N289" s="542">
        <f t="shared" si="28"/>
        <v>2.2492552135054744E-2</v>
      </c>
      <c r="O289" s="555">
        <v>0</v>
      </c>
      <c r="P289" s="555">
        <v>2.9649999999999999E-2</v>
      </c>
      <c r="Q289" s="542">
        <f t="shared" si="29"/>
        <v>2.9649999999999999E-2</v>
      </c>
      <c r="R289" s="550">
        <f t="shared" si="30"/>
        <v>-1.746385E-2</v>
      </c>
      <c r="S289" s="550">
        <f t="shared" si="31"/>
        <v>-1.746385E-2</v>
      </c>
      <c r="T289" s="547">
        <v>0</v>
      </c>
      <c r="U289" s="547">
        <v>-0.58899999999999997</v>
      </c>
      <c r="V289" s="547">
        <v>-0.58899999999999997</v>
      </c>
      <c r="X289" s="231" t="s">
        <v>9365</v>
      </c>
      <c r="Z289" s="1369"/>
      <c r="AB289" s="1361"/>
      <c r="AC289" s="1362"/>
      <c r="AD289" s="582">
        <v>278</v>
      </c>
      <c r="AE289" s="576" t="s">
        <v>9366</v>
      </c>
      <c r="AF289" s="593" t="s">
        <v>9367</v>
      </c>
      <c r="AG289" s="593" t="s">
        <v>9368</v>
      </c>
      <c r="AH289" s="593" t="s">
        <v>9369</v>
      </c>
      <c r="AI289" s="593" t="s">
        <v>9370</v>
      </c>
      <c r="AJ289" s="593" t="s">
        <v>9371</v>
      </c>
      <c r="AK289" s="594" t="s">
        <v>9372</v>
      </c>
      <c r="AL289" s="595" t="s">
        <v>9373</v>
      </c>
      <c r="AM289" s="596" t="s">
        <v>9374</v>
      </c>
      <c r="AN289" s="596" t="s">
        <v>9375</v>
      </c>
      <c r="AO289" s="539" t="s">
        <v>9376</v>
      </c>
      <c r="AP289" s="542" t="s">
        <v>9377</v>
      </c>
      <c r="AQ289" s="542" t="s">
        <v>9378</v>
      </c>
      <c r="AR289" s="577" t="s">
        <v>9379</v>
      </c>
      <c r="AS289" s="577" t="s">
        <v>9380</v>
      </c>
      <c r="AT289" s="542" t="s">
        <v>9381</v>
      </c>
      <c r="AU289" s="499" t="s">
        <v>9382</v>
      </c>
      <c r="AV289" s="499" t="s">
        <v>9383</v>
      </c>
      <c r="AW289" s="513" t="s">
        <v>9384</v>
      </c>
      <c r="AX289" s="513" t="s">
        <v>9385</v>
      </c>
      <c r="AY289" s="612" t="s">
        <v>9386</v>
      </c>
    </row>
    <row r="290" spans="2:51" ht="15" customHeight="1" outlineLevel="1" thickBot="1">
      <c r="B290" s="1735" t="s">
        <v>9387</v>
      </c>
      <c r="C290" s="1736">
        <v>0</v>
      </c>
      <c r="D290" s="1736">
        <v>0</v>
      </c>
      <c r="E290" s="1736" t="s">
        <v>3354</v>
      </c>
      <c r="F290" s="1736">
        <v>0</v>
      </c>
      <c r="G290" s="1736" t="s">
        <v>9388</v>
      </c>
      <c r="H290" s="1736">
        <v>0</v>
      </c>
      <c r="I290" s="1736">
        <v>48.528767123287672</v>
      </c>
      <c r="J290" s="547">
        <v>-5.0999999999999997E-2</v>
      </c>
      <c r="K290" s="547">
        <v>-5.0999999999999997E-2</v>
      </c>
      <c r="L290" s="539">
        <f t="shared" si="26"/>
        <v>-2.4749671232876711</v>
      </c>
      <c r="M290" s="542">
        <f t="shared" si="27"/>
        <v>3.9093596059113445E-2</v>
      </c>
      <c r="N290" s="542">
        <f t="shared" si="28"/>
        <v>4.7348560079444102E-2</v>
      </c>
      <c r="O290" s="555">
        <v>0</v>
      </c>
      <c r="P290" s="555">
        <v>5.4679999999999999E-2</v>
      </c>
      <c r="Q290" s="542">
        <f t="shared" si="29"/>
        <v>5.4679999999999999E-2</v>
      </c>
      <c r="R290" s="550">
        <f t="shared" si="30"/>
        <v>-2.78868E-3</v>
      </c>
      <c r="S290" s="550">
        <f t="shared" si="31"/>
        <v>-2.78868E-3</v>
      </c>
      <c r="T290" s="547">
        <v>0</v>
      </c>
      <c r="U290" s="547">
        <v>-5.0999999999999997E-2</v>
      </c>
      <c r="V290" s="547">
        <v>-5.0999999999999997E-2</v>
      </c>
      <c r="X290" s="231" t="s">
        <v>9389</v>
      </c>
      <c r="Z290" s="1369"/>
      <c r="AB290" s="1361"/>
      <c r="AC290" s="1362"/>
      <c r="AD290" s="582">
        <v>279</v>
      </c>
      <c r="AE290" s="576" t="s">
        <v>9390</v>
      </c>
      <c r="AF290" s="593" t="s">
        <v>9391</v>
      </c>
      <c r="AG290" s="593" t="s">
        <v>9392</v>
      </c>
      <c r="AH290" s="593" t="s">
        <v>9393</v>
      </c>
      <c r="AI290" s="593" t="s">
        <v>9394</v>
      </c>
      <c r="AJ290" s="593" t="s">
        <v>9395</v>
      </c>
      <c r="AK290" s="594" t="s">
        <v>9396</v>
      </c>
      <c r="AL290" s="595" t="s">
        <v>9397</v>
      </c>
      <c r="AM290" s="596" t="s">
        <v>9398</v>
      </c>
      <c r="AN290" s="596" t="s">
        <v>9399</v>
      </c>
      <c r="AO290" s="539" t="s">
        <v>9400</v>
      </c>
      <c r="AP290" s="542" t="s">
        <v>9401</v>
      </c>
      <c r="AQ290" s="542" t="s">
        <v>9402</v>
      </c>
      <c r="AR290" s="577" t="s">
        <v>9403</v>
      </c>
      <c r="AS290" s="577" t="s">
        <v>9404</v>
      </c>
      <c r="AT290" s="542" t="s">
        <v>9405</v>
      </c>
      <c r="AU290" s="499" t="s">
        <v>9406</v>
      </c>
      <c r="AV290" s="499" t="s">
        <v>9407</v>
      </c>
      <c r="AW290" s="513" t="s">
        <v>9408</v>
      </c>
      <c r="AX290" s="513" t="s">
        <v>9409</v>
      </c>
      <c r="AY290" s="612" t="s">
        <v>9410</v>
      </c>
    </row>
    <row r="291" spans="2:51" ht="15" customHeight="1" outlineLevel="1" thickBot="1">
      <c r="B291" s="1735" t="s">
        <v>9411</v>
      </c>
      <c r="C291" s="1736">
        <v>0</v>
      </c>
      <c r="D291" s="1736">
        <v>0</v>
      </c>
      <c r="E291" s="1736" t="s">
        <v>3354</v>
      </c>
      <c r="F291" s="1736">
        <v>0</v>
      </c>
      <c r="G291" s="1736" t="s">
        <v>9412</v>
      </c>
      <c r="H291" s="1736">
        <v>0</v>
      </c>
      <c r="I291" s="1736">
        <v>0.84657534246575339</v>
      </c>
      <c r="J291" s="547">
        <v>-3.6999999999999998E-2</v>
      </c>
      <c r="K291" s="547">
        <v>-3.6999999999999998E-2</v>
      </c>
      <c r="L291" s="539">
        <f t="shared" si="26"/>
        <v>-3.1323287671232873E-2</v>
      </c>
      <c r="M291" s="542">
        <f t="shared" si="27"/>
        <v>2.3103448275862304E-2</v>
      </c>
      <c r="N291" s="542">
        <f t="shared" si="28"/>
        <v>3.1231380337636727E-2</v>
      </c>
      <c r="O291" s="555">
        <v>0</v>
      </c>
      <c r="P291" s="555">
        <v>3.8449999999999998E-2</v>
      </c>
      <c r="Q291" s="542">
        <f t="shared" si="29"/>
        <v>3.8449999999999998E-2</v>
      </c>
      <c r="R291" s="550">
        <f t="shared" si="30"/>
        <v>-1.4226499999999999E-3</v>
      </c>
      <c r="S291" s="550">
        <f t="shared" si="31"/>
        <v>-1.4226499999999999E-3</v>
      </c>
      <c r="T291" s="547">
        <v>0</v>
      </c>
      <c r="U291" s="547">
        <v>-3.6999999999999998E-2</v>
      </c>
      <c r="V291" s="547">
        <v>-3.6999999999999998E-2</v>
      </c>
      <c r="X291" s="231" t="s">
        <v>9413</v>
      </c>
      <c r="Z291" s="1369"/>
      <c r="AB291" s="1361"/>
      <c r="AC291" s="1362"/>
      <c r="AD291" s="582">
        <v>280</v>
      </c>
      <c r="AE291" s="576" t="s">
        <v>9414</v>
      </c>
      <c r="AF291" s="593" t="s">
        <v>9415</v>
      </c>
      <c r="AG291" s="593" t="s">
        <v>9416</v>
      </c>
      <c r="AH291" s="593" t="s">
        <v>9417</v>
      </c>
      <c r="AI291" s="593" t="s">
        <v>9418</v>
      </c>
      <c r="AJ291" s="593" t="s">
        <v>9419</v>
      </c>
      <c r="AK291" s="594" t="s">
        <v>9420</v>
      </c>
      <c r="AL291" s="595" t="s">
        <v>9421</v>
      </c>
      <c r="AM291" s="596" t="s">
        <v>9422</v>
      </c>
      <c r="AN291" s="596" t="s">
        <v>9423</v>
      </c>
      <c r="AO291" s="539" t="s">
        <v>9424</v>
      </c>
      <c r="AP291" s="542" t="s">
        <v>9425</v>
      </c>
      <c r="AQ291" s="542" t="s">
        <v>9426</v>
      </c>
      <c r="AR291" s="577" t="s">
        <v>9427</v>
      </c>
      <c r="AS291" s="577" t="s">
        <v>9428</v>
      </c>
      <c r="AT291" s="542" t="s">
        <v>9429</v>
      </c>
      <c r="AU291" s="499" t="s">
        <v>9430</v>
      </c>
      <c r="AV291" s="499" t="s">
        <v>9431</v>
      </c>
      <c r="AW291" s="513" t="s">
        <v>9432</v>
      </c>
      <c r="AX291" s="513" t="s">
        <v>9433</v>
      </c>
      <c r="AY291" s="612" t="s">
        <v>9434</v>
      </c>
    </row>
    <row r="292" spans="2:51" ht="15" customHeight="1" outlineLevel="1" thickBot="1">
      <c r="B292" s="1735" t="s">
        <v>9435</v>
      </c>
      <c r="C292" s="1736">
        <v>0</v>
      </c>
      <c r="D292" s="1736">
        <v>0</v>
      </c>
      <c r="E292" s="1736" t="s">
        <v>3354</v>
      </c>
      <c r="F292" s="1736">
        <v>0</v>
      </c>
      <c r="G292" s="1736" t="s">
        <v>9317</v>
      </c>
      <c r="H292" s="1736">
        <v>0</v>
      </c>
      <c r="I292" s="1736">
        <v>21.134246575342466</v>
      </c>
      <c r="J292" s="547">
        <v>-1.111</v>
      </c>
      <c r="K292" s="547">
        <v>-1.111</v>
      </c>
      <c r="L292" s="539">
        <f t="shared" si="26"/>
        <v>-23.480147945205481</v>
      </c>
      <c r="M292" s="542">
        <f t="shared" si="27"/>
        <v>1.4433497536945783E-2</v>
      </c>
      <c r="N292" s="542">
        <f t="shared" si="28"/>
        <v>2.2492552135054744E-2</v>
      </c>
      <c r="O292" s="555">
        <v>0</v>
      </c>
      <c r="P292" s="555">
        <v>2.9649999999999999E-2</v>
      </c>
      <c r="Q292" s="542">
        <f t="shared" si="29"/>
        <v>2.9649999999999999E-2</v>
      </c>
      <c r="R292" s="550">
        <f t="shared" si="30"/>
        <v>-3.2941149999999995E-2</v>
      </c>
      <c r="S292" s="550">
        <f t="shared" si="31"/>
        <v>-3.2941149999999995E-2</v>
      </c>
      <c r="T292" s="547">
        <v>0</v>
      </c>
      <c r="U292" s="547">
        <v>-1.111</v>
      </c>
      <c r="V292" s="547">
        <v>-1.111</v>
      </c>
      <c r="X292" s="231" t="s">
        <v>9436</v>
      </c>
      <c r="Z292" s="1369"/>
      <c r="AB292" s="1361"/>
      <c r="AC292" s="1362"/>
      <c r="AD292" s="582">
        <v>281</v>
      </c>
      <c r="AE292" s="576" t="s">
        <v>9437</v>
      </c>
      <c r="AF292" s="593" t="s">
        <v>9438</v>
      </c>
      <c r="AG292" s="593" t="s">
        <v>9439</v>
      </c>
      <c r="AH292" s="593" t="s">
        <v>9440</v>
      </c>
      <c r="AI292" s="593" t="s">
        <v>9441</v>
      </c>
      <c r="AJ292" s="593" t="s">
        <v>9442</v>
      </c>
      <c r="AK292" s="594" t="s">
        <v>9443</v>
      </c>
      <c r="AL292" s="595" t="s">
        <v>9444</v>
      </c>
      <c r="AM292" s="596" t="s">
        <v>9445</v>
      </c>
      <c r="AN292" s="596" t="s">
        <v>9446</v>
      </c>
      <c r="AO292" s="539" t="s">
        <v>9447</v>
      </c>
      <c r="AP292" s="542" t="s">
        <v>9448</v>
      </c>
      <c r="AQ292" s="542" t="s">
        <v>9449</v>
      </c>
      <c r="AR292" s="577" t="s">
        <v>9450</v>
      </c>
      <c r="AS292" s="577" t="s">
        <v>9451</v>
      </c>
      <c r="AT292" s="542" t="s">
        <v>9452</v>
      </c>
      <c r="AU292" s="499" t="s">
        <v>9453</v>
      </c>
      <c r="AV292" s="499" t="s">
        <v>9454</v>
      </c>
      <c r="AW292" s="513" t="s">
        <v>9455</v>
      </c>
      <c r="AX292" s="513" t="s">
        <v>9456</v>
      </c>
      <c r="AY292" s="612" t="s">
        <v>9457</v>
      </c>
    </row>
    <row r="293" spans="2:51" ht="15" customHeight="1" outlineLevel="1" thickBot="1">
      <c r="B293" s="1735" t="s">
        <v>9458</v>
      </c>
      <c r="C293" s="1736">
        <v>0</v>
      </c>
      <c r="D293" s="1736">
        <v>0</v>
      </c>
      <c r="E293" s="1736" t="s">
        <v>3354</v>
      </c>
      <c r="F293" s="1736">
        <v>0</v>
      </c>
      <c r="G293" s="1736" t="s">
        <v>9459</v>
      </c>
      <c r="H293" s="1736">
        <v>0</v>
      </c>
      <c r="I293" s="1736">
        <v>2.4465753424657533</v>
      </c>
      <c r="J293" s="547">
        <v>-2.7389999999999999</v>
      </c>
      <c r="K293" s="547">
        <v>-2.7389999999999999</v>
      </c>
      <c r="L293" s="539">
        <f t="shared" si="26"/>
        <v>-6.701169863013698</v>
      </c>
      <c r="M293" s="542">
        <f t="shared" si="27"/>
        <v>3.0266009852216724E-2</v>
      </c>
      <c r="N293" s="542">
        <f t="shared" si="28"/>
        <v>3.8450844091360459E-2</v>
      </c>
      <c r="O293" s="555">
        <v>0</v>
      </c>
      <c r="P293" s="555">
        <v>4.5719999999999997E-2</v>
      </c>
      <c r="Q293" s="542">
        <f t="shared" si="29"/>
        <v>4.5719999999999997E-2</v>
      </c>
      <c r="R293" s="550">
        <f t="shared" si="30"/>
        <v>-0.12522707999999999</v>
      </c>
      <c r="S293" s="550">
        <f t="shared" si="31"/>
        <v>-0.12522707999999999</v>
      </c>
      <c r="T293" s="547">
        <v>0</v>
      </c>
      <c r="U293" s="547">
        <v>-2.7389999999999999</v>
      </c>
      <c r="V293" s="547">
        <v>-2.7389999999999999</v>
      </c>
      <c r="X293" s="231" t="s">
        <v>9460</v>
      </c>
      <c r="Z293" s="1369"/>
      <c r="AB293" s="1361"/>
      <c r="AC293" s="1362"/>
      <c r="AD293" s="582">
        <v>282</v>
      </c>
      <c r="AE293" s="576" t="s">
        <v>9461</v>
      </c>
      <c r="AF293" s="593" t="s">
        <v>9462</v>
      </c>
      <c r="AG293" s="593" t="s">
        <v>9463</v>
      </c>
      <c r="AH293" s="593" t="s">
        <v>9464</v>
      </c>
      <c r="AI293" s="593" t="s">
        <v>9465</v>
      </c>
      <c r="AJ293" s="593" t="s">
        <v>9466</v>
      </c>
      <c r="AK293" s="594" t="s">
        <v>9467</v>
      </c>
      <c r="AL293" s="595" t="s">
        <v>9468</v>
      </c>
      <c r="AM293" s="596" t="s">
        <v>9469</v>
      </c>
      <c r="AN293" s="596" t="s">
        <v>9470</v>
      </c>
      <c r="AO293" s="539" t="s">
        <v>9471</v>
      </c>
      <c r="AP293" s="542" t="s">
        <v>9472</v>
      </c>
      <c r="AQ293" s="542" t="s">
        <v>9473</v>
      </c>
      <c r="AR293" s="577" t="s">
        <v>9474</v>
      </c>
      <c r="AS293" s="577" t="s">
        <v>9475</v>
      </c>
      <c r="AT293" s="542" t="s">
        <v>9476</v>
      </c>
      <c r="AU293" s="499" t="s">
        <v>9477</v>
      </c>
      <c r="AV293" s="499" t="s">
        <v>9478</v>
      </c>
      <c r="AW293" s="513" t="s">
        <v>9479</v>
      </c>
      <c r="AX293" s="513" t="s">
        <v>9480</v>
      </c>
      <c r="AY293" s="612" t="s">
        <v>9481</v>
      </c>
    </row>
    <row r="294" spans="2:51" ht="15" customHeight="1" outlineLevel="1" thickBot="1">
      <c r="B294" s="1735" t="s">
        <v>9482</v>
      </c>
      <c r="C294" s="1736">
        <v>0</v>
      </c>
      <c r="D294" s="1736">
        <v>0</v>
      </c>
      <c r="E294" s="1736" t="s">
        <v>3354</v>
      </c>
      <c r="F294" s="1736">
        <v>0</v>
      </c>
      <c r="G294" s="1736" t="s">
        <v>9483</v>
      </c>
      <c r="H294" s="1736">
        <v>0</v>
      </c>
      <c r="I294" s="1736">
        <v>13.509589041095891</v>
      </c>
      <c r="J294" s="547">
        <v>-12.337</v>
      </c>
      <c r="K294" s="547">
        <v>-12.337</v>
      </c>
      <c r="L294" s="539">
        <f t="shared" si="26"/>
        <v>-166.6678</v>
      </c>
      <c r="M294" s="542">
        <f t="shared" si="27"/>
        <v>5.0433497536945815E-2</v>
      </c>
      <c r="N294" s="542">
        <f t="shared" si="28"/>
        <v>5.8778550148957276E-2</v>
      </c>
      <c r="O294" s="555">
        <v>0</v>
      </c>
      <c r="P294" s="555">
        <v>6.6189999999999999E-2</v>
      </c>
      <c r="Q294" s="542">
        <f t="shared" si="29"/>
        <v>6.6189999999999999E-2</v>
      </c>
      <c r="R294" s="550">
        <f t="shared" si="30"/>
        <v>-0.81658602999999996</v>
      </c>
      <c r="S294" s="550">
        <f t="shared" si="31"/>
        <v>-0.81658602999999996</v>
      </c>
      <c r="T294" s="547">
        <v>0</v>
      </c>
      <c r="U294" s="547">
        <v>-12.337</v>
      </c>
      <c r="V294" s="547">
        <v>-12.337</v>
      </c>
      <c r="X294" s="231" t="s">
        <v>9484</v>
      </c>
      <c r="Z294" s="1369"/>
      <c r="AB294" s="1361"/>
      <c r="AC294" s="1362"/>
      <c r="AD294" s="582">
        <v>283</v>
      </c>
      <c r="AE294" s="576" t="s">
        <v>9485</v>
      </c>
      <c r="AF294" s="593" t="s">
        <v>9486</v>
      </c>
      <c r="AG294" s="593" t="s">
        <v>9487</v>
      </c>
      <c r="AH294" s="593" t="s">
        <v>9488</v>
      </c>
      <c r="AI294" s="593" t="s">
        <v>9489</v>
      </c>
      <c r="AJ294" s="593" t="s">
        <v>9490</v>
      </c>
      <c r="AK294" s="594" t="s">
        <v>9491</v>
      </c>
      <c r="AL294" s="595" t="s">
        <v>9492</v>
      </c>
      <c r="AM294" s="596" t="s">
        <v>9493</v>
      </c>
      <c r="AN294" s="596" t="s">
        <v>9494</v>
      </c>
      <c r="AO294" s="539" t="s">
        <v>9495</v>
      </c>
      <c r="AP294" s="542" t="s">
        <v>9496</v>
      </c>
      <c r="AQ294" s="542" t="s">
        <v>9497</v>
      </c>
      <c r="AR294" s="577" t="s">
        <v>9498</v>
      </c>
      <c r="AS294" s="577" t="s">
        <v>9499</v>
      </c>
      <c r="AT294" s="542" t="s">
        <v>9500</v>
      </c>
      <c r="AU294" s="499" t="s">
        <v>9501</v>
      </c>
      <c r="AV294" s="499" t="s">
        <v>9502</v>
      </c>
      <c r="AW294" s="513" t="s">
        <v>9503</v>
      </c>
      <c r="AX294" s="513" t="s">
        <v>9504</v>
      </c>
      <c r="AY294" s="612" t="s">
        <v>9505</v>
      </c>
    </row>
    <row r="295" spans="2:51" ht="15" customHeight="1" outlineLevel="1" thickBot="1">
      <c r="B295" s="1735" t="s">
        <v>9506</v>
      </c>
      <c r="C295" s="1736">
        <v>0</v>
      </c>
      <c r="D295" s="1736">
        <v>0</v>
      </c>
      <c r="E295" s="1736" t="s">
        <v>3354</v>
      </c>
      <c r="F295" s="1736">
        <v>0</v>
      </c>
      <c r="G295" s="1736" t="s">
        <v>9507</v>
      </c>
      <c r="H295" s="1736">
        <v>0</v>
      </c>
      <c r="I295" s="1736">
        <v>16.506849315068493</v>
      </c>
      <c r="J295" s="547">
        <v>-0.77700000000000002</v>
      </c>
      <c r="K295" s="547">
        <v>-0.77700000000000002</v>
      </c>
      <c r="L295" s="539">
        <f t="shared" si="26"/>
        <v>-12.82582191780822</v>
      </c>
      <c r="M295" s="542">
        <f t="shared" si="27"/>
        <v>4.28669950738918E-2</v>
      </c>
      <c r="N295" s="542">
        <f t="shared" si="28"/>
        <v>5.1151936444886026E-2</v>
      </c>
      <c r="O295" s="555">
        <v>0</v>
      </c>
      <c r="P295" s="555">
        <v>5.851E-2</v>
      </c>
      <c r="Q295" s="542">
        <f t="shared" si="29"/>
        <v>5.851E-2</v>
      </c>
      <c r="R295" s="550">
        <f t="shared" si="30"/>
        <v>-4.5462269999999999E-2</v>
      </c>
      <c r="S295" s="550">
        <f t="shared" si="31"/>
        <v>-4.5462269999999999E-2</v>
      </c>
      <c r="T295" s="547">
        <v>0</v>
      </c>
      <c r="U295" s="547">
        <v>-0.77700000000000002</v>
      </c>
      <c r="V295" s="547">
        <v>-0.77700000000000002</v>
      </c>
      <c r="X295" s="231" t="s">
        <v>9508</v>
      </c>
      <c r="Z295" s="1369"/>
      <c r="AB295" s="1361"/>
      <c r="AC295" s="1362"/>
      <c r="AD295" s="582">
        <v>284</v>
      </c>
      <c r="AE295" s="576" t="s">
        <v>9509</v>
      </c>
      <c r="AF295" s="593" t="s">
        <v>9510</v>
      </c>
      <c r="AG295" s="593" t="s">
        <v>9511</v>
      </c>
      <c r="AH295" s="593" t="s">
        <v>9512</v>
      </c>
      <c r="AI295" s="593" t="s">
        <v>9513</v>
      </c>
      <c r="AJ295" s="593" t="s">
        <v>9514</v>
      </c>
      <c r="AK295" s="594" t="s">
        <v>9515</v>
      </c>
      <c r="AL295" s="595" t="s">
        <v>9516</v>
      </c>
      <c r="AM295" s="596" t="s">
        <v>9517</v>
      </c>
      <c r="AN295" s="596" t="s">
        <v>9518</v>
      </c>
      <c r="AO295" s="539" t="s">
        <v>9519</v>
      </c>
      <c r="AP295" s="542" t="s">
        <v>9520</v>
      </c>
      <c r="AQ295" s="542" t="s">
        <v>9521</v>
      </c>
      <c r="AR295" s="577" t="s">
        <v>9522</v>
      </c>
      <c r="AS295" s="577" t="s">
        <v>9523</v>
      </c>
      <c r="AT295" s="542" t="s">
        <v>9524</v>
      </c>
      <c r="AU295" s="499" t="s">
        <v>9525</v>
      </c>
      <c r="AV295" s="499" t="s">
        <v>9526</v>
      </c>
      <c r="AW295" s="513" t="s">
        <v>9527</v>
      </c>
      <c r="AX295" s="513" t="s">
        <v>9528</v>
      </c>
      <c r="AY295" s="612" t="s">
        <v>9529</v>
      </c>
    </row>
    <row r="296" spans="2:51" ht="15" customHeight="1" outlineLevel="1" thickBot="1">
      <c r="B296" s="1735" t="s">
        <v>9530</v>
      </c>
      <c r="C296" s="1736">
        <v>0</v>
      </c>
      <c r="D296" s="1736">
        <v>0</v>
      </c>
      <c r="E296" s="1736" t="s">
        <v>3354</v>
      </c>
      <c r="F296" s="1736">
        <v>0</v>
      </c>
      <c r="G296" s="1736" t="s">
        <v>9270</v>
      </c>
      <c r="H296" s="1736">
        <v>0</v>
      </c>
      <c r="I296" s="1736">
        <v>1.4164383561643836</v>
      </c>
      <c r="J296" s="547">
        <v>-1.556</v>
      </c>
      <c r="K296" s="547">
        <v>-1.556</v>
      </c>
      <c r="L296" s="539">
        <f t="shared" si="26"/>
        <v>-2.2039780821917812</v>
      </c>
      <c r="M296" s="542">
        <f t="shared" si="27"/>
        <v>1.4423645320197354E-2</v>
      </c>
      <c r="N296" s="542">
        <f t="shared" si="28"/>
        <v>2.2482621648461043E-2</v>
      </c>
      <c r="O296" s="555">
        <v>0</v>
      </c>
      <c r="P296" s="555">
        <v>2.964E-2</v>
      </c>
      <c r="Q296" s="542">
        <f t="shared" si="29"/>
        <v>2.964E-2</v>
      </c>
      <c r="R296" s="550">
        <f t="shared" si="30"/>
        <v>-4.6119840000000002E-2</v>
      </c>
      <c r="S296" s="550">
        <f t="shared" si="31"/>
        <v>-4.6119840000000002E-2</v>
      </c>
      <c r="T296" s="547">
        <v>0</v>
      </c>
      <c r="U296" s="547">
        <v>-1.556</v>
      </c>
      <c r="V296" s="547">
        <v>-1.556</v>
      </c>
      <c r="X296" s="231" t="s">
        <v>9531</v>
      </c>
      <c r="Z296" s="1369"/>
      <c r="AB296" s="1361"/>
      <c r="AC296" s="1362"/>
      <c r="AD296" s="582">
        <v>285</v>
      </c>
      <c r="AE296" s="576" t="s">
        <v>9532</v>
      </c>
      <c r="AF296" s="593" t="s">
        <v>9533</v>
      </c>
      <c r="AG296" s="593" t="s">
        <v>9534</v>
      </c>
      <c r="AH296" s="593" t="s">
        <v>9535</v>
      </c>
      <c r="AI296" s="593" t="s">
        <v>9536</v>
      </c>
      <c r="AJ296" s="593" t="s">
        <v>9537</v>
      </c>
      <c r="AK296" s="594" t="s">
        <v>9538</v>
      </c>
      <c r="AL296" s="595" t="s">
        <v>9539</v>
      </c>
      <c r="AM296" s="596" t="s">
        <v>9540</v>
      </c>
      <c r="AN296" s="596" t="s">
        <v>9541</v>
      </c>
      <c r="AO296" s="539" t="s">
        <v>9542</v>
      </c>
      <c r="AP296" s="542" t="s">
        <v>9543</v>
      </c>
      <c r="AQ296" s="542" t="s">
        <v>9544</v>
      </c>
      <c r="AR296" s="577" t="s">
        <v>9545</v>
      </c>
      <c r="AS296" s="577" t="s">
        <v>9546</v>
      </c>
      <c r="AT296" s="542" t="s">
        <v>9547</v>
      </c>
      <c r="AU296" s="499" t="s">
        <v>9548</v>
      </c>
      <c r="AV296" s="499" t="s">
        <v>9549</v>
      </c>
      <c r="AW296" s="513" t="s">
        <v>9550</v>
      </c>
      <c r="AX296" s="513" t="s">
        <v>9551</v>
      </c>
      <c r="AY296" s="612" t="s">
        <v>9552</v>
      </c>
    </row>
    <row r="297" spans="2:51" ht="15" customHeight="1" outlineLevel="1" thickBot="1">
      <c r="B297" s="1735" t="s">
        <v>9553</v>
      </c>
      <c r="C297" s="1736">
        <v>0</v>
      </c>
      <c r="D297" s="1736">
        <v>0</v>
      </c>
      <c r="E297" s="1736">
        <v>0</v>
      </c>
      <c r="F297" s="1736">
        <v>0</v>
      </c>
      <c r="G297" s="1736">
        <v>0</v>
      </c>
      <c r="H297" s="1736">
        <v>0</v>
      </c>
      <c r="I297" s="1736">
        <v>0</v>
      </c>
      <c r="J297" s="547">
        <v>0</v>
      </c>
      <c r="K297" s="547">
        <v>0</v>
      </c>
      <c r="L297" s="539">
        <f t="shared" si="26"/>
        <v>0</v>
      </c>
      <c r="M297" s="542">
        <f t="shared" si="27"/>
        <v>0</v>
      </c>
      <c r="N297" s="542">
        <f t="shared" si="28"/>
        <v>0</v>
      </c>
      <c r="O297" s="555">
        <v>0</v>
      </c>
      <c r="P297" s="555">
        <v>0</v>
      </c>
      <c r="Q297" s="542">
        <f t="shared" si="29"/>
        <v>0</v>
      </c>
      <c r="R297" s="550">
        <f t="shared" si="30"/>
        <v>0</v>
      </c>
      <c r="S297" s="550">
        <f t="shared" si="31"/>
        <v>0</v>
      </c>
      <c r="T297" s="547">
        <v>0</v>
      </c>
      <c r="U297" s="547">
        <v>0</v>
      </c>
      <c r="V297" s="547">
        <v>0</v>
      </c>
      <c r="X297" s="231" t="s">
        <v>9554</v>
      </c>
      <c r="Z297" s="1369"/>
      <c r="AB297" s="1361"/>
      <c r="AC297" s="1362"/>
      <c r="AD297" s="582">
        <v>286</v>
      </c>
      <c r="AE297" s="576" t="s">
        <v>9555</v>
      </c>
      <c r="AF297" s="593" t="s">
        <v>9556</v>
      </c>
      <c r="AG297" s="593" t="s">
        <v>9557</v>
      </c>
      <c r="AH297" s="593" t="s">
        <v>9558</v>
      </c>
      <c r="AI297" s="593" t="s">
        <v>9559</v>
      </c>
      <c r="AJ297" s="593" t="s">
        <v>9560</v>
      </c>
      <c r="AK297" s="594" t="s">
        <v>9561</v>
      </c>
      <c r="AL297" s="595" t="s">
        <v>9562</v>
      </c>
      <c r="AM297" s="596" t="s">
        <v>9563</v>
      </c>
      <c r="AN297" s="596" t="s">
        <v>9564</v>
      </c>
      <c r="AO297" s="539" t="s">
        <v>9565</v>
      </c>
      <c r="AP297" s="542" t="s">
        <v>9566</v>
      </c>
      <c r="AQ297" s="542" t="s">
        <v>9567</v>
      </c>
      <c r="AR297" s="577" t="s">
        <v>9568</v>
      </c>
      <c r="AS297" s="577" t="s">
        <v>9569</v>
      </c>
      <c r="AT297" s="542" t="s">
        <v>9570</v>
      </c>
      <c r="AU297" s="499" t="s">
        <v>9571</v>
      </c>
      <c r="AV297" s="499" t="s">
        <v>9572</v>
      </c>
      <c r="AW297" s="513" t="s">
        <v>9573</v>
      </c>
      <c r="AX297" s="513" t="s">
        <v>9574</v>
      </c>
      <c r="AY297" s="612" t="s">
        <v>9575</v>
      </c>
    </row>
    <row r="298" spans="2:51" ht="15" customHeight="1" outlineLevel="1" thickBot="1">
      <c r="B298" s="1735" t="s">
        <v>9576</v>
      </c>
      <c r="C298" s="1736">
        <v>0</v>
      </c>
      <c r="D298" s="1736">
        <v>0</v>
      </c>
      <c r="E298" s="1736">
        <v>0</v>
      </c>
      <c r="F298" s="1736">
        <v>0</v>
      </c>
      <c r="G298" s="1736">
        <v>0</v>
      </c>
      <c r="H298" s="1736">
        <v>0</v>
      </c>
      <c r="I298" s="1736">
        <v>0</v>
      </c>
      <c r="J298" s="547">
        <v>0</v>
      </c>
      <c r="K298" s="547">
        <v>0</v>
      </c>
      <c r="L298" s="539">
        <f t="shared" si="26"/>
        <v>0</v>
      </c>
      <c r="M298" s="542">
        <f t="shared" si="27"/>
        <v>0</v>
      </c>
      <c r="N298" s="542">
        <f t="shared" si="28"/>
        <v>0</v>
      </c>
      <c r="O298" s="555">
        <v>0</v>
      </c>
      <c r="P298" s="555">
        <v>0</v>
      </c>
      <c r="Q298" s="542">
        <f t="shared" si="29"/>
        <v>0</v>
      </c>
      <c r="R298" s="550">
        <f t="shared" si="30"/>
        <v>0</v>
      </c>
      <c r="S298" s="550">
        <f t="shared" si="31"/>
        <v>0</v>
      </c>
      <c r="T298" s="547">
        <v>0</v>
      </c>
      <c r="U298" s="547">
        <v>0</v>
      </c>
      <c r="V298" s="547">
        <v>0</v>
      </c>
      <c r="X298" s="231" t="s">
        <v>9577</v>
      </c>
      <c r="Z298" s="1369"/>
      <c r="AB298" s="1361"/>
      <c r="AC298" s="1362"/>
      <c r="AD298" s="582">
        <v>287</v>
      </c>
      <c r="AE298" s="576" t="s">
        <v>9578</v>
      </c>
      <c r="AF298" s="593" t="s">
        <v>9579</v>
      </c>
      <c r="AG298" s="593" t="s">
        <v>9580</v>
      </c>
      <c r="AH298" s="593" t="s">
        <v>9581</v>
      </c>
      <c r="AI298" s="593" t="s">
        <v>9582</v>
      </c>
      <c r="AJ298" s="593" t="s">
        <v>9583</v>
      </c>
      <c r="AK298" s="594" t="s">
        <v>9584</v>
      </c>
      <c r="AL298" s="595" t="s">
        <v>9585</v>
      </c>
      <c r="AM298" s="596" t="s">
        <v>9586</v>
      </c>
      <c r="AN298" s="596" t="s">
        <v>9587</v>
      </c>
      <c r="AO298" s="539" t="s">
        <v>9588</v>
      </c>
      <c r="AP298" s="542" t="s">
        <v>9589</v>
      </c>
      <c r="AQ298" s="542" t="s">
        <v>9590</v>
      </c>
      <c r="AR298" s="577" t="s">
        <v>9591</v>
      </c>
      <c r="AS298" s="577" t="s">
        <v>9592</v>
      </c>
      <c r="AT298" s="542" t="s">
        <v>9593</v>
      </c>
      <c r="AU298" s="499" t="s">
        <v>9594</v>
      </c>
      <c r="AV298" s="499" t="s">
        <v>9595</v>
      </c>
      <c r="AW298" s="513" t="s">
        <v>9596</v>
      </c>
      <c r="AX298" s="513" t="s">
        <v>9597</v>
      </c>
      <c r="AY298" s="612" t="s">
        <v>9598</v>
      </c>
    </row>
    <row r="299" spans="2:51" ht="15" customHeight="1" outlineLevel="1" thickBot="1">
      <c r="B299" s="1735" t="s">
        <v>9599</v>
      </c>
      <c r="C299" s="1736">
        <v>0</v>
      </c>
      <c r="D299" s="1736">
        <v>0</v>
      </c>
      <c r="E299" s="1736">
        <v>0</v>
      </c>
      <c r="F299" s="1736">
        <v>0</v>
      </c>
      <c r="G299" s="1736">
        <v>0</v>
      </c>
      <c r="H299" s="1736">
        <v>0</v>
      </c>
      <c r="I299" s="1736">
        <v>0</v>
      </c>
      <c r="J299" s="547">
        <v>0</v>
      </c>
      <c r="K299" s="547">
        <v>0</v>
      </c>
      <c r="L299" s="539">
        <f t="shared" si="26"/>
        <v>0</v>
      </c>
      <c r="M299" s="542">
        <f t="shared" si="27"/>
        <v>0</v>
      </c>
      <c r="N299" s="542">
        <f t="shared" si="28"/>
        <v>0</v>
      </c>
      <c r="O299" s="555">
        <v>0</v>
      </c>
      <c r="P299" s="555">
        <v>0</v>
      </c>
      <c r="Q299" s="542">
        <f t="shared" si="29"/>
        <v>0</v>
      </c>
      <c r="R299" s="550">
        <f t="shared" si="30"/>
        <v>0</v>
      </c>
      <c r="S299" s="550">
        <f t="shared" si="31"/>
        <v>0</v>
      </c>
      <c r="T299" s="547">
        <v>0</v>
      </c>
      <c r="U299" s="547">
        <v>0</v>
      </c>
      <c r="V299" s="547">
        <v>0</v>
      </c>
      <c r="X299" s="231" t="s">
        <v>9600</v>
      </c>
      <c r="Z299" s="1369"/>
      <c r="AB299" s="1361"/>
      <c r="AC299" s="1362"/>
      <c r="AD299" s="582">
        <v>288</v>
      </c>
      <c r="AE299" s="576" t="s">
        <v>9601</v>
      </c>
      <c r="AF299" s="593" t="s">
        <v>9602</v>
      </c>
      <c r="AG299" s="593" t="s">
        <v>9603</v>
      </c>
      <c r="AH299" s="593" t="s">
        <v>9604</v>
      </c>
      <c r="AI299" s="593" t="s">
        <v>9605</v>
      </c>
      <c r="AJ299" s="593" t="s">
        <v>9606</v>
      </c>
      <c r="AK299" s="594" t="s">
        <v>9607</v>
      </c>
      <c r="AL299" s="595" t="s">
        <v>9608</v>
      </c>
      <c r="AM299" s="596" t="s">
        <v>9609</v>
      </c>
      <c r="AN299" s="596" t="s">
        <v>9610</v>
      </c>
      <c r="AO299" s="539" t="s">
        <v>9611</v>
      </c>
      <c r="AP299" s="542" t="s">
        <v>9612</v>
      </c>
      <c r="AQ299" s="542" t="s">
        <v>9613</v>
      </c>
      <c r="AR299" s="577" t="s">
        <v>9614</v>
      </c>
      <c r="AS299" s="577" t="s">
        <v>9615</v>
      </c>
      <c r="AT299" s="542" t="s">
        <v>9616</v>
      </c>
      <c r="AU299" s="499" t="s">
        <v>9617</v>
      </c>
      <c r="AV299" s="499" t="s">
        <v>9618</v>
      </c>
      <c r="AW299" s="513" t="s">
        <v>9619</v>
      </c>
      <c r="AX299" s="513" t="s">
        <v>9620</v>
      </c>
      <c r="AY299" s="612" t="s">
        <v>9621</v>
      </c>
    </row>
    <row r="300" spans="2:51" ht="15" customHeight="1" outlineLevel="1" thickBot="1">
      <c r="B300" s="1735" t="s">
        <v>9622</v>
      </c>
      <c r="C300" s="1736">
        <v>0</v>
      </c>
      <c r="D300" s="1736">
        <v>0</v>
      </c>
      <c r="E300" s="1736">
        <v>0</v>
      </c>
      <c r="F300" s="1736">
        <v>0</v>
      </c>
      <c r="G300" s="1736">
        <v>0</v>
      </c>
      <c r="H300" s="1736">
        <v>0</v>
      </c>
      <c r="I300" s="1736">
        <v>0</v>
      </c>
      <c r="J300" s="547">
        <v>0</v>
      </c>
      <c r="K300" s="547">
        <v>0</v>
      </c>
      <c r="L300" s="539">
        <f t="shared" si="26"/>
        <v>0</v>
      </c>
      <c r="M300" s="542">
        <f t="shared" si="27"/>
        <v>0</v>
      </c>
      <c r="N300" s="542">
        <f t="shared" si="28"/>
        <v>0</v>
      </c>
      <c r="O300" s="555">
        <v>0</v>
      </c>
      <c r="P300" s="555">
        <v>0</v>
      </c>
      <c r="Q300" s="542">
        <f t="shared" si="29"/>
        <v>0</v>
      </c>
      <c r="R300" s="550">
        <f t="shared" si="30"/>
        <v>0</v>
      </c>
      <c r="S300" s="550">
        <f t="shared" si="31"/>
        <v>0</v>
      </c>
      <c r="T300" s="547">
        <v>0</v>
      </c>
      <c r="U300" s="547">
        <v>0</v>
      </c>
      <c r="V300" s="547">
        <v>0</v>
      </c>
      <c r="X300" s="231" t="s">
        <v>9623</v>
      </c>
      <c r="Z300" s="1369"/>
      <c r="AB300" s="1361"/>
      <c r="AC300" s="1362"/>
      <c r="AD300" s="582">
        <v>289</v>
      </c>
      <c r="AE300" s="576" t="s">
        <v>9624</v>
      </c>
      <c r="AF300" s="593" t="s">
        <v>9625</v>
      </c>
      <c r="AG300" s="593" t="s">
        <v>9626</v>
      </c>
      <c r="AH300" s="593" t="s">
        <v>9627</v>
      </c>
      <c r="AI300" s="593" t="s">
        <v>9628</v>
      </c>
      <c r="AJ300" s="593" t="s">
        <v>9629</v>
      </c>
      <c r="AK300" s="594" t="s">
        <v>9630</v>
      </c>
      <c r="AL300" s="595" t="s">
        <v>9631</v>
      </c>
      <c r="AM300" s="596" t="s">
        <v>9632</v>
      </c>
      <c r="AN300" s="596" t="s">
        <v>9633</v>
      </c>
      <c r="AO300" s="539" t="s">
        <v>9634</v>
      </c>
      <c r="AP300" s="542" t="s">
        <v>9635</v>
      </c>
      <c r="AQ300" s="542" t="s">
        <v>9636</v>
      </c>
      <c r="AR300" s="577" t="s">
        <v>9637</v>
      </c>
      <c r="AS300" s="577" t="s">
        <v>9638</v>
      </c>
      <c r="AT300" s="542" t="s">
        <v>9639</v>
      </c>
      <c r="AU300" s="499" t="s">
        <v>9640</v>
      </c>
      <c r="AV300" s="499" t="s">
        <v>9641</v>
      </c>
      <c r="AW300" s="513" t="s">
        <v>9642</v>
      </c>
      <c r="AX300" s="513" t="s">
        <v>9643</v>
      </c>
      <c r="AY300" s="612" t="s">
        <v>9644</v>
      </c>
    </row>
    <row r="301" spans="2:51" ht="15" customHeight="1" outlineLevel="1" thickBot="1">
      <c r="B301" s="1735" t="s">
        <v>9645</v>
      </c>
      <c r="C301" s="1736">
        <v>0</v>
      </c>
      <c r="D301" s="1736">
        <v>0</v>
      </c>
      <c r="E301" s="1736">
        <v>0</v>
      </c>
      <c r="F301" s="1736">
        <v>0</v>
      </c>
      <c r="G301" s="1736">
        <v>0</v>
      </c>
      <c r="H301" s="1736">
        <v>0</v>
      </c>
      <c r="I301" s="1736">
        <v>0</v>
      </c>
      <c r="J301" s="547">
        <v>0</v>
      </c>
      <c r="K301" s="547">
        <v>0</v>
      </c>
      <c r="L301" s="539">
        <f t="shared" si="26"/>
        <v>0</v>
      </c>
      <c r="M301" s="542">
        <f t="shared" si="27"/>
        <v>0</v>
      </c>
      <c r="N301" s="542">
        <f t="shared" si="28"/>
        <v>0</v>
      </c>
      <c r="O301" s="555">
        <v>0</v>
      </c>
      <c r="P301" s="555">
        <v>0</v>
      </c>
      <c r="Q301" s="542">
        <f t="shared" si="29"/>
        <v>0</v>
      </c>
      <c r="R301" s="550">
        <f t="shared" si="30"/>
        <v>0</v>
      </c>
      <c r="S301" s="550">
        <f t="shared" si="31"/>
        <v>0</v>
      </c>
      <c r="T301" s="547">
        <v>0</v>
      </c>
      <c r="U301" s="547">
        <v>0</v>
      </c>
      <c r="V301" s="547">
        <v>0</v>
      </c>
      <c r="X301" s="231" t="s">
        <v>9646</v>
      </c>
      <c r="Z301" s="1369"/>
      <c r="AB301" s="1361"/>
      <c r="AC301" s="1362"/>
      <c r="AD301" s="582">
        <v>290</v>
      </c>
      <c r="AE301" s="576" t="s">
        <v>9647</v>
      </c>
      <c r="AF301" s="593" t="s">
        <v>9648</v>
      </c>
      <c r="AG301" s="593" t="s">
        <v>9649</v>
      </c>
      <c r="AH301" s="593" t="s">
        <v>9650</v>
      </c>
      <c r="AI301" s="593" t="s">
        <v>9651</v>
      </c>
      <c r="AJ301" s="593" t="s">
        <v>9652</v>
      </c>
      <c r="AK301" s="594" t="s">
        <v>9653</v>
      </c>
      <c r="AL301" s="595" t="s">
        <v>9654</v>
      </c>
      <c r="AM301" s="596" t="s">
        <v>9655</v>
      </c>
      <c r="AN301" s="596" t="s">
        <v>9656</v>
      </c>
      <c r="AO301" s="539" t="s">
        <v>9657</v>
      </c>
      <c r="AP301" s="542" t="s">
        <v>9658</v>
      </c>
      <c r="AQ301" s="542" t="s">
        <v>9659</v>
      </c>
      <c r="AR301" s="577" t="s">
        <v>9660</v>
      </c>
      <c r="AS301" s="577" t="s">
        <v>9661</v>
      </c>
      <c r="AT301" s="542" t="s">
        <v>9662</v>
      </c>
      <c r="AU301" s="499" t="s">
        <v>9663</v>
      </c>
      <c r="AV301" s="499" t="s">
        <v>9664</v>
      </c>
      <c r="AW301" s="513" t="s">
        <v>9665</v>
      </c>
      <c r="AX301" s="513" t="s">
        <v>9666</v>
      </c>
      <c r="AY301" s="612" t="s">
        <v>9667</v>
      </c>
    </row>
    <row r="302" spans="2:51" ht="15" customHeight="1" outlineLevel="1" thickBot="1">
      <c r="B302" s="1735" t="s">
        <v>9668</v>
      </c>
      <c r="C302" s="1736">
        <v>0</v>
      </c>
      <c r="D302" s="1736">
        <v>0</v>
      </c>
      <c r="E302" s="1736">
        <v>0</v>
      </c>
      <c r="F302" s="1736">
        <v>0</v>
      </c>
      <c r="G302" s="1736">
        <v>0</v>
      </c>
      <c r="H302" s="1736">
        <v>0</v>
      </c>
      <c r="I302" s="1736">
        <v>0</v>
      </c>
      <c r="J302" s="547">
        <v>0</v>
      </c>
      <c r="K302" s="547">
        <v>0</v>
      </c>
      <c r="L302" s="539">
        <f t="shared" si="26"/>
        <v>0</v>
      </c>
      <c r="M302" s="542">
        <f t="shared" si="27"/>
        <v>0</v>
      </c>
      <c r="N302" s="542">
        <f t="shared" si="28"/>
        <v>0</v>
      </c>
      <c r="O302" s="555">
        <v>0</v>
      </c>
      <c r="P302" s="555">
        <v>0</v>
      </c>
      <c r="Q302" s="542">
        <f t="shared" si="29"/>
        <v>0</v>
      </c>
      <c r="R302" s="550">
        <f t="shared" si="30"/>
        <v>0</v>
      </c>
      <c r="S302" s="550">
        <f t="shared" si="31"/>
        <v>0</v>
      </c>
      <c r="T302" s="547">
        <v>0</v>
      </c>
      <c r="U302" s="547">
        <v>0</v>
      </c>
      <c r="V302" s="547">
        <v>0</v>
      </c>
      <c r="X302" s="231" t="s">
        <v>9669</v>
      </c>
      <c r="Z302" s="1369"/>
      <c r="AB302" s="1361"/>
      <c r="AC302" s="1362"/>
      <c r="AD302" s="582">
        <v>291</v>
      </c>
      <c r="AE302" s="576" t="s">
        <v>9670</v>
      </c>
      <c r="AF302" s="593" t="s">
        <v>9671</v>
      </c>
      <c r="AG302" s="593" t="s">
        <v>9672</v>
      </c>
      <c r="AH302" s="593" t="s">
        <v>9673</v>
      </c>
      <c r="AI302" s="593" t="s">
        <v>9674</v>
      </c>
      <c r="AJ302" s="593" t="s">
        <v>9675</v>
      </c>
      <c r="AK302" s="594" t="s">
        <v>9676</v>
      </c>
      <c r="AL302" s="595" t="s">
        <v>9677</v>
      </c>
      <c r="AM302" s="596" t="s">
        <v>9678</v>
      </c>
      <c r="AN302" s="596" t="s">
        <v>9679</v>
      </c>
      <c r="AO302" s="539" t="s">
        <v>9680</v>
      </c>
      <c r="AP302" s="542" t="s">
        <v>9681</v>
      </c>
      <c r="AQ302" s="542" t="s">
        <v>9682</v>
      </c>
      <c r="AR302" s="577" t="s">
        <v>9683</v>
      </c>
      <c r="AS302" s="577" t="s">
        <v>9684</v>
      </c>
      <c r="AT302" s="542" t="s">
        <v>9685</v>
      </c>
      <c r="AU302" s="499" t="s">
        <v>9686</v>
      </c>
      <c r="AV302" s="499" t="s">
        <v>9687</v>
      </c>
      <c r="AW302" s="513" t="s">
        <v>9688</v>
      </c>
      <c r="AX302" s="513" t="s">
        <v>9689</v>
      </c>
      <c r="AY302" s="612" t="s">
        <v>9690</v>
      </c>
    </row>
    <row r="303" spans="2:51" ht="15" customHeight="1" outlineLevel="1" thickBot="1">
      <c r="B303" s="1735" t="s">
        <v>9691</v>
      </c>
      <c r="C303" s="1736">
        <v>0</v>
      </c>
      <c r="D303" s="1736">
        <v>0</v>
      </c>
      <c r="E303" s="1736">
        <v>0</v>
      </c>
      <c r="F303" s="1736">
        <v>0</v>
      </c>
      <c r="G303" s="1736">
        <v>0</v>
      </c>
      <c r="H303" s="1736">
        <v>0</v>
      </c>
      <c r="I303" s="1736">
        <v>0</v>
      </c>
      <c r="J303" s="547">
        <v>0</v>
      </c>
      <c r="K303" s="547">
        <v>0</v>
      </c>
      <c r="L303" s="539">
        <f t="shared" si="26"/>
        <v>0</v>
      </c>
      <c r="M303" s="542">
        <f t="shared" si="27"/>
        <v>0</v>
      </c>
      <c r="N303" s="542">
        <f t="shared" si="28"/>
        <v>0</v>
      </c>
      <c r="O303" s="555">
        <v>0</v>
      </c>
      <c r="P303" s="555">
        <v>0</v>
      </c>
      <c r="Q303" s="542">
        <f t="shared" si="29"/>
        <v>0</v>
      </c>
      <c r="R303" s="550">
        <f t="shared" si="30"/>
        <v>0</v>
      </c>
      <c r="S303" s="550">
        <f t="shared" si="31"/>
        <v>0</v>
      </c>
      <c r="T303" s="547">
        <v>0</v>
      </c>
      <c r="U303" s="547">
        <v>0</v>
      </c>
      <c r="V303" s="547">
        <v>0</v>
      </c>
      <c r="X303" s="231" t="s">
        <v>9692</v>
      </c>
      <c r="Z303" s="1369"/>
      <c r="AB303" s="1361"/>
      <c r="AC303" s="1362"/>
      <c r="AD303" s="582">
        <v>292</v>
      </c>
      <c r="AE303" s="576" t="s">
        <v>9693</v>
      </c>
      <c r="AF303" s="593" t="s">
        <v>9694</v>
      </c>
      <c r="AG303" s="593" t="s">
        <v>9695</v>
      </c>
      <c r="AH303" s="593" t="s">
        <v>9696</v>
      </c>
      <c r="AI303" s="593" t="s">
        <v>9697</v>
      </c>
      <c r="AJ303" s="593" t="s">
        <v>9698</v>
      </c>
      <c r="AK303" s="594" t="s">
        <v>9699</v>
      </c>
      <c r="AL303" s="595" t="s">
        <v>9700</v>
      </c>
      <c r="AM303" s="596" t="s">
        <v>9701</v>
      </c>
      <c r="AN303" s="596" t="s">
        <v>9702</v>
      </c>
      <c r="AO303" s="539" t="s">
        <v>9703</v>
      </c>
      <c r="AP303" s="542" t="s">
        <v>9704</v>
      </c>
      <c r="AQ303" s="542" t="s">
        <v>9705</v>
      </c>
      <c r="AR303" s="577" t="s">
        <v>9706</v>
      </c>
      <c r="AS303" s="577" t="s">
        <v>9707</v>
      </c>
      <c r="AT303" s="542" t="s">
        <v>9708</v>
      </c>
      <c r="AU303" s="499" t="s">
        <v>9709</v>
      </c>
      <c r="AV303" s="499" t="s">
        <v>9710</v>
      </c>
      <c r="AW303" s="513" t="s">
        <v>9711</v>
      </c>
      <c r="AX303" s="513" t="s">
        <v>9712</v>
      </c>
      <c r="AY303" s="612" t="s">
        <v>9713</v>
      </c>
    </row>
    <row r="304" spans="2:51" ht="15" customHeight="1" outlineLevel="1" thickBot="1">
      <c r="B304" s="1735" t="s">
        <v>9714</v>
      </c>
      <c r="C304" s="1736">
        <v>0</v>
      </c>
      <c r="D304" s="1736">
        <v>0</v>
      </c>
      <c r="E304" s="1736">
        <v>0</v>
      </c>
      <c r="F304" s="1736">
        <v>0</v>
      </c>
      <c r="G304" s="1736">
        <v>0</v>
      </c>
      <c r="H304" s="1736">
        <v>0</v>
      </c>
      <c r="I304" s="1736">
        <v>0</v>
      </c>
      <c r="J304" s="547">
        <v>0</v>
      </c>
      <c r="K304" s="547">
        <v>0</v>
      </c>
      <c r="L304" s="539">
        <f t="shared" si="26"/>
        <v>0</v>
      </c>
      <c r="M304" s="542">
        <f t="shared" si="27"/>
        <v>0</v>
      </c>
      <c r="N304" s="542">
        <f t="shared" si="28"/>
        <v>0</v>
      </c>
      <c r="O304" s="555">
        <v>0</v>
      </c>
      <c r="P304" s="555">
        <v>0</v>
      </c>
      <c r="Q304" s="542">
        <f t="shared" si="29"/>
        <v>0</v>
      </c>
      <c r="R304" s="550">
        <f t="shared" si="30"/>
        <v>0</v>
      </c>
      <c r="S304" s="550">
        <f t="shared" si="31"/>
        <v>0</v>
      </c>
      <c r="T304" s="547">
        <v>0</v>
      </c>
      <c r="U304" s="547">
        <v>0</v>
      </c>
      <c r="V304" s="547">
        <v>0</v>
      </c>
      <c r="X304" s="231" t="s">
        <v>9715</v>
      </c>
      <c r="Z304" s="1369"/>
      <c r="AB304" s="1361"/>
      <c r="AC304" s="1362"/>
      <c r="AD304" s="582">
        <v>293</v>
      </c>
      <c r="AE304" s="576" t="s">
        <v>9716</v>
      </c>
      <c r="AF304" s="593" t="s">
        <v>9717</v>
      </c>
      <c r="AG304" s="593" t="s">
        <v>9718</v>
      </c>
      <c r="AH304" s="593" t="s">
        <v>9719</v>
      </c>
      <c r="AI304" s="593" t="s">
        <v>9720</v>
      </c>
      <c r="AJ304" s="593" t="s">
        <v>9721</v>
      </c>
      <c r="AK304" s="594" t="s">
        <v>9722</v>
      </c>
      <c r="AL304" s="595" t="s">
        <v>9723</v>
      </c>
      <c r="AM304" s="596" t="s">
        <v>9724</v>
      </c>
      <c r="AN304" s="596" t="s">
        <v>9725</v>
      </c>
      <c r="AO304" s="539" t="s">
        <v>9726</v>
      </c>
      <c r="AP304" s="542" t="s">
        <v>9727</v>
      </c>
      <c r="AQ304" s="542" t="s">
        <v>9728</v>
      </c>
      <c r="AR304" s="577" t="s">
        <v>9729</v>
      </c>
      <c r="AS304" s="577" t="s">
        <v>9730</v>
      </c>
      <c r="AT304" s="542" t="s">
        <v>9731</v>
      </c>
      <c r="AU304" s="499" t="s">
        <v>9732</v>
      </c>
      <c r="AV304" s="499" t="s">
        <v>9733</v>
      </c>
      <c r="AW304" s="513" t="s">
        <v>9734</v>
      </c>
      <c r="AX304" s="513" t="s">
        <v>9735</v>
      </c>
      <c r="AY304" s="612" t="s">
        <v>9736</v>
      </c>
    </row>
    <row r="305" spans="2:51" ht="15" customHeight="1" outlineLevel="1" thickBot="1">
      <c r="B305" s="1735" t="s">
        <v>9737</v>
      </c>
      <c r="C305" s="1736">
        <v>0</v>
      </c>
      <c r="D305" s="1736">
        <v>0</v>
      </c>
      <c r="E305" s="1736">
        <v>0</v>
      </c>
      <c r="F305" s="1736">
        <v>0</v>
      </c>
      <c r="G305" s="1736">
        <v>0</v>
      </c>
      <c r="H305" s="1736">
        <v>0</v>
      </c>
      <c r="I305" s="1736">
        <v>0</v>
      </c>
      <c r="J305" s="547">
        <v>0</v>
      </c>
      <c r="K305" s="547">
        <v>0</v>
      </c>
      <c r="L305" s="539">
        <f t="shared" si="26"/>
        <v>0</v>
      </c>
      <c r="M305" s="542">
        <f t="shared" si="27"/>
        <v>0</v>
      </c>
      <c r="N305" s="542">
        <f t="shared" si="28"/>
        <v>0</v>
      </c>
      <c r="O305" s="555">
        <v>0</v>
      </c>
      <c r="P305" s="555">
        <v>0</v>
      </c>
      <c r="Q305" s="542">
        <f t="shared" si="29"/>
        <v>0</v>
      </c>
      <c r="R305" s="550">
        <f t="shared" si="30"/>
        <v>0</v>
      </c>
      <c r="S305" s="550">
        <f t="shared" si="31"/>
        <v>0</v>
      </c>
      <c r="T305" s="547">
        <v>0</v>
      </c>
      <c r="U305" s="547">
        <v>0</v>
      </c>
      <c r="V305" s="547">
        <v>0</v>
      </c>
      <c r="X305" s="231" t="s">
        <v>9738</v>
      </c>
      <c r="Z305" s="1369"/>
      <c r="AB305" s="1361"/>
      <c r="AC305" s="1362"/>
      <c r="AD305" s="582">
        <v>294</v>
      </c>
      <c r="AE305" s="576" t="s">
        <v>9739</v>
      </c>
      <c r="AF305" s="593" t="s">
        <v>9740</v>
      </c>
      <c r="AG305" s="593" t="s">
        <v>9741</v>
      </c>
      <c r="AH305" s="593" t="s">
        <v>9742</v>
      </c>
      <c r="AI305" s="593" t="s">
        <v>9743</v>
      </c>
      <c r="AJ305" s="593" t="s">
        <v>9744</v>
      </c>
      <c r="AK305" s="594" t="s">
        <v>9745</v>
      </c>
      <c r="AL305" s="595" t="s">
        <v>9746</v>
      </c>
      <c r="AM305" s="596" t="s">
        <v>9747</v>
      </c>
      <c r="AN305" s="596" t="s">
        <v>9748</v>
      </c>
      <c r="AO305" s="539" t="s">
        <v>9749</v>
      </c>
      <c r="AP305" s="542" t="s">
        <v>9750</v>
      </c>
      <c r="AQ305" s="542" t="s">
        <v>9751</v>
      </c>
      <c r="AR305" s="577" t="s">
        <v>9752</v>
      </c>
      <c r="AS305" s="577" t="s">
        <v>9753</v>
      </c>
      <c r="AT305" s="542" t="s">
        <v>9754</v>
      </c>
      <c r="AU305" s="499" t="s">
        <v>9755</v>
      </c>
      <c r="AV305" s="499" t="s">
        <v>9756</v>
      </c>
      <c r="AW305" s="513" t="s">
        <v>9757</v>
      </c>
      <c r="AX305" s="513" t="s">
        <v>9758</v>
      </c>
      <c r="AY305" s="612" t="s">
        <v>9759</v>
      </c>
    </row>
    <row r="306" spans="2:51" ht="15" customHeight="1" outlineLevel="1" thickBot="1">
      <c r="B306" s="1735" t="s">
        <v>9760</v>
      </c>
      <c r="C306" s="1736">
        <v>0</v>
      </c>
      <c r="D306" s="1736">
        <v>0</v>
      </c>
      <c r="E306" s="1736">
        <v>0</v>
      </c>
      <c r="F306" s="1736">
        <v>0</v>
      </c>
      <c r="G306" s="1736">
        <v>0</v>
      </c>
      <c r="H306" s="1736">
        <v>0</v>
      </c>
      <c r="I306" s="1736">
        <v>0</v>
      </c>
      <c r="J306" s="547">
        <v>0</v>
      </c>
      <c r="K306" s="547">
        <v>0</v>
      </c>
      <c r="L306" s="539">
        <f t="shared" si="26"/>
        <v>0</v>
      </c>
      <c r="M306" s="542">
        <f t="shared" si="27"/>
        <v>0</v>
      </c>
      <c r="N306" s="542">
        <f t="shared" si="28"/>
        <v>0</v>
      </c>
      <c r="O306" s="555">
        <v>0</v>
      </c>
      <c r="P306" s="555">
        <v>0</v>
      </c>
      <c r="Q306" s="542">
        <f t="shared" si="29"/>
        <v>0</v>
      </c>
      <c r="R306" s="550">
        <f t="shared" si="30"/>
        <v>0</v>
      </c>
      <c r="S306" s="550">
        <f t="shared" si="31"/>
        <v>0</v>
      </c>
      <c r="T306" s="547">
        <v>0</v>
      </c>
      <c r="U306" s="547">
        <v>0</v>
      </c>
      <c r="V306" s="547">
        <v>0</v>
      </c>
      <c r="X306" s="231" t="s">
        <v>9761</v>
      </c>
      <c r="Z306" s="1369"/>
      <c r="AB306" s="1361"/>
      <c r="AC306" s="1362"/>
      <c r="AD306" s="582">
        <v>295</v>
      </c>
      <c r="AE306" s="576" t="s">
        <v>9762</v>
      </c>
      <c r="AF306" s="593" t="s">
        <v>9763</v>
      </c>
      <c r="AG306" s="593" t="s">
        <v>9764</v>
      </c>
      <c r="AH306" s="593" t="s">
        <v>9765</v>
      </c>
      <c r="AI306" s="593" t="s">
        <v>9766</v>
      </c>
      <c r="AJ306" s="593" t="s">
        <v>9767</v>
      </c>
      <c r="AK306" s="594" t="s">
        <v>9768</v>
      </c>
      <c r="AL306" s="595" t="s">
        <v>9769</v>
      </c>
      <c r="AM306" s="596" t="s">
        <v>9770</v>
      </c>
      <c r="AN306" s="596" t="s">
        <v>9771</v>
      </c>
      <c r="AO306" s="539" t="s">
        <v>9772</v>
      </c>
      <c r="AP306" s="542" t="s">
        <v>9773</v>
      </c>
      <c r="AQ306" s="542" t="s">
        <v>9774</v>
      </c>
      <c r="AR306" s="577" t="s">
        <v>9775</v>
      </c>
      <c r="AS306" s="577" t="s">
        <v>9776</v>
      </c>
      <c r="AT306" s="542" t="s">
        <v>9777</v>
      </c>
      <c r="AU306" s="499" t="s">
        <v>9778</v>
      </c>
      <c r="AV306" s="499" t="s">
        <v>9779</v>
      </c>
      <c r="AW306" s="513" t="s">
        <v>9780</v>
      </c>
      <c r="AX306" s="513" t="s">
        <v>9781</v>
      </c>
      <c r="AY306" s="612" t="s">
        <v>9782</v>
      </c>
    </row>
    <row r="307" spans="2:51" ht="15" customHeight="1" outlineLevel="1" thickBot="1">
      <c r="B307" s="1735" t="s">
        <v>9783</v>
      </c>
      <c r="C307" s="1736">
        <v>0</v>
      </c>
      <c r="D307" s="1736">
        <v>0</v>
      </c>
      <c r="E307" s="1736">
        <v>0</v>
      </c>
      <c r="F307" s="1736">
        <v>0</v>
      </c>
      <c r="G307" s="1736">
        <v>0</v>
      </c>
      <c r="H307" s="1736">
        <v>0</v>
      </c>
      <c r="I307" s="1736">
        <v>0</v>
      </c>
      <c r="J307" s="547">
        <v>0</v>
      </c>
      <c r="K307" s="547">
        <v>0</v>
      </c>
      <c r="L307" s="539">
        <f t="shared" si="26"/>
        <v>0</v>
      </c>
      <c r="M307" s="542">
        <f t="shared" si="27"/>
        <v>0</v>
      </c>
      <c r="N307" s="542">
        <f t="shared" si="28"/>
        <v>0</v>
      </c>
      <c r="O307" s="555">
        <v>0</v>
      </c>
      <c r="P307" s="555">
        <v>0</v>
      </c>
      <c r="Q307" s="542">
        <f t="shared" si="29"/>
        <v>0</v>
      </c>
      <c r="R307" s="550">
        <f t="shared" si="30"/>
        <v>0</v>
      </c>
      <c r="S307" s="550">
        <f t="shared" si="31"/>
        <v>0</v>
      </c>
      <c r="T307" s="547">
        <v>0</v>
      </c>
      <c r="U307" s="547">
        <v>0</v>
      </c>
      <c r="V307" s="547">
        <v>0</v>
      </c>
      <c r="X307" s="231" t="s">
        <v>9784</v>
      </c>
      <c r="Z307" s="1369"/>
      <c r="AB307" s="1361"/>
      <c r="AC307" s="1362"/>
      <c r="AD307" s="582">
        <v>296</v>
      </c>
      <c r="AE307" s="576" t="s">
        <v>9785</v>
      </c>
      <c r="AF307" s="593" t="s">
        <v>9786</v>
      </c>
      <c r="AG307" s="593" t="s">
        <v>9787</v>
      </c>
      <c r="AH307" s="593" t="s">
        <v>9788</v>
      </c>
      <c r="AI307" s="593" t="s">
        <v>9789</v>
      </c>
      <c r="AJ307" s="593" t="s">
        <v>9790</v>
      </c>
      <c r="AK307" s="594" t="s">
        <v>9791</v>
      </c>
      <c r="AL307" s="595" t="s">
        <v>9792</v>
      </c>
      <c r="AM307" s="596" t="s">
        <v>9793</v>
      </c>
      <c r="AN307" s="596" t="s">
        <v>9794</v>
      </c>
      <c r="AO307" s="539" t="s">
        <v>9795</v>
      </c>
      <c r="AP307" s="542" t="s">
        <v>9796</v>
      </c>
      <c r="AQ307" s="542" t="s">
        <v>9797</v>
      </c>
      <c r="AR307" s="577" t="s">
        <v>9798</v>
      </c>
      <c r="AS307" s="577" t="s">
        <v>9799</v>
      </c>
      <c r="AT307" s="542" t="s">
        <v>9800</v>
      </c>
      <c r="AU307" s="499" t="s">
        <v>9801</v>
      </c>
      <c r="AV307" s="499" t="s">
        <v>9802</v>
      </c>
      <c r="AW307" s="513" t="s">
        <v>9803</v>
      </c>
      <c r="AX307" s="513" t="s">
        <v>9804</v>
      </c>
      <c r="AY307" s="612" t="s">
        <v>9805</v>
      </c>
    </row>
    <row r="308" spans="2:51" ht="15" customHeight="1" outlineLevel="1" thickBot="1">
      <c r="B308" s="1735" t="s">
        <v>9806</v>
      </c>
      <c r="C308" s="1736">
        <v>0</v>
      </c>
      <c r="D308" s="1736">
        <v>0</v>
      </c>
      <c r="E308" s="1736">
        <v>0</v>
      </c>
      <c r="F308" s="1736">
        <v>0</v>
      </c>
      <c r="G308" s="1736">
        <v>0</v>
      </c>
      <c r="H308" s="1736">
        <v>0</v>
      </c>
      <c r="I308" s="1736">
        <v>0</v>
      </c>
      <c r="J308" s="547">
        <v>0</v>
      </c>
      <c r="K308" s="547">
        <v>0</v>
      </c>
      <c r="L308" s="539">
        <f t="shared" si="26"/>
        <v>0</v>
      </c>
      <c r="M308" s="542">
        <f t="shared" si="27"/>
        <v>0</v>
      </c>
      <c r="N308" s="542">
        <f t="shared" si="28"/>
        <v>0</v>
      </c>
      <c r="O308" s="555">
        <v>0</v>
      </c>
      <c r="P308" s="555">
        <v>0</v>
      </c>
      <c r="Q308" s="542">
        <f t="shared" si="29"/>
        <v>0</v>
      </c>
      <c r="R308" s="550">
        <f t="shared" si="30"/>
        <v>0</v>
      </c>
      <c r="S308" s="550">
        <f t="shared" si="31"/>
        <v>0</v>
      </c>
      <c r="T308" s="547">
        <v>0</v>
      </c>
      <c r="U308" s="547">
        <v>0</v>
      </c>
      <c r="V308" s="547">
        <v>0</v>
      </c>
      <c r="X308" s="231" t="s">
        <v>9807</v>
      </c>
      <c r="Z308" s="1369"/>
      <c r="AB308" s="1361"/>
      <c r="AC308" s="1362"/>
      <c r="AD308" s="582">
        <v>297</v>
      </c>
      <c r="AE308" s="576" t="s">
        <v>9808</v>
      </c>
      <c r="AF308" s="593" t="s">
        <v>9809</v>
      </c>
      <c r="AG308" s="593" t="s">
        <v>9810</v>
      </c>
      <c r="AH308" s="593" t="s">
        <v>9811</v>
      </c>
      <c r="AI308" s="593" t="s">
        <v>9812</v>
      </c>
      <c r="AJ308" s="593" t="s">
        <v>9813</v>
      </c>
      <c r="AK308" s="594" t="s">
        <v>9814</v>
      </c>
      <c r="AL308" s="595" t="s">
        <v>9815</v>
      </c>
      <c r="AM308" s="596" t="s">
        <v>9816</v>
      </c>
      <c r="AN308" s="596" t="s">
        <v>9817</v>
      </c>
      <c r="AO308" s="539" t="s">
        <v>9818</v>
      </c>
      <c r="AP308" s="542" t="s">
        <v>9819</v>
      </c>
      <c r="AQ308" s="542" t="s">
        <v>9820</v>
      </c>
      <c r="AR308" s="577" t="s">
        <v>9821</v>
      </c>
      <c r="AS308" s="577" t="s">
        <v>9822</v>
      </c>
      <c r="AT308" s="542" t="s">
        <v>9823</v>
      </c>
      <c r="AU308" s="499" t="s">
        <v>9824</v>
      </c>
      <c r="AV308" s="499" t="s">
        <v>9825</v>
      </c>
      <c r="AW308" s="513" t="s">
        <v>9826</v>
      </c>
      <c r="AX308" s="513" t="s">
        <v>9827</v>
      </c>
      <c r="AY308" s="612" t="s">
        <v>9828</v>
      </c>
    </row>
    <row r="309" spans="2:51" ht="15" customHeight="1" outlineLevel="1" thickBot="1">
      <c r="B309" s="1735" t="s">
        <v>9829</v>
      </c>
      <c r="C309" s="1736">
        <v>0</v>
      </c>
      <c r="D309" s="1736">
        <v>0</v>
      </c>
      <c r="E309" s="1736">
        <v>0</v>
      </c>
      <c r="F309" s="1736">
        <v>0</v>
      </c>
      <c r="G309" s="1736">
        <v>0</v>
      </c>
      <c r="H309" s="1736">
        <v>0</v>
      </c>
      <c r="I309" s="1736">
        <v>0</v>
      </c>
      <c r="J309" s="547">
        <v>0</v>
      </c>
      <c r="K309" s="547">
        <v>0</v>
      </c>
      <c r="L309" s="539">
        <f t="shared" si="26"/>
        <v>0</v>
      </c>
      <c r="M309" s="542">
        <f t="shared" si="27"/>
        <v>0</v>
      </c>
      <c r="N309" s="542">
        <f t="shared" si="28"/>
        <v>0</v>
      </c>
      <c r="O309" s="555">
        <v>0</v>
      </c>
      <c r="P309" s="555">
        <v>0</v>
      </c>
      <c r="Q309" s="542">
        <f t="shared" si="29"/>
        <v>0</v>
      </c>
      <c r="R309" s="550">
        <f t="shared" si="30"/>
        <v>0</v>
      </c>
      <c r="S309" s="550">
        <f t="shared" si="31"/>
        <v>0</v>
      </c>
      <c r="T309" s="547">
        <v>0</v>
      </c>
      <c r="U309" s="547">
        <v>0</v>
      </c>
      <c r="V309" s="547">
        <v>0</v>
      </c>
      <c r="X309" s="231" t="s">
        <v>9830</v>
      </c>
      <c r="Z309" s="1369"/>
      <c r="AB309" s="1361"/>
      <c r="AC309" s="1362"/>
      <c r="AD309" s="582">
        <v>298</v>
      </c>
      <c r="AE309" s="576" t="s">
        <v>9831</v>
      </c>
      <c r="AF309" s="593" t="s">
        <v>9832</v>
      </c>
      <c r="AG309" s="593" t="s">
        <v>9833</v>
      </c>
      <c r="AH309" s="593" t="s">
        <v>9834</v>
      </c>
      <c r="AI309" s="593" t="s">
        <v>9835</v>
      </c>
      <c r="AJ309" s="593" t="s">
        <v>9836</v>
      </c>
      <c r="AK309" s="594" t="s">
        <v>9837</v>
      </c>
      <c r="AL309" s="595" t="s">
        <v>9838</v>
      </c>
      <c r="AM309" s="596" t="s">
        <v>9839</v>
      </c>
      <c r="AN309" s="596" t="s">
        <v>9840</v>
      </c>
      <c r="AO309" s="539" t="s">
        <v>9841</v>
      </c>
      <c r="AP309" s="542" t="s">
        <v>9842</v>
      </c>
      <c r="AQ309" s="542" t="s">
        <v>9843</v>
      </c>
      <c r="AR309" s="577" t="s">
        <v>9844</v>
      </c>
      <c r="AS309" s="577" t="s">
        <v>9845</v>
      </c>
      <c r="AT309" s="542" t="s">
        <v>9846</v>
      </c>
      <c r="AU309" s="499" t="s">
        <v>9847</v>
      </c>
      <c r="AV309" s="499" t="s">
        <v>9848</v>
      </c>
      <c r="AW309" s="513" t="s">
        <v>9849</v>
      </c>
      <c r="AX309" s="513" t="s">
        <v>9850</v>
      </c>
      <c r="AY309" s="612" t="s">
        <v>9851</v>
      </c>
    </row>
    <row r="310" spans="2:51" ht="15" customHeight="1" outlineLevel="1" thickBot="1">
      <c r="B310" s="1735" t="s">
        <v>9852</v>
      </c>
      <c r="C310" s="1736">
        <v>0</v>
      </c>
      <c r="D310" s="1736">
        <v>0</v>
      </c>
      <c r="E310" s="1736">
        <v>0</v>
      </c>
      <c r="F310" s="1736">
        <v>0</v>
      </c>
      <c r="G310" s="1736">
        <v>0</v>
      </c>
      <c r="H310" s="1736">
        <v>0</v>
      </c>
      <c r="I310" s="1736">
        <v>0</v>
      </c>
      <c r="J310" s="547">
        <v>0</v>
      </c>
      <c r="K310" s="547">
        <v>0</v>
      </c>
      <c r="L310" s="539">
        <f t="shared" si="26"/>
        <v>0</v>
      </c>
      <c r="M310" s="542">
        <f t="shared" si="27"/>
        <v>0</v>
      </c>
      <c r="N310" s="542">
        <f t="shared" si="28"/>
        <v>0</v>
      </c>
      <c r="O310" s="555">
        <v>0</v>
      </c>
      <c r="P310" s="555">
        <v>0</v>
      </c>
      <c r="Q310" s="542">
        <f t="shared" si="29"/>
        <v>0</v>
      </c>
      <c r="R310" s="550">
        <f t="shared" si="30"/>
        <v>0</v>
      </c>
      <c r="S310" s="550">
        <f t="shared" si="31"/>
        <v>0</v>
      </c>
      <c r="T310" s="547">
        <v>0</v>
      </c>
      <c r="U310" s="547">
        <v>0</v>
      </c>
      <c r="V310" s="547">
        <v>0</v>
      </c>
      <c r="X310" s="231" t="s">
        <v>9853</v>
      </c>
      <c r="Z310" s="1369"/>
      <c r="AB310" s="1361"/>
      <c r="AC310" s="1362"/>
      <c r="AD310" s="582">
        <v>299</v>
      </c>
      <c r="AE310" s="576" t="s">
        <v>9854</v>
      </c>
      <c r="AF310" s="593" t="s">
        <v>9855</v>
      </c>
      <c r="AG310" s="593" t="s">
        <v>9856</v>
      </c>
      <c r="AH310" s="593" t="s">
        <v>9857</v>
      </c>
      <c r="AI310" s="593" t="s">
        <v>9858</v>
      </c>
      <c r="AJ310" s="593" t="s">
        <v>9859</v>
      </c>
      <c r="AK310" s="594" t="s">
        <v>9860</v>
      </c>
      <c r="AL310" s="595" t="s">
        <v>9861</v>
      </c>
      <c r="AM310" s="596" t="s">
        <v>9862</v>
      </c>
      <c r="AN310" s="596" t="s">
        <v>9863</v>
      </c>
      <c r="AO310" s="539" t="s">
        <v>9864</v>
      </c>
      <c r="AP310" s="542" t="s">
        <v>9865</v>
      </c>
      <c r="AQ310" s="542" t="s">
        <v>9866</v>
      </c>
      <c r="AR310" s="577" t="s">
        <v>9867</v>
      </c>
      <c r="AS310" s="577" t="s">
        <v>9868</v>
      </c>
      <c r="AT310" s="542" t="s">
        <v>9869</v>
      </c>
      <c r="AU310" s="499" t="s">
        <v>9870</v>
      </c>
      <c r="AV310" s="499" t="s">
        <v>9871</v>
      </c>
      <c r="AW310" s="513" t="s">
        <v>9872</v>
      </c>
      <c r="AX310" s="513" t="s">
        <v>9873</v>
      </c>
      <c r="AY310" s="612" t="s">
        <v>9874</v>
      </c>
    </row>
    <row r="311" spans="2:51" ht="15" customHeight="1" outlineLevel="1" thickBot="1">
      <c r="B311" s="1735" t="s">
        <v>9875</v>
      </c>
      <c r="C311" s="1736">
        <v>0</v>
      </c>
      <c r="D311" s="1736">
        <v>0</v>
      </c>
      <c r="E311" s="1736">
        <v>0</v>
      </c>
      <c r="F311" s="1736">
        <v>0</v>
      </c>
      <c r="G311" s="1736">
        <v>0</v>
      </c>
      <c r="H311" s="1736">
        <v>0</v>
      </c>
      <c r="I311" s="1736">
        <v>0</v>
      </c>
      <c r="J311" s="547">
        <v>0</v>
      </c>
      <c r="K311" s="547">
        <v>0</v>
      </c>
      <c r="L311" s="539">
        <f t="shared" si="26"/>
        <v>0</v>
      </c>
      <c r="M311" s="542">
        <f t="shared" si="27"/>
        <v>0</v>
      </c>
      <c r="N311" s="542">
        <f t="shared" si="28"/>
        <v>0</v>
      </c>
      <c r="O311" s="555">
        <v>0</v>
      </c>
      <c r="P311" s="555">
        <v>0</v>
      </c>
      <c r="Q311" s="542">
        <f t="shared" si="29"/>
        <v>0</v>
      </c>
      <c r="R311" s="550">
        <f t="shared" si="30"/>
        <v>0</v>
      </c>
      <c r="S311" s="550">
        <f t="shared" si="31"/>
        <v>0</v>
      </c>
      <c r="T311" s="547">
        <v>0</v>
      </c>
      <c r="U311" s="547">
        <v>0</v>
      </c>
      <c r="V311" s="547">
        <v>0</v>
      </c>
      <c r="X311" s="231" t="s">
        <v>9876</v>
      </c>
      <c r="Z311" s="1369"/>
      <c r="AB311" s="1361"/>
      <c r="AC311" s="1362"/>
      <c r="AD311" s="582">
        <v>300</v>
      </c>
      <c r="AE311" s="576" t="s">
        <v>9877</v>
      </c>
      <c r="AF311" s="593" t="s">
        <v>9878</v>
      </c>
      <c r="AG311" s="593" t="s">
        <v>9879</v>
      </c>
      <c r="AH311" s="593" t="s">
        <v>9880</v>
      </c>
      <c r="AI311" s="593" t="s">
        <v>9881</v>
      </c>
      <c r="AJ311" s="593" t="s">
        <v>9882</v>
      </c>
      <c r="AK311" s="594" t="s">
        <v>9883</v>
      </c>
      <c r="AL311" s="595" t="s">
        <v>9884</v>
      </c>
      <c r="AM311" s="596" t="s">
        <v>9885</v>
      </c>
      <c r="AN311" s="596" t="s">
        <v>9886</v>
      </c>
      <c r="AO311" s="539" t="s">
        <v>9887</v>
      </c>
      <c r="AP311" s="542" t="s">
        <v>9888</v>
      </c>
      <c r="AQ311" s="542" t="s">
        <v>9889</v>
      </c>
      <c r="AR311" s="577" t="s">
        <v>9890</v>
      </c>
      <c r="AS311" s="577" t="s">
        <v>9891</v>
      </c>
      <c r="AT311" s="542" t="s">
        <v>9892</v>
      </c>
      <c r="AU311" s="499" t="s">
        <v>9893</v>
      </c>
      <c r="AV311" s="499" t="s">
        <v>9894</v>
      </c>
      <c r="AW311" s="513" t="s">
        <v>9895</v>
      </c>
      <c r="AX311" s="513" t="s">
        <v>9896</v>
      </c>
      <c r="AY311" s="612" t="s">
        <v>9897</v>
      </c>
    </row>
    <row r="312" spans="2:51" ht="15" customHeight="1" outlineLevel="1" thickBot="1">
      <c r="B312" s="1735" t="s">
        <v>9898</v>
      </c>
      <c r="C312" s="1736">
        <v>0</v>
      </c>
      <c r="D312" s="1736">
        <v>0</v>
      </c>
      <c r="E312" s="1736">
        <v>0</v>
      </c>
      <c r="F312" s="1736">
        <v>0</v>
      </c>
      <c r="G312" s="1736">
        <v>0</v>
      </c>
      <c r="H312" s="1736">
        <v>0</v>
      </c>
      <c r="I312" s="1736">
        <v>0</v>
      </c>
      <c r="J312" s="547">
        <v>0</v>
      </c>
      <c r="K312" s="547">
        <v>0</v>
      </c>
      <c r="L312" s="539">
        <f t="shared" si="26"/>
        <v>0</v>
      </c>
      <c r="M312" s="542">
        <f t="shared" si="27"/>
        <v>0</v>
      </c>
      <c r="N312" s="542">
        <f t="shared" si="28"/>
        <v>0</v>
      </c>
      <c r="O312" s="555">
        <v>0</v>
      </c>
      <c r="P312" s="555">
        <v>0</v>
      </c>
      <c r="Q312" s="542">
        <f t="shared" si="29"/>
        <v>0</v>
      </c>
      <c r="R312" s="550">
        <f t="shared" si="30"/>
        <v>0</v>
      </c>
      <c r="S312" s="550">
        <f t="shared" si="31"/>
        <v>0</v>
      </c>
      <c r="T312" s="547">
        <v>0</v>
      </c>
      <c r="U312" s="547">
        <v>0</v>
      </c>
      <c r="V312" s="547">
        <v>0</v>
      </c>
      <c r="X312" s="231" t="s">
        <v>9899</v>
      </c>
      <c r="Z312" s="1369"/>
      <c r="AB312" s="1361"/>
      <c r="AC312" s="1362"/>
      <c r="AD312" s="582">
        <v>301</v>
      </c>
      <c r="AE312" s="576" t="s">
        <v>9900</v>
      </c>
      <c r="AF312" s="593" t="s">
        <v>9901</v>
      </c>
      <c r="AG312" s="593" t="s">
        <v>9902</v>
      </c>
      <c r="AH312" s="593" t="s">
        <v>9903</v>
      </c>
      <c r="AI312" s="593" t="s">
        <v>9904</v>
      </c>
      <c r="AJ312" s="593" t="s">
        <v>9905</v>
      </c>
      <c r="AK312" s="594" t="s">
        <v>9906</v>
      </c>
      <c r="AL312" s="595" t="s">
        <v>9907</v>
      </c>
      <c r="AM312" s="596" t="s">
        <v>9908</v>
      </c>
      <c r="AN312" s="596" t="s">
        <v>9909</v>
      </c>
      <c r="AO312" s="539" t="s">
        <v>9910</v>
      </c>
      <c r="AP312" s="542" t="s">
        <v>9911</v>
      </c>
      <c r="AQ312" s="542" t="s">
        <v>9912</v>
      </c>
      <c r="AR312" s="577" t="s">
        <v>9913</v>
      </c>
      <c r="AS312" s="577" t="s">
        <v>9914</v>
      </c>
      <c r="AT312" s="542" t="s">
        <v>9915</v>
      </c>
      <c r="AU312" s="499" t="s">
        <v>9916</v>
      </c>
      <c r="AV312" s="499" t="s">
        <v>9917</v>
      </c>
      <c r="AW312" s="513" t="s">
        <v>9918</v>
      </c>
      <c r="AX312" s="513" t="s">
        <v>9919</v>
      </c>
      <c r="AY312" s="612" t="s">
        <v>9920</v>
      </c>
    </row>
    <row r="313" spans="2:51" ht="15" thickBot="1">
      <c r="B313" s="1735" t="s">
        <v>9921</v>
      </c>
      <c r="C313" s="1736">
        <v>0</v>
      </c>
      <c r="D313" s="1736">
        <v>0</v>
      </c>
      <c r="E313" s="1736">
        <v>0</v>
      </c>
      <c r="F313" s="1736">
        <v>0</v>
      </c>
      <c r="G313" s="1736">
        <v>0</v>
      </c>
      <c r="H313" s="1736">
        <v>0</v>
      </c>
      <c r="I313" s="1736">
        <v>0</v>
      </c>
      <c r="J313" s="547">
        <v>0</v>
      </c>
      <c r="K313" s="547">
        <v>0</v>
      </c>
      <c r="L313" s="539">
        <f t="shared" si="26"/>
        <v>0</v>
      </c>
      <c r="M313" s="542">
        <f t="shared" si="27"/>
        <v>0</v>
      </c>
      <c r="N313" s="542">
        <f t="shared" si="28"/>
        <v>0</v>
      </c>
      <c r="O313" s="555">
        <v>0</v>
      </c>
      <c r="P313" s="555">
        <v>0</v>
      </c>
      <c r="Q313" s="542">
        <f t="shared" si="29"/>
        <v>0</v>
      </c>
      <c r="R313" s="550">
        <f t="shared" si="30"/>
        <v>0</v>
      </c>
      <c r="S313" s="550">
        <f t="shared" si="31"/>
        <v>0</v>
      </c>
      <c r="T313" s="547">
        <v>0</v>
      </c>
      <c r="U313" s="547">
        <v>0</v>
      </c>
      <c r="V313" s="547">
        <v>0</v>
      </c>
      <c r="X313" s="231" t="s">
        <v>9922</v>
      </c>
      <c r="Z313" s="1369"/>
      <c r="AB313" s="1361"/>
      <c r="AC313" s="1362"/>
      <c r="AD313" s="582">
        <v>302</v>
      </c>
      <c r="AE313" s="576" t="s">
        <v>9923</v>
      </c>
      <c r="AF313" s="593" t="s">
        <v>9924</v>
      </c>
      <c r="AG313" s="593" t="s">
        <v>9925</v>
      </c>
      <c r="AH313" s="593" t="s">
        <v>9926</v>
      </c>
      <c r="AI313" s="593" t="s">
        <v>9927</v>
      </c>
      <c r="AJ313" s="593" t="s">
        <v>9928</v>
      </c>
      <c r="AK313" s="594" t="s">
        <v>9929</v>
      </c>
      <c r="AL313" s="595" t="s">
        <v>9930</v>
      </c>
      <c r="AM313" s="596" t="s">
        <v>9931</v>
      </c>
      <c r="AN313" s="596" t="s">
        <v>9932</v>
      </c>
      <c r="AO313" s="539" t="s">
        <v>9933</v>
      </c>
      <c r="AP313" s="542" t="s">
        <v>9934</v>
      </c>
      <c r="AQ313" s="542" t="s">
        <v>9935</v>
      </c>
      <c r="AR313" s="577" t="s">
        <v>9936</v>
      </c>
      <c r="AS313" s="577" t="s">
        <v>9937</v>
      </c>
      <c r="AT313" s="542" t="s">
        <v>9938</v>
      </c>
      <c r="AU313" s="499" t="s">
        <v>9939</v>
      </c>
      <c r="AV313" s="499" t="s">
        <v>9940</v>
      </c>
      <c r="AW313" s="513" t="s">
        <v>9941</v>
      </c>
      <c r="AX313" s="513" t="s">
        <v>9942</v>
      </c>
      <c r="AY313" s="612" t="s">
        <v>9943</v>
      </c>
    </row>
    <row r="314" spans="2:51" ht="15" customHeight="1" outlineLevel="1" thickBot="1">
      <c r="B314" s="1735" t="s">
        <v>9944</v>
      </c>
      <c r="C314" s="1736">
        <v>0</v>
      </c>
      <c r="D314" s="1736">
        <v>0</v>
      </c>
      <c r="E314" s="1736">
        <v>0</v>
      </c>
      <c r="F314" s="1736">
        <v>0</v>
      </c>
      <c r="G314" s="1736">
        <v>0</v>
      </c>
      <c r="H314" s="1736">
        <v>0</v>
      </c>
      <c r="I314" s="1736">
        <v>0</v>
      </c>
      <c r="J314" s="547">
        <v>0</v>
      </c>
      <c r="K314" s="547">
        <v>0</v>
      </c>
      <c r="L314" s="539">
        <f t="shared" si="26"/>
        <v>0</v>
      </c>
      <c r="M314" s="542">
        <f t="shared" si="27"/>
        <v>0</v>
      </c>
      <c r="N314" s="542">
        <f t="shared" si="28"/>
        <v>0</v>
      </c>
      <c r="O314" s="555">
        <v>0</v>
      </c>
      <c r="P314" s="555">
        <v>0</v>
      </c>
      <c r="Q314" s="542">
        <f t="shared" si="29"/>
        <v>0</v>
      </c>
      <c r="R314" s="550">
        <f t="shared" si="30"/>
        <v>0</v>
      </c>
      <c r="S314" s="550">
        <f t="shared" si="31"/>
        <v>0</v>
      </c>
      <c r="T314" s="547">
        <v>0</v>
      </c>
      <c r="U314" s="547">
        <v>0</v>
      </c>
      <c r="V314" s="547">
        <v>0</v>
      </c>
      <c r="X314" s="231" t="s">
        <v>9945</v>
      </c>
      <c r="Z314" s="1369"/>
      <c r="AB314" s="1361"/>
      <c r="AC314" s="1362"/>
      <c r="AD314" s="582">
        <v>303</v>
      </c>
      <c r="AE314" s="576" t="s">
        <v>9946</v>
      </c>
      <c r="AF314" s="593" t="s">
        <v>9947</v>
      </c>
      <c r="AG314" s="593" t="s">
        <v>9948</v>
      </c>
      <c r="AH314" s="593" t="s">
        <v>9949</v>
      </c>
      <c r="AI314" s="593" t="s">
        <v>9950</v>
      </c>
      <c r="AJ314" s="593" t="s">
        <v>9951</v>
      </c>
      <c r="AK314" s="594" t="s">
        <v>9952</v>
      </c>
      <c r="AL314" s="595" t="s">
        <v>9953</v>
      </c>
      <c r="AM314" s="596" t="s">
        <v>9954</v>
      </c>
      <c r="AN314" s="596" t="s">
        <v>9955</v>
      </c>
      <c r="AO314" s="539" t="s">
        <v>9956</v>
      </c>
      <c r="AP314" s="542" t="s">
        <v>9957</v>
      </c>
      <c r="AQ314" s="542" t="s">
        <v>9958</v>
      </c>
      <c r="AR314" s="577" t="s">
        <v>9959</v>
      </c>
      <c r="AS314" s="577" t="s">
        <v>9960</v>
      </c>
      <c r="AT314" s="542" t="s">
        <v>9961</v>
      </c>
      <c r="AU314" s="499" t="s">
        <v>9962</v>
      </c>
      <c r="AV314" s="499" t="s">
        <v>9963</v>
      </c>
      <c r="AW314" s="513" t="s">
        <v>9964</v>
      </c>
      <c r="AX314" s="513" t="s">
        <v>9965</v>
      </c>
      <c r="AY314" s="612" t="s">
        <v>9966</v>
      </c>
    </row>
    <row r="315" spans="2:51" ht="15" customHeight="1" outlineLevel="1" thickBot="1">
      <c r="B315" s="1735" t="s">
        <v>9967</v>
      </c>
      <c r="C315" s="1736">
        <v>0</v>
      </c>
      <c r="D315" s="1736">
        <v>0</v>
      </c>
      <c r="E315" s="1736">
        <v>0</v>
      </c>
      <c r="F315" s="1736">
        <v>0</v>
      </c>
      <c r="G315" s="1736">
        <v>0</v>
      </c>
      <c r="H315" s="1736">
        <v>0</v>
      </c>
      <c r="I315" s="1736">
        <v>0</v>
      </c>
      <c r="J315" s="547">
        <v>0</v>
      </c>
      <c r="K315" s="547">
        <v>0</v>
      </c>
      <c r="L315" s="539">
        <f t="shared" si="26"/>
        <v>0</v>
      </c>
      <c r="M315" s="542">
        <f t="shared" si="27"/>
        <v>0</v>
      </c>
      <c r="N315" s="542">
        <f t="shared" si="28"/>
        <v>0</v>
      </c>
      <c r="O315" s="555">
        <v>0</v>
      </c>
      <c r="P315" s="555">
        <v>0</v>
      </c>
      <c r="Q315" s="542">
        <f t="shared" si="29"/>
        <v>0</v>
      </c>
      <c r="R315" s="550">
        <f t="shared" si="30"/>
        <v>0</v>
      </c>
      <c r="S315" s="550">
        <f t="shared" si="31"/>
        <v>0</v>
      </c>
      <c r="T315" s="547">
        <v>0</v>
      </c>
      <c r="U315" s="547">
        <v>0</v>
      </c>
      <c r="V315" s="547">
        <v>0</v>
      </c>
      <c r="X315" s="231" t="s">
        <v>9968</v>
      </c>
      <c r="Z315" s="1369"/>
      <c r="AB315" s="1361"/>
      <c r="AC315" s="1362"/>
      <c r="AD315" s="582">
        <v>304</v>
      </c>
      <c r="AE315" s="576" t="s">
        <v>9969</v>
      </c>
      <c r="AF315" s="593" t="s">
        <v>9970</v>
      </c>
      <c r="AG315" s="593" t="s">
        <v>9971</v>
      </c>
      <c r="AH315" s="593" t="s">
        <v>9972</v>
      </c>
      <c r="AI315" s="593" t="s">
        <v>9973</v>
      </c>
      <c r="AJ315" s="593" t="s">
        <v>9974</v>
      </c>
      <c r="AK315" s="594" t="s">
        <v>9975</v>
      </c>
      <c r="AL315" s="595" t="s">
        <v>9976</v>
      </c>
      <c r="AM315" s="596" t="s">
        <v>9977</v>
      </c>
      <c r="AN315" s="596" t="s">
        <v>9978</v>
      </c>
      <c r="AO315" s="539" t="s">
        <v>9979</v>
      </c>
      <c r="AP315" s="542" t="s">
        <v>9980</v>
      </c>
      <c r="AQ315" s="542" t="s">
        <v>9981</v>
      </c>
      <c r="AR315" s="577" t="s">
        <v>9982</v>
      </c>
      <c r="AS315" s="577" t="s">
        <v>9983</v>
      </c>
      <c r="AT315" s="542" t="s">
        <v>9984</v>
      </c>
      <c r="AU315" s="499" t="s">
        <v>9985</v>
      </c>
      <c r="AV315" s="499" t="s">
        <v>9986</v>
      </c>
      <c r="AW315" s="513" t="s">
        <v>9987</v>
      </c>
      <c r="AX315" s="513" t="s">
        <v>9988</v>
      </c>
      <c r="AY315" s="612" t="s">
        <v>9989</v>
      </c>
    </row>
    <row r="316" spans="2:51" ht="15" customHeight="1" outlineLevel="1" thickBot="1">
      <c r="B316" s="1735" t="s">
        <v>9990</v>
      </c>
      <c r="C316" s="1736">
        <v>0</v>
      </c>
      <c r="D316" s="1736">
        <v>0</v>
      </c>
      <c r="E316" s="1736">
        <v>0</v>
      </c>
      <c r="F316" s="1736">
        <v>0</v>
      </c>
      <c r="G316" s="1736">
        <v>0</v>
      </c>
      <c r="H316" s="1736">
        <v>0</v>
      </c>
      <c r="I316" s="1736">
        <v>0</v>
      </c>
      <c r="J316" s="547">
        <v>0</v>
      </c>
      <c r="K316" s="547">
        <v>0</v>
      </c>
      <c r="L316" s="539">
        <f t="shared" si="26"/>
        <v>0</v>
      </c>
      <c r="M316" s="542">
        <f t="shared" si="27"/>
        <v>0</v>
      </c>
      <c r="N316" s="542">
        <f t="shared" si="28"/>
        <v>0</v>
      </c>
      <c r="O316" s="555">
        <v>0</v>
      </c>
      <c r="P316" s="555">
        <v>0</v>
      </c>
      <c r="Q316" s="542">
        <f t="shared" si="29"/>
        <v>0</v>
      </c>
      <c r="R316" s="550">
        <f t="shared" si="30"/>
        <v>0</v>
      </c>
      <c r="S316" s="550">
        <f t="shared" si="31"/>
        <v>0</v>
      </c>
      <c r="T316" s="547">
        <v>0</v>
      </c>
      <c r="U316" s="547">
        <v>0</v>
      </c>
      <c r="V316" s="547">
        <v>0</v>
      </c>
      <c r="X316" s="231" t="s">
        <v>9991</v>
      </c>
      <c r="Z316" s="1369"/>
      <c r="AB316" s="1361"/>
      <c r="AC316" s="1362"/>
      <c r="AD316" s="582">
        <v>305</v>
      </c>
      <c r="AE316" s="576" t="s">
        <v>9992</v>
      </c>
      <c r="AF316" s="593" t="s">
        <v>9993</v>
      </c>
      <c r="AG316" s="593" t="s">
        <v>9994</v>
      </c>
      <c r="AH316" s="593" t="s">
        <v>9995</v>
      </c>
      <c r="AI316" s="593" t="s">
        <v>9996</v>
      </c>
      <c r="AJ316" s="593" t="s">
        <v>9997</v>
      </c>
      <c r="AK316" s="594" t="s">
        <v>9998</v>
      </c>
      <c r="AL316" s="595" t="s">
        <v>9999</v>
      </c>
      <c r="AM316" s="596" t="s">
        <v>10000</v>
      </c>
      <c r="AN316" s="596" t="s">
        <v>10001</v>
      </c>
      <c r="AO316" s="539" t="s">
        <v>10002</v>
      </c>
      <c r="AP316" s="542" t="s">
        <v>10003</v>
      </c>
      <c r="AQ316" s="542" t="s">
        <v>10004</v>
      </c>
      <c r="AR316" s="577" t="s">
        <v>10005</v>
      </c>
      <c r="AS316" s="577" t="s">
        <v>10006</v>
      </c>
      <c r="AT316" s="542" t="s">
        <v>10007</v>
      </c>
      <c r="AU316" s="499" t="s">
        <v>10008</v>
      </c>
      <c r="AV316" s="499" t="s">
        <v>10009</v>
      </c>
      <c r="AW316" s="513" t="s">
        <v>10010</v>
      </c>
      <c r="AX316" s="513" t="s">
        <v>10011</v>
      </c>
      <c r="AY316" s="612" t="s">
        <v>10012</v>
      </c>
    </row>
    <row r="317" spans="2:51" ht="15" customHeight="1" outlineLevel="1" thickBot="1">
      <c r="B317" s="1735" t="s">
        <v>10013</v>
      </c>
      <c r="C317" s="1736">
        <v>0</v>
      </c>
      <c r="D317" s="1736">
        <v>0</v>
      </c>
      <c r="E317" s="1736">
        <v>0</v>
      </c>
      <c r="F317" s="1736">
        <v>0</v>
      </c>
      <c r="G317" s="1736">
        <v>0</v>
      </c>
      <c r="H317" s="1736">
        <v>0</v>
      </c>
      <c r="I317" s="1736">
        <v>0</v>
      </c>
      <c r="J317" s="547">
        <v>0</v>
      </c>
      <c r="K317" s="547">
        <v>0</v>
      </c>
      <c r="L317" s="539">
        <f t="shared" si="26"/>
        <v>0</v>
      </c>
      <c r="M317" s="542">
        <f t="shared" si="27"/>
        <v>0</v>
      </c>
      <c r="N317" s="542">
        <f t="shared" si="28"/>
        <v>0</v>
      </c>
      <c r="O317" s="555">
        <v>0</v>
      </c>
      <c r="P317" s="555">
        <v>0</v>
      </c>
      <c r="Q317" s="542">
        <f t="shared" si="29"/>
        <v>0</v>
      </c>
      <c r="R317" s="550">
        <f t="shared" si="30"/>
        <v>0</v>
      </c>
      <c r="S317" s="550">
        <f t="shared" si="31"/>
        <v>0</v>
      </c>
      <c r="T317" s="547">
        <v>0</v>
      </c>
      <c r="U317" s="547">
        <v>0</v>
      </c>
      <c r="V317" s="547">
        <v>0</v>
      </c>
      <c r="X317" s="231" t="s">
        <v>10014</v>
      </c>
      <c r="Z317" s="1369"/>
      <c r="AB317" s="1361"/>
      <c r="AC317" s="1362"/>
      <c r="AD317" s="582">
        <v>306</v>
      </c>
      <c r="AE317" s="576" t="s">
        <v>10015</v>
      </c>
      <c r="AF317" s="593" t="s">
        <v>10016</v>
      </c>
      <c r="AG317" s="593" t="s">
        <v>10017</v>
      </c>
      <c r="AH317" s="593" t="s">
        <v>10018</v>
      </c>
      <c r="AI317" s="593" t="s">
        <v>10019</v>
      </c>
      <c r="AJ317" s="593" t="s">
        <v>10020</v>
      </c>
      <c r="AK317" s="594" t="s">
        <v>10021</v>
      </c>
      <c r="AL317" s="595" t="s">
        <v>10022</v>
      </c>
      <c r="AM317" s="596" t="s">
        <v>10023</v>
      </c>
      <c r="AN317" s="596" t="s">
        <v>10024</v>
      </c>
      <c r="AO317" s="539" t="s">
        <v>10025</v>
      </c>
      <c r="AP317" s="542" t="s">
        <v>10026</v>
      </c>
      <c r="AQ317" s="542" t="s">
        <v>10027</v>
      </c>
      <c r="AR317" s="577" t="s">
        <v>10028</v>
      </c>
      <c r="AS317" s="577" t="s">
        <v>10029</v>
      </c>
      <c r="AT317" s="542" t="s">
        <v>10030</v>
      </c>
      <c r="AU317" s="499" t="s">
        <v>10031</v>
      </c>
      <c r="AV317" s="499" t="s">
        <v>10032</v>
      </c>
      <c r="AW317" s="513" t="s">
        <v>10033</v>
      </c>
      <c r="AX317" s="513" t="s">
        <v>10034</v>
      </c>
      <c r="AY317" s="612" t="s">
        <v>10035</v>
      </c>
    </row>
    <row r="318" spans="2:51" ht="15" customHeight="1" outlineLevel="1" thickBot="1">
      <c r="B318" s="1735" t="s">
        <v>10036</v>
      </c>
      <c r="C318" s="1736">
        <v>0</v>
      </c>
      <c r="D318" s="1736">
        <v>0</v>
      </c>
      <c r="E318" s="1736">
        <v>0</v>
      </c>
      <c r="F318" s="1736">
        <v>0</v>
      </c>
      <c r="G318" s="1736">
        <v>0</v>
      </c>
      <c r="H318" s="1736">
        <v>0</v>
      </c>
      <c r="I318" s="1736">
        <v>0</v>
      </c>
      <c r="J318" s="547">
        <v>0</v>
      </c>
      <c r="K318" s="547">
        <v>0</v>
      </c>
      <c r="L318" s="539">
        <f t="shared" si="26"/>
        <v>0</v>
      </c>
      <c r="M318" s="542">
        <f t="shared" si="27"/>
        <v>0</v>
      </c>
      <c r="N318" s="542">
        <f t="shared" si="28"/>
        <v>0</v>
      </c>
      <c r="O318" s="555">
        <v>0</v>
      </c>
      <c r="P318" s="555">
        <v>0</v>
      </c>
      <c r="Q318" s="542">
        <f t="shared" si="29"/>
        <v>0</v>
      </c>
      <c r="R318" s="550">
        <f t="shared" si="30"/>
        <v>0</v>
      </c>
      <c r="S318" s="550">
        <f t="shared" si="31"/>
        <v>0</v>
      </c>
      <c r="T318" s="547">
        <v>0</v>
      </c>
      <c r="U318" s="547">
        <v>0</v>
      </c>
      <c r="V318" s="547">
        <v>0</v>
      </c>
      <c r="X318" s="231" t="s">
        <v>10037</v>
      </c>
      <c r="Z318" s="1369"/>
      <c r="AB318" s="1361"/>
      <c r="AC318" s="1362"/>
      <c r="AD318" s="582">
        <v>307</v>
      </c>
      <c r="AE318" s="576" t="s">
        <v>10038</v>
      </c>
      <c r="AF318" s="593" t="s">
        <v>10039</v>
      </c>
      <c r="AG318" s="593" t="s">
        <v>10040</v>
      </c>
      <c r="AH318" s="593" t="s">
        <v>10041</v>
      </c>
      <c r="AI318" s="593" t="s">
        <v>10042</v>
      </c>
      <c r="AJ318" s="593" t="s">
        <v>10043</v>
      </c>
      <c r="AK318" s="594" t="s">
        <v>10044</v>
      </c>
      <c r="AL318" s="595" t="s">
        <v>10045</v>
      </c>
      <c r="AM318" s="596" t="s">
        <v>10046</v>
      </c>
      <c r="AN318" s="596" t="s">
        <v>10047</v>
      </c>
      <c r="AO318" s="539" t="s">
        <v>10048</v>
      </c>
      <c r="AP318" s="542" t="s">
        <v>10049</v>
      </c>
      <c r="AQ318" s="542" t="s">
        <v>10050</v>
      </c>
      <c r="AR318" s="577" t="s">
        <v>10051</v>
      </c>
      <c r="AS318" s="577" t="s">
        <v>10052</v>
      </c>
      <c r="AT318" s="542" t="s">
        <v>10053</v>
      </c>
      <c r="AU318" s="499" t="s">
        <v>10054</v>
      </c>
      <c r="AV318" s="499" t="s">
        <v>10055</v>
      </c>
      <c r="AW318" s="513" t="s">
        <v>10056</v>
      </c>
      <c r="AX318" s="513" t="s">
        <v>10057</v>
      </c>
      <c r="AY318" s="612" t="s">
        <v>10058</v>
      </c>
    </row>
    <row r="319" spans="2:51" ht="15" customHeight="1" outlineLevel="1" thickBot="1">
      <c r="B319" s="1735" t="s">
        <v>10059</v>
      </c>
      <c r="C319" s="1736">
        <v>0</v>
      </c>
      <c r="D319" s="1736">
        <v>0</v>
      </c>
      <c r="E319" s="1736">
        <v>0</v>
      </c>
      <c r="F319" s="1736">
        <v>0</v>
      </c>
      <c r="G319" s="1736">
        <v>0</v>
      </c>
      <c r="H319" s="1736">
        <v>0</v>
      </c>
      <c r="I319" s="1736">
        <v>0</v>
      </c>
      <c r="J319" s="547">
        <v>0</v>
      </c>
      <c r="K319" s="547">
        <v>0</v>
      </c>
      <c r="L319" s="539">
        <f t="shared" si="26"/>
        <v>0</v>
      </c>
      <c r="M319" s="542">
        <f t="shared" si="27"/>
        <v>0</v>
      </c>
      <c r="N319" s="542">
        <f t="shared" si="28"/>
        <v>0</v>
      </c>
      <c r="O319" s="555">
        <v>0</v>
      </c>
      <c r="P319" s="555">
        <v>0</v>
      </c>
      <c r="Q319" s="542">
        <f t="shared" si="29"/>
        <v>0</v>
      </c>
      <c r="R319" s="550">
        <f t="shared" si="30"/>
        <v>0</v>
      </c>
      <c r="S319" s="550">
        <f t="shared" si="31"/>
        <v>0</v>
      </c>
      <c r="T319" s="547">
        <v>0</v>
      </c>
      <c r="U319" s="547">
        <v>0</v>
      </c>
      <c r="V319" s="547">
        <v>0</v>
      </c>
      <c r="X319" s="231" t="s">
        <v>10060</v>
      </c>
      <c r="Z319" s="1369"/>
      <c r="AB319" s="1361"/>
      <c r="AC319" s="1362"/>
      <c r="AD319" s="582">
        <v>308</v>
      </c>
      <c r="AE319" s="576" t="s">
        <v>10061</v>
      </c>
      <c r="AF319" s="593" t="s">
        <v>10062</v>
      </c>
      <c r="AG319" s="593" t="s">
        <v>10063</v>
      </c>
      <c r="AH319" s="593" t="s">
        <v>10064</v>
      </c>
      <c r="AI319" s="593" t="s">
        <v>10065</v>
      </c>
      <c r="AJ319" s="593" t="s">
        <v>10066</v>
      </c>
      <c r="AK319" s="594" t="s">
        <v>10067</v>
      </c>
      <c r="AL319" s="595" t="s">
        <v>10068</v>
      </c>
      <c r="AM319" s="596" t="s">
        <v>10069</v>
      </c>
      <c r="AN319" s="596" t="s">
        <v>10070</v>
      </c>
      <c r="AO319" s="539" t="s">
        <v>10071</v>
      </c>
      <c r="AP319" s="542" t="s">
        <v>10072</v>
      </c>
      <c r="AQ319" s="542" t="s">
        <v>10073</v>
      </c>
      <c r="AR319" s="577" t="s">
        <v>10074</v>
      </c>
      <c r="AS319" s="577" t="s">
        <v>10075</v>
      </c>
      <c r="AT319" s="542" t="s">
        <v>10076</v>
      </c>
      <c r="AU319" s="499" t="s">
        <v>10077</v>
      </c>
      <c r="AV319" s="499" t="s">
        <v>10078</v>
      </c>
      <c r="AW319" s="513" t="s">
        <v>10079</v>
      </c>
      <c r="AX319" s="513" t="s">
        <v>10080</v>
      </c>
      <c r="AY319" s="612" t="s">
        <v>10081</v>
      </c>
    </row>
    <row r="320" spans="2:51" ht="15" customHeight="1" outlineLevel="1" thickBot="1">
      <c r="B320" s="1735" t="s">
        <v>10082</v>
      </c>
      <c r="C320" s="1736">
        <v>0</v>
      </c>
      <c r="D320" s="1736">
        <v>0</v>
      </c>
      <c r="E320" s="1736">
        <v>0</v>
      </c>
      <c r="F320" s="1736">
        <v>0</v>
      </c>
      <c r="G320" s="1736">
        <v>0</v>
      </c>
      <c r="H320" s="1736">
        <v>0</v>
      </c>
      <c r="I320" s="1736">
        <v>0</v>
      </c>
      <c r="J320" s="547">
        <v>0</v>
      </c>
      <c r="K320" s="547">
        <v>0</v>
      </c>
      <c r="L320" s="539">
        <f t="shared" si="26"/>
        <v>0</v>
      </c>
      <c r="M320" s="542">
        <f t="shared" si="27"/>
        <v>0</v>
      </c>
      <c r="N320" s="542">
        <f t="shared" si="28"/>
        <v>0</v>
      </c>
      <c r="O320" s="555">
        <v>0</v>
      </c>
      <c r="P320" s="555">
        <v>0</v>
      </c>
      <c r="Q320" s="542">
        <f t="shared" si="29"/>
        <v>0</v>
      </c>
      <c r="R320" s="550">
        <f t="shared" si="30"/>
        <v>0</v>
      </c>
      <c r="S320" s="550">
        <f t="shared" si="31"/>
        <v>0</v>
      </c>
      <c r="T320" s="547">
        <v>0</v>
      </c>
      <c r="U320" s="547">
        <v>0</v>
      </c>
      <c r="V320" s="547">
        <v>0</v>
      </c>
      <c r="X320" s="231" t="s">
        <v>10083</v>
      </c>
      <c r="Z320" s="1369"/>
      <c r="AB320" s="1361"/>
      <c r="AC320" s="1362"/>
      <c r="AD320" s="582">
        <v>309</v>
      </c>
      <c r="AE320" s="576" t="s">
        <v>10084</v>
      </c>
      <c r="AF320" s="593" t="s">
        <v>10085</v>
      </c>
      <c r="AG320" s="593" t="s">
        <v>10086</v>
      </c>
      <c r="AH320" s="593" t="s">
        <v>10087</v>
      </c>
      <c r="AI320" s="593" t="s">
        <v>10088</v>
      </c>
      <c r="AJ320" s="593" t="s">
        <v>10089</v>
      </c>
      <c r="AK320" s="594" t="s">
        <v>10090</v>
      </c>
      <c r="AL320" s="595" t="s">
        <v>10091</v>
      </c>
      <c r="AM320" s="596" t="s">
        <v>10092</v>
      </c>
      <c r="AN320" s="596" t="s">
        <v>10093</v>
      </c>
      <c r="AO320" s="539" t="s">
        <v>10094</v>
      </c>
      <c r="AP320" s="542" t="s">
        <v>10095</v>
      </c>
      <c r="AQ320" s="542" t="s">
        <v>10096</v>
      </c>
      <c r="AR320" s="577" t="s">
        <v>10097</v>
      </c>
      <c r="AS320" s="577" t="s">
        <v>10098</v>
      </c>
      <c r="AT320" s="542" t="s">
        <v>10099</v>
      </c>
      <c r="AU320" s="499" t="s">
        <v>10100</v>
      </c>
      <c r="AV320" s="499" t="s">
        <v>10101</v>
      </c>
      <c r="AW320" s="513" t="s">
        <v>10102</v>
      </c>
      <c r="AX320" s="513" t="s">
        <v>10103</v>
      </c>
      <c r="AY320" s="612" t="s">
        <v>10104</v>
      </c>
    </row>
    <row r="321" spans="2:51" ht="15" customHeight="1" outlineLevel="1" thickBot="1">
      <c r="B321" s="1735" t="s">
        <v>10105</v>
      </c>
      <c r="C321" s="1736">
        <v>0</v>
      </c>
      <c r="D321" s="1736">
        <v>0</v>
      </c>
      <c r="E321" s="1736">
        <v>0</v>
      </c>
      <c r="F321" s="1736">
        <v>0</v>
      </c>
      <c r="G321" s="1736">
        <v>0</v>
      </c>
      <c r="H321" s="1736">
        <v>0</v>
      </c>
      <c r="I321" s="1736">
        <v>0</v>
      </c>
      <c r="J321" s="547">
        <v>0</v>
      </c>
      <c r="K321" s="547">
        <v>0</v>
      </c>
      <c r="L321" s="539">
        <f t="shared" si="26"/>
        <v>0</v>
      </c>
      <c r="M321" s="542">
        <f t="shared" si="27"/>
        <v>0</v>
      </c>
      <c r="N321" s="542">
        <f t="shared" si="28"/>
        <v>0</v>
      </c>
      <c r="O321" s="555">
        <v>0</v>
      </c>
      <c r="P321" s="555">
        <v>0</v>
      </c>
      <c r="Q321" s="542">
        <f t="shared" si="29"/>
        <v>0</v>
      </c>
      <c r="R321" s="550">
        <f t="shared" si="30"/>
        <v>0</v>
      </c>
      <c r="S321" s="550">
        <f t="shared" si="31"/>
        <v>0</v>
      </c>
      <c r="T321" s="547">
        <v>0</v>
      </c>
      <c r="U321" s="547">
        <v>0</v>
      </c>
      <c r="V321" s="547">
        <v>0</v>
      </c>
      <c r="X321" s="231" t="s">
        <v>10106</v>
      </c>
      <c r="Z321" s="1369"/>
      <c r="AB321" s="1361"/>
      <c r="AC321" s="1362"/>
      <c r="AD321" s="582">
        <v>310</v>
      </c>
      <c r="AE321" s="576" t="s">
        <v>10107</v>
      </c>
      <c r="AF321" s="593" t="s">
        <v>10108</v>
      </c>
      <c r="AG321" s="593" t="s">
        <v>10109</v>
      </c>
      <c r="AH321" s="593" t="s">
        <v>10110</v>
      </c>
      <c r="AI321" s="593" t="s">
        <v>10111</v>
      </c>
      <c r="AJ321" s="593" t="s">
        <v>10112</v>
      </c>
      <c r="AK321" s="594" t="s">
        <v>10113</v>
      </c>
      <c r="AL321" s="595" t="s">
        <v>10114</v>
      </c>
      <c r="AM321" s="596" t="s">
        <v>10115</v>
      </c>
      <c r="AN321" s="596" t="s">
        <v>10116</v>
      </c>
      <c r="AO321" s="539" t="s">
        <v>10117</v>
      </c>
      <c r="AP321" s="542" t="s">
        <v>10118</v>
      </c>
      <c r="AQ321" s="542" t="s">
        <v>10119</v>
      </c>
      <c r="AR321" s="577" t="s">
        <v>10120</v>
      </c>
      <c r="AS321" s="577" t="s">
        <v>10121</v>
      </c>
      <c r="AT321" s="542" t="s">
        <v>10122</v>
      </c>
      <c r="AU321" s="499" t="s">
        <v>10123</v>
      </c>
      <c r="AV321" s="499" t="s">
        <v>10124</v>
      </c>
      <c r="AW321" s="513" t="s">
        <v>10125</v>
      </c>
      <c r="AX321" s="513" t="s">
        <v>10126</v>
      </c>
      <c r="AY321" s="612" t="s">
        <v>10127</v>
      </c>
    </row>
    <row r="322" spans="2:51" ht="15" customHeight="1" outlineLevel="1" thickBot="1">
      <c r="B322" s="1735" t="s">
        <v>10128</v>
      </c>
      <c r="C322" s="1736">
        <v>0</v>
      </c>
      <c r="D322" s="1736">
        <v>0</v>
      </c>
      <c r="E322" s="1736">
        <v>0</v>
      </c>
      <c r="F322" s="1736">
        <v>0</v>
      </c>
      <c r="G322" s="1736">
        <v>0</v>
      </c>
      <c r="H322" s="1736">
        <v>0</v>
      </c>
      <c r="I322" s="1736">
        <v>0</v>
      </c>
      <c r="J322" s="547">
        <v>0</v>
      </c>
      <c r="K322" s="547">
        <v>0</v>
      </c>
      <c r="L322" s="539">
        <f t="shared" si="26"/>
        <v>0</v>
      </c>
      <c r="M322" s="542">
        <f t="shared" si="27"/>
        <v>0</v>
      </c>
      <c r="N322" s="542">
        <f t="shared" si="28"/>
        <v>0</v>
      </c>
      <c r="O322" s="555">
        <v>0</v>
      </c>
      <c r="P322" s="555">
        <v>0</v>
      </c>
      <c r="Q322" s="542">
        <f t="shared" si="29"/>
        <v>0</v>
      </c>
      <c r="R322" s="550">
        <f t="shared" si="30"/>
        <v>0</v>
      </c>
      <c r="S322" s="550">
        <f t="shared" si="31"/>
        <v>0</v>
      </c>
      <c r="T322" s="547">
        <v>0</v>
      </c>
      <c r="U322" s="547">
        <v>0</v>
      </c>
      <c r="V322" s="547">
        <v>0</v>
      </c>
      <c r="X322" s="231" t="s">
        <v>10129</v>
      </c>
      <c r="Z322" s="1369"/>
      <c r="AB322" s="1361"/>
      <c r="AC322" s="1362"/>
      <c r="AD322" s="582">
        <v>311</v>
      </c>
      <c r="AE322" s="576" t="s">
        <v>10130</v>
      </c>
      <c r="AF322" s="593" t="s">
        <v>10131</v>
      </c>
      <c r="AG322" s="593" t="s">
        <v>10132</v>
      </c>
      <c r="AH322" s="593" t="s">
        <v>10133</v>
      </c>
      <c r="AI322" s="593" t="s">
        <v>10134</v>
      </c>
      <c r="AJ322" s="593" t="s">
        <v>10135</v>
      </c>
      <c r="AK322" s="594" t="s">
        <v>10136</v>
      </c>
      <c r="AL322" s="595" t="s">
        <v>10137</v>
      </c>
      <c r="AM322" s="596" t="s">
        <v>10138</v>
      </c>
      <c r="AN322" s="596" t="s">
        <v>10139</v>
      </c>
      <c r="AO322" s="539" t="s">
        <v>10140</v>
      </c>
      <c r="AP322" s="542" t="s">
        <v>10141</v>
      </c>
      <c r="AQ322" s="542" t="s">
        <v>10142</v>
      </c>
      <c r="AR322" s="577" t="s">
        <v>10143</v>
      </c>
      <c r="AS322" s="577" t="s">
        <v>10144</v>
      </c>
      <c r="AT322" s="542" t="s">
        <v>10145</v>
      </c>
      <c r="AU322" s="499" t="s">
        <v>10146</v>
      </c>
      <c r="AV322" s="499" t="s">
        <v>10147</v>
      </c>
      <c r="AW322" s="513" t="s">
        <v>10148</v>
      </c>
      <c r="AX322" s="513" t="s">
        <v>10149</v>
      </c>
      <c r="AY322" s="612" t="s">
        <v>10150</v>
      </c>
    </row>
    <row r="323" spans="2:51" ht="15" customHeight="1" outlineLevel="1" thickBot="1">
      <c r="B323" s="1735" t="s">
        <v>10151</v>
      </c>
      <c r="C323" s="1736">
        <v>0</v>
      </c>
      <c r="D323" s="1736">
        <v>0</v>
      </c>
      <c r="E323" s="1736">
        <v>0</v>
      </c>
      <c r="F323" s="1736">
        <v>0</v>
      </c>
      <c r="G323" s="1736">
        <v>0</v>
      </c>
      <c r="H323" s="1736">
        <v>0</v>
      </c>
      <c r="I323" s="1736">
        <v>0</v>
      </c>
      <c r="J323" s="547">
        <v>0</v>
      </c>
      <c r="K323" s="547">
        <v>0</v>
      </c>
      <c r="L323" s="539">
        <f t="shared" si="26"/>
        <v>0</v>
      </c>
      <c r="M323" s="542">
        <f t="shared" si="27"/>
        <v>0</v>
      </c>
      <c r="N323" s="542">
        <f t="shared" si="28"/>
        <v>0</v>
      </c>
      <c r="O323" s="555">
        <v>0</v>
      </c>
      <c r="P323" s="555">
        <v>0</v>
      </c>
      <c r="Q323" s="542">
        <f t="shared" si="29"/>
        <v>0</v>
      </c>
      <c r="R323" s="550">
        <f t="shared" si="30"/>
        <v>0</v>
      </c>
      <c r="S323" s="550">
        <f t="shared" si="31"/>
        <v>0</v>
      </c>
      <c r="T323" s="547">
        <v>0</v>
      </c>
      <c r="U323" s="547">
        <v>0</v>
      </c>
      <c r="V323" s="547">
        <v>0</v>
      </c>
      <c r="X323" s="231" t="s">
        <v>10152</v>
      </c>
      <c r="Z323" s="1369"/>
      <c r="AB323" s="1361"/>
      <c r="AC323" s="1362"/>
      <c r="AD323" s="582">
        <v>312</v>
      </c>
      <c r="AE323" s="576" t="s">
        <v>10153</v>
      </c>
      <c r="AF323" s="593" t="s">
        <v>10154</v>
      </c>
      <c r="AG323" s="593" t="s">
        <v>10155</v>
      </c>
      <c r="AH323" s="593" t="s">
        <v>10156</v>
      </c>
      <c r="AI323" s="593" t="s">
        <v>10157</v>
      </c>
      <c r="AJ323" s="593" t="s">
        <v>10158</v>
      </c>
      <c r="AK323" s="594" t="s">
        <v>10159</v>
      </c>
      <c r="AL323" s="595" t="s">
        <v>10160</v>
      </c>
      <c r="AM323" s="596" t="s">
        <v>10161</v>
      </c>
      <c r="AN323" s="596" t="s">
        <v>10162</v>
      </c>
      <c r="AO323" s="539" t="s">
        <v>10163</v>
      </c>
      <c r="AP323" s="542" t="s">
        <v>10164</v>
      </c>
      <c r="AQ323" s="542" t="s">
        <v>10165</v>
      </c>
      <c r="AR323" s="577" t="s">
        <v>10166</v>
      </c>
      <c r="AS323" s="577" t="s">
        <v>10167</v>
      </c>
      <c r="AT323" s="542" t="s">
        <v>10168</v>
      </c>
      <c r="AU323" s="499" t="s">
        <v>10169</v>
      </c>
      <c r="AV323" s="499" t="s">
        <v>10170</v>
      </c>
      <c r="AW323" s="513" t="s">
        <v>10171</v>
      </c>
      <c r="AX323" s="513" t="s">
        <v>10172</v>
      </c>
      <c r="AY323" s="612" t="s">
        <v>10173</v>
      </c>
    </row>
    <row r="324" spans="2:51" ht="15" customHeight="1" outlineLevel="1" thickBot="1">
      <c r="B324" s="1735" t="s">
        <v>10174</v>
      </c>
      <c r="C324" s="1736">
        <v>0</v>
      </c>
      <c r="D324" s="1736">
        <v>0</v>
      </c>
      <c r="E324" s="1736">
        <v>0</v>
      </c>
      <c r="F324" s="1736">
        <v>0</v>
      </c>
      <c r="G324" s="1736">
        <v>0</v>
      </c>
      <c r="H324" s="1736">
        <v>0</v>
      </c>
      <c r="I324" s="1736">
        <v>0</v>
      </c>
      <c r="J324" s="547">
        <v>0</v>
      </c>
      <c r="K324" s="547">
        <v>0</v>
      </c>
      <c r="L324" s="539">
        <f t="shared" si="26"/>
        <v>0</v>
      </c>
      <c r="M324" s="542">
        <f t="shared" si="27"/>
        <v>0</v>
      </c>
      <c r="N324" s="542">
        <f t="shared" si="28"/>
        <v>0</v>
      </c>
      <c r="O324" s="555">
        <v>0</v>
      </c>
      <c r="P324" s="555">
        <v>0</v>
      </c>
      <c r="Q324" s="542">
        <f t="shared" si="29"/>
        <v>0</v>
      </c>
      <c r="R324" s="550">
        <f t="shared" si="30"/>
        <v>0</v>
      </c>
      <c r="S324" s="550">
        <f t="shared" si="31"/>
        <v>0</v>
      </c>
      <c r="T324" s="547">
        <v>0</v>
      </c>
      <c r="U324" s="547">
        <v>0</v>
      </c>
      <c r="V324" s="547">
        <v>0</v>
      </c>
      <c r="X324" s="231" t="s">
        <v>10175</v>
      </c>
      <c r="Z324" s="1369"/>
      <c r="AB324" s="1361"/>
      <c r="AC324" s="1362"/>
      <c r="AD324" s="582">
        <v>313</v>
      </c>
      <c r="AE324" s="576" t="s">
        <v>10176</v>
      </c>
      <c r="AF324" s="593" t="s">
        <v>10177</v>
      </c>
      <c r="AG324" s="593" t="s">
        <v>10178</v>
      </c>
      <c r="AH324" s="593" t="s">
        <v>10179</v>
      </c>
      <c r="AI324" s="593" t="s">
        <v>10180</v>
      </c>
      <c r="AJ324" s="593" t="s">
        <v>10181</v>
      </c>
      <c r="AK324" s="594" t="s">
        <v>10182</v>
      </c>
      <c r="AL324" s="595" t="s">
        <v>10183</v>
      </c>
      <c r="AM324" s="596" t="s">
        <v>10184</v>
      </c>
      <c r="AN324" s="596" t="s">
        <v>10185</v>
      </c>
      <c r="AO324" s="539" t="s">
        <v>10186</v>
      </c>
      <c r="AP324" s="542" t="s">
        <v>10187</v>
      </c>
      <c r="AQ324" s="542" t="s">
        <v>10188</v>
      </c>
      <c r="AR324" s="577" t="s">
        <v>10189</v>
      </c>
      <c r="AS324" s="577" t="s">
        <v>10190</v>
      </c>
      <c r="AT324" s="542" t="s">
        <v>10191</v>
      </c>
      <c r="AU324" s="499" t="s">
        <v>10192</v>
      </c>
      <c r="AV324" s="499" t="s">
        <v>10193</v>
      </c>
      <c r="AW324" s="513" t="s">
        <v>10194</v>
      </c>
      <c r="AX324" s="513" t="s">
        <v>10195</v>
      </c>
      <c r="AY324" s="612" t="s">
        <v>10196</v>
      </c>
    </row>
    <row r="325" spans="2:51" ht="15" customHeight="1" outlineLevel="1" thickBot="1">
      <c r="B325" s="1735" t="s">
        <v>10197</v>
      </c>
      <c r="C325" s="1736">
        <v>0</v>
      </c>
      <c r="D325" s="1736">
        <v>0</v>
      </c>
      <c r="E325" s="1736">
        <v>0</v>
      </c>
      <c r="F325" s="1736">
        <v>0</v>
      </c>
      <c r="G325" s="1736">
        <v>0</v>
      </c>
      <c r="H325" s="1736">
        <v>0</v>
      </c>
      <c r="I325" s="1736">
        <v>0</v>
      </c>
      <c r="J325" s="547">
        <v>0</v>
      </c>
      <c r="K325" s="547">
        <v>0</v>
      </c>
      <c r="L325" s="539">
        <f t="shared" si="26"/>
        <v>0</v>
      </c>
      <c r="M325" s="542">
        <f t="shared" si="27"/>
        <v>0</v>
      </c>
      <c r="N325" s="542">
        <f t="shared" si="28"/>
        <v>0</v>
      </c>
      <c r="O325" s="555">
        <v>0</v>
      </c>
      <c r="P325" s="555">
        <v>0</v>
      </c>
      <c r="Q325" s="542">
        <f t="shared" si="29"/>
        <v>0</v>
      </c>
      <c r="R325" s="550">
        <f t="shared" si="30"/>
        <v>0</v>
      </c>
      <c r="S325" s="550">
        <f t="shared" si="31"/>
        <v>0</v>
      </c>
      <c r="T325" s="547">
        <v>0</v>
      </c>
      <c r="U325" s="547">
        <v>0</v>
      </c>
      <c r="V325" s="547">
        <v>0</v>
      </c>
      <c r="X325" s="231" t="s">
        <v>10198</v>
      </c>
      <c r="Z325" s="1369"/>
      <c r="AB325" s="1361"/>
      <c r="AC325" s="1362"/>
      <c r="AD325" s="582">
        <v>314</v>
      </c>
      <c r="AE325" s="576" t="s">
        <v>10199</v>
      </c>
      <c r="AF325" s="593" t="s">
        <v>10200</v>
      </c>
      <c r="AG325" s="593" t="s">
        <v>10201</v>
      </c>
      <c r="AH325" s="593" t="s">
        <v>10202</v>
      </c>
      <c r="AI325" s="593" t="s">
        <v>10203</v>
      </c>
      <c r="AJ325" s="593" t="s">
        <v>10204</v>
      </c>
      <c r="AK325" s="594" t="s">
        <v>10205</v>
      </c>
      <c r="AL325" s="595" t="s">
        <v>10206</v>
      </c>
      <c r="AM325" s="596" t="s">
        <v>10207</v>
      </c>
      <c r="AN325" s="596" t="s">
        <v>10208</v>
      </c>
      <c r="AO325" s="539" t="s">
        <v>10209</v>
      </c>
      <c r="AP325" s="542" t="s">
        <v>10210</v>
      </c>
      <c r="AQ325" s="542" t="s">
        <v>10211</v>
      </c>
      <c r="AR325" s="577" t="s">
        <v>10212</v>
      </c>
      <c r="AS325" s="577" t="s">
        <v>10213</v>
      </c>
      <c r="AT325" s="542" t="s">
        <v>10214</v>
      </c>
      <c r="AU325" s="499" t="s">
        <v>10215</v>
      </c>
      <c r="AV325" s="499" t="s">
        <v>10216</v>
      </c>
      <c r="AW325" s="513" t="s">
        <v>10217</v>
      </c>
      <c r="AX325" s="513" t="s">
        <v>10218</v>
      </c>
      <c r="AY325" s="612" t="s">
        <v>10219</v>
      </c>
    </row>
    <row r="326" spans="2:51" ht="15" customHeight="1" outlineLevel="1" thickBot="1">
      <c r="B326" s="1735" t="s">
        <v>10220</v>
      </c>
      <c r="C326" s="1736">
        <v>0</v>
      </c>
      <c r="D326" s="1736">
        <v>0</v>
      </c>
      <c r="E326" s="1736">
        <v>0</v>
      </c>
      <c r="F326" s="1736">
        <v>0</v>
      </c>
      <c r="G326" s="1736">
        <v>0</v>
      </c>
      <c r="H326" s="1736">
        <v>0</v>
      </c>
      <c r="I326" s="1736">
        <v>0</v>
      </c>
      <c r="J326" s="547">
        <v>0</v>
      </c>
      <c r="K326" s="547">
        <v>0</v>
      </c>
      <c r="L326" s="539">
        <f t="shared" si="26"/>
        <v>0</v>
      </c>
      <c r="M326" s="542">
        <f t="shared" si="27"/>
        <v>0</v>
      </c>
      <c r="N326" s="542">
        <f t="shared" si="28"/>
        <v>0</v>
      </c>
      <c r="O326" s="555">
        <v>0</v>
      </c>
      <c r="P326" s="555">
        <v>0</v>
      </c>
      <c r="Q326" s="542">
        <f t="shared" si="29"/>
        <v>0</v>
      </c>
      <c r="R326" s="550">
        <f t="shared" si="30"/>
        <v>0</v>
      </c>
      <c r="S326" s="550">
        <f t="shared" si="31"/>
        <v>0</v>
      </c>
      <c r="T326" s="547">
        <v>0</v>
      </c>
      <c r="U326" s="547">
        <v>0</v>
      </c>
      <c r="V326" s="547">
        <v>0</v>
      </c>
      <c r="X326" s="231" t="s">
        <v>10221</v>
      </c>
      <c r="Z326" s="1369"/>
      <c r="AB326" s="1361"/>
      <c r="AC326" s="1362"/>
      <c r="AD326" s="582">
        <v>315</v>
      </c>
      <c r="AE326" s="576" t="s">
        <v>10222</v>
      </c>
      <c r="AF326" s="593" t="s">
        <v>10223</v>
      </c>
      <c r="AG326" s="593" t="s">
        <v>10224</v>
      </c>
      <c r="AH326" s="593" t="s">
        <v>10225</v>
      </c>
      <c r="AI326" s="593" t="s">
        <v>10226</v>
      </c>
      <c r="AJ326" s="593" t="s">
        <v>10227</v>
      </c>
      <c r="AK326" s="594" t="s">
        <v>10228</v>
      </c>
      <c r="AL326" s="595" t="s">
        <v>10229</v>
      </c>
      <c r="AM326" s="596" t="s">
        <v>10230</v>
      </c>
      <c r="AN326" s="596" t="s">
        <v>10231</v>
      </c>
      <c r="AO326" s="539" t="s">
        <v>10232</v>
      </c>
      <c r="AP326" s="542" t="s">
        <v>10233</v>
      </c>
      <c r="AQ326" s="542" t="s">
        <v>10234</v>
      </c>
      <c r="AR326" s="577" t="s">
        <v>10235</v>
      </c>
      <c r="AS326" s="577" t="s">
        <v>10236</v>
      </c>
      <c r="AT326" s="542" t="s">
        <v>10237</v>
      </c>
      <c r="AU326" s="499" t="s">
        <v>10238</v>
      </c>
      <c r="AV326" s="499" t="s">
        <v>10239</v>
      </c>
      <c r="AW326" s="513" t="s">
        <v>10240</v>
      </c>
      <c r="AX326" s="513" t="s">
        <v>10241</v>
      </c>
      <c r="AY326" s="612" t="s">
        <v>10242</v>
      </c>
    </row>
    <row r="327" spans="2:51" ht="15" customHeight="1" outlineLevel="1" thickBot="1">
      <c r="B327" s="1735" t="s">
        <v>10243</v>
      </c>
      <c r="C327" s="1736">
        <v>0</v>
      </c>
      <c r="D327" s="1736">
        <v>0</v>
      </c>
      <c r="E327" s="1736">
        <v>0</v>
      </c>
      <c r="F327" s="1736">
        <v>0</v>
      </c>
      <c r="G327" s="1736">
        <v>0</v>
      </c>
      <c r="H327" s="1736">
        <v>0</v>
      </c>
      <c r="I327" s="1736">
        <v>0</v>
      </c>
      <c r="J327" s="547">
        <v>0</v>
      </c>
      <c r="K327" s="547">
        <v>0</v>
      </c>
      <c r="L327" s="539">
        <f t="shared" si="26"/>
        <v>0</v>
      </c>
      <c r="M327" s="542">
        <f t="shared" si="27"/>
        <v>0</v>
      </c>
      <c r="N327" s="542">
        <f t="shared" si="28"/>
        <v>0</v>
      </c>
      <c r="O327" s="555">
        <v>0</v>
      </c>
      <c r="P327" s="555">
        <v>0</v>
      </c>
      <c r="Q327" s="542">
        <f t="shared" si="29"/>
        <v>0</v>
      </c>
      <c r="R327" s="550">
        <f t="shared" si="30"/>
        <v>0</v>
      </c>
      <c r="S327" s="550">
        <f t="shared" si="31"/>
        <v>0</v>
      </c>
      <c r="T327" s="547">
        <v>0</v>
      </c>
      <c r="U327" s="547">
        <v>0</v>
      </c>
      <c r="V327" s="547">
        <v>0</v>
      </c>
      <c r="X327" s="231" t="s">
        <v>10244</v>
      </c>
      <c r="Z327" s="1369"/>
      <c r="AB327" s="1361"/>
      <c r="AC327" s="1362"/>
      <c r="AD327" s="582">
        <v>316</v>
      </c>
      <c r="AE327" s="576" t="s">
        <v>10245</v>
      </c>
      <c r="AF327" s="593" t="s">
        <v>10246</v>
      </c>
      <c r="AG327" s="593" t="s">
        <v>10247</v>
      </c>
      <c r="AH327" s="593" t="s">
        <v>10248</v>
      </c>
      <c r="AI327" s="593" t="s">
        <v>10249</v>
      </c>
      <c r="AJ327" s="593" t="s">
        <v>10250</v>
      </c>
      <c r="AK327" s="594" t="s">
        <v>10251</v>
      </c>
      <c r="AL327" s="595" t="s">
        <v>10252</v>
      </c>
      <c r="AM327" s="596" t="s">
        <v>10253</v>
      </c>
      <c r="AN327" s="596" t="s">
        <v>10254</v>
      </c>
      <c r="AO327" s="539" t="s">
        <v>10255</v>
      </c>
      <c r="AP327" s="542" t="s">
        <v>10256</v>
      </c>
      <c r="AQ327" s="542" t="s">
        <v>10257</v>
      </c>
      <c r="AR327" s="577" t="s">
        <v>10258</v>
      </c>
      <c r="AS327" s="577" t="s">
        <v>10259</v>
      </c>
      <c r="AT327" s="542" t="s">
        <v>10260</v>
      </c>
      <c r="AU327" s="499" t="s">
        <v>10261</v>
      </c>
      <c r="AV327" s="499" t="s">
        <v>10262</v>
      </c>
      <c r="AW327" s="513" t="s">
        <v>10263</v>
      </c>
      <c r="AX327" s="513" t="s">
        <v>10264</v>
      </c>
      <c r="AY327" s="612" t="s">
        <v>10265</v>
      </c>
    </row>
    <row r="328" spans="2:51" ht="15" customHeight="1" outlineLevel="1" thickBot="1">
      <c r="B328" s="1735" t="s">
        <v>10266</v>
      </c>
      <c r="C328" s="1736">
        <v>0</v>
      </c>
      <c r="D328" s="1736">
        <v>0</v>
      </c>
      <c r="E328" s="1736">
        <v>0</v>
      </c>
      <c r="F328" s="1736">
        <v>0</v>
      </c>
      <c r="G328" s="1736">
        <v>0</v>
      </c>
      <c r="H328" s="1736">
        <v>0</v>
      </c>
      <c r="I328" s="1736">
        <v>0</v>
      </c>
      <c r="J328" s="547">
        <v>0</v>
      </c>
      <c r="K328" s="547">
        <v>0</v>
      </c>
      <c r="L328" s="539">
        <f t="shared" si="26"/>
        <v>0</v>
      </c>
      <c r="M328" s="542">
        <f t="shared" si="27"/>
        <v>0</v>
      </c>
      <c r="N328" s="542">
        <f t="shared" si="28"/>
        <v>0</v>
      </c>
      <c r="O328" s="555">
        <v>0</v>
      </c>
      <c r="P328" s="555">
        <v>0</v>
      </c>
      <c r="Q328" s="542">
        <f t="shared" si="29"/>
        <v>0</v>
      </c>
      <c r="R328" s="550">
        <f t="shared" si="30"/>
        <v>0</v>
      </c>
      <c r="S328" s="550">
        <f t="shared" si="31"/>
        <v>0</v>
      </c>
      <c r="T328" s="547">
        <v>0</v>
      </c>
      <c r="U328" s="547">
        <v>0</v>
      </c>
      <c r="V328" s="547">
        <v>0</v>
      </c>
      <c r="X328" s="231" t="s">
        <v>10267</v>
      </c>
      <c r="Z328" s="1369"/>
      <c r="AB328" s="1361"/>
      <c r="AC328" s="1362"/>
      <c r="AD328" s="582">
        <v>317</v>
      </c>
      <c r="AE328" s="576" t="s">
        <v>10268</v>
      </c>
      <c r="AF328" s="593" t="s">
        <v>10269</v>
      </c>
      <c r="AG328" s="593" t="s">
        <v>10270</v>
      </c>
      <c r="AH328" s="593" t="s">
        <v>10271</v>
      </c>
      <c r="AI328" s="593" t="s">
        <v>10272</v>
      </c>
      <c r="AJ328" s="593" t="s">
        <v>10273</v>
      </c>
      <c r="AK328" s="594" t="s">
        <v>10274</v>
      </c>
      <c r="AL328" s="595" t="s">
        <v>10275</v>
      </c>
      <c r="AM328" s="596" t="s">
        <v>10276</v>
      </c>
      <c r="AN328" s="596" t="s">
        <v>10277</v>
      </c>
      <c r="AO328" s="539" t="s">
        <v>10278</v>
      </c>
      <c r="AP328" s="542" t="s">
        <v>10279</v>
      </c>
      <c r="AQ328" s="542" t="s">
        <v>10280</v>
      </c>
      <c r="AR328" s="577" t="s">
        <v>10281</v>
      </c>
      <c r="AS328" s="577" t="s">
        <v>10282</v>
      </c>
      <c r="AT328" s="542" t="s">
        <v>10283</v>
      </c>
      <c r="AU328" s="499" t="s">
        <v>10284</v>
      </c>
      <c r="AV328" s="499" t="s">
        <v>10285</v>
      </c>
      <c r="AW328" s="513" t="s">
        <v>10286</v>
      </c>
      <c r="AX328" s="513" t="s">
        <v>10287</v>
      </c>
      <c r="AY328" s="612" t="s">
        <v>10288</v>
      </c>
    </row>
    <row r="329" spans="2:51" ht="15" customHeight="1" outlineLevel="1" thickBot="1">
      <c r="B329" s="1735" t="s">
        <v>10289</v>
      </c>
      <c r="C329" s="1736">
        <v>0</v>
      </c>
      <c r="D329" s="1736">
        <v>0</v>
      </c>
      <c r="E329" s="1736">
        <v>0</v>
      </c>
      <c r="F329" s="1736">
        <v>0</v>
      </c>
      <c r="G329" s="1736">
        <v>0</v>
      </c>
      <c r="H329" s="1736">
        <v>0</v>
      </c>
      <c r="I329" s="1736">
        <v>0</v>
      </c>
      <c r="J329" s="547">
        <v>0</v>
      </c>
      <c r="K329" s="547">
        <v>0</v>
      </c>
      <c r="L329" s="539">
        <f t="shared" si="26"/>
        <v>0</v>
      </c>
      <c r="M329" s="542">
        <f t="shared" si="27"/>
        <v>0</v>
      </c>
      <c r="N329" s="542">
        <f t="shared" si="28"/>
        <v>0</v>
      </c>
      <c r="O329" s="555">
        <v>0</v>
      </c>
      <c r="P329" s="555">
        <v>0</v>
      </c>
      <c r="Q329" s="542">
        <f t="shared" si="29"/>
        <v>0</v>
      </c>
      <c r="R329" s="550">
        <f t="shared" si="30"/>
        <v>0</v>
      </c>
      <c r="S329" s="550">
        <f t="shared" si="31"/>
        <v>0</v>
      </c>
      <c r="T329" s="547">
        <v>0</v>
      </c>
      <c r="U329" s="547">
        <v>0</v>
      </c>
      <c r="V329" s="547">
        <v>0</v>
      </c>
      <c r="X329" s="231" t="s">
        <v>10290</v>
      </c>
      <c r="Z329" s="1369"/>
      <c r="AB329" s="1361"/>
      <c r="AC329" s="1362"/>
      <c r="AD329" s="582">
        <v>318</v>
      </c>
      <c r="AE329" s="576" t="s">
        <v>10291</v>
      </c>
      <c r="AF329" s="593" t="s">
        <v>10292</v>
      </c>
      <c r="AG329" s="593" t="s">
        <v>10293</v>
      </c>
      <c r="AH329" s="593" t="s">
        <v>10294</v>
      </c>
      <c r="AI329" s="593" t="s">
        <v>10295</v>
      </c>
      <c r="AJ329" s="593" t="s">
        <v>10296</v>
      </c>
      <c r="AK329" s="594" t="s">
        <v>10297</v>
      </c>
      <c r="AL329" s="595" t="s">
        <v>10298</v>
      </c>
      <c r="AM329" s="596" t="s">
        <v>10299</v>
      </c>
      <c r="AN329" s="596" t="s">
        <v>10300</v>
      </c>
      <c r="AO329" s="539" t="s">
        <v>10301</v>
      </c>
      <c r="AP329" s="542" t="s">
        <v>10302</v>
      </c>
      <c r="AQ329" s="542" t="s">
        <v>10303</v>
      </c>
      <c r="AR329" s="577" t="s">
        <v>10304</v>
      </c>
      <c r="AS329" s="577" t="s">
        <v>10305</v>
      </c>
      <c r="AT329" s="542" t="s">
        <v>10306</v>
      </c>
      <c r="AU329" s="499" t="s">
        <v>10307</v>
      </c>
      <c r="AV329" s="499" t="s">
        <v>10308</v>
      </c>
      <c r="AW329" s="513" t="s">
        <v>10309</v>
      </c>
      <c r="AX329" s="513" t="s">
        <v>10310</v>
      </c>
      <c r="AY329" s="612" t="s">
        <v>10311</v>
      </c>
    </row>
    <row r="330" spans="2:51" ht="15" customHeight="1" outlineLevel="1" thickBot="1">
      <c r="B330" s="1735" t="s">
        <v>10312</v>
      </c>
      <c r="C330" s="1736">
        <v>0</v>
      </c>
      <c r="D330" s="1736">
        <v>0</v>
      </c>
      <c r="E330" s="1736">
        <v>0</v>
      </c>
      <c r="F330" s="1736">
        <v>0</v>
      </c>
      <c r="G330" s="1736">
        <v>0</v>
      </c>
      <c r="H330" s="1736">
        <v>0</v>
      </c>
      <c r="I330" s="1736">
        <v>0</v>
      </c>
      <c r="J330" s="547">
        <v>0</v>
      </c>
      <c r="K330" s="547">
        <v>0</v>
      </c>
      <c r="L330" s="539">
        <f t="shared" si="26"/>
        <v>0</v>
      </c>
      <c r="M330" s="542">
        <f t="shared" si="27"/>
        <v>0</v>
      </c>
      <c r="N330" s="542">
        <f t="shared" si="28"/>
        <v>0</v>
      </c>
      <c r="O330" s="555">
        <v>0</v>
      </c>
      <c r="P330" s="555">
        <v>0</v>
      </c>
      <c r="Q330" s="542">
        <f t="shared" si="29"/>
        <v>0</v>
      </c>
      <c r="R330" s="550">
        <f t="shared" si="30"/>
        <v>0</v>
      </c>
      <c r="S330" s="550">
        <f t="shared" si="31"/>
        <v>0</v>
      </c>
      <c r="T330" s="547">
        <v>0</v>
      </c>
      <c r="U330" s="547">
        <v>0</v>
      </c>
      <c r="V330" s="547">
        <v>0</v>
      </c>
      <c r="X330" s="231" t="s">
        <v>10313</v>
      </c>
      <c r="Z330" s="1369"/>
      <c r="AB330" s="1361"/>
      <c r="AC330" s="1362"/>
      <c r="AD330" s="582">
        <v>319</v>
      </c>
      <c r="AE330" s="576" t="s">
        <v>10314</v>
      </c>
      <c r="AF330" s="593" t="s">
        <v>10315</v>
      </c>
      <c r="AG330" s="593" t="s">
        <v>10316</v>
      </c>
      <c r="AH330" s="593" t="s">
        <v>10317</v>
      </c>
      <c r="AI330" s="593" t="s">
        <v>10318</v>
      </c>
      <c r="AJ330" s="593" t="s">
        <v>10319</v>
      </c>
      <c r="AK330" s="594" t="s">
        <v>10320</v>
      </c>
      <c r="AL330" s="595" t="s">
        <v>10321</v>
      </c>
      <c r="AM330" s="596" t="s">
        <v>10322</v>
      </c>
      <c r="AN330" s="596" t="s">
        <v>10323</v>
      </c>
      <c r="AO330" s="539" t="s">
        <v>10324</v>
      </c>
      <c r="AP330" s="542" t="s">
        <v>10325</v>
      </c>
      <c r="AQ330" s="542" t="s">
        <v>10326</v>
      </c>
      <c r="AR330" s="577" t="s">
        <v>10327</v>
      </c>
      <c r="AS330" s="577" t="s">
        <v>10328</v>
      </c>
      <c r="AT330" s="542" t="s">
        <v>10329</v>
      </c>
      <c r="AU330" s="499" t="s">
        <v>10330</v>
      </c>
      <c r="AV330" s="499" t="s">
        <v>10331</v>
      </c>
      <c r="AW330" s="513" t="s">
        <v>10332</v>
      </c>
      <c r="AX330" s="513" t="s">
        <v>10333</v>
      </c>
      <c r="AY330" s="612" t="s">
        <v>10334</v>
      </c>
    </row>
    <row r="331" spans="2:51" ht="15" customHeight="1" outlineLevel="1" thickBot="1">
      <c r="B331" s="1735" t="s">
        <v>10335</v>
      </c>
      <c r="C331" s="1736">
        <v>0</v>
      </c>
      <c r="D331" s="1736">
        <v>0</v>
      </c>
      <c r="E331" s="1736">
        <v>0</v>
      </c>
      <c r="F331" s="1736">
        <v>0</v>
      </c>
      <c r="G331" s="1736">
        <v>0</v>
      </c>
      <c r="H331" s="1736">
        <v>0</v>
      </c>
      <c r="I331" s="1736">
        <v>0</v>
      </c>
      <c r="J331" s="547">
        <v>0</v>
      </c>
      <c r="K331" s="547">
        <v>0</v>
      </c>
      <c r="L331" s="539">
        <f t="shared" si="26"/>
        <v>0</v>
      </c>
      <c r="M331" s="542">
        <f t="shared" si="27"/>
        <v>0</v>
      </c>
      <c r="N331" s="542">
        <f t="shared" si="28"/>
        <v>0</v>
      </c>
      <c r="O331" s="555">
        <v>0</v>
      </c>
      <c r="P331" s="555">
        <v>0</v>
      </c>
      <c r="Q331" s="542">
        <f t="shared" si="29"/>
        <v>0</v>
      </c>
      <c r="R331" s="550">
        <f t="shared" si="30"/>
        <v>0</v>
      </c>
      <c r="S331" s="550">
        <f t="shared" si="31"/>
        <v>0</v>
      </c>
      <c r="T331" s="547">
        <v>0</v>
      </c>
      <c r="U331" s="547">
        <v>0</v>
      </c>
      <c r="V331" s="547">
        <v>0</v>
      </c>
      <c r="X331" s="231" t="s">
        <v>10336</v>
      </c>
      <c r="Z331" s="1369"/>
      <c r="AB331" s="1361"/>
      <c r="AC331" s="1362"/>
      <c r="AD331" s="582">
        <v>320</v>
      </c>
      <c r="AE331" s="576" t="s">
        <v>10337</v>
      </c>
      <c r="AF331" s="593" t="s">
        <v>10338</v>
      </c>
      <c r="AG331" s="593" t="s">
        <v>10339</v>
      </c>
      <c r="AH331" s="593" t="s">
        <v>10340</v>
      </c>
      <c r="AI331" s="593" t="s">
        <v>10341</v>
      </c>
      <c r="AJ331" s="593" t="s">
        <v>10342</v>
      </c>
      <c r="AK331" s="594" t="s">
        <v>10343</v>
      </c>
      <c r="AL331" s="595" t="s">
        <v>10344</v>
      </c>
      <c r="AM331" s="596" t="s">
        <v>10345</v>
      </c>
      <c r="AN331" s="596" t="s">
        <v>10346</v>
      </c>
      <c r="AO331" s="539" t="s">
        <v>10347</v>
      </c>
      <c r="AP331" s="542" t="s">
        <v>10348</v>
      </c>
      <c r="AQ331" s="542" t="s">
        <v>10349</v>
      </c>
      <c r="AR331" s="577" t="s">
        <v>10350</v>
      </c>
      <c r="AS331" s="577" t="s">
        <v>10351</v>
      </c>
      <c r="AT331" s="542" t="s">
        <v>10352</v>
      </c>
      <c r="AU331" s="499" t="s">
        <v>10353</v>
      </c>
      <c r="AV331" s="499" t="s">
        <v>10354</v>
      </c>
      <c r="AW331" s="513" t="s">
        <v>10355</v>
      </c>
      <c r="AX331" s="513" t="s">
        <v>10356</v>
      </c>
      <c r="AY331" s="612" t="s">
        <v>10357</v>
      </c>
    </row>
    <row r="332" spans="2:51" ht="15" customHeight="1" outlineLevel="1" thickBot="1">
      <c r="B332" s="1735" t="s">
        <v>10358</v>
      </c>
      <c r="C332" s="1736">
        <v>0</v>
      </c>
      <c r="D332" s="1736">
        <v>0</v>
      </c>
      <c r="E332" s="1736">
        <v>0</v>
      </c>
      <c r="F332" s="1736">
        <v>0</v>
      </c>
      <c r="G332" s="1736">
        <v>0</v>
      </c>
      <c r="H332" s="1736">
        <v>0</v>
      </c>
      <c r="I332" s="1736">
        <v>0</v>
      </c>
      <c r="J332" s="547">
        <v>0</v>
      </c>
      <c r="K332" s="547">
        <v>0</v>
      </c>
      <c r="L332" s="539">
        <f t="shared" si="26"/>
        <v>0</v>
      </c>
      <c r="M332" s="542">
        <f t="shared" si="27"/>
        <v>0</v>
      </c>
      <c r="N332" s="542">
        <f t="shared" si="28"/>
        <v>0</v>
      </c>
      <c r="O332" s="555">
        <v>0</v>
      </c>
      <c r="P332" s="555">
        <v>0</v>
      </c>
      <c r="Q332" s="542">
        <f t="shared" si="29"/>
        <v>0</v>
      </c>
      <c r="R332" s="550">
        <f t="shared" si="30"/>
        <v>0</v>
      </c>
      <c r="S332" s="550">
        <f t="shared" si="31"/>
        <v>0</v>
      </c>
      <c r="T332" s="547">
        <v>0</v>
      </c>
      <c r="U332" s="547">
        <v>0</v>
      </c>
      <c r="V332" s="547">
        <v>0</v>
      </c>
      <c r="X332" s="231" t="s">
        <v>10359</v>
      </c>
      <c r="Z332" s="1369"/>
      <c r="AB332" s="1361"/>
      <c r="AC332" s="1362"/>
      <c r="AD332" s="582">
        <v>321</v>
      </c>
      <c r="AE332" s="576" t="s">
        <v>10360</v>
      </c>
      <c r="AF332" s="593" t="s">
        <v>10361</v>
      </c>
      <c r="AG332" s="593" t="s">
        <v>10362</v>
      </c>
      <c r="AH332" s="593" t="s">
        <v>10363</v>
      </c>
      <c r="AI332" s="593" t="s">
        <v>10364</v>
      </c>
      <c r="AJ332" s="593" t="s">
        <v>10365</v>
      </c>
      <c r="AK332" s="594" t="s">
        <v>10366</v>
      </c>
      <c r="AL332" s="595" t="s">
        <v>10367</v>
      </c>
      <c r="AM332" s="596" t="s">
        <v>10368</v>
      </c>
      <c r="AN332" s="596" t="s">
        <v>10369</v>
      </c>
      <c r="AO332" s="539" t="s">
        <v>10370</v>
      </c>
      <c r="AP332" s="542" t="s">
        <v>10371</v>
      </c>
      <c r="AQ332" s="542" t="s">
        <v>10372</v>
      </c>
      <c r="AR332" s="577" t="s">
        <v>10373</v>
      </c>
      <c r="AS332" s="577" t="s">
        <v>10374</v>
      </c>
      <c r="AT332" s="542" t="s">
        <v>10375</v>
      </c>
      <c r="AU332" s="499" t="s">
        <v>10376</v>
      </c>
      <c r="AV332" s="499" t="s">
        <v>10377</v>
      </c>
      <c r="AW332" s="513" t="s">
        <v>10378</v>
      </c>
      <c r="AX332" s="513" t="s">
        <v>10379</v>
      </c>
      <c r="AY332" s="612" t="s">
        <v>10380</v>
      </c>
    </row>
    <row r="333" spans="2:51" ht="15" customHeight="1" outlineLevel="1" thickBot="1">
      <c r="B333" s="1735" t="s">
        <v>10381</v>
      </c>
      <c r="C333" s="1736">
        <v>0</v>
      </c>
      <c r="D333" s="1736">
        <v>0</v>
      </c>
      <c r="E333" s="1736">
        <v>0</v>
      </c>
      <c r="F333" s="1736">
        <v>0</v>
      </c>
      <c r="G333" s="1736">
        <v>0</v>
      </c>
      <c r="H333" s="1736">
        <v>0</v>
      </c>
      <c r="I333" s="1736">
        <v>0</v>
      </c>
      <c r="J333" s="547">
        <v>0</v>
      </c>
      <c r="K333" s="547">
        <v>0</v>
      </c>
      <c r="L333" s="539">
        <f t="shared" si="26"/>
        <v>0</v>
      </c>
      <c r="M333" s="542">
        <f t="shared" si="27"/>
        <v>0</v>
      </c>
      <c r="N333" s="542">
        <f t="shared" si="28"/>
        <v>0</v>
      </c>
      <c r="O333" s="555">
        <v>0</v>
      </c>
      <c r="P333" s="555">
        <v>0</v>
      </c>
      <c r="Q333" s="542">
        <f t="shared" si="29"/>
        <v>0</v>
      </c>
      <c r="R333" s="550">
        <f t="shared" si="30"/>
        <v>0</v>
      </c>
      <c r="S333" s="550">
        <f t="shared" si="31"/>
        <v>0</v>
      </c>
      <c r="T333" s="547">
        <v>0</v>
      </c>
      <c r="U333" s="547">
        <v>0</v>
      </c>
      <c r="V333" s="547">
        <v>0</v>
      </c>
      <c r="X333" s="231" t="s">
        <v>10382</v>
      </c>
      <c r="Z333" s="1369"/>
      <c r="AB333" s="1361"/>
      <c r="AC333" s="1362"/>
      <c r="AD333" s="582">
        <v>322</v>
      </c>
      <c r="AE333" s="576" t="s">
        <v>10383</v>
      </c>
      <c r="AF333" s="593" t="s">
        <v>10384</v>
      </c>
      <c r="AG333" s="593" t="s">
        <v>10385</v>
      </c>
      <c r="AH333" s="593" t="s">
        <v>10386</v>
      </c>
      <c r="AI333" s="593" t="s">
        <v>10387</v>
      </c>
      <c r="AJ333" s="593" t="s">
        <v>10388</v>
      </c>
      <c r="AK333" s="594" t="s">
        <v>10389</v>
      </c>
      <c r="AL333" s="595" t="s">
        <v>10390</v>
      </c>
      <c r="AM333" s="596" t="s">
        <v>10391</v>
      </c>
      <c r="AN333" s="596" t="s">
        <v>10392</v>
      </c>
      <c r="AO333" s="539" t="s">
        <v>10393</v>
      </c>
      <c r="AP333" s="542" t="s">
        <v>10394</v>
      </c>
      <c r="AQ333" s="542" t="s">
        <v>10395</v>
      </c>
      <c r="AR333" s="577" t="s">
        <v>10396</v>
      </c>
      <c r="AS333" s="577" t="s">
        <v>10397</v>
      </c>
      <c r="AT333" s="542" t="s">
        <v>10398</v>
      </c>
      <c r="AU333" s="499" t="s">
        <v>10399</v>
      </c>
      <c r="AV333" s="499" t="s">
        <v>10400</v>
      </c>
      <c r="AW333" s="513" t="s">
        <v>10401</v>
      </c>
      <c r="AX333" s="513" t="s">
        <v>10402</v>
      </c>
      <c r="AY333" s="612" t="s">
        <v>10403</v>
      </c>
    </row>
    <row r="334" spans="2:51" ht="15" customHeight="1" outlineLevel="1" thickBot="1">
      <c r="B334" s="1735" t="s">
        <v>10404</v>
      </c>
      <c r="C334" s="1736">
        <v>0</v>
      </c>
      <c r="D334" s="1736">
        <v>0</v>
      </c>
      <c r="E334" s="1736">
        <v>0</v>
      </c>
      <c r="F334" s="1736">
        <v>0</v>
      </c>
      <c r="G334" s="1736">
        <v>0</v>
      </c>
      <c r="H334" s="1736">
        <v>0</v>
      </c>
      <c r="I334" s="1736">
        <v>0</v>
      </c>
      <c r="J334" s="547">
        <v>0</v>
      </c>
      <c r="K334" s="547">
        <v>0</v>
      </c>
      <c r="L334" s="539">
        <f t="shared" si="26"/>
        <v>0</v>
      </c>
      <c r="M334" s="542">
        <f t="shared" si="27"/>
        <v>0</v>
      </c>
      <c r="N334" s="542">
        <f t="shared" si="28"/>
        <v>0</v>
      </c>
      <c r="O334" s="555">
        <v>0</v>
      </c>
      <c r="P334" s="555">
        <v>0</v>
      </c>
      <c r="Q334" s="542">
        <f t="shared" si="29"/>
        <v>0</v>
      </c>
      <c r="R334" s="550">
        <f t="shared" si="30"/>
        <v>0</v>
      </c>
      <c r="S334" s="550">
        <f t="shared" si="31"/>
        <v>0</v>
      </c>
      <c r="T334" s="547">
        <v>0</v>
      </c>
      <c r="U334" s="547">
        <v>0</v>
      </c>
      <c r="V334" s="547">
        <v>0</v>
      </c>
      <c r="X334" s="231" t="s">
        <v>10405</v>
      </c>
      <c r="Z334" s="1369"/>
      <c r="AB334" s="1361"/>
      <c r="AC334" s="1362"/>
      <c r="AD334" s="582">
        <v>323</v>
      </c>
      <c r="AE334" s="576" t="s">
        <v>10406</v>
      </c>
      <c r="AF334" s="593" t="s">
        <v>10407</v>
      </c>
      <c r="AG334" s="593" t="s">
        <v>10408</v>
      </c>
      <c r="AH334" s="593" t="s">
        <v>10409</v>
      </c>
      <c r="AI334" s="593" t="s">
        <v>10410</v>
      </c>
      <c r="AJ334" s="593" t="s">
        <v>10411</v>
      </c>
      <c r="AK334" s="594" t="s">
        <v>10412</v>
      </c>
      <c r="AL334" s="595" t="s">
        <v>10413</v>
      </c>
      <c r="AM334" s="596" t="s">
        <v>10414</v>
      </c>
      <c r="AN334" s="596" t="s">
        <v>10415</v>
      </c>
      <c r="AO334" s="539" t="s">
        <v>10416</v>
      </c>
      <c r="AP334" s="542" t="s">
        <v>10417</v>
      </c>
      <c r="AQ334" s="542" t="s">
        <v>10418</v>
      </c>
      <c r="AR334" s="577" t="s">
        <v>10419</v>
      </c>
      <c r="AS334" s="577" t="s">
        <v>10420</v>
      </c>
      <c r="AT334" s="542" t="s">
        <v>10421</v>
      </c>
      <c r="AU334" s="499" t="s">
        <v>10422</v>
      </c>
      <c r="AV334" s="499" t="s">
        <v>10423</v>
      </c>
      <c r="AW334" s="513" t="s">
        <v>10424</v>
      </c>
      <c r="AX334" s="513" t="s">
        <v>10425</v>
      </c>
      <c r="AY334" s="612" t="s">
        <v>10426</v>
      </c>
    </row>
    <row r="335" spans="2:51" ht="15" customHeight="1" outlineLevel="1" thickBot="1">
      <c r="B335" s="1735" t="s">
        <v>10427</v>
      </c>
      <c r="C335" s="1736">
        <v>0</v>
      </c>
      <c r="D335" s="1736">
        <v>0</v>
      </c>
      <c r="E335" s="1736">
        <v>0</v>
      </c>
      <c r="F335" s="1736">
        <v>0</v>
      </c>
      <c r="G335" s="1736">
        <v>0</v>
      </c>
      <c r="H335" s="1736">
        <v>0</v>
      </c>
      <c r="I335" s="1736">
        <v>0</v>
      </c>
      <c r="J335" s="547">
        <v>0</v>
      </c>
      <c r="K335" s="547">
        <v>0</v>
      </c>
      <c r="L335" s="539">
        <f t="shared" si="26"/>
        <v>0</v>
      </c>
      <c r="M335" s="542">
        <f t="shared" si="27"/>
        <v>0</v>
      </c>
      <c r="N335" s="542">
        <f t="shared" si="28"/>
        <v>0</v>
      </c>
      <c r="O335" s="555">
        <v>0</v>
      </c>
      <c r="P335" s="555">
        <v>0</v>
      </c>
      <c r="Q335" s="542">
        <f t="shared" si="29"/>
        <v>0</v>
      </c>
      <c r="R335" s="550">
        <f t="shared" si="30"/>
        <v>0</v>
      </c>
      <c r="S335" s="550">
        <f t="shared" si="31"/>
        <v>0</v>
      </c>
      <c r="T335" s="547">
        <v>0</v>
      </c>
      <c r="U335" s="547">
        <v>0</v>
      </c>
      <c r="V335" s="547">
        <v>0</v>
      </c>
      <c r="X335" s="231" t="s">
        <v>10428</v>
      </c>
      <c r="Z335" s="1369"/>
      <c r="AB335" s="1361"/>
      <c r="AC335" s="1362"/>
      <c r="AD335" s="582">
        <v>324</v>
      </c>
      <c r="AE335" s="576" t="s">
        <v>10429</v>
      </c>
      <c r="AF335" s="593" t="s">
        <v>10430</v>
      </c>
      <c r="AG335" s="593" t="s">
        <v>10431</v>
      </c>
      <c r="AH335" s="593" t="s">
        <v>10432</v>
      </c>
      <c r="AI335" s="593" t="s">
        <v>10433</v>
      </c>
      <c r="AJ335" s="593" t="s">
        <v>10434</v>
      </c>
      <c r="AK335" s="594" t="s">
        <v>10435</v>
      </c>
      <c r="AL335" s="595" t="s">
        <v>10436</v>
      </c>
      <c r="AM335" s="596" t="s">
        <v>10437</v>
      </c>
      <c r="AN335" s="596" t="s">
        <v>10438</v>
      </c>
      <c r="AO335" s="539" t="s">
        <v>10439</v>
      </c>
      <c r="AP335" s="542" t="s">
        <v>10440</v>
      </c>
      <c r="AQ335" s="542" t="s">
        <v>10441</v>
      </c>
      <c r="AR335" s="577" t="s">
        <v>10442</v>
      </c>
      <c r="AS335" s="577" t="s">
        <v>10443</v>
      </c>
      <c r="AT335" s="542" t="s">
        <v>10444</v>
      </c>
      <c r="AU335" s="499" t="s">
        <v>10445</v>
      </c>
      <c r="AV335" s="499" t="s">
        <v>10446</v>
      </c>
      <c r="AW335" s="513" t="s">
        <v>10447</v>
      </c>
      <c r="AX335" s="513" t="s">
        <v>10448</v>
      </c>
      <c r="AY335" s="612" t="s">
        <v>10449</v>
      </c>
    </row>
    <row r="336" spans="2:51" ht="15" customHeight="1" outlineLevel="1" thickBot="1">
      <c r="B336" s="1735" t="s">
        <v>10450</v>
      </c>
      <c r="C336" s="1736">
        <v>0</v>
      </c>
      <c r="D336" s="1736">
        <v>0</v>
      </c>
      <c r="E336" s="1736">
        <v>0</v>
      </c>
      <c r="F336" s="1736">
        <v>0</v>
      </c>
      <c r="G336" s="1736">
        <v>0</v>
      </c>
      <c r="H336" s="1736">
        <v>0</v>
      </c>
      <c r="I336" s="1736">
        <v>0</v>
      </c>
      <c r="J336" s="547">
        <v>0</v>
      </c>
      <c r="K336" s="547">
        <v>0</v>
      </c>
      <c r="L336" s="539">
        <f t="shared" si="26"/>
        <v>0</v>
      </c>
      <c r="M336" s="542">
        <f t="shared" si="27"/>
        <v>0</v>
      </c>
      <c r="N336" s="542">
        <f t="shared" si="28"/>
        <v>0</v>
      </c>
      <c r="O336" s="555">
        <v>0</v>
      </c>
      <c r="P336" s="555">
        <v>0</v>
      </c>
      <c r="Q336" s="542">
        <f t="shared" si="29"/>
        <v>0</v>
      </c>
      <c r="R336" s="550">
        <f t="shared" si="30"/>
        <v>0</v>
      </c>
      <c r="S336" s="550">
        <f t="shared" si="31"/>
        <v>0</v>
      </c>
      <c r="T336" s="547">
        <v>0</v>
      </c>
      <c r="U336" s="547">
        <v>0</v>
      </c>
      <c r="V336" s="547">
        <v>0</v>
      </c>
      <c r="X336" s="231" t="s">
        <v>10451</v>
      </c>
      <c r="Z336" s="1369"/>
      <c r="AB336" s="1361"/>
      <c r="AC336" s="1362"/>
      <c r="AD336" s="582">
        <v>325</v>
      </c>
      <c r="AE336" s="576" t="s">
        <v>10452</v>
      </c>
      <c r="AF336" s="593" t="s">
        <v>10453</v>
      </c>
      <c r="AG336" s="593" t="s">
        <v>10454</v>
      </c>
      <c r="AH336" s="593" t="s">
        <v>10455</v>
      </c>
      <c r="AI336" s="593" t="s">
        <v>10456</v>
      </c>
      <c r="AJ336" s="593" t="s">
        <v>10457</v>
      </c>
      <c r="AK336" s="594" t="s">
        <v>10458</v>
      </c>
      <c r="AL336" s="595" t="s">
        <v>10459</v>
      </c>
      <c r="AM336" s="596" t="s">
        <v>10460</v>
      </c>
      <c r="AN336" s="596" t="s">
        <v>10461</v>
      </c>
      <c r="AO336" s="539" t="s">
        <v>10462</v>
      </c>
      <c r="AP336" s="542" t="s">
        <v>10463</v>
      </c>
      <c r="AQ336" s="542" t="s">
        <v>10464</v>
      </c>
      <c r="AR336" s="577" t="s">
        <v>10465</v>
      </c>
      <c r="AS336" s="577" t="s">
        <v>10466</v>
      </c>
      <c r="AT336" s="542" t="s">
        <v>10467</v>
      </c>
      <c r="AU336" s="499" t="s">
        <v>10468</v>
      </c>
      <c r="AV336" s="499" t="s">
        <v>10469</v>
      </c>
      <c r="AW336" s="513" t="s">
        <v>10470</v>
      </c>
      <c r="AX336" s="513" t="s">
        <v>10471</v>
      </c>
      <c r="AY336" s="612" t="s">
        <v>10472</v>
      </c>
    </row>
    <row r="337" spans="2:51" ht="15" customHeight="1" outlineLevel="1" thickBot="1">
      <c r="B337" s="1735" t="s">
        <v>10473</v>
      </c>
      <c r="C337" s="1736">
        <v>0</v>
      </c>
      <c r="D337" s="1736">
        <v>0</v>
      </c>
      <c r="E337" s="1736">
        <v>0</v>
      </c>
      <c r="F337" s="1736">
        <v>0</v>
      </c>
      <c r="G337" s="1736">
        <v>0</v>
      </c>
      <c r="H337" s="1736">
        <v>0</v>
      </c>
      <c r="I337" s="1736">
        <v>0</v>
      </c>
      <c r="J337" s="547">
        <v>0</v>
      </c>
      <c r="K337" s="547">
        <v>0</v>
      </c>
      <c r="L337" s="539">
        <f t="shared" si="26"/>
        <v>0</v>
      </c>
      <c r="M337" s="542">
        <f t="shared" si="27"/>
        <v>0</v>
      </c>
      <c r="N337" s="542">
        <f t="shared" si="28"/>
        <v>0</v>
      </c>
      <c r="O337" s="555">
        <v>0</v>
      </c>
      <c r="P337" s="555">
        <v>0</v>
      </c>
      <c r="Q337" s="542">
        <f t="shared" si="29"/>
        <v>0</v>
      </c>
      <c r="R337" s="550">
        <f t="shared" si="30"/>
        <v>0</v>
      </c>
      <c r="S337" s="550">
        <f t="shared" si="31"/>
        <v>0</v>
      </c>
      <c r="T337" s="547">
        <v>0</v>
      </c>
      <c r="U337" s="547">
        <v>0</v>
      </c>
      <c r="V337" s="547">
        <v>0</v>
      </c>
      <c r="X337" s="231" t="s">
        <v>10474</v>
      </c>
      <c r="Z337" s="1369"/>
      <c r="AB337" s="1361"/>
      <c r="AC337" s="1362"/>
      <c r="AD337" s="582">
        <v>326</v>
      </c>
      <c r="AE337" s="576" t="s">
        <v>10475</v>
      </c>
      <c r="AF337" s="593" t="s">
        <v>10476</v>
      </c>
      <c r="AG337" s="593" t="s">
        <v>10477</v>
      </c>
      <c r="AH337" s="593" t="s">
        <v>10478</v>
      </c>
      <c r="AI337" s="593" t="s">
        <v>10479</v>
      </c>
      <c r="AJ337" s="593" t="s">
        <v>10480</v>
      </c>
      <c r="AK337" s="594" t="s">
        <v>10481</v>
      </c>
      <c r="AL337" s="595" t="s">
        <v>10482</v>
      </c>
      <c r="AM337" s="596" t="s">
        <v>10483</v>
      </c>
      <c r="AN337" s="596" t="s">
        <v>10484</v>
      </c>
      <c r="AO337" s="539" t="s">
        <v>10485</v>
      </c>
      <c r="AP337" s="542" t="s">
        <v>10486</v>
      </c>
      <c r="AQ337" s="542" t="s">
        <v>10487</v>
      </c>
      <c r="AR337" s="577" t="s">
        <v>10488</v>
      </c>
      <c r="AS337" s="577" t="s">
        <v>10489</v>
      </c>
      <c r="AT337" s="542" t="s">
        <v>10490</v>
      </c>
      <c r="AU337" s="499" t="s">
        <v>10491</v>
      </c>
      <c r="AV337" s="499" t="s">
        <v>10492</v>
      </c>
      <c r="AW337" s="513" t="s">
        <v>10493</v>
      </c>
      <c r="AX337" s="513" t="s">
        <v>10494</v>
      </c>
      <c r="AY337" s="612" t="s">
        <v>10495</v>
      </c>
    </row>
    <row r="338" spans="2:51" ht="15" customHeight="1" outlineLevel="1" thickBot="1">
      <c r="B338" s="1735" t="s">
        <v>10496</v>
      </c>
      <c r="C338" s="1736">
        <v>0</v>
      </c>
      <c r="D338" s="1736">
        <v>0</v>
      </c>
      <c r="E338" s="1736">
        <v>0</v>
      </c>
      <c r="F338" s="1736">
        <v>0</v>
      </c>
      <c r="G338" s="1736">
        <v>0</v>
      </c>
      <c r="H338" s="1736">
        <v>0</v>
      </c>
      <c r="I338" s="1736">
        <v>0</v>
      </c>
      <c r="J338" s="547">
        <v>0</v>
      </c>
      <c r="K338" s="547">
        <v>0</v>
      </c>
      <c r="L338" s="539">
        <f t="shared" si="26"/>
        <v>0</v>
      </c>
      <c r="M338" s="542">
        <f t="shared" si="27"/>
        <v>0</v>
      </c>
      <c r="N338" s="542">
        <f t="shared" si="28"/>
        <v>0</v>
      </c>
      <c r="O338" s="555">
        <v>0</v>
      </c>
      <c r="P338" s="555">
        <v>0</v>
      </c>
      <c r="Q338" s="542">
        <f t="shared" si="29"/>
        <v>0</v>
      </c>
      <c r="R338" s="550">
        <f t="shared" si="30"/>
        <v>0</v>
      </c>
      <c r="S338" s="550">
        <f t="shared" si="31"/>
        <v>0</v>
      </c>
      <c r="T338" s="547">
        <v>0</v>
      </c>
      <c r="U338" s="547">
        <v>0</v>
      </c>
      <c r="V338" s="547">
        <v>0</v>
      </c>
      <c r="X338" s="231" t="s">
        <v>10497</v>
      </c>
      <c r="Z338" s="1369"/>
      <c r="AB338" s="1361"/>
      <c r="AC338" s="1362"/>
      <c r="AD338" s="582">
        <v>327</v>
      </c>
      <c r="AE338" s="576" t="s">
        <v>10498</v>
      </c>
      <c r="AF338" s="593" t="s">
        <v>10499</v>
      </c>
      <c r="AG338" s="593" t="s">
        <v>10500</v>
      </c>
      <c r="AH338" s="593" t="s">
        <v>10501</v>
      </c>
      <c r="AI338" s="593" t="s">
        <v>10502</v>
      </c>
      <c r="AJ338" s="593" t="s">
        <v>10503</v>
      </c>
      <c r="AK338" s="594" t="s">
        <v>10504</v>
      </c>
      <c r="AL338" s="595" t="s">
        <v>10505</v>
      </c>
      <c r="AM338" s="596" t="s">
        <v>10506</v>
      </c>
      <c r="AN338" s="596" t="s">
        <v>10507</v>
      </c>
      <c r="AO338" s="539" t="s">
        <v>10508</v>
      </c>
      <c r="AP338" s="542" t="s">
        <v>10509</v>
      </c>
      <c r="AQ338" s="542" t="s">
        <v>10510</v>
      </c>
      <c r="AR338" s="577" t="s">
        <v>10511</v>
      </c>
      <c r="AS338" s="577" t="s">
        <v>10512</v>
      </c>
      <c r="AT338" s="542" t="s">
        <v>10513</v>
      </c>
      <c r="AU338" s="499" t="s">
        <v>10514</v>
      </c>
      <c r="AV338" s="499" t="s">
        <v>10515</v>
      </c>
      <c r="AW338" s="513" t="s">
        <v>10516</v>
      </c>
      <c r="AX338" s="513" t="s">
        <v>10517</v>
      </c>
      <c r="AY338" s="612" t="s">
        <v>10518</v>
      </c>
    </row>
    <row r="339" spans="2:51" ht="15" customHeight="1" outlineLevel="1" thickBot="1">
      <c r="B339" s="1735" t="s">
        <v>10519</v>
      </c>
      <c r="C339" s="1736">
        <v>0</v>
      </c>
      <c r="D339" s="1736">
        <v>0</v>
      </c>
      <c r="E339" s="1736">
        <v>0</v>
      </c>
      <c r="F339" s="1736">
        <v>0</v>
      </c>
      <c r="G339" s="1736">
        <v>0</v>
      </c>
      <c r="H339" s="1736">
        <v>0</v>
      </c>
      <c r="I339" s="1736">
        <v>0</v>
      </c>
      <c r="J339" s="547">
        <v>0</v>
      </c>
      <c r="K339" s="547">
        <v>0</v>
      </c>
      <c r="L339" s="539">
        <f t="shared" si="26"/>
        <v>0</v>
      </c>
      <c r="M339" s="542">
        <f t="shared" si="27"/>
        <v>0</v>
      </c>
      <c r="N339" s="542">
        <f t="shared" si="28"/>
        <v>0</v>
      </c>
      <c r="O339" s="555">
        <v>0</v>
      </c>
      <c r="P339" s="555">
        <v>0</v>
      </c>
      <c r="Q339" s="542">
        <f t="shared" si="29"/>
        <v>0</v>
      </c>
      <c r="R339" s="550">
        <f t="shared" si="30"/>
        <v>0</v>
      </c>
      <c r="S339" s="550">
        <f t="shared" si="31"/>
        <v>0</v>
      </c>
      <c r="T339" s="547">
        <v>0</v>
      </c>
      <c r="U339" s="547">
        <v>0</v>
      </c>
      <c r="V339" s="547">
        <v>0</v>
      </c>
      <c r="X339" s="231" t="s">
        <v>10520</v>
      </c>
      <c r="Z339" s="1369"/>
      <c r="AB339" s="1361"/>
      <c r="AC339" s="1362"/>
      <c r="AD339" s="582">
        <v>328</v>
      </c>
      <c r="AE339" s="576" t="s">
        <v>10521</v>
      </c>
      <c r="AF339" s="593" t="s">
        <v>10522</v>
      </c>
      <c r="AG339" s="593" t="s">
        <v>10523</v>
      </c>
      <c r="AH339" s="593" t="s">
        <v>10524</v>
      </c>
      <c r="AI339" s="593" t="s">
        <v>10525</v>
      </c>
      <c r="AJ339" s="593" t="s">
        <v>10526</v>
      </c>
      <c r="AK339" s="594" t="s">
        <v>10527</v>
      </c>
      <c r="AL339" s="595" t="s">
        <v>10528</v>
      </c>
      <c r="AM339" s="596" t="s">
        <v>10529</v>
      </c>
      <c r="AN339" s="596" t="s">
        <v>10530</v>
      </c>
      <c r="AO339" s="539" t="s">
        <v>10531</v>
      </c>
      <c r="AP339" s="542" t="s">
        <v>10532</v>
      </c>
      <c r="AQ339" s="542" t="s">
        <v>10533</v>
      </c>
      <c r="AR339" s="577" t="s">
        <v>10534</v>
      </c>
      <c r="AS339" s="577" t="s">
        <v>10535</v>
      </c>
      <c r="AT339" s="542" t="s">
        <v>10536</v>
      </c>
      <c r="AU339" s="499" t="s">
        <v>10537</v>
      </c>
      <c r="AV339" s="499" t="s">
        <v>10538</v>
      </c>
      <c r="AW339" s="513" t="s">
        <v>10539</v>
      </c>
      <c r="AX339" s="513" t="s">
        <v>10540</v>
      </c>
      <c r="AY339" s="612" t="s">
        <v>10541</v>
      </c>
    </row>
    <row r="340" spans="2:51" ht="15" customHeight="1" outlineLevel="1" thickBot="1">
      <c r="B340" s="1735" t="s">
        <v>10542</v>
      </c>
      <c r="C340" s="1736">
        <v>0</v>
      </c>
      <c r="D340" s="1736">
        <v>0</v>
      </c>
      <c r="E340" s="1736">
        <v>0</v>
      </c>
      <c r="F340" s="1736">
        <v>0</v>
      </c>
      <c r="G340" s="1736">
        <v>0</v>
      </c>
      <c r="H340" s="1736">
        <v>0</v>
      </c>
      <c r="I340" s="1736">
        <v>0</v>
      </c>
      <c r="J340" s="547">
        <v>0</v>
      </c>
      <c r="K340" s="547">
        <v>0</v>
      </c>
      <c r="L340" s="539">
        <f t="shared" si="26"/>
        <v>0</v>
      </c>
      <c r="M340" s="542">
        <f t="shared" si="27"/>
        <v>0</v>
      </c>
      <c r="N340" s="542">
        <f t="shared" si="28"/>
        <v>0</v>
      </c>
      <c r="O340" s="555">
        <v>0</v>
      </c>
      <c r="P340" s="555">
        <v>0</v>
      </c>
      <c r="Q340" s="542">
        <f t="shared" si="29"/>
        <v>0</v>
      </c>
      <c r="R340" s="550">
        <f t="shared" si="30"/>
        <v>0</v>
      </c>
      <c r="S340" s="550">
        <f t="shared" si="31"/>
        <v>0</v>
      </c>
      <c r="T340" s="547">
        <v>0</v>
      </c>
      <c r="U340" s="547">
        <v>0</v>
      </c>
      <c r="V340" s="547">
        <v>0</v>
      </c>
      <c r="X340" s="231" t="s">
        <v>10543</v>
      </c>
      <c r="Z340" s="1369"/>
      <c r="AB340" s="1361"/>
      <c r="AC340" s="1362"/>
      <c r="AD340" s="582">
        <v>329</v>
      </c>
      <c r="AE340" s="576" t="s">
        <v>10544</v>
      </c>
      <c r="AF340" s="593" t="s">
        <v>10545</v>
      </c>
      <c r="AG340" s="593" t="s">
        <v>10546</v>
      </c>
      <c r="AH340" s="593" t="s">
        <v>10547</v>
      </c>
      <c r="AI340" s="593" t="s">
        <v>10548</v>
      </c>
      <c r="AJ340" s="593" t="s">
        <v>10549</v>
      </c>
      <c r="AK340" s="594" t="s">
        <v>10550</v>
      </c>
      <c r="AL340" s="595" t="s">
        <v>10551</v>
      </c>
      <c r="AM340" s="596" t="s">
        <v>10552</v>
      </c>
      <c r="AN340" s="596" t="s">
        <v>10553</v>
      </c>
      <c r="AO340" s="539" t="s">
        <v>10554</v>
      </c>
      <c r="AP340" s="542" t="s">
        <v>10555</v>
      </c>
      <c r="AQ340" s="542" t="s">
        <v>10556</v>
      </c>
      <c r="AR340" s="577" t="s">
        <v>10557</v>
      </c>
      <c r="AS340" s="577" t="s">
        <v>10558</v>
      </c>
      <c r="AT340" s="542" t="s">
        <v>10559</v>
      </c>
      <c r="AU340" s="499" t="s">
        <v>10560</v>
      </c>
      <c r="AV340" s="499" t="s">
        <v>10561</v>
      </c>
      <c r="AW340" s="513" t="s">
        <v>10562</v>
      </c>
      <c r="AX340" s="513" t="s">
        <v>10563</v>
      </c>
      <c r="AY340" s="612" t="s">
        <v>10564</v>
      </c>
    </row>
    <row r="341" spans="2:51" ht="15" customHeight="1" outlineLevel="1" thickBot="1">
      <c r="B341" s="1735" t="s">
        <v>10565</v>
      </c>
      <c r="C341" s="1736">
        <v>0</v>
      </c>
      <c r="D341" s="1736">
        <v>0</v>
      </c>
      <c r="E341" s="1736">
        <v>0</v>
      </c>
      <c r="F341" s="1736">
        <v>0</v>
      </c>
      <c r="G341" s="1736">
        <v>0</v>
      </c>
      <c r="H341" s="1736">
        <v>0</v>
      </c>
      <c r="I341" s="1736">
        <v>0</v>
      </c>
      <c r="J341" s="547">
        <v>0</v>
      </c>
      <c r="K341" s="547">
        <v>0</v>
      </c>
      <c r="L341" s="539">
        <f t="shared" ref="L341:L404" si="32">I341*J341</f>
        <v>0</v>
      </c>
      <c r="M341" s="542">
        <f t="shared" ref="M341:M404" si="33">IF(Q341=0,0,((1+Q341)/(1+$C$824))-1)</f>
        <v>0</v>
      </c>
      <c r="N341" s="542">
        <f t="shared" ref="N341:N404" si="34">IF(Q341=0,0,((1+Q341)/(1+$C$825))-1)</f>
        <v>0</v>
      </c>
      <c r="O341" s="555">
        <v>0</v>
      </c>
      <c r="P341" s="555">
        <v>0</v>
      </c>
      <c r="Q341" s="542">
        <f t="shared" si="29"/>
        <v>0</v>
      </c>
      <c r="R341" s="550">
        <f t="shared" si="30"/>
        <v>0</v>
      </c>
      <c r="S341" s="550">
        <f t="shared" si="31"/>
        <v>0</v>
      </c>
      <c r="T341" s="547">
        <v>0</v>
      </c>
      <c r="U341" s="547">
        <v>0</v>
      </c>
      <c r="V341" s="547">
        <v>0</v>
      </c>
      <c r="X341" s="231" t="s">
        <v>10566</v>
      </c>
      <c r="Z341" s="1369"/>
      <c r="AB341" s="1361"/>
      <c r="AC341" s="1362"/>
      <c r="AD341" s="582">
        <v>330</v>
      </c>
      <c r="AE341" s="576" t="s">
        <v>10567</v>
      </c>
      <c r="AF341" s="593" t="s">
        <v>10568</v>
      </c>
      <c r="AG341" s="593" t="s">
        <v>10569</v>
      </c>
      <c r="AH341" s="593" t="s">
        <v>10570</v>
      </c>
      <c r="AI341" s="593" t="s">
        <v>10571</v>
      </c>
      <c r="AJ341" s="593" t="s">
        <v>10572</v>
      </c>
      <c r="AK341" s="594" t="s">
        <v>10573</v>
      </c>
      <c r="AL341" s="595" t="s">
        <v>10574</v>
      </c>
      <c r="AM341" s="596" t="s">
        <v>10575</v>
      </c>
      <c r="AN341" s="596" t="s">
        <v>10576</v>
      </c>
      <c r="AO341" s="539" t="s">
        <v>10577</v>
      </c>
      <c r="AP341" s="542" t="s">
        <v>10578</v>
      </c>
      <c r="AQ341" s="542" t="s">
        <v>10579</v>
      </c>
      <c r="AR341" s="577" t="s">
        <v>10580</v>
      </c>
      <c r="AS341" s="577" t="s">
        <v>10581</v>
      </c>
      <c r="AT341" s="542" t="s">
        <v>10582</v>
      </c>
      <c r="AU341" s="499" t="s">
        <v>10583</v>
      </c>
      <c r="AV341" s="499" t="s">
        <v>10584</v>
      </c>
      <c r="AW341" s="513" t="s">
        <v>10585</v>
      </c>
      <c r="AX341" s="513" t="s">
        <v>10586</v>
      </c>
      <c r="AY341" s="612" t="s">
        <v>10587</v>
      </c>
    </row>
    <row r="342" spans="2:51" ht="15" customHeight="1" outlineLevel="1" thickBot="1">
      <c r="B342" s="1735" t="s">
        <v>10588</v>
      </c>
      <c r="C342" s="1736">
        <v>0</v>
      </c>
      <c r="D342" s="1736">
        <v>0</v>
      </c>
      <c r="E342" s="1736">
        <v>0</v>
      </c>
      <c r="F342" s="1736">
        <v>0</v>
      </c>
      <c r="G342" s="1736">
        <v>0</v>
      </c>
      <c r="H342" s="1736">
        <v>0</v>
      </c>
      <c r="I342" s="1736">
        <v>0</v>
      </c>
      <c r="J342" s="547">
        <v>0</v>
      </c>
      <c r="K342" s="547">
        <v>0</v>
      </c>
      <c r="L342" s="539">
        <f t="shared" si="32"/>
        <v>0</v>
      </c>
      <c r="M342" s="542">
        <f t="shared" si="33"/>
        <v>0</v>
      </c>
      <c r="N342" s="542">
        <f t="shared" si="34"/>
        <v>0</v>
      </c>
      <c r="O342" s="555">
        <v>0</v>
      </c>
      <c r="P342" s="555">
        <v>0</v>
      </c>
      <c r="Q342" s="542">
        <f t="shared" ref="Q342:Q405" si="35">P342+O342</f>
        <v>0</v>
      </c>
      <c r="R342" s="550">
        <f t="shared" ref="R342:R405" si="36">Q342*K342</f>
        <v>0</v>
      </c>
      <c r="S342" s="550">
        <f t="shared" ref="S342:S405" si="37">R342</f>
        <v>0</v>
      </c>
      <c r="T342" s="547">
        <v>0</v>
      </c>
      <c r="U342" s="547">
        <v>0</v>
      </c>
      <c r="V342" s="547">
        <v>0</v>
      </c>
      <c r="X342" s="231" t="s">
        <v>10589</v>
      </c>
      <c r="Z342" s="1369"/>
      <c r="AB342" s="1361"/>
      <c r="AC342" s="1362"/>
      <c r="AD342" s="582">
        <v>331</v>
      </c>
      <c r="AE342" s="576" t="s">
        <v>10590</v>
      </c>
      <c r="AF342" s="593" t="s">
        <v>10591</v>
      </c>
      <c r="AG342" s="593" t="s">
        <v>10592</v>
      </c>
      <c r="AH342" s="593" t="s">
        <v>10593</v>
      </c>
      <c r="AI342" s="593" t="s">
        <v>10594</v>
      </c>
      <c r="AJ342" s="593" t="s">
        <v>10595</v>
      </c>
      <c r="AK342" s="594" t="s">
        <v>10596</v>
      </c>
      <c r="AL342" s="595" t="s">
        <v>10597</v>
      </c>
      <c r="AM342" s="596" t="s">
        <v>10598</v>
      </c>
      <c r="AN342" s="596" t="s">
        <v>10599</v>
      </c>
      <c r="AO342" s="539" t="s">
        <v>10600</v>
      </c>
      <c r="AP342" s="542" t="s">
        <v>10601</v>
      </c>
      <c r="AQ342" s="542" t="s">
        <v>10602</v>
      </c>
      <c r="AR342" s="577" t="s">
        <v>10603</v>
      </c>
      <c r="AS342" s="577" t="s">
        <v>10604</v>
      </c>
      <c r="AT342" s="542" t="s">
        <v>10605</v>
      </c>
      <c r="AU342" s="499" t="s">
        <v>10606</v>
      </c>
      <c r="AV342" s="499" t="s">
        <v>10607</v>
      </c>
      <c r="AW342" s="513" t="s">
        <v>10608</v>
      </c>
      <c r="AX342" s="513" t="s">
        <v>10609</v>
      </c>
      <c r="AY342" s="612" t="s">
        <v>10610</v>
      </c>
    </row>
    <row r="343" spans="2:51" ht="15" customHeight="1" outlineLevel="1" thickBot="1">
      <c r="B343" s="1735" t="s">
        <v>10611</v>
      </c>
      <c r="C343" s="1736">
        <v>0</v>
      </c>
      <c r="D343" s="1736">
        <v>0</v>
      </c>
      <c r="E343" s="1736">
        <v>0</v>
      </c>
      <c r="F343" s="1736">
        <v>0</v>
      </c>
      <c r="G343" s="1736">
        <v>0</v>
      </c>
      <c r="H343" s="1736">
        <v>0</v>
      </c>
      <c r="I343" s="1736">
        <v>0</v>
      </c>
      <c r="J343" s="547">
        <v>0</v>
      </c>
      <c r="K343" s="547">
        <v>0</v>
      </c>
      <c r="L343" s="539">
        <f t="shared" si="32"/>
        <v>0</v>
      </c>
      <c r="M343" s="542">
        <f t="shared" si="33"/>
        <v>0</v>
      </c>
      <c r="N343" s="542">
        <f t="shared" si="34"/>
        <v>0</v>
      </c>
      <c r="O343" s="555">
        <v>0</v>
      </c>
      <c r="P343" s="555">
        <v>0</v>
      </c>
      <c r="Q343" s="542">
        <f t="shared" si="35"/>
        <v>0</v>
      </c>
      <c r="R343" s="550">
        <f t="shared" si="36"/>
        <v>0</v>
      </c>
      <c r="S343" s="550">
        <f t="shared" si="37"/>
        <v>0</v>
      </c>
      <c r="T343" s="547">
        <v>0</v>
      </c>
      <c r="U343" s="547">
        <v>0</v>
      </c>
      <c r="V343" s="547">
        <v>0</v>
      </c>
      <c r="X343" s="231" t="s">
        <v>10612</v>
      </c>
      <c r="Z343" s="1369"/>
      <c r="AB343" s="1361"/>
      <c r="AC343" s="1362"/>
      <c r="AD343" s="582">
        <v>332</v>
      </c>
      <c r="AE343" s="576" t="s">
        <v>10613</v>
      </c>
      <c r="AF343" s="593" t="s">
        <v>10614</v>
      </c>
      <c r="AG343" s="593" t="s">
        <v>10615</v>
      </c>
      <c r="AH343" s="593" t="s">
        <v>10616</v>
      </c>
      <c r="AI343" s="593" t="s">
        <v>10617</v>
      </c>
      <c r="AJ343" s="593" t="s">
        <v>10618</v>
      </c>
      <c r="AK343" s="594" t="s">
        <v>10619</v>
      </c>
      <c r="AL343" s="595" t="s">
        <v>10620</v>
      </c>
      <c r="AM343" s="596" t="s">
        <v>10621</v>
      </c>
      <c r="AN343" s="596" t="s">
        <v>10622</v>
      </c>
      <c r="AO343" s="539" t="s">
        <v>10623</v>
      </c>
      <c r="AP343" s="542" t="s">
        <v>10624</v>
      </c>
      <c r="AQ343" s="542" t="s">
        <v>10625</v>
      </c>
      <c r="AR343" s="577" t="s">
        <v>10626</v>
      </c>
      <c r="AS343" s="577" t="s">
        <v>10627</v>
      </c>
      <c r="AT343" s="542" t="s">
        <v>10628</v>
      </c>
      <c r="AU343" s="499" t="s">
        <v>10629</v>
      </c>
      <c r="AV343" s="499" t="s">
        <v>10630</v>
      </c>
      <c r="AW343" s="513" t="s">
        <v>10631</v>
      </c>
      <c r="AX343" s="513" t="s">
        <v>10632</v>
      </c>
      <c r="AY343" s="612" t="s">
        <v>10633</v>
      </c>
    </row>
    <row r="344" spans="2:51" ht="15" customHeight="1" outlineLevel="1" thickBot="1">
      <c r="B344" s="1735" t="s">
        <v>10634</v>
      </c>
      <c r="C344" s="1736">
        <v>0</v>
      </c>
      <c r="D344" s="1736">
        <v>0</v>
      </c>
      <c r="E344" s="1736">
        <v>0</v>
      </c>
      <c r="F344" s="1736">
        <v>0</v>
      </c>
      <c r="G344" s="1736">
        <v>0</v>
      </c>
      <c r="H344" s="1736">
        <v>0</v>
      </c>
      <c r="I344" s="1736">
        <v>0</v>
      </c>
      <c r="J344" s="547">
        <v>0</v>
      </c>
      <c r="K344" s="547">
        <v>0</v>
      </c>
      <c r="L344" s="539">
        <f t="shared" si="32"/>
        <v>0</v>
      </c>
      <c r="M344" s="542">
        <f t="shared" si="33"/>
        <v>0</v>
      </c>
      <c r="N344" s="542">
        <f t="shared" si="34"/>
        <v>0</v>
      </c>
      <c r="O344" s="555">
        <v>0</v>
      </c>
      <c r="P344" s="555">
        <v>0</v>
      </c>
      <c r="Q344" s="542">
        <f t="shared" si="35"/>
        <v>0</v>
      </c>
      <c r="R344" s="550">
        <f t="shared" si="36"/>
        <v>0</v>
      </c>
      <c r="S344" s="550">
        <f t="shared" si="37"/>
        <v>0</v>
      </c>
      <c r="T344" s="547">
        <v>0</v>
      </c>
      <c r="U344" s="547">
        <v>0</v>
      </c>
      <c r="V344" s="547">
        <v>0</v>
      </c>
      <c r="X344" s="231" t="s">
        <v>10635</v>
      </c>
      <c r="Z344" s="1369"/>
      <c r="AB344" s="1361"/>
      <c r="AC344" s="1362"/>
      <c r="AD344" s="582">
        <v>333</v>
      </c>
      <c r="AE344" s="576" t="s">
        <v>10636</v>
      </c>
      <c r="AF344" s="593" t="s">
        <v>10637</v>
      </c>
      <c r="AG344" s="593" t="s">
        <v>10638</v>
      </c>
      <c r="AH344" s="593" t="s">
        <v>10639</v>
      </c>
      <c r="AI344" s="593" t="s">
        <v>10640</v>
      </c>
      <c r="AJ344" s="593" t="s">
        <v>10641</v>
      </c>
      <c r="AK344" s="594" t="s">
        <v>10642</v>
      </c>
      <c r="AL344" s="595" t="s">
        <v>10643</v>
      </c>
      <c r="AM344" s="596" t="s">
        <v>10644</v>
      </c>
      <c r="AN344" s="596" t="s">
        <v>10645</v>
      </c>
      <c r="AO344" s="539" t="s">
        <v>10646</v>
      </c>
      <c r="AP344" s="542" t="s">
        <v>10647</v>
      </c>
      <c r="AQ344" s="542" t="s">
        <v>10648</v>
      </c>
      <c r="AR344" s="577" t="s">
        <v>10649</v>
      </c>
      <c r="AS344" s="577" t="s">
        <v>10650</v>
      </c>
      <c r="AT344" s="542" t="s">
        <v>10651</v>
      </c>
      <c r="AU344" s="499" t="s">
        <v>10652</v>
      </c>
      <c r="AV344" s="499" t="s">
        <v>10653</v>
      </c>
      <c r="AW344" s="513" t="s">
        <v>10654</v>
      </c>
      <c r="AX344" s="513" t="s">
        <v>10655</v>
      </c>
      <c r="AY344" s="612" t="s">
        <v>10656</v>
      </c>
    </row>
    <row r="345" spans="2:51" ht="15" customHeight="1" outlineLevel="1" thickBot="1">
      <c r="B345" s="1735" t="s">
        <v>10657</v>
      </c>
      <c r="C345" s="1736">
        <v>0</v>
      </c>
      <c r="D345" s="1736">
        <v>0</v>
      </c>
      <c r="E345" s="1736">
        <v>0</v>
      </c>
      <c r="F345" s="1736">
        <v>0</v>
      </c>
      <c r="G345" s="1736">
        <v>0</v>
      </c>
      <c r="H345" s="1736">
        <v>0</v>
      </c>
      <c r="I345" s="1736">
        <v>0</v>
      </c>
      <c r="J345" s="547">
        <v>0</v>
      </c>
      <c r="K345" s="547">
        <v>0</v>
      </c>
      <c r="L345" s="539">
        <f t="shared" si="32"/>
        <v>0</v>
      </c>
      <c r="M345" s="542">
        <f t="shared" si="33"/>
        <v>0</v>
      </c>
      <c r="N345" s="542">
        <f t="shared" si="34"/>
        <v>0</v>
      </c>
      <c r="O345" s="555">
        <v>0</v>
      </c>
      <c r="P345" s="555">
        <v>0</v>
      </c>
      <c r="Q345" s="542">
        <f t="shared" si="35"/>
        <v>0</v>
      </c>
      <c r="R345" s="550">
        <f t="shared" si="36"/>
        <v>0</v>
      </c>
      <c r="S345" s="550">
        <f t="shared" si="37"/>
        <v>0</v>
      </c>
      <c r="T345" s="547">
        <v>0</v>
      </c>
      <c r="U345" s="547">
        <v>0</v>
      </c>
      <c r="V345" s="547">
        <v>0</v>
      </c>
      <c r="X345" s="231" t="s">
        <v>10658</v>
      </c>
      <c r="Z345" s="1369"/>
      <c r="AB345" s="1361"/>
      <c r="AC345" s="1362"/>
      <c r="AD345" s="582">
        <v>334</v>
      </c>
      <c r="AE345" s="576" t="s">
        <v>10659</v>
      </c>
      <c r="AF345" s="593" t="s">
        <v>10660</v>
      </c>
      <c r="AG345" s="593" t="s">
        <v>10661</v>
      </c>
      <c r="AH345" s="593" t="s">
        <v>10662</v>
      </c>
      <c r="AI345" s="593" t="s">
        <v>10663</v>
      </c>
      <c r="AJ345" s="593" t="s">
        <v>10664</v>
      </c>
      <c r="AK345" s="594" t="s">
        <v>10665</v>
      </c>
      <c r="AL345" s="595" t="s">
        <v>10666</v>
      </c>
      <c r="AM345" s="596" t="s">
        <v>10667</v>
      </c>
      <c r="AN345" s="596" t="s">
        <v>10668</v>
      </c>
      <c r="AO345" s="539" t="s">
        <v>10669</v>
      </c>
      <c r="AP345" s="542" t="s">
        <v>10670</v>
      </c>
      <c r="AQ345" s="542" t="s">
        <v>10671</v>
      </c>
      <c r="AR345" s="577" t="s">
        <v>10672</v>
      </c>
      <c r="AS345" s="577" t="s">
        <v>10673</v>
      </c>
      <c r="AT345" s="542" t="s">
        <v>10674</v>
      </c>
      <c r="AU345" s="499" t="s">
        <v>10675</v>
      </c>
      <c r="AV345" s="499" t="s">
        <v>10676</v>
      </c>
      <c r="AW345" s="513" t="s">
        <v>10677</v>
      </c>
      <c r="AX345" s="513" t="s">
        <v>10678</v>
      </c>
      <c r="AY345" s="612" t="s">
        <v>10679</v>
      </c>
    </row>
    <row r="346" spans="2:51" ht="15" customHeight="1" outlineLevel="1" thickBot="1">
      <c r="B346" s="1735" t="s">
        <v>10680</v>
      </c>
      <c r="C346" s="1736">
        <v>0</v>
      </c>
      <c r="D346" s="1736">
        <v>0</v>
      </c>
      <c r="E346" s="1736">
        <v>0</v>
      </c>
      <c r="F346" s="1736">
        <v>0</v>
      </c>
      <c r="G346" s="1736">
        <v>0</v>
      </c>
      <c r="H346" s="1736">
        <v>0</v>
      </c>
      <c r="I346" s="1736">
        <v>0</v>
      </c>
      <c r="J346" s="547">
        <v>0</v>
      </c>
      <c r="K346" s="547">
        <v>0</v>
      </c>
      <c r="L346" s="539">
        <f t="shared" si="32"/>
        <v>0</v>
      </c>
      <c r="M346" s="542">
        <f t="shared" si="33"/>
        <v>0</v>
      </c>
      <c r="N346" s="542">
        <f t="shared" si="34"/>
        <v>0</v>
      </c>
      <c r="O346" s="555">
        <v>0</v>
      </c>
      <c r="P346" s="555">
        <v>0</v>
      </c>
      <c r="Q346" s="542">
        <f t="shared" si="35"/>
        <v>0</v>
      </c>
      <c r="R346" s="550">
        <f t="shared" si="36"/>
        <v>0</v>
      </c>
      <c r="S346" s="550">
        <f t="shared" si="37"/>
        <v>0</v>
      </c>
      <c r="T346" s="547">
        <v>0</v>
      </c>
      <c r="U346" s="547">
        <v>0</v>
      </c>
      <c r="V346" s="547">
        <v>0</v>
      </c>
      <c r="X346" s="231" t="s">
        <v>10681</v>
      </c>
      <c r="Z346" s="1369"/>
      <c r="AB346" s="1361"/>
      <c r="AC346" s="1362"/>
      <c r="AD346" s="582">
        <v>335</v>
      </c>
      <c r="AE346" s="576" t="s">
        <v>10682</v>
      </c>
      <c r="AF346" s="593" t="s">
        <v>10683</v>
      </c>
      <c r="AG346" s="593" t="s">
        <v>10684</v>
      </c>
      <c r="AH346" s="593" t="s">
        <v>10685</v>
      </c>
      <c r="AI346" s="593" t="s">
        <v>10686</v>
      </c>
      <c r="AJ346" s="593" t="s">
        <v>10687</v>
      </c>
      <c r="AK346" s="594" t="s">
        <v>10688</v>
      </c>
      <c r="AL346" s="595" t="s">
        <v>10689</v>
      </c>
      <c r="AM346" s="596" t="s">
        <v>10690</v>
      </c>
      <c r="AN346" s="596" t="s">
        <v>10691</v>
      </c>
      <c r="AO346" s="539" t="s">
        <v>10692</v>
      </c>
      <c r="AP346" s="542" t="s">
        <v>10693</v>
      </c>
      <c r="AQ346" s="542" t="s">
        <v>10694</v>
      </c>
      <c r="AR346" s="577" t="s">
        <v>10695</v>
      </c>
      <c r="AS346" s="577" t="s">
        <v>10696</v>
      </c>
      <c r="AT346" s="542" t="s">
        <v>10697</v>
      </c>
      <c r="AU346" s="499" t="s">
        <v>10698</v>
      </c>
      <c r="AV346" s="499" t="s">
        <v>10699</v>
      </c>
      <c r="AW346" s="513" t="s">
        <v>10700</v>
      </c>
      <c r="AX346" s="513" t="s">
        <v>10701</v>
      </c>
      <c r="AY346" s="612" t="s">
        <v>10702</v>
      </c>
    </row>
    <row r="347" spans="2:51" ht="15" customHeight="1" outlineLevel="1" thickBot="1">
      <c r="B347" s="1735" t="s">
        <v>10703</v>
      </c>
      <c r="C347" s="1736">
        <v>0</v>
      </c>
      <c r="D347" s="1736">
        <v>0</v>
      </c>
      <c r="E347" s="1736">
        <v>0</v>
      </c>
      <c r="F347" s="1736">
        <v>0</v>
      </c>
      <c r="G347" s="1736">
        <v>0</v>
      </c>
      <c r="H347" s="1736">
        <v>0</v>
      </c>
      <c r="I347" s="1736">
        <v>0</v>
      </c>
      <c r="J347" s="547">
        <v>0</v>
      </c>
      <c r="K347" s="547">
        <v>0</v>
      </c>
      <c r="L347" s="539">
        <f t="shared" si="32"/>
        <v>0</v>
      </c>
      <c r="M347" s="542">
        <f t="shared" si="33"/>
        <v>0</v>
      </c>
      <c r="N347" s="542">
        <f t="shared" si="34"/>
        <v>0</v>
      </c>
      <c r="O347" s="555">
        <v>0</v>
      </c>
      <c r="P347" s="555">
        <v>0</v>
      </c>
      <c r="Q347" s="542">
        <f t="shared" si="35"/>
        <v>0</v>
      </c>
      <c r="R347" s="550">
        <f t="shared" si="36"/>
        <v>0</v>
      </c>
      <c r="S347" s="550">
        <f t="shared" si="37"/>
        <v>0</v>
      </c>
      <c r="T347" s="547">
        <v>0</v>
      </c>
      <c r="U347" s="547">
        <v>0</v>
      </c>
      <c r="V347" s="547">
        <v>0</v>
      </c>
      <c r="X347" s="231" t="s">
        <v>10704</v>
      </c>
      <c r="Z347" s="1369"/>
      <c r="AB347" s="1361"/>
      <c r="AC347" s="1362"/>
      <c r="AD347" s="582">
        <v>336</v>
      </c>
      <c r="AE347" s="576" t="s">
        <v>10705</v>
      </c>
      <c r="AF347" s="593" t="s">
        <v>10706</v>
      </c>
      <c r="AG347" s="593" t="s">
        <v>10707</v>
      </c>
      <c r="AH347" s="593" t="s">
        <v>10708</v>
      </c>
      <c r="AI347" s="593" t="s">
        <v>10709</v>
      </c>
      <c r="AJ347" s="593" t="s">
        <v>10710</v>
      </c>
      <c r="AK347" s="594" t="s">
        <v>10711</v>
      </c>
      <c r="AL347" s="595" t="s">
        <v>10712</v>
      </c>
      <c r="AM347" s="596" t="s">
        <v>10713</v>
      </c>
      <c r="AN347" s="596" t="s">
        <v>10714</v>
      </c>
      <c r="AO347" s="539" t="s">
        <v>10715</v>
      </c>
      <c r="AP347" s="542" t="s">
        <v>10716</v>
      </c>
      <c r="AQ347" s="542" t="s">
        <v>10717</v>
      </c>
      <c r="AR347" s="577" t="s">
        <v>10718</v>
      </c>
      <c r="AS347" s="577" t="s">
        <v>10719</v>
      </c>
      <c r="AT347" s="542" t="s">
        <v>10720</v>
      </c>
      <c r="AU347" s="499" t="s">
        <v>10721</v>
      </c>
      <c r="AV347" s="499" t="s">
        <v>10722</v>
      </c>
      <c r="AW347" s="513" t="s">
        <v>10723</v>
      </c>
      <c r="AX347" s="513" t="s">
        <v>10724</v>
      </c>
      <c r="AY347" s="612" t="s">
        <v>10725</v>
      </c>
    </row>
    <row r="348" spans="2:51" ht="15" customHeight="1" outlineLevel="1" thickBot="1">
      <c r="B348" s="1735" t="s">
        <v>10726</v>
      </c>
      <c r="C348" s="1736">
        <v>0</v>
      </c>
      <c r="D348" s="1736">
        <v>0</v>
      </c>
      <c r="E348" s="1736">
        <v>0</v>
      </c>
      <c r="F348" s="1736">
        <v>0</v>
      </c>
      <c r="G348" s="1736">
        <v>0</v>
      </c>
      <c r="H348" s="1736">
        <v>0</v>
      </c>
      <c r="I348" s="1736">
        <v>0</v>
      </c>
      <c r="J348" s="547">
        <v>0</v>
      </c>
      <c r="K348" s="547">
        <v>0</v>
      </c>
      <c r="L348" s="539">
        <f t="shared" si="32"/>
        <v>0</v>
      </c>
      <c r="M348" s="542">
        <f t="shared" si="33"/>
        <v>0</v>
      </c>
      <c r="N348" s="542">
        <f t="shared" si="34"/>
        <v>0</v>
      </c>
      <c r="O348" s="555">
        <v>0</v>
      </c>
      <c r="P348" s="555">
        <v>0</v>
      </c>
      <c r="Q348" s="542">
        <f t="shared" si="35"/>
        <v>0</v>
      </c>
      <c r="R348" s="550">
        <f t="shared" si="36"/>
        <v>0</v>
      </c>
      <c r="S348" s="550">
        <f t="shared" si="37"/>
        <v>0</v>
      </c>
      <c r="T348" s="547">
        <v>0</v>
      </c>
      <c r="U348" s="547">
        <v>0</v>
      </c>
      <c r="V348" s="547">
        <v>0</v>
      </c>
      <c r="X348" s="231" t="s">
        <v>10727</v>
      </c>
      <c r="Z348" s="1369"/>
      <c r="AB348" s="1361"/>
      <c r="AC348" s="1362"/>
      <c r="AD348" s="582">
        <v>337</v>
      </c>
      <c r="AE348" s="576" t="s">
        <v>10728</v>
      </c>
      <c r="AF348" s="593" t="s">
        <v>10729</v>
      </c>
      <c r="AG348" s="593" t="s">
        <v>10730</v>
      </c>
      <c r="AH348" s="593" t="s">
        <v>10731</v>
      </c>
      <c r="AI348" s="593" t="s">
        <v>10732</v>
      </c>
      <c r="AJ348" s="593" t="s">
        <v>10733</v>
      </c>
      <c r="AK348" s="594" t="s">
        <v>10734</v>
      </c>
      <c r="AL348" s="595" t="s">
        <v>10735</v>
      </c>
      <c r="AM348" s="596" t="s">
        <v>10736</v>
      </c>
      <c r="AN348" s="596" t="s">
        <v>10737</v>
      </c>
      <c r="AO348" s="539" t="s">
        <v>10738</v>
      </c>
      <c r="AP348" s="542" t="s">
        <v>10739</v>
      </c>
      <c r="AQ348" s="542" t="s">
        <v>10740</v>
      </c>
      <c r="AR348" s="577" t="s">
        <v>10741</v>
      </c>
      <c r="AS348" s="577" t="s">
        <v>10742</v>
      </c>
      <c r="AT348" s="542" t="s">
        <v>10743</v>
      </c>
      <c r="AU348" s="499" t="s">
        <v>10744</v>
      </c>
      <c r="AV348" s="499" t="s">
        <v>10745</v>
      </c>
      <c r="AW348" s="513" t="s">
        <v>10746</v>
      </c>
      <c r="AX348" s="513" t="s">
        <v>10747</v>
      </c>
      <c r="AY348" s="612" t="s">
        <v>10748</v>
      </c>
    </row>
    <row r="349" spans="2:51" ht="15" customHeight="1" outlineLevel="1" thickBot="1">
      <c r="B349" s="1735" t="s">
        <v>10749</v>
      </c>
      <c r="C349" s="1736">
        <v>0</v>
      </c>
      <c r="D349" s="1736">
        <v>0</v>
      </c>
      <c r="E349" s="1736">
        <v>0</v>
      </c>
      <c r="F349" s="1736">
        <v>0</v>
      </c>
      <c r="G349" s="1736">
        <v>0</v>
      </c>
      <c r="H349" s="1736">
        <v>0</v>
      </c>
      <c r="I349" s="1736">
        <v>0</v>
      </c>
      <c r="J349" s="547">
        <v>0</v>
      </c>
      <c r="K349" s="547">
        <v>0</v>
      </c>
      <c r="L349" s="539">
        <f t="shared" si="32"/>
        <v>0</v>
      </c>
      <c r="M349" s="542">
        <f t="shared" si="33"/>
        <v>0</v>
      </c>
      <c r="N349" s="542">
        <f t="shared" si="34"/>
        <v>0</v>
      </c>
      <c r="O349" s="555">
        <v>0</v>
      </c>
      <c r="P349" s="555">
        <v>0</v>
      </c>
      <c r="Q349" s="542">
        <f t="shared" si="35"/>
        <v>0</v>
      </c>
      <c r="R349" s="550">
        <f t="shared" si="36"/>
        <v>0</v>
      </c>
      <c r="S349" s="550">
        <f t="shared" si="37"/>
        <v>0</v>
      </c>
      <c r="T349" s="547">
        <v>0</v>
      </c>
      <c r="U349" s="547">
        <v>0</v>
      </c>
      <c r="V349" s="547">
        <v>0</v>
      </c>
      <c r="X349" s="231" t="s">
        <v>10750</v>
      </c>
      <c r="Z349" s="1369"/>
      <c r="AB349" s="1361"/>
      <c r="AC349" s="1362"/>
      <c r="AD349" s="582">
        <v>338</v>
      </c>
      <c r="AE349" s="576" t="s">
        <v>10751</v>
      </c>
      <c r="AF349" s="593" t="s">
        <v>10752</v>
      </c>
      <c r="AG349" s="593" t="s">
        <v>10753</v>
      </c>
      <c r="AH349" s="593" t="s">
        <v>10754</v>
      </c>
      <c r="AI349" s="593" t="s">
        <v>10755</v>
      </c>
      <c r="AJ349" s="593" t="s">
        <v>10756</v>
      </c>
      <c r="AK349" s="594" t="s">
        <v>10757</v>
      </c>
      <c r="AL349" s="595" t="s">
        <v>10758</v>
      </c>
      <c r="AM349" s="596" t="s">
        <v>10759</v>
      </c>
      <c r="AN349" s="596" t="s">
        <v>10760</v>
      </c>
      <c r="AO349" s="539" t="s">
        <v>10761</v>
      </c>
      <c r="AP349" s="542" t="s">
        <v>10762</v>
      </c>
      <c r="AQ349" s="542" t="s">
        <v>10763</v>
      </c>
      <c r="AR349" s="577" t="s">
        <v>10764</v>
      </c>
      <c r="AS349" s="577" t="s">
        <v>10765</v>
      </c>
      <c r="AT349" s="542" t="s">
        <v>10766</v>
      </c>
      <c r="AU349" s="499" t="s">
        <v>10767</v>
      </c>
      <c r="AV349" s="499" t="s">
        <v>10768</v>
      </c>
      <c r="AW349" s="513" t="s">
        <v>10769</v>
      </c>
      <c r="AX349" s="513" t="s">
        <v>10770</v>
      </c>
      <c r="AY349" s="612" t="s">
        <v>10771</v>
      </c>
    </row>
    <row r="350" spans="2:51" ht="15" customHeight="1" outlineLevel="1" thickBot="1">
      <c r="B350" s="1735" t="s">
        <v>10772</v>
      </c>
      <c r="C350" s="1736">
        <v>0</v>
      </c>
      <c r="D350" s="1736">
        <v>0</v>
      </c>
      <c r="E350" s="1736">
        <v>0</v>
      </c>
      <c r="F350" s="1736">
        <v>0</v>
      </c>
      <c r="G350" s="1736">
        <v>0</v>
      </c>
      <c r="H350" s="1736">
        <v>0</v>
      </c>
      <c r="I350" s="1736">
        <v>0</v>
      </c>
      <c r="J350" s="547">
        <v>0</v>
      </c>
      <c r="K350" s="547">
        <v>0</v>
      </c>
      <c r="L350" s="539">
        <f t="shared" si="32"/>
        <v>0</v>
      </c>
      <c r="M350" s="542">
        <f t="shared" si="33"/>
        <v>0</v>
      </c>
      <c r="N350" s="542">
        <f t="shared" si="34"/>
        <v>0</v>
      </c>
      <c r="O350" s="555">
        <v>0</v>
      </c>
      <c r="P350" s="555">
        <v>0</v>
      </c>
      <c r="Q350" s="542">
        <f t="shared" si="35"/>
        <v>0</v>
      </c>
      <c r="R350" s="550">
        <f t="shared" si="36"/>
        <v>0</v>
      </c>
      <c r="S350" s="550">
        <f t="shared" si="37"/>
        <v>0</v>
      </c>
      <c r="T350" s="547">
        <v>0</v>
      </c>
      <c r="U350" s="547">
        <v>0</v>
      </c>
      <c r="V350" s="547">
        <v>0</v>
      </c>
      <c r="X350" s="231" t="s">
        <v>10773</v>
      </c>
      <c r="Z350" s="1369"/>
      <c r="AB350" s="1361"/>
      <c r="AC350" s="1362"/>
      <c r="AD350" s="582">
        <v>339</v>
      </c>
      <c r="AE350" s="576" t="s">
        <v>10774</v>
      </c>
      <c r="AF350" s="593" t="s">
        <v>10775</v>
      </c>
      <c r="AG350" s="593" t="s">
        <v>10776</v>
      </c>
      <c r="AH350" s="593" t="s">
        <v>10777</v>
      </c>
      <c r="AI350" s="593" t="s">
        <v>10778</v>
      </c>
      <c r="AJ350" s="593" t="s">
        <v>10779</v>
      </c>
      <c r="AK350" s="594" t="s">
        <v>10780</v>
      </c>
      <c r="AL350" s="595" t="s">
        <v>10781</v>
      </c>
      <c r="AM350" s="596" t="s">
        <v>10782</v>
      </c>
      <c r="AN350" s="596" t="s">
        <v>10783</v>
      </c>
      <c r="AO350" s="539" t="s">
        <v>10784</v>
      </c>
      <c r="AP350" s="542" t="s">
        <v>10785</v>
      </c>
      <c r="AQ350" s="542" t="s">
        <v>10786</v>
      </c>
      <c r="AR350" s="577" t="s">
        <v>10787</v>
      </c>
      <c r="AS350" s="577" t="s">
        <v>10788</v>
      </c>
      <c r="AT350" s="542" t="s">
        <v>10789</v>
      </c>
      <c r="AU350" s="499" t="s">
        <v>10790</v>
      </c>
      <c r="AV350" s="499" t="s">
        <v>10791</v>
      </c>
      <c r="AW350" s="513" t="s">
        <v>10792</v>
      </c>
      <c r="AX350" s="513" t="s">
        <v>10793</v>
      </c>
      <c r="AY350" s="612" t="s">
        <v>10794</v>
      </c>
    </row>
    <row r="351" spans="2:51" ht="15" customHeight="1" outlineLevel="1" thickBot="1">
      <c r="B351" s="1735" t="s">
        <v>10795</v>
      </c>
      <c r="C351" s="1736">
        <v>0</v>
      </c>
      <c r="D351" s="1736">
        <v>0</v>
      </c>
      <c r="E351" s="1736">
        <v>0</v>
      </c>
      <c r="F351" s="1736">
        <v>0</v>
      </c>
      <c r="G351" s="1736">
        <v>0</v>
      </c>
      <c r="H351" s="1736">
        <v>0</v>
      </c>
      <c r="I351" s="1736">
        <v>0</v>
      </c>
      <c r="J351" s="547">
        <v>0</v>
      </c>
      <c r="K351" s="547">
        <v>0</v>
      </c>
      <c r="L351" s="539">
        <f t="shared" si="32"/>
        <v>0</v>
      </c>
      <c r="M351" s="542">
        <f t="shared" si="33"/>
        <v>0</v>
      </c>
      <c r="N351" s="542">
        <f t="shared" si="34"/>
        <v>0</v>
      </c>
      <c r="O351" s="555">
        <v>0</v>
      </c>
      <c r="P351" s="555">
        <v>0</v>
      </c>
      <c r="Q351" s="542">
        <f t="shared" si="35"/>
        <v>0</v>
      </c>
      <c r="R351" s="550">
        <f t="shared" si="36"/>
        <v>0</v>
      </c>
      <c r="S351" s="550">
        <f t="shared" si="37"/>
        <v>0</v>
      </c>
      <c r="T351" s="547">
        <v>0</v>
      </c>
      <c r="U351" s="547">
        <v>0</v>
      </c>
      <c r="V351" s="547">
        <v>0</v>
      </c>
      <c r="X351" s="231" t="s">
        <v>10796</v>
      </c>
      <c r="Z351" s="1369"/>
      <c r="AB351" s="1361"/>
      <c r="AC351" s="1362"/>
      <c r="AD351" s="582">
        <v>340</v>
      </c>
      <c r="AE351" s="576" t="s">
        <v>10797</v>
      </c>
      <c r="AF351" s="593" t="s">
        <v>10798</v>
      </c>
      <c r="AG351" s="593" t="s">
        <v>10799</v>
      </c>
      <c r="AH351" s="593" t="s">
        <v>10800</v>
      </c>
      <c r="AI351" s="593" t="s">
        <v>10801</v>
      </c>
      <c r="AJ351" s="593" t="s">
        <v>10802</v>
      </c>
      <c r="AK351" s="594" t="s">
        <v>10803</v>
      </c>
      <c r="AL351" s="595" t="s">
        <v>10804</v>
      </c>
      <c r="AM351" s="596" t="s">
        <v>10805</v>
      </c>
      <c r="AN351" s="596" t="s">
        <v>10806</v>
      </c>
      <c r="AO351" s="539" t="s">
        <v>10807</v>
      </c>
      <c r="AP351" s="542" t="s">
        <v>10808</v>
      </c>
      <c r="AQ351" s="542" t="s">
        <v>10809</v>
      </c>
      <c r="AR351" s="577" t="s">
        <v>10810</v>
      </c>
      <c r="AS351" s="577" t="s">
        <v>10811</v>
      </c>
      <c r="AT351" s="542" t="s">
        <v>10812</v>
      </c>
      <c r="AU351" s="499" t="s">
        <v>10813</v>
      </c>
      <c r="AV351" s="499" t="s">
        <v>10814</v>
      </c>
      <c r="AW351" s="513" t="s">
        <v>10815</v>
      </c>
      <c r="AX351" s="513" t="s">
        <v>10816</v>
      </c>
      <c r="AY351" s="612" t="s">
        <v>10817</v>
      </c>
    </row>
    <row r="352" spans="2:51" ht="15" customHeight="1" outlineLevel="1" thickBot="1">
      <c r="B352" s="1735" t="s">
        <v>10818</v>
      </c>
      <c r="C352" s="1736">
        <v>0</v>
      </c>
      <c r="D352" s="1736">
        <v>0</v>
      </c>
      <c r="E352" s="1736">
        <v>0</v>
      </c>
      <c r="F352" s="1736">
        <v>0</v>
      </c>
      <c r="G352" s="1736">
        <v>0</v>
      </c>
      <c r="H352" s="1736">
        <v>0</v>
      </c>
      <c r="I352" s="1736">
        <v>0</v>
      </c>
      <c r="J352" s="547">
        <v>0</v>
      </c>
      <c r="K352" s="547">
        <v>0</v>
      </c>
      <c r="L352" s="539">
        <f t="shared" si="32"/>
        <v>0</v>
      </c>
      <c r="M352" s="542">
        <f t="shared" si="33"/>
        <v>0</v>
      </c>
      <c r="N352" s="542">
        <f t="shared" si="34"/>
        <v>0</v>
      </c>
      <c r="O352" s="555">
        <v>0</v>
      </c>
      <c r="P352" s="555">
        <v>0</v>
      </c>
      <c r="Q352" s="542">
        <f t="shared" si="35"/>
        <v>0</v>
      </c>
      <c r="R352" s="550">
        <f t="shared" si="36"/>
        <v>0</v>
      </c>
      <c r="S352" s="550">
        <f t="shared" si="37"/>
        <v>0</v>
      </c>
      <c r="T352" s="547">
        <v>0</v>
      </c>
      <c r="U352" s="547">
        <v>0</v>
      </c>
      <c r="V352" s="547">
        <v>0</v>
      </c>
      <c r="X352" s="231" t="s">
        <v>10819</v>
      </c>
      <c r="Z352" s="1369"/>
      <c r="AB352" s="1361"/>
      <c r="AC352" s="1362"/>
      <c r="AD352" s="582">
        <v>341</v>
      </c>
      <c r="AE352" s="576" t="s">
        <v>10820</v>
      </c>
      <c r="AF352" s="593" t="s">
        <v>10821</v>
      </c>
      <c r="AG352" s="593" t="s">
        <v>10822</v>
      </c>
      <c r="AH352" s="593" t="s">
        <v>10823</v>
      </c>
      <c r="AI352" s="593" t="s">
        <v>10824</v>
      </c>
      <c r="AJ352" s="593" t="s">
        <v>10825</v>
      </c>
      <c r="AK352" s="594" t="s">
        <v>10826</v>
      </c>
      <c r="AL352" s="595" t="s">
        <v>10827</v>
      </c>
      <c r="AM352" s="596" t="s">
        <v>10828</v>
      </c>
      <c r="AN352" s="596" t="s">
        <v>10829</v>
      </c>
      <c r="AO352" s="539" t="s">
        <v>10830</v>
      </c>
      <c r="AP352" s="542" t="s">
        <v>10831</v>
      </c>
      <c r="AQ352" s="542" t="s">
        <v>10832</v>
      </c>
      <c r="AR352" s="577" t="s">
        <v>10833</v>
      </c>
      <c r="AS352" s="577" t="s">
        <v>10834</v>
      </c>
      <c r="AT352" s="542" t="s">
        <v>10835</v>
      </c>
      <c r="AU352" s="499" t="s">
        <v>10836</v>
      </c>
      <c r="AV352" s="499" t="s">
        <v>10837</v>
      </c>
      <c r="AW352" s="513" t="s">
        <v>10838</v>
      </c>
      <c r="AX352" s="513" t="s">
        <v>10839</v>
      </c>
      <c r="AY352" s="612" t="s">
        <v>10840</v>
      </c>
    </row>
    <row r="353" spans="2:51" ht="15" customHeight="1" outlineLevel="1" thickBot="1">
      <c r="B353" s="1735" t="s">
        <v>10841</v>
      </c>
      <c r="C353" s="1736">
        <v>0</v>
      </c>
      <c r="D353" s="1736">
        <v>0</v>
      </c>
      <c r="E353" s="1736">
        <v>0</v>
      </c>
      <c r="F353" s="1736">
        <v>0</v>
      </c>
      <c r="G353" s="1736">
        <v>0</v>
      </c>
      <c r="H353" s="1736">
        <v>0</v>
      </c>
      <c r="I353" s="1736">
        <v>0</v>
      </c>
      <c r="J353" s="547">
        <v>0</v>
      </c>
      <c r="K353" s="547">
        <v>0</v>
      </c>
      <c r="L353" s="539">
        <f t="shared" si="32"/>
        <v>0</v>
      </c>
      <c r="M353" s="542">
        <f t="shared" si="33"/>
        <v>0</v>
      </c>
      <c r="N353" s="542">
        <f t="shared" si="34"/>
        <v>0</v>
      </c>
      <c r="O353" s="555">
        <v>0</v>
      </c>
      <c r="P353" s="555">
        <v>0</v>
      </c>
      <c r="Q353" s="542">
        <f t="shared" si="35"/>
        <v>0</v>
      </c>
      <c r="R353" s="550">
        <f t="shared" si="36"/>
        <v>0</v>
      </c>
      <c r="S353" s="550">
        <f t="shared" si="37"/>
        <v>0</v>
      </c>
      <c r="T353" s="547">
        <v>0</v>
      </c>
      <c r="U353" s="547">
        <v>0</v>
      </c>
      <c r="V353" s="547">
        <v>0</v>
      </c>
      <c r="X353" s="231" t="s">
        <v>10842</v>
      </c>
      <c r="Z353" s="1369"/>
      <c r="AB353" s="1361"/>
      <c r="AC353" s="1362"/>
      <c r="AD353" s="582">
        <v>342</v>
      </c>
      <c r="AE353" s="576" t="s">
        <v>10843</v>
      </c>
      <c r="AF353" s="593" t="s">
        <v>10844</v>
      </c>
      <c r="AG353" s="593" t="s">
        <v>10845</v>
      </c>
      <c r="AH353" s="593" t="s">
        <v>10846</v>
      </c>
      <c r="AI353" s="593" t="s">
        <v>10847</v>
      </c>
      <c r="AJ353" s="593" t="s">
        <v>10848</v>
      </c>
      <c r="AK353" s="594" t="s">
        <v>10849</v>
      </c>
      <c r="AL353" s="595" t="s">
        <v>10850</v>
      </c>
      <c r="AM353" s="596" t="s">
        <v>10851</v>
      </c>
      <c r="AN353" s="596" t="s">
        <v>10852</v>
      </c>
      <c r="AO353" s="539" t="s">
        <v>10853</v>
      </c>
      <c r="AP353" s="542" t="s">
        <v>10854</v>
      </c>
      <c r="AQ353" s="542" t="s">
        <v>10855</v>
      </c>
      <c r="AR353" s="577" t="s">
        <v>10856</v>
      </c>
      <c r="AS353" s="577" t="s">
        <v>10857</v>
      </c>
      <c r="AT353" s="542" t="s">
        <v>10858</v>
      </c>
      <c r="AU353" s="499" t="s">
        <v>10859</v>
      </c>
      <c r="AV353" s="499" t="s">
        <v>10860</v>
      </c>
      <c r="AW353" s="513" t="s">
        <v>10861</v>
      </c>
      <c r="AX353" s="513" t="s">
        <v>10862</v>
      </c>
      <c r="AY353" s="612" t="s">
        <v>10863</v>
      </c>
    </row>
    <row r="354" spans="2:51" ht="15" customHeight="1" outlineLevel="1" thickBot="1">
      <c r="B354" s="1735" t="s">
        <v>10864</v>
      </c>
      <c r="C354" s="1736">
        <v>0</v>
      </c>
      <c r="D354" s="1736">
        <v>0</v>
      </c>
      <c r="E354" s="1736">
        <v>0</v>
      </c>
      <c r="F354" s="1736">
        <v>0</v>
      </c>
      <c r="G354" s="1736">
        <v>0</v>
      </c>
      <c r="H354" s="1736">
        <v>0</v>
      </c>
      <c r="I354" s="1736">
        <v>0</v>
      </c>
      <c r="J354" s="547">
        <v>0</v>
      </c>
      <c r="K354" s="547">
        <v>0</v>
      </c>
      <c r="L354" s="539">
        <f t="shared" si="32"/>
        <v>0</v>
      </c>
      <c r="M354" s="542">
        <f t="shared" si="33"/>
        <v>0</v>
      </c>
      <c r="N354" s="542">
        <f t="shared" si="34"/>
        <v>0</v>
      </c>
      <c r="O354" s="555">
        <v>0</v>
      </c>
      <c r="P354" s="555">
        <v>0</v>
      </c>
      <c r="Q354" s="542">
        <f t="shared" si="35"/>
        <v>0</v>
      </c>
      <c r="R354" s="550">
        <f t="shared" si="36"/>
        <v>0</v>
      </c>
      <c r="S354" s="550">
        <f t="shared" si="37"/>
        <v>0</v>
      </c>
      <c r="T354" s="547">
        <v>0</v>
      </c>
      <c r="U354" s="547">
        <v>0</v>
      </c>
      <c r="V354" s="547">
        <v>0</v>
      </c>
      <c r="X354" s="231" t="s">
        <v>10865</v>
      </c>
      <c r="Z354" s="1369"/>
      <c r="AB354" s="1361"/>
      <c r="AC354" s="1362"/>
      <c r="AD354" s="582">
        <v>343</v>
      </c>
      <c r="AE354" s="576" t="s">
        <v>10866</v>
      </c>
      <c r="AF354" s="593" t="s">
        <v>10867</v>
      </c>
      <c r="AG354" s="593" t="s">
        <v>10868</v>
      </c>
      <c r="AH354" s="593" t="s">
        <v>10869</v>
      </c>
      <c r="AI354" s="593" t="s">
        <v>10870</v>
      </c>
      <c r="AJ354" s="593" t="s">
        <v>10871</v>
      </c>
      <c r="AK354" s="594" t="s">
        <v>10872</v>
      </c>
      <c r="AL354" s="595" t="s">
        <v>10873</v>
      </c>
      <c r="AM354" s="596" t="s">
        <v>10874</v>
      </c>
      <c r="AN354" s="596" t="s">
        <v>10875</v>
      </c>
      <c r="AO354" s="539" t="s">
        <v>10876</v>
      </c>
      <c r="AP354" s="542" t="s">
        <v>10877</v>
      </c>
      <c r="AQ354" s="542" t="s">
        <v>10878</v>
      </c>
      <c r="AR354" s="577" t="s">
        <v>10879</v>
      </c>
      <c r="AS354" s="577" t="s">
        <v>10880</v>
      </c>
      <c r="AT354" s="542" t="s">
        <v>10881</v>
      </c>
      <c r="AU354" s="499" t="s">
        <v>10882</v>
      </c>
      <c r="AV354" s="499" t="s">
        <v>10883</v>
      </c>
      <c r="AW354" s="513" t="s">
        <v>10884</v>
      </c>
      <c r="AX354" s="513" t="s">
        <v>10885</v>
      </c>
      <c r="AY354" s="612" t="s">
        <v>10886</v>
      </c>
    </row>
    <row r="355" spans="2:51" ht="15" customHeight="1" outlineLevel="1" thickBot="1">
      <c r="B355" s="1735" t="s">
        <v>10887</v>
      </c>
      <c r="C355" s="1736">
        <v>0</v>
      </c>
      <c r="D355" s="1736">
        <v>0</v>
      </c>
      <c r="E355" s="1736">
        <v>0</v>
      </c>
      <c r="F355" s="1736">
        <v>0</v>
      </c>
      <c r="G355" s="1736">
        <v>0</v>
      </c>
      <c r="H355" s="1736">
        <v>0</v>
      </c>
      <c r="I355" s="1736">
        <v>0</v>
      </c>
      <c r="J355" s="547">
        <v>0</v>
      </c>
      <c r="K355" s="547">
        <v>0</v>
      </c>
      <c r="L355" s="539">
        <f t="shared" si="32"/>
        <v>0</v>
      </c>
      <c r="M355" s="542">
        <f t="shared" si="33"/>
        <v>0</v>
      </c>
      <c r="N355" s="542">
        <f t="shared" si="34"/>
        <v>0</v>
      </c>
      <c r="O355" s="555">
        <v>0</v>
      </c>
      <c r="P355" s="555">
        <v>0</v>
      </c>
      <c r="Q355" s="542">
        <f t="shared" si="35"/>
        <v>0</v>
      </c>
      <c r="R355" s="550">
        <f t="shared" si="36"/>
        <v>0</v>
      </c>
      <c r="S355" s="550">
        <f t="shared" si="37"/>
        <v>0</v>
      </c>
      <c r="T355" s="547">
        <v>0</v>
      </c>
      <c r="U355" s="547">
        <v>0</v>
      </c>
      <c r="V355" s="547">
        <v>0</v>
      </c>
      <c r="X355" s="231" t="s">
        <v>10888</v>
      </c>
      <c r="Z355" s="1369"/>
      <c r="AB355" s="1361"/>
      <c r="AC355" s="1362"/>
      <c r="AD355" s="582">
        <v>344</v>
      </c>
      <c r="AE355" s="576" t="s">
        <v>10889</v>
      </c>
      <c r="AF355" s="593" t="s">
        <v>10890</v>
      </c>
      <c r="AG355" s="593" t="s">
        <v>10891</v>
      </c>
      <c r="AH355" s="593" t="s">
        <v>10892</v>
      </c>
      <c r="AI355" s="593" t="s">
        <v>10893</v>
      </c>
      <c r="AJ355" s="593" t="s">
        <v>10894</v>
      </c>
      <c r="AK355" s="594" t="s">
        <v>10895</v>
      </c>
      <c r="AL355" s="595" t="s">
        <v>10896</v>
      </c>
      <c r="AM355" s="596" t="s">
        <v>10897</v>
      </c>
      <c r="AN355" s="596" t="s">
        <v>10898</v>
      </c>
      <c r="AO355" s="539" t="s">
        <v>10899</v>
      </c>
      <c r="AP355" s="542" t="s">
        <v>10900</v>
      </c>
      <c r="AQ355" s="542" t="s">
        <v>10901</v>
      </c>
      <c r="AR355" s="577" t="s">
        <v>10902</v>
      </c>
      <c r="AS355" s="577" t="s">
        <v>10903</v>
      </c>
      <c r="AT355" s="542" t="s">
        <v>10904</v>
      </c>
      <c r="AU355" s="499" t="s">
        <v>10905</v>
      </c>
      <c r="AV355" s="499" t="s">
        <v>10906</v>
      </c>
      <c r="AW355" s="513" t="s">
        <v>10907</v>
      </c>
      <c r="AX355" s="513" t="s">
        <v>10908</v>
      </c>
      <c r="AY355" s="612" t="s">
        <v>10909</v>
      </c>
    </row>
    <row r="356" spans="2:51" ht="15" customHeight="1" outlineLevel="1" thickBot="1">
      <c r="B356" s="1735" t="s">
        <v>10910</v>
      </c>
      <c r="C356" s="1736">
        <v>0</v>
      </c>
      <c r="D356" s="1736">
        <v>0</v>
      </c>
      <c r="E356" s="1736">
        <v>0</v>
      </c>
      <c r="F356" s="1736">
        <v>0</v>
      </c>
      <c r="G356" s="1736">
        <v>0</v>
      </c>
      <c r="H356" s="1736">
        <v>0</v>
      </c>
      <c r="I356" s="1736">
        <v>0</v>
      </c>
      <c r="J356" s="547">
        <v>0</v>
      </c>
      <c r="K356" s="547">
        <v>0</v>
      </c>
      <c r="L356" s="539">
        <f t="shared" si="32"/>
        <v>0</v>
      </c>
      <c r="M356" s="542">
        <f t="shared" si="33"/>
        <v>0</v>
      </c>
      <c r="N356" s="542">
        <f t="shared" si="34"/>
        <v>0</v>
      </c>
      <c r="O356" s="555">
        <v>0</v>
      </c>
      <c r="P356" s="555">
        <v>0</v>
      </c>
      <c r="Q356" s="542">
        <f t="shared" si="35"/>
        <v>0</v>
      </c>
      <c r="R356" s="550">
        <f t="shared" si="36"/>
        <v>0</v>
      </c>
      <c r="S356" s="550">
        <f t="shared" si="37"/>
        <v>0</v>
      </c>
      <c r="T356" s="547">
        <v>0</v>
      </c>
      <c r="U356" s="547">
        <v>0</v>
      </c>
      <c r="V356" s="547">
        <v>0</v>
      </c>
      <c r="X356" s="231" t="s">
        <v>10911</v>
      </c>
      <c r="Z356" s="1369"/>
      <c r="AB356" s="1361"/>
      <c r="AC356" s="1362"/>
      <c r="AD356" s="582">
        <v>345</v>
      </c>
      <c r="AE356" s="576" t="s">
        <v>10912</v>
      </c>
      <c r="AF356" s="593" t="s">
        <v>10913</v>
      </c>
      <c r="AG356" s="593" t="s">
        <v>10914</v>
      </c>
      <c r="AH356" s="593" t="s">
        <v>10915</v>
      </c>
      <c r="AI356" s="593" t="s">
        <v>10916</v>
      </c>
      <c r="AJ356" s="593" t="s">
        <v>10917</v>
      </c>
      <c r="AK356" s="594" t="s">
        <v>10918</v>
      </c>
      <c r="AL356" s="595" t="s">
        <v>10919</v>
      </c>
      <c r="AM356" s="596" t="s">
        <v>10920</v>
      </c>
      <c r="AN356" s="596" t="s">
        <v>10921</v>
      </c>
      <c r="AO356" s="539" t="s">
        <v>10922</v>
      </c>
      <c r="AP356" s="542" t="s">
        <v>10923</v>
      </c>
      <c r="AQ356" s="542" t="s">
        <v>10924</v>
      </c>
      <c r="AR356" s="577" t="s">
        <v>10925</v>
      </c>
      <c r="AS356" s="577" t="s">
        <v>10926</v>
      </c>
      <c r="AT356" s="542" t="s">
        <v>10927</v>
      </c>
      <c r="AU356" s="499" t="s">
        <v>10928</v>
      </c>
      <c r="AV356" s="499" t="s">
        <v>10929</v>
      </c>
      <c r="AW356" s="513" t="s">
        <v>10930</v>
      </c>
      <c r="AX356" s="513" t="s">
        <v>10931</v>
      </c>
      <c r="AY356" s="612" t="s">
        <v>10932</v>
      </c>
    </row>
    <row r="357" spans="2:51" ht="15" customHeight="1" outlineLevel="1" thickBot="1">
      <c r="B357" s="1735" t="s">
        <v>10933</v>
      </c>
      <c r="C357" s="1736">
        <v>0</v>
      </c>
      <c r="D357" s="1736">
        <v>0</v>
      </c>
      <c r="E357" s="1736">
        <v>0</v>
      </c>
      <c r="F357" s="1736">
        <v>0</v>
      </c>
      <c r="G357" s="1736">
        <v>0</v>
      </c>
      <c r="H357" s="1736">
        <v>0</v>
      </c>
      <c r="I357" s="1736">
        <v>0</v>
      </c>
      <c r="J357" s="547">
        <v>0</v>
      </c>
      <c r="K357" s="547">
        <v>0</v>
      </c>
      <c r="L357" s="539">
        <f t="shared" si="32"/>
        <v>0</v>
      </c>
      <c r="M357" s="542">
        <f t="shared" si="33"/>
        <v>0</v>
      </c>
      <c r="N357" s="542">
        <f t="shared" si="34"/>
        <v>0</v>
      </c>
      <c r="O357" s="555">
        <v>0</v>
      </c>
      <c r="P357" s="555">
        <v>0</v>
      </c>
      <c r="Q357" s="542">
        <f t="shared" si="35"/>
        <v>0</v>
      </c>
      <c r="R357" s="550">
        <f t="shared" si="36"/>
        <v>0</v>
      </c>
      <c r="S357" s="550">
        <f t="shared" si="37"/>
        <v>0</v>
      </c>
      <c r="T357" s="547">
        <v>0</v>
      </c>
      <c r="U357" s="547">
        <v>0</v>
      </c>
      <c r="V357" s="547">
        <v>0</v>
      </c>
      <c r="X357" s="231" t="s">
        <v>10934</v>
      </c>
      <c r="Z357" s="1369"/>
      <c r="AB357" s="1361"/>
      <c r="AC357" s="1362"/>
      <c r="AD357" s="582">
        <v>346</v>
      </c>
      <c r="AE357" s="576" t="s">
        <v>10935</v>
      </c>
      <c r="AF357" s="593" t="s">
        <v>10936</v>
      </c>
      <c r="AG357" s="593" t="s">
        <v>10937</v>
      </c>
      <c r="AH357" s="593" t="s">
        <v>10938</v>
      </c>
      <c r="AI357" s="593" t="s">
        <v>10939</v>
      </c>
      <c r="AJ357" s="593" t="s">
        <v>10940</v>
      </c>
      <c r="AK357" s="594" t="s">
        <v>10941</v>
      </c>
      <c r="AL357" s="595" t="s">
        <v>10942</v>
      </c>
      <c r="AM357" s="596" t="s">
        <v>10943</v>
      </c>
      <c r="AN357" s="596" t="s">
        <v>10944</v>
      </c>
      <c r="AO357" s="539" t="s">
        <v>10945</v>
      </c>
      <c r="AP357" s="542" t="s">
        <v>10946</v>
      </c>
      <c r="AQ357" s="542" t="s">
        <v>10947</v>
      </c>
      <c r="AR357" s="577" t="s">
        <v>10948</v>
      </c>
      <c r="AS357" s="577" t="s">
        <v>10949</v>
      </c>
      <c r="AT357" s="542" t="s">
        <v>10950</v>
      </c>
      <c r="AU357" s="499" t="s">
        <v>10951</v>
      </c>
      <c r="AV357" s="499" t="s">
        <v>10952</v>
      </c>
      <c r="AW357" s="513" t="s">
        <v>10953</v>
      </c>
      <c r="AX357" s="513" t="s">
        <v>10954</v>
      </c>
      <c r="AY357" s="612" t="s">
        <v>10955</v>
      </c>
    </row>
    <row r="358" spans="2:51" ht="15" customHeight="1" outlineLevel="1" thickBot="1">
      <c r="B358" s="1735" t="s">
        <v>10956</v>
      </c>
      <c r="C358" s="1736">
        <v>0</v>
      </c>
      <c r="D358" s="1736">
        <v>0</v>
      </c>
      <c r="E358" s="1736">
        <v>0</v>
      </c>
      <c r="F358" s="1736">
        <v>0</v>
      </c>
      <c r="G358" s="1736">
        <v>0</v>
      </c>
      <c r="H358" s="1736">
        <v>0</v>
      </c>
      <c r="I358" s="1736">
        <v>0</v>
      </c>
      <c r="J358" s="547">
        <v>0</v>
      </c>
      <c r="K358" s="547">
        <v>0</v>
      </c>
      <c r="L358" s="539">
        <f t="shared" si="32"/>
        <v>0</v>
      </c>
      <c r="M358" s="542">
        <f t="shared" si="33"/>
        <v>0</v>
      </c>
      <c r="N358" s="542">
        <f t="shared" si="34"/>
        <v>0</v>
      </c>
      <c r="O358" s="555">
        <v>0</v>
      </c>
      <c r="P358" s="555">
        <v>0</v>
      </c>
      <c r="Q358" s="542">
        <f t="shared" si="35"/>
        <v>0</v>
      </c>
      <c r="R358" s="550">
        <f t="shared" si="36"/>
        <v>0</v>
      </c>
      <c r="S358" s="550">
        <f t="shared" si="37"/>
        <v>0</v>
      </c>
      <c r="T358" s="547">
        <v>0</v>
      </c>
      <c r="U358" s="547">
        <v>0</v>
      </c>
      <c r="V358" s="547">
        <v>0</v>
      </c>
      <c r="X358" s="231" t="s">
        <v>10957</v>
      </c>
      <c r="Z358" s="1369"/>
      <c r="AB358" s="1361"/>
      <c r="AC358" s="1362"/>
      <c r="AD358" s="582">
        <v>347</v>
      </c>
      <c r="AE358" s="576" t="s">
        <v>10958</v>
      </c>
      <c r="AF358" s="593" t="s">
        <v>10959</v>
      </c>
      <c r="AG358" s="593" t="s">
        <v>10960</v>
      </c>
      <c r="AH358" s="593" t="s">
        <v>10961</v>
      </c>
      <c r="AI358" s="593" t="s">
        <v>10962</v>
      </c>
      <c r="AJ358" s="593" t="s">
        <v>10963</v>
      </c>
      <c r="AK358" s="594" t="s">
        <v>10964</v>
      </c>
      <c r="AL358" s="595" t="s">
        <v>10965</v>
      </c>
      <c r="AM358" s="596" t="s">
        <v>10966</v>
      </c>
      <c r="AN358" s="596" t="s">
        <v>10967</v>
      </c>
      <c r="AO358" s="539" t="s">
        <v>10968</v>
      </c>
      <c r="AP358" s="542" t="s">
        <v>10969</v>
      </c>
      <c r="AQ358" s="542" t="s">
        <v>10970</v>
      </c>
      <c r="AR358" s="577" t="s">
        <v>10971</v>
      </c>
      <c r="AS358" s="577" t="s">
        <v>10972</v>
      </c>
      <c r="AT358" s="542" t="s">
        <v>10973</v>
      </c>
      <c r="AU358" s="499" t="s">
        <v>10974</v>
      </c>
      <c r="AV358" s="499" t="s">
        <v>10975</v>
      </c>
      <c r="AW358" s="513" t="s">
        <v>10976</v>
      </c>
      <c r="AX358" s="513" t="s">
        <v>10977</v>
      </c>
      <c r="AY358" s="612" t="s">
        <v>10978</v>
      </c>
    </row>
    <row r="359" spans="2:51" ht="15" customHeight="1" outlineLevel="1" thickBot="1">
      <c r="B359" s="1735" t="s">
        <v>10979</v>
      </c>
      <c r="C359" s="1736">
        <v>0</v>
      </c>
      <c r="D359" s="1736">
        <v>0</v>
      </c>
      <c r="E359" s="1736">
        <v>0</v>
      </c>
      <c r="F359" s="1736">
        <v>0</v>
      </c>
      <c r="G359" s="1736">
        <v>0</v>
      </c>
      <c r="H359" s="1736">
        <v>0</v>
      </c>
      <c r="I359" s="1736">
        <v>0</v>
      </c>
      <c r="J359" s="547">
        <v>0</v>
      </c>
      <c r="K359" s="547">
        <v>0</v>
      </c>
      <c r="L359" s="539">
        <f t="shared" si="32"/>
        <v>0</v>
      </c>
      <c r="M359" s="542">
        <f t="shared" si="33"/>
        <v>0</v>
      </c>
      <c r="N359" s="542">
        <f t="shared" si="34"/>
        <v>0</v>
      </c>
      <c r="O359" s="555">
        <v>0</v>
      </c>
      <c r="P359" s="555">
        <v>0</v>
      </c>
      <c r="Q359" s="542">
        <f t="shared" si="35"/>
        <v>0</v>
      </c>
      <c r="R359" s="550">
        <f t="shared" si="36"/>
        <v>0</v>
      </c>
      <c r="S359" s="550">
        <f t="shared" si="37"/>
        <v>0</v>
      </c>
      <c r="T359" s="547">
        <v>0</v>
      </c>
      <c r="U359" s="547">
        <v>0</v>
      </c>
      <c r="V359" s="547">
        <v>0</v>
      </c>
      <c r="X359" s="231" t="s">
        <v>10980</v>
      </c>
      <c r="Z359" s="1369"/>
      <c r="AB359" s="1361"/>
      <c r="AC359" s="1362"/>
      <c r="AD359" s="582">
        <v>348</v>
      </c>
      <c r="AE359" s="576" t="s">
        <v>10981</v>
      </c>
      <c r="AF359" s="593" t="s">
        <v>10982</v>
      </c>
      <c r="AG359" s="593" t="s">
        <v>10983</v>
      </c>
      <c r="AH359" s="593" t="s">
        <v>10984</v>
      </c>
      <c r="AI359" s="593" t="s">
        <v>10985</v>
      </c>
      <c r="AJ359" s="593" t="s">
        <v>10986</v>
      </c>
      <c r="AK359" s="594" t="s">
        <v>10987</v>
      </c>
      <c r="AL359" s="595" t="s">
        <v>10988</v>
      </c>
      <c r="AM359" s="596" t="s">
        <v>10989</v>
      </c>
      <c r="AN359" s="596" t="s">
        <v>10990</v>
      </c>
      <c r="AO359" s="539" t="s">
        <v>10991</v>
      </c>
      <c r="AP359" s="542" t="s">
        <v>10992</v>
      </c>
      <c r="AQ359" s="542" t="s">
        <v>10993</v>
      </c>
      <c r="AR359" s="577" t="s">
        <v>10994</v>
      </c>
      <c r="AS359" s="577" t="s">
        <v>10995</v>
      </c>
      <c r="AT359" s="542" t="s">
        <v>10996</v>
      </c>
      <c r="AU359" s="499" t="s">
        <v>10997</v>
      </c>
      <c r="AV359" s="499" t="s">
        <v>10998</v>
      </c>
      <c r="AW359" s="513" t="s">
        <v>10999</v>
      </c>
      <c r="AX359" s="513" t="s">
        <v>11000</v>
      </c>
      <c r="AY359" s="612" t="s">
        <v>11001</v>
      </c>
    </row>
    <row r="360" spans="2:51" ht="15" customHeight="1" outlineLevel="1" thickBot="1">
      <c r="B360" s="1735" t="s">
        <v>11002</v>
      </c>
      <c r="C360" s="1736">
        <v>0</v>
      </c>
      <c r="D360" s="1736">
        <v>0</v>
      </c>
      <c r="E360" s="1736">
        <v>0</v>
      </c>
      <c r="F360" s="1736">
        <v>0</v>
      </c>
      <c r="G360" s="1736">
        <v>0</v>
      </c>
      <c r="H360" s="1736">
        <v>0</v>
      </c>
      <c r="I360" s="1736">
        <v>0</v>
      </c>
      <c r="J360" s="547">
        <v>0</v>
      </c>
      <c r="K360" s="547">
        <v>0</v>
      </c>
      <c r="L360" s="539">
        <f t="shared" si="32"/>
        <v>0</v>
      </c>
      <c r="M360" s="542">
        <f t="shared" si="33"/>
        <v>0</v>
      </c>
      <c r="N360" s="542">
        <f t="shared" si="34"/>
        <v>0</v>
      </c>
      <c r="O360" s="555">
        <v>0</v>
      </c>
      <c r="P360" s="555">
        <v>0</v>
      </c>
      <c r="Q360" s="542">
        <f t="shared" si="35"/>
        <v>0</v>
      </c>
      <c r="R360" s="550">
        <f t="shared" si="36"/>
        <v>0</v>
      </c>
      <c r="S360" s="550">
        <f t="shared" si="37"/>
        <v>0</v>
      </c>
      <c r="T360" s="547">
        <v>0</v>
      </c>
      <c r="U360" s="547">
        <v>0</v>
      </c>
      <c r="V360" s="547">
        <v>0</v>
      </c>
      <c r="X360" s="231" t="s">
        <v>11003</v>
      </c>
      <c r="Z360" s="1369"/>
      <c r="AB360" s="1361"/>
      <c r="AC360" s="1362"/>
      <c r="AD360" s="582">
        <v>349</v>
      </c>
      <c r="AE360" s="576" t="s">
        <v>11004</v>
      </c>
      <c r="AF360" s="593" t="s">
        <v>11005</v>
      </c>
      <c r="AG360" s="593" t="s">
        <v>11006</v>
      </c>
      <c r="AH360" s="593" t="s">
        <v>11007</v>
      </c>
      <c r="AI360" s="593" t="s">
        <v>11008</v>
      </c>
      <c r="AJ360" s="593" t="s">
        <v>11009</v>
      </c>
      <c r="AK360" s="594" t="s">
        <v>11010</v>
      </c>
      <c r="AL360" s="595" t="s">
        <v>11011</v>
      </c>
      <c r="AM360" s="596" t="s">
        <v>11012</v>
      </c>
      <c r="AN360" s="596" t="s">
        <v>11013</v>
      </c>
      <c r="AO360" s="539" t="s">
        <v>11014</v>
      </c>
      <c r="AP360" s="542" t="s">
        <v>11015</v>
      </c>
      <c r="AQ360" s="542" t="s">
        <v>11016</v>
      </c>
      <c r="AR360" s="577" t="s">
        <v>11017</v>
      </c>
      <c r="AS360" s="577" t="s">
        <v>11018</v>
      </c>
      <c r="AT360" s="542" t="s">
        <v>11019</v>
      </c>
      <c r="AU360" s="499" t="s">
        <v>11020</v>
      </c>
      <c r="AV360" s="499" t="s">
        <v>11021</v>
      </c>
      <c r="AW360" s="513" t="s">
        <v>11022</v>
      </c>
      <c r="AX360" s="513" t="s">
        <v>11023</v>
      </c>
      <c r="AY360" s="612" t="s">
        <v>11024</v>
      </c>
    </row>
    <row r="361" spans="2:51" ht="15" customHeight="1" outlineLevel="1" thickBot="1">
      <c r="B361" s="1735" t="s">
        <v>11025</v>
      </c>
      <c r="C361" s="1736">
        <v>0</v>
      </c>
      <c r="D361" s="1736">
        <v>0</v>
      </c>
      <c r="E361" s="1736">
        <v>0</v>
      </c>
      <c r="F361" s="1736">
        <v>0</v>
      </c>
      <c r="G361" s="1736">
        <v>0</v>
      </c>
      <c r="H361" s="1736">
        <v>0</v>
      </c>
      <c r="I361" s="1736">
        <v>0</v>
      </c>
      <c r="J361" s="547">
        <v>0</v>
      </c>
      <c r="K361" s="547">
        <v>0</v>
      </c>
      <c r="L361" s="539">
        <f t="shared" si="32"/>
        <v>0</v>
      </c>
      <c r="M361" s="542">
        <f t="shared" si="33"/>
        <v>0</v>
      </c>
      <c r="N361" s="542">
        <f t="shared" si="34"/>
        <v>0</v>
      </c>
      <c r="O361" s="555">
        <v>0</v>
      </c>
      <c r="P361" s="555">
        <v>0</v>
      </c>
      <c r="Q361" s="542">
        <f t="shared" si="35"/>
        <v>0</v>
      </c>
      <c r="R361" s="550">
        <f t="shared" si="36"/>
        <v>0</v>
      </c>
      <c r="S361" s="550">
        <f t="shared" si="37"/>
        <v>0</v>
      </c>
      <c r="T361" s="547">
        <v>0</v>
      </c>
      <c r="U361" s="547">
        <v>0</v>
      </c>
      <c r="V361" s="547">
        <v>0</v>
      </c>
      <c r="X361" s="231" t="s">
        <v>11026</v>
      </c>
      <c r="Z361" s="1369"/>
      <c r="AB361" s="1361"/>
      <c r="AC361" s="1362"/>
      <c r="AD361" s="582">
        <v>350</v>
      </c>
      <c r="AE361" s="576" t="s">
        <v>11027</v>
      </c>
      <c r="AF361" s="593" t="s">
        <v>11028</v>
      </c>
      <c r="AG361" s="593" t="s">
        <v>11029</v>
      </c>
      <c r="AH361" s="593" t="s">
        <v>11030</v>
      </c>
      <c r="AI361" s="593" t="s">
        <v>11031</v>
      </c>
      <c r="AJ361" s="593" t="s">
        <v>11032</v>
      </c>
      <c r="AK361" s="594" t="s">
        <v>11033</v>
      </c>
      <c r="AL361" s="595" t="s">
        <v>11034</v>
      </c>
      <c r="AM361" s="596" t="s">
        <v>11035</v>
      </c>
      <c r="AN361" s="596" t="s">
        <v>11036</v>
      </c>
      <c r="AO361" s="539" t="s">
        <v>11037</v>
      </c>
      <c r="AP361" s="542" t="s">
        <v>11038</v>
      </c>
      <c r="AQ361" s="542" t="s">
        <v>11039</v>
      </c>
      <c r="AR361" s="577" t="s">
        <v>11040</v>
      </c>
      <c r="AS361" s="577" t="s">
        <v>11041</v>
      </c>
      <c r="AT361" s="542" t="s">
        <v>11042</v>
      </c>
      <c r="AU361" s="499" t="s">
        <v>11043</v>
      </c>
      <c r="AV361" s="499" t="s">
        <v>11044</v>
      </c>
      <c r="AW361" s="513" t="s">
        <v>11045</v>
      </c>
      <c r="AX361" s="513" t="s">
        <v>11046</v>
      </c>
      <c r="AY361" s="612" t="s">
        <v>11047</v>
      </c>
    </row>
    <row r="362" spans="2:51" ht="15" customHeight="1" outlineLevel="1" thickBot="1">
      <c r="B362" s="1735" t="s">
        <v>11048</v>
      </c>
      <c r="C362" s="1736">
        <v>0</v>
      </c>
      <c r="D362" s="1736">
        <v>0</v>
      </c>
      <c r="E362" s="1736">
        <v>0</v>
      </c>
      <c r="F362" s="1736">
        <v>0</v>
      </c>
      <c r="G362" s="1736">
        <v>0</v>
      </c>
      <c r="H362" s="1736">
        <v>0</v>
      </c>
      <c r="I362" s="1736">
        <v>0</v>
      </c>
      <c r="J362" s="547">
        <v>0</v>
      </c>
      <c r="K362" s="547">
        <v>0</v>
      </c>
      <c r="L362" s="539">
        <f t="shared" si="32"/>
        <v>0</v>
      </c>
      <c r="M362" s="542">
        <f t="shared" si="33"/>
        <v>0</v>
      </c>
      <c r="N362" s="542">
        <f t="shared" si="34"/>
        <v>0</v>
      </c>
      <c r="O362" s="555">
        <v>0</v>
      </c>
      <c r="P362" s="555">
        <v>0</v>
      </c>
      <c r="Q362" s="542">
        <f t="shared" si="35"/>
        <v>0</v>
      </c>
      <c r="R362" s="550">
        <f t="shared" si="36"/>
        <v>0</v>
      </c>
      <c r="S362" s="550">
        <f t="shared" si="37"/>
        <v>0</v>
      </c>
      <c r="T362" s="547">
        <v>0</v>
      </c>
      <c r="U362" s="547">
        <v>0</v>
      </c>
      <c r="V362" s="547">
        <v>0</v>
      </c>
      <c r="X362" s="231" t="s">
        <v>11049</v>
      </c>
      <c r="Z362" s="1369"/>
      <c r="AB362" s="1361"/>
      <c r="AC362" s="1362"/>
      <c r="AD362" s="582">
        <v>351</v>
      </c>
      <c r="AE362" s="576" t="s">
        <v>11050</v>
      </c>
      <c r="AF362" s="593" t="s">
        <v>11051</v>
      </c>
      <c r="AG362" s="593" t="s">
        <v>11052</v>
      </c>
      <c r="AH362" s="593" t="s">
        <v>11053</v>
      </c>
      <c r="AI362" s="593" t="s">
        <v>11054</v>
      </c>
      <c r="AJ362" s="593" t="s">
        <v>11055</v>
      </c>
      <c r="AK362" s="594" t="s">
        <v>11056</v>
      </c>
      <c r="AL362" s="595" t="s">
        <v>11057</v>
      </c>
      <c r="AM362" s="596" t="s">
        <v>11058</v>
      </c>
      <c r="AN362" s="596" t="s">
        <v>11059</v>
      </c>
      <c r="AO362" s="539" t="s">
        <v>11060</v>
      </c>
      <c r="AP362" s="542" t="s">
        <v>11061</v>
      </c>
      <c r="AQ362" s="542" t="s">
        <v>11062</v>
      </c>
      <c r="AR362" s="577" t="s">
        <v>11063</v>
      </c>
      <c r="AS362" s="577" t="s">
        <v>11064</v>
      </c>
      <c r="AT362" s="542" t="s">
        <v>11065</v>
      </c>
      <c r="AU362" s="499" t="s">
        <v>11066</v>
      </c>
      <c r="AV362" s="499" t="s">
        <v>11067</v>
      </c>
      <c r="AW362" s="513" t="s">
        <v>11068</v>
      </c>
      <c r="AX362" s="513" t="s">
        <v>11069</v>
      </c>
      <c r="AY362" s="612" t="s">
        <v>11070</v>
      </c>
    </row>
    <row r="363" spans="2:51" ht="15" thickBot="1">
      <c r="B363" s="1735" t="s">
        <v>11071</v>
      </c>
      <c r="C363" s="1736">
        <v>0</v>
      </c>
      <c r="D363" s="1736">
        <v>0</v>
      </c>
      <c r="E363" s="1736">
        <v>0</v>
      </c>
      <c r="F363" s="1736">
        <v>0</v>
      </c>
      <c r="G363" s="1736">
        <v>0</v>
      </c>
      <c r="H363" s="1736">
        <v>0</v>
      </c>
      <c r="I363" s="1736">
        <v>0</v>
      </c>
      <c r="J363" s="547">
        <v>0</v>
      </c>
      <c r="K363" s="547">
        <v>0</v>
      </c>
      <c r="L363" s="539">
        <f t="shared" si="32"/>
        <v>0</v>
      </c>
      <c r="M363" s="542">
        <f t="shared" si="33"/>
        <v>0</v>
      </c>
      <c r="N363" s="542">
        <f t="shared" si="34"/>
        <v>0</v>
      </c>
      <c r="O363" s="555">
        <v>0</v>
      </c>
      <c r="P363" s="555">
        <v>0</v>
      </c>
      <c r="Q363" s="542">
        <f t="shared" si="35"/>
        <v>0</v>
      </c>
      <c r="R363" s="550">
        <f t="shared" si="36"/>
        <v>0</v>
      </c>
      <c r="S363" s="550">
        <f t="shared" si="37"/>
        <v>0</v>
      </c>
      <c r="T363" s="547">
        <v>0</v>
      </c>
      <c r="U363" s="547">
        <v>0</v>
      </c>
      <c r="V363" s="547">
        <v>0</v>
      </c>
      <c r="X363" s="231" t="s">
        <v>11072</v>
      </c>
      <c r="Z363" s="1369"/>
      <c r="AB363" s="1361"/>
      <c r="AC363" s="1362"/>
      <c r="AD363" s="582">
        <v>352</v>
      </c>
      <c r="AE363" s="576" t="s">
        <v>11073</v>
      </c>
      <c r="AF363" s="593" t="s">
        <v>11074</v>
      </c>
      <c r="AG363" s="593" t="s">
        <v>11075</v>
      </c>
      <c r="AH363" s="593" t="s">
        <v>11076</v>
      </c>
      <c r="AI363" s="593" t="s">
        <v>11077</v>
      </c>
      <c r="AJ363" s="593" t="s">
        <v>11078</v>
      </c>
      <c r="AK363" s="594" t="s">
        <v>11079</v>
      </c>
      <c r="AL363" s="595" t="s">
        <v>11080</v>
      </c>
      <c r="AM363" s="596" t="s">
        <v>11081</v>
      </c>
      <c r="AN363" s="596" t="s">
        <v>11082</v>
      </c>
      <c r="AO363" s="539" t="s">
        <v>11083</v>
      </c>
      <c r="AP363" s="542" t="s">
        <v>11084</v>
      </c>
      <c r="AQ363" s="542" t="s">
        <v>11085</v>
      </c>
      <c r="AR363" s="577" t="s">
        <v>11086</v>
      </c>
      <c r="AS363" s="577" t="s">
        <v>11087</v>
      </c>
      <c r="AT363" s="542" t="s">
        <v>11088</v>
      </c>
      <c r="AU363" s="499" t="s">
        <v>11089</v>
      </c>
      <c r="AV363" s="499" t="s">
        <v>11090</v>
      </c>
      <c r="AW363" s="513" t="s">
        <v>11091</v>
      </c>
      <c r="AX363" s="513" t="s">
        <v>11092</v>
      </c>
      <c r="AY363" s="612" t="s">
        <v>11093</v>
      </c>
    </row>
    <row r="364" spans="2:51" ht="15" customHeight="1" outlineLevel="1" thickBot="1">
      <c r="B364" s="1735" t="s">
        <v>11094</v>
      </c>
      <c r="C364" s="1736">
        <v>0</v>
      </c>
      <c r="D364" s="1736">
        <v>0</v>
      </c>
      <c r="E364" s="1736">
        <v>0</v>
      </c>
      <c r="F364" s="1736">
        <v>0</v>
      </c>
      <c r="G364" s="1736">
        <v>0</v>
      </c>
      <c r="H364" s="1736">
        <v>0</v>
      </c>
      <c r="I364" s="1736">
        <v>0</v>
      </c>
      <c r="J364" s="547">
        <v>0</v>
      </c>
      <c r="K364" s="547">
        <v>0</v>
      </c>
      <c r="L364" s="539">
        <f t="shared" si="32"/>
        <v>0</v>
      </c>
      <c r="M364" s="542">
        <f t="shared" si="33"/>
        <v>0</v>
      </c>
      <c r="N364" s="542">
        <f t="shared" si="34"/>
        <v>0</v>
      </c>
      <c r="O364" s="555">
        <v>0</v>
      </c>
      <c r="P364" s="555">
        <v>0</v>
      </c>
      <c r="Q364" s="542">
        <f t="shared" si="35"/>
        <v>0</v>
      </c>
      <c r="R364" s="550">
        <f t="shared" si="36"/>
        <v>0</v>
      </c>
      <c r="S364" s="550">
        <f t="shared" si="37"/>
        <v>0</v>
      </c>
      <c r="T364" s="547">
        <v>0</v>
      </c>
      <c r="U364" s="547">
        <v>0</v>
      </c>
      <c r="V364" s="547">
        <v>0</v>
      </c>
      <c r="X364" s="231" t="s">
        <v>11095</v>
      </c>
      <c r="Z364" s="1369"/>
      <c r="AB364" s="1361"/>
      <c r="AC364" s="1362"/>
      <c r="AD364" s="582">
        <v>353</v>
      </c>
      <c r="AE364" s="576" t="s">
        <v>11096</v>
      </c>
      <c r="AF364" s="593" t="s">
        <v>11097</v>
      </c>
      <c r="AG364" s="593" t="s">
        <v>11098</v>
      </c>
      <c r="AH364" s="593" t="s">
        <v>11099</v>
      </c>
      <c r="AI364" s="593" t="s">
        <v>11100</v>
      </c>
      <c r="AJ364" s="593" t="s">
        <v>11101</v>
      </c>
      <c r="AK364" s="594" t="s">
        <v>11102</v>
      </c>
      <c r="AL364" s="595" t="s">
        <v>11103</v>
      </c>
      <c r="AM364" s="596" t="s">
        <v>11104</v>
      </c>
      <c r="AN364" s="596" t="s">
        <v>11105</v>
      </c>
      <c r="AO364" s="539" t="s">
        <v>11106</v>
      </c>
      <c r="AP364" s="542" t="s">
        <v>11107</v>
      </c>
      <c r="AQ364" s="542" t="s">
        <v>11108</v>
      </c>
      <c r="AR364" s="577" t="s">
        <v>11109</v>
      </c>
      <c r="AS364" s="577" t="s">
        <v>11110</v>
      </c>
      <c r="AT364" s="542" t="s">
        <v>11111</v>
      </c>
      <c r="AU364" s="499" t="s">
        <v>11112</v>
      </c>
      <c r="AV364" s="499" t="s">
        <v>11113</v>
      </c>
      <c r="AW364" s="513" t="s">
        <v>11114</v>
      </c>
      <c r="AX364" s="513" t="s">
        <v>11115</v>
      </c>
      <c r="AY364" s="612" t="s">
        <v>11116</v>
      </c>
    </row>
    <row r="365" spans="2:51" ht="15" customHeight="1" outlineLevel="1" thickBot="1">
      <c r="B365" s="1735" t="s">
        <v>11117</v>
      </c>
      <c r="C365" s="1736">
        <v>0</v>
      </c>
      <c r="D365" s="1736">
        <v>0</v>
      </c>
      <c r="E365" s="1736">
        <v>0</v>
      </c>
      <c r="F365" s="1736">
        <v>0</v>
      </c>
      <c r="G365" s="1736">
        <v>0</v>
      </c>
      <c r="H365" s="1736">
        <v>0</v>
      </c>
      <c r="I365" s="1736">
        <v>0</v>
      </c>
      <c r="J365" s="547">
        <v>0</v>
      </c>
      <c r="K365" s="547">
        <v>0</v>
      </c>
      <c r="L365" s="539">
        <f t="shared" si="32"/>
        <v>0</v>
      </c>
      <c r="M365" s="542">
        <f t="shared" si="33"/>
        <v>0</v>
      </c>
      <c r="N365" s="542">
        <f t="shared" si="34"/>
        <v>0</v>
      </c>
      <c r="O365" s="555">
        <v>0</v>
      </c>
      <c r="P365" s="555">
        <v>0</v>
      </c>
      <c r="Q365" s="542">
        <f t="shared" si="35"/>
        <v>0</v>
      </c>
      <c r="R365" s="550">
        <f t="shared" si="36"/>
        <v>0</v>
      </c>
      <c r="S365" s="550">
        <f t="shared" si="37"/>
        <v>0</v>
      </c>
      <c r="T365" s="547">
        <v>0</v>
      </c>
      <c r="U365" s="547">
        <v>0</v>
      </c>
      <c r="V365" s="547">
        <v>0</v>
      </c>
      <c r="X365" s="231" t="s">
        <v>11118</v>
      </c>
      <c r="Z365" s="1369"/>
      <c r="AB365" s="1361"/>
      <c r="AC365" s="1362"/>
      <c r="AD365" s="582">
        <v>354</v>
      </c>
      <c r="AE365" s="576" t="s">
        <v>11119</v>
      </c>
      <c r="AF365" s="593" t="s">
        <v>11120</v>
      </c>
      <c r="AG365" s="593" t="s">
        <v>11121</v>
      </c>
      <c r="AH365" s="593" t="s">
        <v>11122</v>
      </c>
      <c r="AI365" s="593" t="s">
        <v>11123</v>
      </c>
      <c r="AJ365" s="593" t="s">
        <v>11124</v>
      </c>
      <c r="AK365" s="594" t="s">
        <v>11125</v>
      </c>
      <c r="AL365" s="595" t="s">
        <v>11126</v>
      </c>
      <c r="AM365" s="596" t="s">
        <v>11127</v>
      </c>
      <c r="AN365" s="596" t="s">
        <v>11128</v>
      </c>
      <c r="AO365" s="539" t="s">
        <v>11129</v>
      </c>
      <c r="AP365" s="542" t="s">
        <v>11130</v>
      </c>
      <c r="AQ365" s="542" t="s">
        <v>11131</v>
      </c>
      <c r="AR365" s="577" t="s">
        <v>11132</v>
      </c>
      <c r="AS365" s="577" t="s">
        <v>11133</v>
      </c>
      <c r="AT365" s="542" t="s">
        <v>11134</v>
      </c>
      <c r="AU365" s="499" t="s">
        <v>11135</v>
      </c>
      <c r="AV365" s="499" t="s">
        <v>11136</v>
      </c>
      <c r="AW365" s="513" t="s">
        <v>11137</v>
      </c>
      <c r="AX365" s="513" t="s">
        <v>11138</v>
      </c>
      <c r="AY365" s="612" t="s">
        <v>11139</v>
      </c>
    </row>
    <row r="366" spans="2:51" ht="15" customHeight="1" outlineLevel="1" thickBot="1">
      <c r="B366" s="1735" t="s">
        <v>11140</v>
      </c>
      <c r="C366" s="1736">
        <v>0</v>
      </c>
      <c r="D366" s="1736">
        <v>0</v>
      </c>
      <c r="E366" s="1736">
        <v>0</v>
      </c>
      <c r="F366" s="1736">
        <v>0</v>
      </c>
      <c r="G366" s="1736">
        <v>0</v>
      </c>
      <c r="H366" s="1736">
        <v>0</v>
      </c>
      <c r="I366" s="1736">
        <v>0</v>
      </c>
      <c r="J366" s="547">
        <v>0</v>
      </c>
      <c r="K366" s="547">
        <v>0</v>
      </c>
      <c r="L366" s="539">
        <f t="shared" si="32"/>
        <v>0</v>
      </c>
      <c r="M366" s="542">
        <f t="shared" si="33"/>
        <v>0</v>
      </c>
      <c r="N366" s="542">
        <f t="shared" si="34"/>
        <v>0</v>
      </c>
      <c r="O366" s="555">
        <v>0</v>
      </c>
      <c r="P366" s="555">
        <v>0</v>
      </c>
      <c r="Q366" s="542">
        <f t="shared" si="35"/>
        <v>0</v>
      </c>
      <c r="R366" s="550">
        <f t="shared" si="36"/>
        <v>0</v>
      </c>
      <c r="S366" s="550">
        <f t="shared" si="37"/>
        <v>0</v>
      </c>
      <c r="T366" s="547">
        <v>0</v>
      </c>
      <c r="U366" s="547">
        <v>0</v>
      </c>
      <c r="V366" s="547">
        <v>0</v>
      </c>
      <c r="X366" s="231" t="s">
        <v>11141</v>
      </c>
      <c r="Z366" s="1369"/>
      <c r="AB366" s="1361"/>
      <c r="AC366" s="1362"/>
      <c r="AD366" s="582">
        <v>355</v>
      </c>
      <c r="AE366" s="576" t="s">
        <v>11142</v>
      </c>
      <c r="AF366" s="593" t="s">
        <v>11143</v>
      </c>
      <c r="AG366" s="593" t="s">
        <v>11144</v>
      </c>
      <c r="AH366" s="593" t="s">
        <v>11145</v>
      </c>
      <c r="AI366" s="593" t="s">
        <v>11146</v>
      </c>
      <c r="AJ366" s="593" t="s">
        <v>11147</v>
      </c>
      <c r="AK366" s="594" t="s">
        <v>11148</v>
      </c>
      <c r="AL366" s="595" t="s">
        <v>11149</v>
      </c>
      <c r="AM366" s="596" t="s">
        <v>11150</v>
      </c>
      <c r="AN366" s="596" t="s">
        <v>11151</v>
      </c>
      <c r="AO366" s="539" t="s">
        <v>11152</v>
      </c>
      <c r="AP366" s="542" t="s">
        <v>11153</v>
      </c>
      <c r="AQ366" s="542" t="s">
        <v>11154</v>
      </c>
      <c r="AR366" s="577" t="s">
        <v>11155</v>
      </c>
      <c r="AS366" s="577" t="s">
        <v>11156</v>
      </c>
      <c r="AT366" s="542" t="s">
        <v>11157</v>
      </c>
      <c r="AU366" s="499" t="s">
        <v>11158</v>
      </c>
      <c r="AV366" s="499" t="s">
        <v>11159</v>
      </c>
      <c r="AW366" s="513" t="s">
        <v>11160</v>
      </c>
      <c r="AX366" s="513" t="s">
        <v>11161</v>
      </c>
      <c r="AY366" s="612" t="s">
        <v>11162</v>
      </c>
    </row>
    <row r="367" spans="2:51" ht="15" customHeight="1" outlineLevel="1" thickBot="1">
      <c r="B367" s="1735" t="s">
        <v>11163</v>
      </c>
      <c r="C367" s="1736">
        <v>0</v>
      </c>
      <c r="D367" s="1736">
        <v>0</v>
      </c>
      <c r="E367" s="1736">
        <v>0</v>
      </c>
      <c r="F367" s="1736">
        <v>0</v>
      </c>
      <c r="G367" s="1736">
        <v>0</v>
      </c>
      <c r="H367" s="1736">
        <v>0</v>
      </c>
      <c r="I367" s="1736">
        <v>0</v>
      </c>
      <c r="J367" s="547">
        <v>0</v>
      </c>
      <c r="K367" s="547">
        <v>0</v>
      </c>
      <c r="L367" s="539">
        <f t="shared" si="32"/>
        <v>0</v>
      </c>
      <c r="M367" s="542">
        <f t="shared" si="33"/>
        <v>0</v>
      </c>
      <c r="N367" s="542">
        <f t="shared" si="34"/>
        <v>0</v>
      </c>
      <c r="O367" s="555">
        <v>0</v>
      </c>
      <c r="P367" s="555">
        <v>0</v>
      </c>
      <c r="Q367" s="542">
        <f t="shared" si="35"/>
        <v>0</v>
      </c>
      <c r="R367" s="550">
        <f t="shared" si="36"/>
        <v>0</v>
      </c>
      <c r="S367" s="550">
        <f t="shared" si="37"/>
        <v>0</v>
      </c>
      <c r="T367" s="547">
        <v>0</v>
      </c>
      <c r="U367" s="547">
        <v>0</v>
      </c>
      <c r="V367" s="547">
        <v>0</v>
      </c>
      <c r="X367" s="231" t="s">
        <v>11164</v>
      </c>
      <c r="Z367" s="1369"/>
      <c r="AB367" s="1361"/>
      <c r="AC367" s="1362"/>
      <c r="AD367" s="582">
        <v>356</v>
      </c>
      <c r="AE367" s="576" t="s">
        <v>11165</v>
      </c>
      <c r="AF367" s="593" t="s">
        <v>11166</v>
      </c>
      <c r="AG367" s="593" t="s">
        <v>11167</v>
      </c>
      <c r="AH367" s="593" t="s">
        <v>11168</v>
      </c>
      <c r="AI367" s="593" t="s">
        <v>11169</v>
      </c>
      <c r="AJ367" s="593" t="s">
        <v>11170</v>
      </c>
      <c r="AK367" s="594" t="s">
        <v>11171</v>
      </c>
      <c r="AL367" s="595" t="s">
        <v>11172</v>
      </c>
      <c r="AM367" s="596" t="s">
        <v>11173</v>
      </c>
      <c r="AN367" s="596" t="s">
        <v>11174</v>
      </c>
      <c r="AO367" s="539" t="s">
        <v>11175</v>
      </c>
      <c r="AP367" s="542" t="s">
        <v>11176</v>
      </c>
      <c r="AQ367" s="542" t="s">
        <v>11177</v>
      </c>
      <c r="AR367" s="577" t="s">
        <v>11178</v>
      </c>
      <c r="AS367" s="577" t="s">
        <v>11179</v>
      </c>
      <c r="AT367" s="542" t="s">
        <v>11180</v>
      </c>
      <c r="AU367" s="499" t="s">
        <v>11181</v>
      </c>
      <c r="AV367" s="499" t="s">
        <v>11182</v>
      </c>
      <c r="AW367" s="513" t="s">
        <v>11183</v>
      </c>
      <c r="AX367" s="513" t="s">
        <v>11184</v>
      </c>
      <c r="AY367" s="612" t="s">
        <v>11185</v>
      </c>
    </row>
    <row r="368" spans="2:51" ht="15" customHeight="1" outlineLevel="1" thickBot="1">
      <c r="B368" s="1735" t="s">
        <v>11186</v>
      </c>
      <c r="C368" s="1736">
        <v>0</v>
      </c>
      <c r="D368" s="1736">
        <v>0</v>
      </c>
      <c r="E368" s="1736">
        <v>0</v>
      </c>
      <c r="F368" s="1736">
        <v>0</v>
      </c>
      <c r="G368" s="1736">
        <v>0</v>
      </c>
      <c r="H368" s="1736">
        <v>0</v>
      </c>
      <c r="I368" s="1736">
        <v>0</v>
      </c>
      <c r="J368" s="547">
        <v>0</v>
      </c>
      <c r="K368" s="547">
        <v>0</v>
      </c>
      <c r="L368" s="539">
        <f t="shared" si="32"/>
        <v>0</v>
      </c>
      <c r="M368" s="542">
        <f t="shared" si="33"/>
        <v>0</v>
      </c>
      <c r="N368" s="542">
        <f t="shared" si="34"/>
        <v>0</v>
      </c>
      <c r="O368" s="555">
        <v>0</v>
      </c>
      <c r="P368" s="555">
        <v>0</v>
      </c>
      <c r="Q368" s="542">
        <f t="shared" si="35"/>
        <v>0</v>
      </c>
      <c r="R368" s="550">
        <f t="shared" si="36"/>
        <v>0</v>
      </c>
      <c r="S368" s="550">
        <f t="shared" si="37"/>
        <v>0</v>
      </c>
      <c r="T368" s="547">
        <v>0</v>
      </c>
      <c r="U368" s="547">
        <v>0</v>
      </c>
      <c r="V368" s="547">
        <v>0</v>
      </c>
      <c r="X368" s="231" t="s">
        <v>11187</v>
      </c>
      <c r="Z368" s="1369"/>
      <c r="AB368" s="1361"/>
      <c r="AC368" s="1362"/>
      <c r="AD368" s="582">
        <v>357</v>
      </c>
      <c r="AE368" s="576" t="s">
        <v>11188</v>
      </c>
      <c r="AF368" s="593" t="s">
        <v>11189</v>
      </c>
      <c r="AG368" s="593" t="s">
        <v>11190</v>
      </c>
      <c r="AH368" s="593" t="s">
        <v>11191</v>
      </c>
      <c r="AI368" s="593" t="s">
        <v>11192</v>
      </c>
      <c r="AJ368" s="593" t="s">
        <v>11193</v>
      </c>
      <c r="AK368" s="594" t="s">
        <v>11194</v>
      </c>
      <c r="AL368" s="595" t="s">
        <v>11195</v>
      </c>
      <c r="AM368" s="596" t="s">
        <v>11196</v>
      </c>
      <c r="AN368" s="596" t="s">
        <v>11197</v>
      </c>
      <c r="AO368" s="539" t="s">
        <v>11198</v>
      </c>
      <c r="AP368" s="542" t="s">
        <v>11199</v>
      </c>
      <c r="AQ368" s="542" t="s">
        <v>11200</v>
      </c>
      <c r="AR368" s="577" t="s">
        <v>11201</v>
      </c>
      <c r="AS368" s="577" t="s">
        <v>11202</v>
      </c>
      <c r="AT368" s="542" t="s">
        <v>11203</v>
      </c>
      <c r="AU368" s="499" t="s">
        <v>11204</v>
      </c>
      <c r="AV368" s="499" t="s">
        <v>11205</v>
      </c>
      <c r="AW368" s="513" t="s">
        <v>11206</v>
      </c>
      <c r="AX368" s="513" t="s">
        <v>11207</v>
      </c>
      <c r="AY368" s="612" t="s">
        <v>11208</v>
      </c>
    </row>
    <row r="369" spans="2:51" ht="15" customHeight="1" outlineLevel="1" thickBot="1">
      <c r="B369" s="1735" t="s">
        <v>11209</v>
      </c>
      <c r="C369" s="1736">
        <v>0</v>
      </c>
      <c r="D369" s="1736">
        <v>0</v>
      </c>
      <c r="E369" s="1736">
        <v>0</v>
      </c>
      <c r="F369" s="1736">
        <v>0</v>
      </c>
      <c r="G369" s="1736">
        <v>0</v>
      </c>
      <c r="H369" s="1736">
        <v>0</v>
      </c>
      <c r="I369" s="1736">
        <v>0</v>
      </c>
      <c r="J369" s="547">
        <v>0</v>
      </c>
      <c r="K369" s="547">
        <v>0</v>
      </c>
      <c r="L369" s="539">
        <f t="shared" si="32"/>
        <v>0</v>
      </c>
      <c r="M369" s="542">
        <f t="shared" si="33"/>
        <v>0</v>
      </c>
      <c r="N369" s="542">
        <f t="shared" si="34"/>
        <v>0</v>
      </c>
      <c r="O369" s="555">
        <v>0</v>
      </c>
      <c r="P369" s="555">
        <v>0</v>
      </c>
      <c r="Q369" s="542">
        <f t="shared" si="35"/>
        <v>0</v>
      </c>
      <c r="R369" s="550">
        <f t="shared" si="36"/>
        <v>0</v>
      </c>
      <c r="S369" s="550">
        <f t="shared" si="37"/>
        <v>0</v>
      </c>
      <c r="T369" s="547">
        <v>0</v>
      </c>
      <c r="U369" s="547">
        <v>0</v>
      </c>
      <c r="V369" s="547">
        <v>0</v>
      </c>
      <c r="X369" s="231" t="s">
        <v>11210</v>
      </c>
      <c r="Z369" s="1369"/>
      <c r="AB369" s="1361"/>
      <c r="AC369" s="1362"/>
      <c r="AD369" s="582">
        <v>358</v>
      </c>
      <c r="AE369" s="576" t="s">
        <v>11211</v>
      </c>
      <c r="AF369" s="593" t="s">
        <v>11212</v>
      </c>
      <c r="AG369" s="593" t="s">
        <v>11213</v>
      </c>
      <c r="AH369" s="593" t="s">
        <v>11214</v>
      </c>
      <c r="AI369" s="593" t="s">
        <v>11215</v>
      </c>
      <c r="AJ369" s="593" t="s">
        <v>11216</v>
      </c>
      <c r="AK369" s="594" t="s">
        <v>11217</v>
      </c>
      <c r="AL369" s="595" t="s">
        <v>11218</v>
      </c>
      <c r="AM369" s="596" t="s">
        <v>11219</v>
      </c>
      <c r="AN369" s="596" t="s">
        <v>11220</v>
      </c>
      <c r="AO369" s="539" t="s">
        <v>11221</v>
      </c>
      <c r="AP369" s="542" t="s">
        <v>11222</v>
      </c>
      <c r="AQ369" s="542" t="s">
        <v>11223</v>
      </c>
      <c r="AR369" s="577" t="s">
        <v>11224</v>
      </c>
      <c r="AS369" s="577" t="s">
        <v>11225</v>
      </c>
      <c r="AT369" s="542" t="s">
        <v>11226</v>
      </c>
      <c r="AU369" s="499" t="s">
        <v>11227</v>
      </c>
      <c r="AV369" s="499" t="s">
        <v>11228</v>
      </c>
      <c r="AW369" s="513" t="s">
        <v>11229</v>
      </c>
      <c r="AX369" s="513" t="s">
        <v>11230</v>
      </c>
      <c r="AY369" s="612" t="s">
        <v>11231</v>
      </c>
    </row>
    <row r="370" spans="2:51" ht="15" customHeight="1" outlineLevel="1" thickBot="1">
      <c r="B370" s="1735" t="s">
        <v>11232</v>
      </c>
      <c r="C370" s="1736">
        <v>0</v>
      </c>
      <c r="D370" s="1736">
        <v>0</v>
      </c>
      <c r="E370" s="1736">
        <v>0</v>
      </c>
      <c r="F370" s="1736">
        <v>0</v>
      </c>
      <c r="G370" s="1736">
        <v>0</v>
      </c>
      <c r="H370" s="1736">
        <v>0</v>
      </c>
      <c r="I370" s="1736">
        <v>0</v>
      </c>
      <c r="J370" s="547">
        <v>0</v>
      </c>
      <c r="K370" s="547">
        <v>0</v>
      </c>
      <c r="L370" s="539">
        <f t="shared" si="32"/>
        <v>0</v>
      </c>
      <c r="M370" s="542">
        <f t="shared" si="33"/>
        <v>0</v>
      </c>
      <c r="N370" s="542">
        <f t="shared" si="34"/>
        <v>0</v>
      </c>
      <c r="O370" s="555">
        <v>0</v>
      </c>
      <c r="P370" s="555">
        <v>0</v>
      </c>
      <c r="Q370" s="542">
        <f t="shared" si="35"/>
        <v>0</v>
      </c>
      <c r="R370" s="550">
        <f t="shared" si="36"/>
        <v>0</v>
      </c>
      <c r="S370" s="550">
        <f t="shared" si="37"/>
        <v>0</v>
      </c>
      <c r="T370" s="547">
        <v>0</v>
      </c>
      <c r="U370" s="547">
        <v>0</v>
      </c>
      <c r="V370" s="547">
        <v>0</v>
      </c>
      <c r="X370" s="231" t="s">
        <v>11233</v>
      </c>
      <c r="Z370" s="1369"/>
      <c r="AB370" s="1361"/>
      <c r="AC370" s="1362"/>
      <c r="AD370" s="582">
        <v>359</v>
      </c>
      <c r="AE370" s="576" t="s">
        <v>11234</v>
      </c>
      <c r="AF370" s="593" t="s">
        <v>11235</v>
      </c>
      <c r="AG370" s="593" t="s">
        <v>11236</v>
      </c>
      <c r="AH370" s="593" t="s">
        <v>11237</v>
      </c>
      <c r="AI370" s="593" t="s">
        <v>11238</v>
      </c>
      <c r="AJ370" s="593" t="s">
        <v>11239</v>
      </c>
      <c r="AK370" s="594" t="s">
        <v>11240</v>
      </c>
      <c r="AL370" s="595" t="s">
        <v>11241</v>
      </c>
      <c r="AM370" s="596" t="s">
        <v>11242</v>
      </c>
      <c r="AN370" s="596" t="s">
        <v>11243</v>
      </c>
      <c r="AO370" s="539" t="s">
        <v>11244</v>
      </c>
      <c r="AP370" s="542" t="s">
        <v>11245</v>
      </c>
      <c r="AQ370" s="542" t="s">
        <v>11246</v>
      </c>
      <c r="AR370" s="577" t="s">
        <v>11247</v>
      </c>
      <c r="AS370" s="577" t="s">
        <v>11248</v>
      </c>
      <c r="AT370" s="542" t="s">
        <v>11249</v>
      </c>
      <c r="AU370" s="499" t="s">
        <v>11250</v>
      </c>
      <c r="AV370" s="499" t="s">
        <v>11251</v>
      </c>
      <c r="AW370" s="513" t="s">
        <v>11252</v>
      </c>
      <c r="AX370" s="513" t="s">
        <v>11253</v>
      </c>
      <c r="AY370" s="612" t="s">
        <v>11254</v>
      </c>
    </row>
    <row r="371" spans="2:51" ht="15" customHeight="1" outlineLevel="1" thickBot="1">
      <c r="B371" s="1735" t="s">
        <v>11255</v>
      </c>
      <c r="C371" s="1736">
        <v>0</v>
      </c>
      <c r="D371" s="1736">
        <v>0</v>
      </c>
      <c r="E371" s="1736">
        <v>0</v>
      </c>
      <c r="F371" s="1736">
        <v>0</v>
      </c>
      <c r="G371" s="1736">
        <v>0</v>
      </c>
      <c r="H371" s="1736">
        <v>0</v>
      </c>
      <c r="I371" s="1736">
        <v>0</v>
      </c>
      <c r="J371" s="547">
        <v>0</v>
      </c>
      <c r="K371" s="547">
        <v>0</v>
      </c>
      <c r="L371" s="539">
        <f t="shared" si="32"/>
        <v>0</v>
      </c>
      <c r="M371" s="542">
        <f t="shared" si="33"/>
        <v>0</v>
      </c>
      <c r="N371" s="542">
        <f t="shared" si="34"/>
        <v>0</v>
      </c>
      <c r="O371" s="555">
        <v>0</v>
      </c>
      <c r="P371" s="555">
        <v>0</v>
      </c>
      <c r="Q371" s="542">
        <f t="shared" si="35"/>
        <v>0</v>
      </c>
      <c r="R371" s="550">
        <f t="shared" si="36"/>
        <v>0</v>
      </c>
      <c r="S371" s="550">
        <f t="shared" si="37"/>
        <v>0</v>
      </c>
      <c r="T371" s="547">
        <v>0</v>
      </c>
      <c r="U371" s="547">
        <v>0</v>
      </c>
      <c r="V371" s="547">
        <v>0</v>
      </c>
      <c r="X371" s="231" t="s">
        <v>11256</v>
      </c>
      <c r="Z371" s="1369"/>
      <c r="AB371" s="1361"/>
      <c r="AC371" s="1362"/>
      <c r="AD371" s="582">
        <v>360</v>
      </c>
      <c r="AE371" s="576" t="s">
        <v>11257</v>
      </c>
      <c r="AF371" s="593" t="s">
        <v>11258</v>
      </c>
      <c r="AG371" s="593" t="s">
        <v>11259</v>
      </c>
      <c r="AH371" s="593" t="s">
        <v>11260</v>
      </c>
      <c r="AI371" s="593" t="s">
        <v>11261</v>
      </c>
      <c r="AJ371" s="593" t="s">
        <v>11262</v>
      </c>
      <c r="AK371" s="594" t="s">
        <v>11263</v>
      </c>
      <c r="AL371" s="595" t="s">
        <v>11264</v>
      </c>
      <c r="AM371" s="596" t="s">
        <v>11265</v>
      </c>
      <c r="AN371" s="596" t="s">
        <v>11266</v>
      </c>
      <c r="AO371" s="539" t="s">
        <v>11267</v>
      </c>
      <c r="AP371" s="542" t="s">
        <v>11268</v>
      </c>
      <c r="AQ371" s="542" t="s">
        <v>11269</v>
      </c>
      <c r="AR371" s="577" t="s">
        <v>11270</v>
      </c>
      <c r="AS371" s="577" t="s">
        <v>11271</v>
      </c>
      <c r="AT371" s="542" t="s">
        <v>11272</v>
      </c>
      <c r="AU371" s="499" t="s">
        <v>11273</v>
      </c>
      <c r="AV371" s="499" t="s">
        <v>11274</v>
      </c>
      <c r="AW371" s="513" t="s">
        <v>11275</v>
      </c>
      <c r="AX371" s="513" t="s">
        <v>11276</v>
      </c>
      <c r="AY371" s="612" t="s">
        <v>11277</v>
      </c>
    </row>
    <row r="372" spans="2:51" ht="15" customHeight="1" outlineLevel="1" thickBot="1">
      <c r="B372" s="1735" t="s">
        <v>11278</v>
      </c>
      <c r="C372" s="1736">
        <v>0</v>
      </c>
      <c r="D372" s="1736">
        <v>0</v>
      </c>
      <c r="E372" s="1736">
        <v>0</v>
      </c>
      <c r="F372" s="1736">
        <v>0</v>
      </c>
      <c r="G372" s="1736">
        <v>0</v>
      </c>
      <c r="H372" s="1736">
        <v>0</v>
      </c>
      <c r="I372" s="1736">
        <v>0</v>
      </c>
      <c r="J372" s="547">
        <v>0</v>
      </c>
      <c r="K372" s="547">
        <v>0</v>
      </c>
      <c r="L372" s="539">
        <f t="shared" si="32"/>
        <v>0</v>
      </c>
      <c r="M372" s="542">
        <f t="shared" si="33"/>
        <v>0</v>
      </c>
      <c r="N372" s="542">
        <f t="shared" si="34"/>
        <v>0</v>
      </c>
      <c r="O372" s="555">
        <v>0</v>
      </c>
      <c r="P372" s="555">
        <v>0</v>
      </c>
      <c r="Q372" s="542">
        <f t="shared" si="35"/>
        <v>0</v>
      </c>
      <c r="R372" s="550">
        <f t="shared" si="36"/>
        <v>0</v>
      </c>
      <c r="S372" s="550">
        <f t="shared" si="37"/>
        <v>0</v>
      </c>
      <c r="T372" s="547">
        <v>0</v>
      </c>
      <c r="U372" s="547">
        <v>0</v>
      </c>
      <c r="V372" s="547">
        <v>0</v>
      </c>
      <c r="X372" s="231" t="s">
        <v>11279</v>
      </c>
      <c r="Z372" s="1369"/>
      <c r="AB372" s="1361"/>
      <c r="AC372" s="1362"/>
      <c r="AD372" s="582">
        <v>361</v>
      </c>
      <c r="AE372" s="576" t="s">
        <v>11280</v>
      </c>
      <c r="AF372" s="593" t="s">
        <v>11281</v>
      </c>
      <c r="AG372" s="593" t="s">
        <v>11282</v>
      </c>
      <c r="AH372" s="593" t="s">
        <v>11283</v>
      </c>
      <c r="AI372" s="593" t="s">
        <v>11284</v>
      </c>
      <c r="AJ372" s="593" t="s">
        <v>11285</v>
      </c>
      <c r="AK372" s="594" t="s">
        <v>11286</v>
      </c>
      <c r="AL372" s="595" t="s">
        <v>11287</v>
      </c>
      <c r="AM372" s="596" t="s">
        <v>11288</v>
      </c>
      <c r="AN372" s="596" t="s">
        <v>11289</v>
      </c>
      <c r="AO372" s="539" t="s">
        <v>11290</v>
      </c>
      <c r="AP372" s="542" t="s">
        <v>11291</v>
      </c>
      <c r="AQ372" s="542" t="s">
        <v>11292</v>
      </c>
      <c r="AR372" s="577" t="s">
        <v>11293</v>
      </c>
      <c r="AS372" s="577" t="s">
        <v>11294</v>
      </c>
      <c r="AT372" s="542" t="s">
        <v>11295</v>
      </c>
      <c r="AU372" s="499" t="s">
        <v>11296</v>
      </c>
      <c r="AV372" s="499" t="s">
        <v>11297</v>
      </c>
      <c r="AW372" s="513" t="s">
        <v>11298</v>
      </c>
      <c r="AX372" s="513" t="s">
        <v>11299</v>
      </c>
      <c r="AY372" s="612" t="s">
        <v>11300</v>
      </c>
    </row>
    <row r="373" spans="2:51" ht="15" customHeight="1" outlineLevel="1" thickBot="1">
      <c r="B373" s="1735" t="s">
        <v>11301</v>
      </c>
      <c r="C373" s="1736">
        <v>0</v>
      </c>
      <c r="D373" s="1736">
        <v>0</v>
      </c>
      <c r="E373" s="1736">
        <v>0</v>
      </c>
      <c r="F373" s="1736">
        <v>0</v>
      </c>
      <c r="G373" s="1736">
        <v>0</v>
      </c>
      <c r="H373" s="1736">
        <v>0</v>
      </c>
      <c r="I373" s="1736">
        <v>0</v>
      </c>
      <c r="J373" s="547">
        <v>0</v>
      </c>
      <c r="K373" s="547">
        <v>0</v>
      </c>
      <c r="L373" s="539">
        <f t="shared" si="32"/>
        <v>0</v>
      </c>
      <c r="M373" s="542">
        <f t="shared" si="33"/>
        <v>0</v>
      </c>
      <c r="N373" s="542">
        <f t="shared" si="34"/>
        <v>0</v>
      </c>
      <c r="O373" s="555">
        <v>0</v>
      </c>
      <c r="P373" s="555">
        <v>0</v>
      </c>
      <c r="Q373" s="542">
        <f t="shared" si="35"/>
        <v>0</v>
      </c>
      <c r="R373" s="550">
        <f t="shared" si="36"/>
        <v>0</v>
      </c>
      <c r="S373" s="550">
        <f t="shared" si="37"/>
        <v>0</v>
      </c>
      <c r="T373" s="547">
        <v>0</v>
      </c>
      <c r="U373" s="547">
        <v>0</v>
      </c>
      <c r="V373" s="547">
        <v>0</v>
      </c>
      <c r="X373" s="231" t="s">
        <v>11302</v>
      </c>
      <c r="Z373" s="1369"/>
      <c r="AB373" s="1361"/>
      <c r="AC373" s="1362"/>
      <c r="AD373" s="582">
        <v>362</v>
      </c>
      <c r="AE373" s="576" t="s">
        <v>11303</v>
      </c>
      <c r="AF373" s="593" t="s">
        <v>11304</v>
      </c>
      <c r="AG373" s="593" t="s">
        <v>11305</v>
      </c>
      <c r="AH373" s="593" t="s">
        <v>11306</v>
      </c>
      <c r="AI373" s="593" t="s">
        <v>11307</v>
      </c>
      <c r="AJ373" s="593" t="s">
        <v>11308</v>
      </c>
      <c r="AK373" s="594" t="s">
        <v>11309</v>
      </c>
      <c r="AL373" s="595" t="s">
        <v>11310</v>
      </c>
      <c r="AM373" s="596" t="s">
        <v>11311</v>
      </c>
      <c r="AN373" s="596" t="s">
        <v>11312</v>
      </c>
      <c r="AO373" s="539" t="s">
        <v>11313</v>
      </c>
      <c r="AP373" s="542" t="s">
        <v>11314</v>
      </c>
      <c r="AQ373" s="542" t="s">
        <v>11315</v>
      </c>
      <c r="AR373" s="577" t="s">
        <v>11316</v>
      </c>
      <c r="AS373" s="577" t="s">
        <v>11317</v>
      </c>
      <c r="AT373" s="542" t="s">
        <v>11318</v>
      </c>
      <c r="AU373" s="499" t="s">
        <v>11319</v>
      </c>
      <c r="AV373" s="499" t="s">
        <v>11320</v>
      </c>
      <c r="AW373" s="513" t="s">
        <v>11321</v>
      </c>
      <c r="AX373" s="513" t="s">
        <v>11322</v>
      </c>
      <c r="AY373" s="612" t="s">
        <v>11323</v>
      </c>
    </row>
    <row r="374" spans="2:51" ht="15" customHeight="1" outlineLevel="1" thickBot="1">
      <c r="B374" s="1735" t="s">
        <v>11324</v>
      </c>
      <c r="C374" s="1736">
        <v>0</v>
      </c>
      <c r="D374" s="1736">
        <v>0</v>
      </c>
      <c r="E374" s="1736">
        <v>0</v>
      </c>
      <c r="F374" s="1736">
        <v>0</v>
      </c>
      <c r="G374" s="1736">
        <v>0</v>
      </c>
      <c r="H374" s="1736">
        <v>0</v>
      </c>
      <c r="I374" s="1736">
        <v>0</v>
      </c>
      <c r="J374" s="547">
        <v>0</v>
      </c>
      <c r="K374" s="547">
        <v>0</v>
      </c>
      <c r="L374" s="539">
        <f t="shared" si="32"/>
        <v>0</v>
      </c>
      <c r="M374" s="542">
        <f t="shared" si="33"/>
        <v>0</v>
      </c>
      <c r="N374" s="542">
        <f t="shared" si="34"/>
        <v>0</v>
      </c>
      <c r="O374" s="555">
        <v>0</v>
      </c>
      <c r="P374" s="555">
        <v>0</v>
      </c>
      <c r="Q374" s="542">
        <f t="shared" si="35"/>
        <v>0</v>
      </c>
      <c r="R374" s="550">
        <f t="shared" si="36"/>
        <v>0</v>
      </c>
      <c r="S374" s="550">
        <f t="shared" si="37"/>
        <v>0</v>
      </c>
      <c r="T374" s="547">
        <v>0</v>
      </c>
      <c r="U374" s="547">
        <v>0</v>
      </c>
      <c r="V374" s="547">
        <v>0</v>
      </c>
      <c r="X374" s="231" t="s">
        <v>11325</v>
      </c>
      <c r="Z374" s="1369"/>
      <c r="AB374" s="1361"/>
      <c r="AC374" s="1362"/>
      <c r="AD374" s="582">
        <v>363</v>
      </c>
      <c r="AE374" s="576" t="s">
        <v>11326</v>
      </c>
      <c r="AF374" s="593" t="s">
        <v>11327</v>
      </c>
      <c r="AG374" s="593" t="s">
        <v>11328</v>
      </c>
      <c r="AH374" s="593" t="s">
        <v>11329</v>
      </c>
      <c r="AI374" s="593" t="s">
        <v>11330</v>
      </c>
      <c r="AJ374" s="593" t="s">
        <v>11331</v>
      </c>
      <c r="AK374" s="594" t="s">
        <v>11332</v>
      </c>
      <c r="AL374" s="595" t="s">
        <v>11333</v>
      </c>
      <c r="AM374" s="596" t="s">
        <v>11334</v>
      </c>
      <c r="AN374" s="596" t="s">
        <v>11335</v>
      </c>
      <c r="AO374" s="539" t="s">
        <v>11336</v>
      </c>
      <c r="AP374" s="542" t="s">
        <v>11337</v>
      </c>
      <c r="AQ374" s="542" t="s">
        <v>11338</v>
      </c>
      <c r="AR374" s="577" t="s">
        <v>11339</v>
      </c>
      <c r="AS374" s="577" t="s">
        <v>11340</v>
      </c>
      <c r="AT374" s="542" t="s">
        <v>11341</v>
      </c>
      <c r="AU374" s="499" t="s">
        <v>11342</v>
      </c>
      <c r="AV374" s="499" t="s">
        <v>11343</v>
      </c>
      <c r="AW374" s="513" t="s">
        <v>11344</v>
      </c>
      <c r="AX374" s="513" t="s">
        <v>11345</v>
      </c>
      <c r="AY374" s="612" t="s">
        <v>11346</v>
      </c>
    </row>
    <row r="375" spans="2:51" ht="15" customHeight="1" outlineLevel="1" thickBot="1">
      <c r="B375" s="1735" t="s">
        <v>11347</v>
      </c>
      <c r="C375" s="1736">
        <v>0</v>
      </c>
      <c r="D375" s="1736">
        <v>0</v>
      </c>
      <c r="E375" s="1736">
        <v>0</v>
      </c>
      <c r="F375" s="1736">
        <v>0</v>
      </c>
      <c r="G375" s="1736">
        <v>0</v>
      </c>
      <c r="H375" s="1736">
        <v>0</v>
      </c>
      <c r="I375" s="1736">
        <v>0</v>
      </c>
      <c r="J375" s="547">
        <v>0</v>
      </c>
      <c r="K375" s="547">
        <v>0</v>
      </c>
      <c r="L375" s="539">
        <f t="shared" si="32"/>
        <v>0</v>
      </c>
      <c r="M375" s="542">
        <f t="shared" si="33"/>
        <v>0</v>
      </c>
      <c r="N375" s="542">
        <f t="shared" si="34"/>
        <v>0</v>
      </c>
      <c r="O375" s="555">
        <v>0</v>
      </c>
      <c r="P375" s="555">
        <v>0</v>
      </c>
      <c r="Q375" s="542">
        <f t="shared" si="35"/>
        <v>0</v>
      </c>
      <c r="R375" s="550">
        <f t="shared" si="36"/>
        <v>0</v>
      </c>
      <c r="S375" s="550">
        <f t="shared" si="37"/>
        <v>0</v>
      </c>
      <c r="T375" s="547">
        <v>0</v>
      </c>
      <c r="U375" s="547">
        <v>0</v>
      </c>
      <c r="V375" s="547">
        <v>0</v>
      </c>
      <c r="X375" s="231" t="s">
        <v>11348</v>
      </c>
      <c r="Z375" s="1369"/>
      <c r="AB375" s="1361"/>
      <c r="AC375" s="1362"/>
      <c r="AD375" s="582">
        <v>364</v>
      </c>
      <c r="AE375" s="576" t="s">
        <v>11349</v>
      </c>
      <c r="AF375" s="593" t="s">
        <v>11350</v>
      </c>
      <c r="AG375" s="593" t="s">
        <v>11351</v>
      </c>
      <c r="AH375" s="593" t="s">
        <v>11352</v>
      </c>
      <c r="AI375" s="593" t="s">
        <v>11353</v>
      </c>
      <c r="AJ375" s="593" t="s">
        <v>11354</v>
      </c>
      <c r="AK375" s="594" t="s">
        <v>11355</v>
      </c>
      <c r="AL375" s="595" t="s">
        <v>11356</v>
      </c>
      <c r="AM375" s="596" t="s">
        <v>11357</v>
      </c>
      <c r="AN375" s="596" t="s">
        <v>11358</v>
      </c>
      <c r="AO375" s="539" t="s">
        <v>11359</v>
      </c>
      <c r="AP375" s="542" t="s">
        <v>11360</v>
      </c>
      <c r="AQ375" s="542" t="s">
        <v>11361</v>
      </c>
      <c r="AR375" s="577" t="s">
        <v>11362</v>
      </c>
      <c r="AS375" s="577" t="s">
        <v>11363</v>
      </c>
      <c r="AT375" s="542" t="s">
        <v>11364</v>
      </c>
      <c r="AU375" s="499" t="s">
        <v>11365</v>
      </c>
      <c r="AV375" s="499" t="s">
        <v>11366</v>
      </c>
      <c r="AW375" s="513" t="s">
        <v>11367</v>
      </c>
      <c r="AX375" s="513" t="s">
        <v>11368</v>
      </c>
      <c r="AY375" s="612" t="s">
        <v>11369</v>
      </c>
    </row>
    <row r="376" spans="2:51" ht="15" customHeight="1" outlineLevel="1" thickBot="1">
      <c r="B376" s="1735" t="s">
        <v>11370</v>
      </c>
      <c r="C376" s="1736">
        <v>0</v>
      </c>
      <c r="D376" s="1736">
        <v>0</v>
      </c>
      <c r="E376" s="1736">
        <v>0</v>
      </c>
      <c r="F376" s="1736">
        <v>0</v>
      </c>
      <c r="G376" s="1736">
        <v>0</v>
      </c>
      <c r="H376" s="1736">
        <v>0</v>
      </c>
      <c r="I376" s="1736">
        <v>0</v>
      </c>
      <c r="J376" s="547">
        <v>0</v>
      </c>
      <c r="K376" s="547">
        <v>0</v>
      </c>
      <c r="L376" s="539">
        <f t="shared" si="32"/>
        <v>0</v>
      </c>
      <c r="M376" s="542">
        <f t="shared" si="33"/>
        <v>0</v>
      </c>
      <c r="N376" s="542">
        <f t="shared" si="34"/>
        <v>0</v>
      </c>
      <c r="O376" s="555">
        <v>0</v>
      </c>
      <c r="P376" s="555">
        <v>0</v>
      </c>
      <c r="Q376" s="542">
        <f t="shared" si="35"/>
        <v>0</v>
      </c>
      <c r="R376" s="550">
        <f t="shared" si="36"/>
        <v>0</v>
      </c>
      <c r="S376" s="550">
        <f t="shared" si="37"/>
        <v>0</v>
      </c>
      <c r="T376" s="547">
        <v>0</v>
      </c>
      <c r="U376" s="547">
        <v>0</v>
      </c>
      <c r="V376" s="547">
        <v>0</v>
      </c>
      <c r="X376" s="231" t="s">
        <v>11371</v>
      </c>
      <c r="Z376" s="1369"/>
      <c r="AB376" s="1361"/>
      <c r="AC376" s="1362"/>
      <c r="AD376" s="582">
        <v>365</v>
      </c>
      <c r="AE376" s="576" t="s">
        <v>11372</v>
      </c>
      <c r="AF376" s="593" t="s">
        <v>11373</v>
      </c>
      <c r="AG376" s="593" t="s">
        <v>11374</v>
      </c>
      <c r="AH376" s="593" t="s">
        <v>11375</v>
      </c>
      <c r="AI376" s="593" t="s">
        <v>11376</v>
      </c>
      <c r="AJ376" s="593" t="s">
        <v>11377</v>
      </c>
      <c r="AK376" s="594" t="s">
        <v>11378</v>
      </c>
      <c r="AL376" s="595" t="s">
        <v>11379</v>
      </c>
      <c r="AM376" s="596" t="s">
        <v>11380</v>
      </c>
      <c r="AN376" s="596" t="s">
        <v>11381</v>
      </c>
      <c r="AO376" s="539" t="s">
        <v>11382</v>
      </c>
      <c r="AP376" s="542" t="s">
        <v>11383</v>
      </c>
      <c r="AQ376" s="542" t="s">
        <v>11384</v>
      </c>
      <c r="AR376" s="577" t="s">
        <v>11385</v>
      </c>
      <c r="AS376" s="577" t="s">
        <v>11386</v>
      </c>
      <c r="AT376" s="542" t="s">
        <v>11387</v>
      </c>
      <c r="AU376" s="499" t="s">
        <v>11388</v>
      </c>
      <c r="AV376" s="499" t="s">
        <v>11389</v>
      </c>
      <c r="AW376" s="513" t="s">
        <v>11390</v>
      </c>
      <c r="AX376" s="513" t="s">
        <v>11391</v>
      </c>
      <c r="AY376" s="612" t="s">
        <v>11392</v>
      </c>
    </row>
    <row r="377" spans="2:51" ht="15" customHeight="1" outlineLevel="1" thickBot="1">
      <c r="B377" s="1735" t="s">
        <v>11393</v>
      </c>
      <c r="C377" s="1736">
        <v>0</v>
      </c>
      <c r="D377" s="1736">
        <v>0</v>
      </c>
      <c r="E377" s="1736">
        <v>0</v>
      </c>
      <c r="F377" s="1736">
        <v>0</v>
      </c>
      <c r="G377" s="1736">
        <v>0</v>
      </c>
      <c r="H377" s="1736">
        <v>0</v>
      </c>
      <c r="I377" s="1736">
        <v>0</v>
      </c>
      <c r="J377" s="547">
        <v>0</v>
      </c>
      <c r="K377" s="547">
        <v>0</v>
      </c>
      <c r="L377" s="539">
        <f t="shared" si="32"/>
        <v>0</v>
      </c>
      <c r="M377" s="542">
        <f t="shared" si="33"/>
        <v>0</v>
      </c>
      <c r="N377" s="542">
        <f t="shared" si="34"/>
        <v>0</v>
      </c>
      <c r="O377" s="555">
        <v>0</v>
      </c>
      <c r="P377" s="555">
        <v>0</v>
      </c>
      <c r="Q377" s="542">
        <f t="shared" si="35"/>
        <v>0</v>
      </c>
      <c r="R377" s="550">
        <f t="shared" si="36"/>
        <v>0</v>
      </c>
      <c r="S377" s="550">
        <f t="shared" si="37"/>
        <v>0</v>
      </c>
      <c r="T377" s="547">
        <v>0</v>
      </c>
      <c r="U377" s="547">
        <v>0</v>
      </c>
      <c r="V377" s="547">
        <v>0</v>
      </c>
      <c r="X377" s="231" t="s">
        <v>11394</v>
      </c>
      <c r="Z377" s="1369"/>
      <c r="AB377" s="1361"/>
      <c r="AC377" s="1362"/>
      <c r="AD377" s="582">
        <v>366</v>
      </c>
      <c r="AE377" s="576" t="s">
        <v>11395</v>
      </c>
      <c r="AF377" s="593" t="s">
        <v>11396</v>
      </c>
      <c r="AG377" s="593" t="s">
        <v>11397</v>
      </c>
      <c r="AH377" s="593" t="s">
        <v>11398</v>
      </c>
      <c r="AI377" s="593" t="s">
        <v>11399</v>
      </c>
      <c r="AJ377" s="593" t="s">
        <v>11400</v>
      </c>
      <c r="AK377" s="594" t="s">
        <v>11401</v>
      </c>
      <c r="AL377" s="595" t="s">
        <v>11402</v>
      </c>
      <c r="AM377" s="596" t="s">
        <v>11403</v>
      </c>
      <c r="AN377" s="596" t="s">
        <v>11404</v>
      </c>
      <c r="AO377" s="539" t="s">
        <v>11405</v>
      </c>
      <c r="AP377" s="542" t="s">
        <v>11406</v>
      </c>
      <c r="AQ377" s="542" t="s">
        <v>11407</v>
      </c>
      <c r="AR377" s="577" t="s">
        <v>11408</v>
      </c>
      <c r="AS377" s="577" t="s">
        <v>11409</v>
      </c>
      <c r="AT377" s="542" t="s">
        <v>11410</v>
      </c>
      <c r="AU377" s="499" t="s">
        <v>11411</v>
      </c>
      <c r="AV377" s="499" t="s">
        <v>11412</v>
      </c>
      <c r="AW377" s="513" t="s">
        <v>11413</v>
      </c>
      <c r="AX377" s="513" t="s">
        <v>11414</v>
      </c>
      <c r="AY377" s="612" t="s">
        <v>11415</v>
      </c>
    </row>
    <row r="378" spans="2:51" ht="15" customHeight="1" outlineLevel="1" thickBot="1">
      <c r="B378" s="1735" t="s">
        <v>11416</v>
      </c>
      <c r="C378" s="1736">
        <v>0</v>
      </c>
      <c r="D378" s="1736">
        <v>0</v>
      </c>
      <c r="E378" s="1736">
        <v>0</v>
      </c>
      <c r="F378" s="1736">
        <v>0</v>
      </c>
      <c r="G378" s="1736">
        <v>0</v>
      </c>
      <c r="H378" s="1736">
        <v>0</v>
      </c>
      <c r="I378" s="1736">
        <v>0</v>
      </c>
      <c r="J378" s="547">
        <v>0</v>
      </c>
      <c r="K378" s="547">
        <v>0</v>
      </c>
      <c r="L378" s="539">
        <f t="shared" si="32"/>
        <v>0</v>
      </c>
      <c r="M378" s="542">
        <f t="shared" si="33"/>
        <v>0</v>
      </c>
      <c r="N378" s="542">
        <f t="shared" si="34"/>
        <v>0</v>
      </c>
      <c r="O378" s="555">
        <v>0</v>
      </c>
      <c r="P378" s="555">
        <v>0</v>
      </c>
      <c r="Q378" s="542">
        <f t="shared" si="35"/>
        <v>0</v>
      </c>
      <c r="R378" s="550">
        <f t="shared" si="36"/>
        <v>0</v>
      </c>
      <c r="S378" s="550">
        <f t="shared" si="37"/>
        <v>0</v>
      </c>
      <c r="T378" s="547">
        <v>0</v>
      </c>
      <c r="U378" s="547">
        <v>0</v>
      </c>
      <c r="V378" s="547">
        <v>0</v>
      </c>
      <c r="X378" s="231" t="s">
        <v>11417</v>
      </c>
      <c r="Z378" s="1369"/>
      <c r="AB378" s="1361"/>
      <c r="AC378" s="1362"/>
      <c r="AD378" s="582">
        <v>367</v>
      </c>
      <c r="AE378" s="576" t="s">
        <v>11418</v>
      </c>
      <c r="AF378" s="593" t="s">
        <v>11419</v>
      </c>
      <c r="AG378" s="593" t="s">
        <v>11420</v>
      </c>
      <c r="AH378" s="593" t="s">
        <v>11421</v>
      </c>
      <c r="AI378" s="593" t="s">
        <v>11422</v>
      </c>
      <c r="AJ378" s="593" t="s">
        <v>11423</v>
      </c>
      <c r="AK378" s="594" t="s">
        <v>11424</v>
      </c>
      <c r="AL378" s="595" t="s">
        <v>11425</v>
      </c>
      <c r="AM378" s="596" t="s">
        <v>11426</v>
      </c>
      <c r="AN378" s="596" t="s">
        <v>11427</v>
      </c>
      <c r="AO378" s="539" t="s">
        <v>11428</v>
      </c>
      <c r="AP378" s="542" t="s">
        <v>11429</v>
      </c>
      <c r="AQ378" s="542" t="s">
        <v>11430</v>
      </c>
      <c r="AR378" s="577" t="s">
        <v>11431</v>
      </c>
      <c r="AS378" s="577" t="s">
        <v>11432</v>
      </c>
      <c r="AT378" s="542" t="s">
        <v>11433</v>
      </c>
      <c r="AU378" s="499" t="s">
        <v>11434</v>
      </c>
      <c r="AV378" s="499" t="s">
        <v>11435</v>
      </c>
      <c r="AW378" s="513" t="s">
        <v>11436</v>
      </c>
      <c r="AX378" s="513" t="s">
        <v>11437</v>
      </c>
      <c r="AY378" s="612" t="s">
        <v>11438</v>
      </c>
    </row>
    <row r="379" spans="2:51" ht="15" customHeight="1" outlineLevel="1" thickBot="1">
      <c r="B379" s="1735" t="s">
        <v>11439</v>
      </c>
      <c r="C379" s="1736">
        <v>0</v>
      </c>
      <c r="D379" s="1736">
        <v>0</v>
      </c>
      <c r="E379" s="1736">
        <v>0</v>
      </c>
      <c r="F379" s="1736">
        <v>0</v>
      </c>
      <c r="G379" s="1736">
        <v>0</v>
      </c>
      <c r="H379" s="1736">
        <v>0</v>
      </c>
      <c r="I379" s="1736">
        <v>0</v>
      </c>
      <c r="J379" s="547">
        <v>0</v>
      </c>
      <c r="K379" s="547">
        <v>0</v>
      </c>
      <c r="L379" s="539">
        <f t="shared" si="32"/>
        <v>0</v>
      </c>
      <c r="M379" s="542">
        <f t="shared" si="33"/>
        <v>0</v>
      </c>
      <c r="N379" s="542">
        <f t="shared" si="34"/>
        <v>0</v>
      </c>
      <c r="O379" s="555">
        <v>0</v>
      </c>
      <c r="P379" s="555">
        <v>0</v>
      </c>
      <c r="Q379" s="542">
        <f t="shared" si="35"/>
        <v>0</v>
      </c>
      <c r="R379" s="550">
        <f t="shared" si="36"/>
        <v>0</v>
      </c>
      <c r="S379" s="550">
        <f t="shared" si="37"/>
        <v>0</v>
      </c>
      <c r="T379" s="547">
        <v>0</v>
      </c>
      <c r="U379" s="547">
        <v>0</v>
      </c>
      <c r="V379" s="547">
        <v>0</v>
      </c>
      <c r="X379" s="231" t="s">
        <v>11440</v>
      </c>
      <c r="Z379" s="1369"/>
      <c r="AB379" s="1361"/>
      <c r="AC379" s="1362"/>
      <c r="AD379" s="582">
        <v>368</v>
      </c>
      <c r="AE379" s="576" t="s">
        <v>11441</v>
      </c>
      <c r="AF379" s="593" t="s">
        <v>11442</v>
      </c>
      <c r="AG379" s="593" t="s">
        <v>11443</v>
      </c>
      <c r="AH379" s="593" t="s">
        <v>11444</v>
      </c>
      <c r="AI379" s="593" t="s">
        <v>11445</v>
      </c>
      <c r="AJ379" s="593" t="s">
        <v>11446</v>
      </c>
      <c r="AK379" s="594" t="s">
        <v>11447</v>
      </c>
      <c r="AL379" s="595" t="s">
        <v>11448</v>
      </c>
      <c r="AM379" s="596" t="s">
        <v>11449</v>
      </c>
      <c r="AN379" s="596" t="s">
        <v>11450</v>
      </c>
      <c r="AO379" s="539" t="s">
        <v>11451</v>
      </c>
      <c r="AP379" s="542" t="s">
        <v>11452</v>
      </c>
      <c r="AQ379" s="542" t="s">
        <v>11453</v>
      </c>
      <c r="AR379" s="577" t="s">
        <v>11454</v>
      </c>
      <c r="AS379" s="577" t="s">
        <v>11455</v>
      </c>
      <c r="AT379" s="542" t="s">
        <v>11456</v>
      </c>
      <c r="AU379" s="499" t="s">
        <v>11457</v>
      </c>
      <c r="AV379" s="499" t="s">
        <v>11458</v>
      </c>
      <c r="AW379" s="513" t="s">
        <v>11459</v>
      </c>
      <c r="AX379" s="513" t="s">
        <v>11460</v>
      </c>
      <c r="AY379" s="612" t="s">
        <v>11461</v>
      </c>
    </row>
    <row r="380" spans="2:51" ht="15" customHeight="1" outlineLevel="1" thickBot="1">
      <c r="B380" s="1735" t="s">
        <v>11462</v>
      </c>
      <c r="C380" s="1736">
        <v>0</v>
      </c>
      <c r="D380" s="1736">
        <v>0</v>
      </c>
      <c r="E380" s="1736">
        <v>0</v>
      </c>
      <c r="F380" s="1736">
        <v>0</v>
      </c>
      <c r="G380" s="1736">
        <v>0</v>
      </c>
      <c r="H380" s="1736">
        <v>0</v>
      </c>
      <c r="I380" s="1736">
        <v>0</v>
      </c>
      <c r="J380" s="547">
        <v>0</v>
      </c>
      <c r="K380" s="547">
        <v>0</v>
      </c>
      <c r="L380" s="539">
        <f t="shared" si="32"/>
        <v>0</v>
      </c>
      <c r="M380" s="542">
        <f t="shared" si="33"/>
        <v>0</v>
      </c>
      <c r="N380" s="542">
        <f t="shared" si="34"/>
        <v>0</v>
      </c>
      <c r="O380" s="555">
        <v>0</v>
      </c>
      <c r="P380" s="555">
        <v>0</v>
      </c>
      <c r="Q380" s="542">
        <f t="shared" si="35"/>
        <v>0</v>
      </c>
      <c r="R380" s="550">
        <f t="shared" si="36"/>
        <v>0</v>
      </c>
      <c r="S380" s="550">
        <f t="shared" si="37"/>
        <v>0</v>
      </c>
      <c r="T380" s="547">
        <v>0</v>
      </c>
      <c r="U380" s="547">
        <v>0</v>
      </c>
      <c r="V380" s="547">
        <v>0</v>
      </c>
      <c r="X380" s="231" t="s">
        <v>11463</v>
      </c>
      <c r="Z380" s="1369"/>
      <c r="AB380" s="1361"/>
      <c r="AC380" s="1362"/>
      <c r="AD380" s="582">
        <v>369</v>
      </c>
      <c r="AE380" s="576" t="s">
        <v>11464</v>
      </c>
      <c r="AF380" s="593" t="s">
        <v>11465</v>
      </c>
      <c r="AG380" s="593" t="s">
        <v>11466</v>
      </c>
      <c r="AH380" s="593" t="s">
        <v>11467</v>
      </c>
      <c r="AI380" s="593" t="s">
        <v>11468</v>
      </c>
      <c r="AJ380" s="593" t="s">
        <v>11469</v>
      </c>
      <c r="AK380" s="594" t="s">
        <v>11470</v>
      </c>
      <c r="AL380" s="595" t="s">
        <v>11471</v>
      </c>
      <c r="AM380" s="596" t="s">
        <v>11472</v>
      </c>
      <c r="AN380" s="596" t="s">
        <v>11473</v>
      </c>
      <c r="AO380" s="539" t="s">
        <v>11474</v>
      </c>
      <c r="AP380" s="542" t="s">
        <v>11475</v>
      </c>
      <c r="AQ380" s="542" t="s">
        <v>11476</v>
      </c>
      <c r="AR380" s="577" t="s">
        <v>11477</v>
      </c>
      <c r="AS380" s="577" t="s">
        <v>11478</v>
      </c>
      <c r="AT380" s="542" t="s">
        <v>11479</v>
      </c>
      <c r="AU380" s="499" t="s">
        <v>11480</v>
      </c>
      <c r="AV380" s="499" t="s">
        <v>11481</v>
      </c>
      <c r="AW380" s="513" t="s">
        <v>11482</v>
      </c>
      <c r="AX380" s="513" t="s">
        <v>11483</v>
      </c>
      <c r="AY380" s="612" t="s">
        <v>11484</v>
      </c>
    </row>
    <row r="381" spans="2:51" ht="15" customHeight="1" outlineLevel="1" thickBot="1">
      <c r="B381" s="1735" t="s">
        <v>11485</v>
      </c>
      <c r="C381" s="1736">
        <v>0</v>
      </c>
      <c r="D381" s="1736">
        <v>0</v>
      </c>
      <c r="E381" s="1736">
        <v>0</v>
      </c>
      <c r="F381" s="1736">
        <v>0</v>
      </c>
      <c r="G381" s="1736">
        <v>0</v>
      </c>
      <c r="H381" s="1736">
        <v>0</v>
      </c>
      <c r="I381" s="1736">
        <v>0</v>
      </c>
      <c r="J381" s="547">
        <v>0</v>
      </c>
      <c r="K381" s="547">
        <v>0</v>
      </c>
      <c r="L381" s="539">
        <f t="shared" si="32"/>
        <v>0</v>
      </c>
      <c r="M381" s="542">
        <f t="shared" si="33"/>
        <v>0</v>
      </c>
      <c r="N381" s="542">
        <f t="shared" si="34"/>
        <v>0</v>
      </c>
      <c r="O381" s="555">
        <v>0</v>
      </c>
      <c r="P381" s="555">
        <v>0</v>
      </c>
      <c r="Q381" s="542">
        <f t="shared" si="35"/>
        <v>0</v>
      </c>
      <c r="R381" s="550">
        <f t="shared" si="36"/>
        <v>0</v>
      </c>
      <c r="S381" s="550">
        <f t="shared" si="37"/>
        <v>0</v>
      </c>
      <c r="T381" s="547">
        <v>0</v>
      </c>
      <c r="U381" s="547">
        <v>0</v>
      </c>
      <c r="V381" s="547">
        <v>0</v>
      </c>
      <c r="X381" s="231" t="s">
        <v>11486</v>
      </c>
      <c r="Z381" s="1369"/>
      <c r="AB381" s="1361"/>
      <c r="AC381" s="1362"/>
      <c r="AD381" s="582">
        <v>370</v>
      </c>
      <c r="AE381" s="576" t="s">
        <v>11487</v>
      </c>
      <c r="AF381" s="593" t="s">
        <v>11488</v>
      </c>
      <c r="AG381" s="593" t="s">
        <v>11489</v>
      </c>
      <c r="AH381" s="593" t="s">
        <v>11490</v>
      </c>
      <c r="AI381" s="593" t="s">
        <v>11491</v>
      </c>
      <c r="AJ381" s="593" t="s">
        <v>11492</v>
      </c>
      <c r="AK381" s="594" t="s">
        <v>11493</v>
      </c>
      <c r="AL381" s="595" t="s">
        <v>11494</v>
      </c>
      <c r="AM381" s="596" t="s">
        <v>11495</v>
      </c>
      <c r="AN381" s="596" t="s">
        <v>11496</v>
      </c>
      <c r="AO381" s="539" t="s">
        <v>11497</v>
      </c>
      <c r="AP381" s="542" t="s">
        <v>11498</v>
      </c>
      <c r="AQ381" s="542" t="s">
        <v>11499</v>
      </c>
      <c r="AR381" s="577" t="s">
        <v>11500</v>
      </c>
      <c r="AS381" s="577" t="s">
        <v>11501</v>
      </c>
      <c r="AT381" s="542" t="s">
        <v>11502</v>
      </c>
      <c r="AU381" s="499" t="s">
        <v>11503</v>
      </c>
      <c r="AV381" s="499" t="s">
        <v>11504</v>
      </c>
      <c r="AW381" s="513" t="s">
        <v>11505</v>
      </c>
      <c r="AX381" s="513" t="s">
        <v>11506</v>
      </c>
      <c r="AY381" s="612" t="s">
        <v>11507</v>
      </c>
    </row>
    <row r="382" spans="2:51" ht="15" customHeight="1" outlineLevel="1" thickBot="1">
      <c r="B382" s="1735" t="s">
        <v>11508</v>
      </c>
      <c r="C382" s="1736">
        <v>0</v>
      </c>
      <c r="D382" s="1736">
        <v>0</v>
      </c>
      <c r="E382" s="1736">
        <v>0</v>
      </c>
      <c r="F382" s="1736">
        <v>0</v>
      </c>
      <c r="G382" s="1736">
        <v>0</v>
      </c>
      <c r="H382" s="1736">
        <v>0</v>
      </c>
      <c r="I382" s="1736">
        <v>0</v>
      </c>
      <c r="J382" s="547">
        <v>0</v>
      </c>
      <c r="K382" s="547">
        <v>0</v>
      </c>
      <c r="L382" s="539">
        <f t="shared" si="32"/>
        <v>0</v>
      </c>
      <c r="M382" s="542">
        <f t="shared" si="33"/>
        <v>0</v>
      </c>
      <c r="N382" s="542">
        <f t="shared" si="34"/>
        <v>0</v>
      </c>
      <c r="O382" s="555">
        <v>0</v>
      </c>
      <c r="P382" s="555">
        <v>0</v>
      </c>
      <c r="Q382" s="542">
        <f t="shared" si="35"/>
        <v>0</v>
      </c>
      <c r="R382" s="550">
        <f t="shared" si="36"/>
        <v>0</v>
      </c>
      <c r="S382" s="550">
        <f t="shared" si="37"/>
        <v>0</v>
      </c>
      <c r="T382" s="547">
        <v>0</v>
      </c>
      <c r="U382" s="547">
        <v>0</v>
      </c>
      <c r="V382" s="547">
        <v>0</v>
      </c>
      <c r="X382" s="231" t="s">
        <v>11509</v>
      </c>
      <c r="Z382" s="1369"/>
      <c r="AB382" s="1361"/>
      <c r="AC382" s="1362"/>
      <c r="AD382" s="582">
        <v>371</v>
      </c>
      <c r="AE382" s="576" t="s">
        <v>11510</v>
      </c>
      <c r="AF382" s="593" t="s">
        <v>11511</v>
      </c>
      <c r="AG382" s="593" t="s">
        <v>11512</v>
      </c>
      <c r="AH382" s="593" t="s">
        <v>11513</v>
      </c>
      <c r="AI382" s="593" t="s">
        <v>11514</v>
      </c>
      <c r="AJ382" s="593" t="s">
        <v>11515</v>
      </c>
      <c r="AK382" s="594" t="s">
        <v>11516</v>
      </c>
      <c r="AL382" s="595" t="s">
        <v>11517</v>
      </c>
      <c r="AM382" s="596" t="s">
        <v>11518</v>
      </c>
      <c r="AN382" s="596" t="s">
        <v>11519</v>
      </c>
      <c r="AO382" s="539" t="s">
        <v>11520</v>
      </c>
      <c r="AP382" s="542" t="s">
        <v>11521</v>
      </c>
      <c r="AQ382" s="542" t="s">
        <v>11522</v>
      </c>
      <c r="AR382" s="577" t="s">
        <v>11523</v>
      </c>
      <c r="AS382" s="577" t="s">
        <v>11524</v>
      </c>
      <c r="AT382" s="542" t="s">
        <v>11525</v>
      </c>
      <c r="AU382" s="499" t="s">
        <v>11526</v>
      </c>
      <c r="AV382" s="499" t="s">
        <v>11527</v>
      </c>
      <c r="AW382" s="513" t="s">
        <v>11528</v>
      </c>
      <c r="AX382" s="513" t="s">
        <v>11529</v>
      </c>
      <c r="AY382" s="612" t="s">
        <v>11530</v>
      </c>
    </row>
    <row r="383" spans="2:51" ht="15" customHeight="1" outlineLevel="1" thickBot="1">
      <c r="B383" s="1735" t="s">
        <v>11531</v>
      </c>
      <c r="C383" s="1736">
        <v>0</v>
      </c>
      <c r="D383" s="1736">
        <v>0</v>
      </c>
      <c r="E383" s="1736">
        <v>0</v>
      </c>
      <c r="F383" s="1736">
        <v>0</v>
      </c>
      <c r="G383" s="1736">
        <v>0</v>
      </c>
      <c r="H383" s="1736">
        <v>0</v>
      </c>
      <c r="I383" s="1736">
        <v>0</v>
      </c>
      <c r="J383" s="547">
        <v>0</v>
      </c>
      <c r="K383" s="547">
        <v>0</v>
      </c>
      <c r="L383" s="539">
        <f t="shared" si="32"/>
        <v>0</v>
      </c>
      <c r="M383" s="542">
        <f t="shared" si="33"/>
        <v>0</v>
      </c>
      <c r="N383" s="542">
        <f t="shared" si="34"/>
        <v>0</v>
      </c>
      <c r="O383" s="555">
        <v>0</v>
      </c>
      <c r="P383" s="555">
        <v>0</v>
      </c>
      <c r="Q383" s="542">
        <f t="shared" si="35"/>
        <v>0</v>
      </c>
      <c r="R383" s="550">
        <f t="shared" si="36"/>
        <v>0</v>
      </c>
      <c r="S383" s="550">
        <f t="shared" si="37"/>
        <v>0</v>
      </c>
      <c r="T383" s="547">
        <v>0</v>
      </c>
      <c r="U383" s="547">
        <v>0</v>
      </c>
      <c r="V383" s="547">
        <v>0</v>
      </c>
      <c r="X383" s="231" t="s">
        <v>11532</v>
      </c>
      <c r="Z383" s="1369"/>
      <c r="AB383" s="1361"/>
      <c r="AC383" s="1362"/>
      <c r="AD383" s="582">
        <v>372</v>
      </c>
      <c r="AE383" s="576" t="s">
        <v>11533</v>
      </c>
      <c r="AF383" s="593" t="s">
        <v>11534</v>
      </c>
      <c r="AG383" s="593" t="s">
        <v>11535</v>
      </c>
      <c r="AH383" s="593" t="s">
        <v>11536</v>
      </c>
      <c r="AI383" s="593" t="s">
        <v>11537</v>
      </c>
      <c r="AJ383" s="593" t="s">
        <v>11538</v>
      </c>
      <c r="AK383" s="594" t="s">
        <v>11539</v>
      </c>
      <c r="AL383" s="595" t="s">
        <v>11540</v>
      </c>
      <c r="AM383" s="596" t="s">
        <v>11541</v>
      </c>
      <c r="AN383" s="596" t="s">
        <v>11542</v>
      </c>
      <c r="AO383" s="539" t="s">
        <v>11543</v>
      </c>
      <c r="AP383" s="542" t="s">
        <v>11544</v>
      </c>
      <c r="AQ383" s="542" t="s">
        <v>11545</v>
      </c>
      <c r="AR383" s="577" t="s">
        <v>11546</v>
      </c>
      <c r="AS383" s="577" t="s">
        <v>11547</v>
      </c>
      <c r="AT383" s="542" t="s">
        <v>11548</v>
      </c>
      <c r="AU383" s="499" t="s">
        <v>11549</v>
      </c>
      <c r="AV383" s="499" t="s">
        <v>11550</v>
      </c>
      <c r="AW383" s="513" t="s">
        <v>11551</v>
      </c>
      <c r="AX383" s="513" t="s">
        <v>11552</v>
      </c>
      <c r="AY383" s="612" t="s">
        <v>11553</v>
      </c>
    </row>
    <row r="384" spans="2:51" ht="15" customHeight="1" outlineLevel="1" thickBot="1">
      <c r="B384" s="1735" t="s">
        <v>11554</v>
      </c>
      <c r="C384" s="1736">
        <v>0</v>
      </c>
      <c r="D384" s="1736">
        <v>0</v>
      </c>
      <c r="E384" s="1736">
        <v>0</v>
      </c>
      <c r="F384" s="1736">
        <v>0</v>
      </c>
      <c r="G384" s="1736">
        <v>0</v>
      </c>
      <c r="H384" s="1736">
        <v>0</v>
      </c>
      <c r="I384" s="1736">
        <v>0</v>
      </c>
      <c r="J384" s="547">
        <v>0</v>
      </c>
      <c r="K384" s="547">
        <v>0</v>
      </c>
      <c r="L384" s="539">
        <f t="shared" si="32"/>
        <v>0</v>
      </c>
      <c r="M384" s="542">
        <f t="shared" si="33"/>
        <v>0</v>
      </c>
      <c r="N384" s="542">
        <f t="shared" si="34"/>
        <v>0</v>
      </c>
      <c r="O384" s="555">
        <v>0</v>
      </c>
      <c r="P384" s="555">
        <v>0</v>
      </c>
      <c r="Q384" s="542">
        <f t="shared" si="35"/>
        <v>0</v>
      </c>
      <c r="R384" s="550">
        <f t="shared" si="36"/>
        <v>0</v>
      </c>
      <c r="S384" s="550">
        <f t="shared" si="37"/>
        <v>0</v>
      </c>
      <c r="T384" s="547">
        <v>0</v>
      </c>
      <c r="U384" s="547">
        <v>0</v>
      </c>
      <c r="V384" s="547">
        <v>0</v>
      </c>
      <c r="X384" s="231" t="s">
        <v>11555</v>
      </c>
      <c r="Z384" s="1369"/>
      <c r="AB384" s="1361"/>
      <c r="AC384" s="1362"/>
      <c r="AD384" s="582">
        <v>373</v>
      </c>
      <c r="AE384" s="576" t="s">
        <v>11556</v>
      </c>
      <c r="AF384" s="593" t="s">
        <v>11557</v>
      </c>
      <c r="AG384" s="593" t="s">
        <v>11558</v>
      </c>
      <c r="AH384" s="593" t="s">
        <v>11559</v>
      </c>
      <c r="AI384" s="593" t="s">
        <v>11560</v>
      </c>
      <c r="AJ384" s="593" t="s">
        <v>11561</v>
      </c>
      <c r="AK384" s="594" t="s">
        <v>11562</v>
      </c>
      <c r="AL384" s="595" t="s">
        <v>11563</v>
      </c>
      <c r="AM384" s="596" t="s">
        <v>11564</v>
      </c>
      <c r="AN384" s="596" t="s">
        <v>11565</v>
      </c>
      <c r="AO384" s="539" t="s">
        <v>11566</v>
      </c>
      <c r="AP384" s="542" t="s">
        <v>11567</v>
      </c>
      <c r="AQ384" s="542" t="s">
        <v>11568</v>
      </c>
      <c r="AR384" s="577" t="s">
        <v>11569</v>
      </c>
      <c r="AS384" s="577" t="s">
        <v>11570</v>
      </c>
      <c r="AT384" s="542" t="s">
        <v>11571</v>
      </c>
      <c r="AU384" s="499" t="s">
        <v>11572</v>
      </c>
      <c r="AV384" s="499" t="s">
        <v>11573</v>
      </c>
      <c r="AW384" s="513" t="s">
        <v>11574</v>
      </c>
      <c r="AX384" s="513" t="s">
        <v>11575</v>
      </c>
      <c r="AY384" s="612" t="s">
        <v>11576</v>
      </c>
    </row>
    <row r="385" spans="2:51" ht="15" customHeight="1" outlineLevel="1" thickBot="1">
      <c r="B385" s="1735" t="s">
        <v>11577</v>
      </c>
      <c r="C385" s="1736">
        <v>0</v>
      </c>
      <c r="D385" s="1736">
        <v>0</v>
      </c>
      <c r="E385" s="1736">
        <v>0</v>
      </c>
      <c r="F385" s="1736">
        <v>0</v>
      </c>
      <c r="G385" s="1736">
        <v>0</v>
      </c>
      <c r="H385" s="1736">
        <v>0</v>
      </c>
      <c r="I385" s="1736">
        <v>0</v>
      </c>
      <c r="J385" s="547">
        <v>0</v>
      </c>
      <c r="K385" s="547">
        <v>0</v>
      </c>
      <c r="L385" s="539">
        <f t="shared" si="32"/>
        <v>0</v>
      </c>
      <c r="M385" s="542">
        <f t="shared" si="33"/>
        <v>0</v>
      </c>
      <c r="N385" s="542">
        <f t="shared" si="34"/>
        <v>0</v>
      </c>
      <c r="O385" s="555">
        <v>0</v>
      </c>
      <c r="P385" s="555">
        <v>0</v>
      </c>
      <c r="Q385" s="542">
        <f t="shared" si="35"/>
        <v>0</v>
      </c>
      <c r="R385" s="550">
        <f t="shared" si="36"/>
        <v>0</v>
      </c>
      <c r="S385" s="550">
        <f t="shared" si="37"/>
        <v>0</v>
      </c>
      <c r="T385" s="547">
        <v>0</v>
      </c>
      <c r="U385" s="547">
        <v>0</v>
      </c>
      <c r="V385" s="547">
        <v>0</v>
      </c>
      <c r="X385" s="231" t="s">
        <v>11578</v>
      </c>
      <c r="Z385" s="1369"/>
      <c r="AB385" s="1361"/>
      <c r="AC385" s="1362"/>
      <c r="AD385" s="582">
        <v>374</v>
      </c>
      <c r="AE385" s="576" t="s">
        <v>11579</v>
      </c>
      <c r="AF385" s="593" t="s">
        <v>11580</v>
      </c>
      <c r="AG385" s="593" t="s">
        <v>11581</v>
      </c>
      <c r="AH385" s="593" t="s">
        <v>11582</v>
      </c>
      <c r="AI385" s="593" t="s">
        <v>11583</v>
      </c>
      <c r="AJ385" s="593" t="s">
        <v>11584</v>
      </c>
      <c r="AK385" s="594" t="s">
        <v>11585</v>
      </c>
      <c r="AL385" s="595" t="s">
        <v>11586</v>
      </c>
      <c r="AM385" s="596" t="s">
        <v>11587</v>
      </c>
      <c r="AN385" s="596" t="s">
        <v>11588</v>
      </c>
      <c r="AO385" s="539" t="s">
        <v>11589</v>
      </c>
      <c r="AP385" s="542" t="s">
        <v>11590</v>
      </c>
      <c r="AQ385" s="542" t="s">
        <v>11591</v>
      </c>
      <c r="AR385" s="577" t="s">
        <v>11592</v>
      </c>
      <c r="AS385" s="577" t="s">
        <v>11593</v>
      </c>
      <c r="AT385" s="542" t="s">
        <v>11594</v>
      </c>
      <c r="AU385" s="499" t="s">
        <v>11595</v>
      </c>
      <c r="AV385" s="499" t="s">
        <v>11596</v>
      </c>
      <c r="AW385" s="513" t="s">
        <v>11597</v>
      </c>
      <c r="AX385" s="513" t="s">
        <v>11598</v>
      </c>
      <c r="AY385" s="612" t="s">
        <v>11599</v>
      </c>
    </row>
    <row r="386" spans="2:51" ht="15" customHeight="1" outlineLevel="1" thickBot="1">
      <c r="B386" s="1735" t="s">
        <v>11600</v>
      </c>
      <c r="C386" s="1736">
        <v>0</v>
      </c>
      <c r="D386" s="1736">
        <v>0</v>
      </c>
      <c r="E386" s="1736">
        <v>0</v>
      </c>
      <c r="F386" s="1736">
        <v>0</v>
      </c>
      <c r="G386" s="1736">
        <v>0</v>
      </c>
      <c r="H386" s="1736">
        <v>0</v>
      </c>
      <c r="I386" s="1736">
        <v>0</v>
      </c>
      <c r="J386" s="547">
        <v>0</v>
      </c>
      <c r="K386" s="547">
        <v>0</v>
      </c>
      <c r="L386" s="539">
        <f t="shared" si="32"/>
        <v>0</v>
      </c>
      <c r="M386" s="542">
        <f t="shared" si="33"/>
        <v>0</v>
      </c>
      <c r="N386" s="542">
        <f t="shared" si="34"/>
        <v>0</v>
      </c>
      <c r="O386" s="555">
        <v>0</v>
      </c>
      <c r="P386" s="555">
        <v>0</v>
      </c>
      <c r="Q386" s="542">
        <f t="shared" si="35"/>
        <v>0</v>
      </c>
      <c r="R386" s="550">
        <f t="shared" si="36"/>
        <v>0</v>
      </c>
      <c r="S386" s="550">
        <f t="shared" si="37"/>
        <v>0</v>
      </c>
      <c r="T386" s="547">
        <v>0</v>
      </c>
      <c r="U386" s="547">
        <v>0</v>
      </c>
      <c r="V386" s="547">
        <v>0</v>
      </c>
      <c r="X386" s="231" t="s">
        <v>11601</v>
      </c>
      <c r="Z386" s="1369"/>
      <c r="AB386" s="1361"/>
      <c r="AC386" s="1362"/>
      <c r="AD386" s="582">
        <v>375</v>
      </c>
      <c r="AE386" s="576" t="s">
        <v>11602</v>
      </c>
      <c r="AF386" s="593" t="s">
        <v>11603</v>
      </c>
      <c r="AG386" s="593" t="s">
        <v>11604</v>
      </c>
      <c r="AH386" s="593" t="s">
        <v>11605</v>
      </c>
      <c r="AI386" s="593" t="s">
        <v>11606</v>
      </c>
      <c r="AJ386" s="593" t="s">
        <v>11607</v>
      </c>
      <c r="AK386" s="594" t="s">
        <v>11608</v>
      </c>
      <c r="AL386" s="595" t="s">
        <v>11609</v>
      </c>
      <c r="AM386" s="596" t="s">
        <v>11610</v>
      </c>
      <c r="AN386" s="596" t="s">
        <v>11611</v>
      </c>
      <c r="AO386" s="539" t="s">
        <v>11612</v>
      </c>
      <c r="AP386" s="542" t="s">
        <v>11613</v>
      </c>
      <c r="AQ386" s="542" t="s">
        <v>11614</v>
      </c>
      <c r="AR386" s="577" t="s">
        <v>11615</v>
      </c>
      <c r="AS386" s="577" t="s">
        <v>11616</v>
      </c>
      <c r="AT386" s="542" t="s">
        <v>11617</v>
      </c>
      <c r="AU386" s="499" t="s">
        <v>11618</v>
      </c>
      <c r="AV386" s="499" t="s">
        <v>11619</v>
      </c>
      <c r="AW386" s="513" t="s">
        <v>11620</v>
      </c>
      <c r="AX386" s="513" t="s">
        <v>11621</v>
      </c>
      <c r="AY386" s="612" t="s">
        <v>11622</v>
      </c>
    </row>
    <row r="387" spans="2:51" ht="15" customHeight="1" outlineLevel="1" thickBot="1">
      <c r="B387" s="1735" t="s">
        <v>11623</v>
      </c>
      <c r="C387" s="1736">
        <v>0</v>
      </c>
      <c r="D387" s="1736">
        <v>0</v>
      </c>
      <c r="E387" s="1736">
        <v>0</v>
      </c>
      <c r="F387" s="1736">
        <v>0</v>
      </c>
      <c r="G387" s="1736">
        <v>0</v>
      </c>
      <c r="H387" s="1736">
        <v>0</v>
      </c>
      <c r="I387" s="1736">
        <v>0</v>
      </c>
      <c r="J387" s="547">
        <v>0</v>
      </c>
      <c r="K387" s="547">
        <v>0</v>
      </c>
      <c r="L387" s="539">
        <f t="shared" si="32"/>
        <v>0</v>
      </c>
      <c r="M387" s="542">
        <f t="shared" si="33"/>
        <v>0</v>
      </c>
      <c r="N387" s="542">
        <f t="shared" si="34"/>
        <v>0</v>
      </c>
      <c r="O387" s="555">
        <v>0</v>
      </c>
      <c r="P387" s="555">
        <v>0</v>
      </c>
      <c r="Q387" s="542">
        <f t="shared" si="35"/>
        <v>0</v>
      </c>
      <c r="R387" s="550">
        <f t="shared" si="36"/>
        <v>0</v>
      </c>
      <c r="S387" s="550">
        <f t="shared" si="37"/>
        <v>0</v>
      </c>
      <c r="T387" s="547">
        <v>0</v>
      </c>
      <c r="U387" s="547">
        <v>0</v>
      </c>
      <c r="V387" s="547">
        <v>0</v>
      </c>
      <c r="X387" s="231" t="s">
        <v>11624</v>
      </c>
      <c r="Z387" s="1369"/>
      <c r="AB387" s="1361"/>
      <c r="AC387" s="1362"/>
      <c r="AD387" s="582">
        <v>376</v>
      </c>
      <c r="AE387" s="576" t="s">
        <v>11625</v>
      </c>
      <c r="AF387" s="593" t="s">
        <v>11626</v>
      </c>
      <c r="AG387" s="593" t="s">
        <v>11627</v>
      </c>
      <c r="AH387" s="593" t="s">
        <v>11628</v>
      </c>
      <c r="AI387" s="593" t="s">
        <v>11629</v>
      </c>
      <c r="AJ387" s="593" t="s">
        <v>11630</v>
      </c>
      <c r="AK387" s="594" t="s">
        <v>11631</v>
      </c>
      <c r="AL387" s="595" t="s">
        <v>11632</v>
      </c>
      <c r="AM387" s="596" t="s">
        <v>11633</v>
      </c>
      <c r="AN387" s="596" t="s">
        <v>11634</v>
      </c>
      <c r="AO387" s="539" t="s">
        <v>11635</v>
      </c>
      <c r="AP387" s="542" t="s">
        <v>11636</v>
      </c>
      <c r="AQ387" s="542" t="s">
        <v>11637</v>
      </c>
      <c r="AR387" s="577" t="s">
        <v>11638</v>
      </c>
      <c r="AS387" s="577" t="s">
        <v>11639</v>
      </c>
      <c r="AT387" s="542" t="s">
        <v>11640</v>
      </c>
      <c r="AU387" s="499" t="s">
        <v>11641</v>
      </c>
      <c r="AV387" s="499" t="s">
        <v>11642</v>
      </c>
      <c r="AW387" s="513" t="s">
        <v>11643</v>
      </c>
      <c r="AX387" s="513" t="s">
        <v>11644</v>
      </c>
      <c r="AY387" s="612" t="s">
        <v>11645</v>
      </c>
    </row>
    <row r="388" spans="2:51" ht="15" customHeight="1" outlineLevel="1" thickBot="1">
      <c r="B388" s="1735" t="s">
        <v>11646</v>
      </c>
      <c r="C388" s="1736">
        <v>0</v>
      </c>
      <c r="D388" s="1736">
        <v>0</v>
      </c>
      <c r="E388" s="1736">
        <v>0</v>
      </c>
      <c r="F388" s="1736">
        <v>0</v>
      </c>
      <c r="G388" s="1736">
        <v>0</v>
      </c>
      <c r="H388" s="1736">
        <v>0</v>
      </c>
      <c r="I388" s="1736">
        <v>0</v>
      </c>
      <c r="J388" s="547">
        <v>0</v>
      </c>
      <c r="K388" s="547">
        <v>0</v>
      </c>
      <c r="L388" s="539">
        <f t="shared" si="32"/>
        <v>0</v>
      </c>
      <c r="M388" s="542">
        <f t="shared" si="33"/>
        <v>0</v>
      </c>
      <c r="N388" s="542">
        <f t="shared" si="34"/>
        <v>0</v>
      </c>
      <c r="O388" s="555">
        <v>0</v>
      </c>
      <c r="P388" s="555">
        <v>0</v>
      </c>
      <c r="Q388" s="542">
        <f t="shared" si="35"/>
        <v>0</v>
      </c>
      <c r="R388" s="550">
        <f t="shared" si="36"/>
        <v>0</v>
      </c>
      <c r="S388" s="550">
        <f t="shared" si="37"/>
        <v>0</v>
      </c>
      <c r="T388" s="547">
        <v>0</v>
      </c>
      <c r="U388" s="547">
        <v>0</v>
      </c>
      <c r="V388" s="547">
        <v>0</v>
      </c>
      <c r="X388" s="231" t="s">
        <v>11647</v>
      </c>
      <c r="Z388" s="1369"/>
      <c r="AB388" s="1361"/>
      <c r="AC388" s="1362"/>
      <c r="AD388" s="582">
        <v>377</v>
      </c>
      <c r="AE388" s="576" t="s">
        <v>11648</v>
      </c>
      <c r="AF388" s="593" t="s">
        <v>11649</v>
      </c>
      <c r="AG388" s="593" t="s">
        <v>11650</v>
      </c>
      <c r="AH388" s="593" t="s">
        <v>11651</v>
      </c>
      <c r="AI388" s="593" t="s">
        <v>11652</v>
      </c>
      <c r="AJ388" s="593" t="s">
        <v>11653</v>
      </c>
      <c r="AK388" s="594" t="s">
        <v>11654</v>
      </c>
      <c r="AL388" s="595" t="s">
        <v>11655</v>
      </c>
      <c r="AM388" s="596" t="s">
        <v>11656</v>
      </c>
      <c r="AN388" s="596" t="s">
        <v>11657</v>
      </c>
      <c r="AO388" s="539" t="s">
        <v>11658</v>
      </c>
      <c r="AP388" s="542" t="s">
        <v>11659</v>
      </c>
      <c r="AQ388" s="542" t="s">
        <v>11660</v>
      </c>
      <c r="AR388" s="577" t="s">
        <v>11661</v>
      </c>
      <c r="AS388" s="577" t="s">
        <v>11662</v>
      </c>
      <c r="AT388" s="542" t="s">
        <v>11663</v>
      </c>
      <c r="AU388" s="499" t="s">
        <v>11664</v>
      </c>
      <c r="AV388" s="499" t="s">
        <v>11665</v>
      </c>
      <c r="AW388" s="513" t="s">
        <v>11666</v>
      </c>
      <c r="AX388" s="513" t="s">
        <v>11667</v>
      </c>
      <c r="AY388" s="612" t="s">
        <v>11668</v>
      </c>
    </row>
    <row r="389" spans="2:51" ht="15" customHeight="1" outlineLevel="1" thickBot="1">
      <c r="B389" s="1735" t="s">
        <v>11669</v>
      </c>
      <c r="C389" s="1736">
        <v>0</v>
      </c>
      <c r="D389" s="1736">
        <v>0</v>
      </c>
      <c r="E389" s="1736">
        <v>0</v>
      </c>
      <c r="F389" s="1736">
        <v>0</v>
      </c>
      <c r="G389" s="1736">
        <v>0</v>
      </c>
      <c r="H389" s="1736">
        <v>0</v>
      </c>
      <c r="I389" s="1736">
        <v>0</v>
      </c>
      <c r="J389" s="547">
        <v>0</v>
      </c>
      <c r="K389" s="547">
        <v>0</v>
      </c>
      <c r="L389" s="539">
        <f t="shared" si="32"/>
        <v>0</v>
      </c>
      <c r="M389" s="542">
        <f t="shared" si="33"/>
        <v>0</v>
      </c>
      <c r="N389" s="542">
        <f t="shared" si="34"/>
        <v>0</v>
      </c>
      <c r="O389" s="555">
        <v>0</v>
      </c>
      <c r="P389" s="555">
        <v>0</v>
      </c>
      <c r="Q389" s="542">
        <f t="shared" si="35"/>
        <v>0</v>
      </c>
      <c r="R389" s="550">
        <f t="shared" si="36"/>
        <v>0</v>
      </c>
      <c r="S389" s="550">
        <f t="shared" si="37"/>
        <v>0</v>
      </c>
      <c r="T389" s="547">
        <v>0</v>
      </c>
      <c r="U389" s="547">
        <v>0</v>
      </c>
      <c r="V389" s="547">
        <v>0</v>
      </c>
      <c r="X389" s="231" t="s">
        <v>11670</v>
      </c>
      <c r="Z389" s="1369"/>
      <c r="AB389" s="1361"/>
      <c r="AC389" s="1362"/>
      <c r="AD389" s="582">
        <v>378</v>
      </c>
      <c r="AE389" s="576" t="s">
        <v>11671</v>
      </c>
      <c r="AF389" s="593" t="s">
        <v>11672</v>
      </c>
      <c r="AG389" s="593" t="s">
        <v>11673</v>
      </c>
      <c r="AH389" s="593" t="s">
        <v>11674</v>
      </c>
      <c r="AI389" s="593" t="s">
        <v>11675</v>
      </c>
      <c r="AJ389" s="593" t="s">
        <v>11676</v>
      </c>
      <c r="AK389" s="594" t="s">
        <v>11677</v>
      </c>
      <c r="AL389" s="595" t="s">
        <v>11678</v>
      </c>
      <c r="AM389" s="596" t="s">
        <v>11679</v>
      </c>
      <c r="AN389" s="596" t="s">
        <v>11680</v>
      </c>
      <c r="AO389" s="539" t="s">
        <v>11681</v>
      </c>
      <c r="AP389" s="542" t="s">
        <v>11682</v>
      </c>
      <c r="AQ389" s="542" t="s">
        <v>11683</v>
      </c>
      <c r="AR389" s="577" t="s">
        <v>11684</v>
      </c>
      <c r="AS389" s="577" t="s">
        <v>11685</v>
      </c>
      <c r="AT389" s="542" t="s">
        <v>11686</v>
      </c>
      <c r="AU389" s="499" t="s">
        <v>11687</v>
      </c>
      <c r="AV389" s="499" t="s">
        <v>11688</v>
      </c>
      <c r="AW389" s="513" t="s">
        <v>11689</v>
      </c>
      <c r="AX389" s="513" t="s">
        <v>11690</v>
      </c>
      <c r="AY389" s="612" t="s">
        <v>11691</v>
      </c>
    </row>
    <row r="390" spans="2:51" ht="15" customHeight="1" outlineLevel="1" thickBot="1">
      <c r="B390" s="1735" t="s">
        <v>11692</v>
      </c>
      <c r="C390" s="1736">
        <v>0</v>
      </c>
      <c r="D390" s="1736">
        <v>0</v>
      </c>
      <c r="E390" s="1736">
        <v>0</v>
      </c>
      <c r="F390" s="1736">
        <v>0</v>
      </c>
      <c r="G390" s="1736">
        <v>0</v>
      </c>
      <c r="H390" s="1736">
        <v>0</v>
      </c>
      <c r="I390" s="1736">
        <v>0</v>
      </c>
      <c r="J390" s="547">
        <v>0</v>
      </c>
      <c r="K390" s="547">
        <v>0</v>
      </c>
      <c r="L390" s="539">
        <f t="shared" si="32"/>
        <v>0</v>
      </c>
      <c r="M390" s="542">
        <f t="shared" si="33"/>
        <v>0</v>
      </c>
      <c r="N390" s="542">
        <f t="shared" si="34"/>
        <v>0</v>
      </c>
      <c r="O390" s="555">
        <v>0</v>
      </c>
      <c r="P390" s="555">
        <v>0</v>
      </c>
      <c r="Q390" s="542">
        <f t="shared" si="35"/>
        <v>0</v>
      </c>
      <c r="R390" s="550">
        <f t="shared" si="36"/>
        <v>0</v>
      </c>
      <c r="S390" s="550">
        <f t="shared" si="37"/>
        <v>0</v>
      </c>
      <c r="T390" s="547">
        <v>0</v>
      </c>
      <c r="U390" s="547">
        <v>0</v>
      </c>
      <c r="V390" s="547">
        <v>0</v>
      </c>
      <c r="X390" s="231" t="s">
        <v>11693</v>
      </c>
      <c r="Z390" s="1369"/>
      <c r="AB390" s="1361"/>
      <c r="AC390" s="1362"/>
      <c r="AD390" s="582">
        <v>379</v>
      </c>
      <c r="AE390" s="576" t="s">
        <v>11694</v>
      </c>
      <c r="AF390" s="593" t="s">
        <v>11695</v>
      </c>
      <c r="AG390" s="593" t="s">
        <v>11696</v>
      </c>
      <c r="AH390" s="593" t="s">
        <v>11697</v>
      </c>
      <c r="AI390" s="593" t="s">
        <v>11698</v>
      </c>
      <c r="AJ390" s="593" t="s">
        <v>11699</v>
      </c>
      <c r="AK390" s="594" t="s">
        <v>11700</v>
      </c>
      <c r="AL390" s="595" t="s">
        <v>11701</v>
      </c>
      <c r="AM390" s="596" t="s">
        <v>11702</v>
      </c>
      <c r="AN390" s="596" t="s">
        <v>11703</v>
      </c>
      <c r="AO390" s="539" t="s">
        <v>11704</v>
      </c>
      <c r="AP390" s="542" t="s">
        <v>11705</v>
      </c>
      <c r="AQ390" s="542" t="s">
        <v>11706</v>
      </c>
      <c r="AR390" s="577" t="s">
        <v>11707</v>
      </c>
      <c r="AS390" s="577" t="s">
        <v>11708</v>
      </c>
      <c r="AT390" s="542" t="s">
        <v>11709</v>
      </c>
      <c r="AU390" s="499" t="s">
        <v>11710</v>
      </c>
      <c r="AV390" s="499" t="s">
        <v>11711</v>
      </c>
      <c r="AW390" s="513" t="s">
        <v>11712</v>
      </c>
      <c r="AX390" s="513" t="s">
        <v>11713</v>
      </c>
      <c r="AY390" s="612" t="s">
        <v>11714</v>
      </c>
    </row>
    <row r="391" spans="2:51" ht="15" customHeight="1" outlineLevel="1" thickBot="1">
      <c r="B391" s="1735" t="s">
        <v>11715</v>
      </c>
      <c r="C391" s="1736">
        <v>0</v>
      </c>
      <c r="D391" s="1736">
        <v>0</v>
      </c>
      <c r="E391" s="1736">
        <v>0</v>
      </c>
      <c r="F391" s="1736">
        <v>0</v>
      </c>
      <c r="G391" s="1736">
        <v>0</v>
      </c>
      <c r="H391" s="1736">
        <v>0</v>
      </c>
      <c r="I391" s="1736">
        <v>0</v>
      </c>
      <c r="J391" s="547">
        <v>0</v>
      </c>
      <c r="K391" s="547">
        <v>0</v>
      </c>
      <c r="L391" s="539">
        <f t="shared" si="32"/>
        <v>0</v>
      </c>
      <c r="M391" s="542">
        <f t="shared" si="33"/>
        <v>0</v>
      </c>
      <c r="N391" s="542">
        <f t="shared" si="34"/>
        <v>0</v>
      </c>
      <c r="O391" s="555">
        <v>0</v>
      </c>
      <c r="P391" s="555">
        <v>0</v>
      </c>
      <c r="Q391" s="542">
        <f t="shared" si="35"/>
        <v>0</v>
      </c>
      <c r="R391" s="550">
        <f t="shared" si="36"/>
        <v>0</v>
      </c>
      <c r="S391" s="550">
        <f t="shared" si="37"/>
        <v>0</v>
      </c>
      <c r="T391" s="547">
        <v>0</v>
      </c>
      <c r="U391" s="547">
        <v>0</v>
      </c>
      <c r="V391" s="547">
        <v>0</v>
      </c>
      <c r="X391" s="231" t="s">
        <v>11716</v>
      </c>
      <c r="Z391" s="1369"/>
      <c r="AB391" s="1361"/>
      <c r="AC391" s="1362"/>
      <c r="AD391" s="582">
        <v>380</v>
      </c>
      <c r="AE391" s="576" t="s">
        <v>11717</v>
      </c>
      <c r="AF391" s="593" t="s">
        <v>11718</v>
      </c>
      <c r="AG391" s="593" t="s">
        <v>11719</v>
      </c>
      <c r="AH391" s="593" t="s">
        <v>11720</v>
      </c>
      <c r="AI391" s="593" t="s">
        <v>11721</v>
      </c>
      <c r="AJ391" s="593" t="s">
        <v>11722</v>
      </c>
      <c r="AK391" s="594" t="s">
        <v>11723</v>
      </c>
      <c r="AL391" s="595" t="s">
        <v>11724</v>
      </c>
      <c r="AM391" s="596" t="s">
        <v>11725</v>
      </c>
      <c r="AN391" s="596" t="s">
        <v>11726</v>
      </c>
      <c r="AO391" s="539" t="s">
        <v>11727</v>
      </c>
      <c r="AP391" s="542" t="s">
        <v>11728</v>
      </c>
      <c r="AQ391" s="542" t="s">
        <v>11729</v>
      </c>
      <c r="AR391" s="577" t="s">
        <v>11730</v>
      </c>
      <c r="AS391" s="577" t="s">
        <v>11731</v>
      </c>
      <c r="AT391" s="542" t="s">
        <v>11732</v>
      </c>
      <c r="AU391" s="499" t="s">
        <v>11733</v>
      </c>
      <c r="AV391" s="499" t="s">
        <v>11734</v>
      </c>
      <c r="AW391" s="513" t="s">
        <v>11735</v>
      </c>
      <c r="AX391" s="513" t="s">
        <v>11736</v>
      </c>
      <c r="AY391" s="612" t="s">
        <v>11737</v>
      </c>
    </row>
    <row r="392" spans="2:51" ht="15" customHeight="1" outlineLevel="1" thickBot="1">
      <c r="B392" s="1735" t="s">
        <v>11738</v>
      </c>
      <c r="C392" s="1736">
        <v>0</v>
      </c>
      <c r="D392" s="1736">
        <v>0</v>
      </c>
      <c r="E392" s="1736">
        <v>0</v>
      </c>
      <c r="F392" s="1736">
        <v>0</v>
      </c>
      <c r="G392" s="1736">
        <v>0</v>
      </c>
      <c r="H392" s="1736">
        <v>0</v>
      </c>
      <c r="I392" s="1736">
        <v>0</v>
      </c>
      <c r="J392" s="547">
        <v>0</v>
      </c>
      <c r="K392" s="547">
        <v>0</v>
      </c>
      <c r="L392" s="539">
        <f t="shared" si="32"/>
        <v>0</v>
      </c>
      <c r="M392" s="542">
        <f t="shared" si="33"/>
        <v>0</v>
      </c>
      <c r="N392" s="542">
        <f t="shared" si="34"/>
        <v>0</v>
      </c>
      <c r="O392" s="555">
        <v>0</v>
      </c>
      <c r="P392" s="555">
        <v>0</v>
      </c>
      <c r="Q392" s="542">
        <f t="shared" si="35"/>
        <v>0</v>
      </c>
      <c r="R392" s="550">
        <f t="shared" si="36"/>
        <v>0</v>
      </c>
      <c r="S392" s="550">
        <f t="shared" si="37"/>
        <v>0</v>
      </c>
      <c r="T392" s="547">
        <v>0</v>
      </c>
      <c r="U392" s="547">
        <v>0</v>
      </c>
      <c r="V392" s="547">
        <v>0</v>
      </c>
      <c r="X392" s="231" t="s">
        <v>11739</v>
      </c>
      <c r="Z392" s="1369"/>
      <c r="AB392" s="1361"/>
      <c r="AC392" s="1362"/>
      <c r="AD392" s="582">
        <v>381</v>
      </c>
      <c r="AE392" s="576" t="s">
        <v>11740</v>
      </c>
      <c r="AF392" s="593" t="s">
        <v>11741</v>
      </c>
      <c r="AG392" s="593" t="s">
        <v>11742</v>
      </c>
      <c r="AH392" s="593" t="s">
        <v>11743</v>
      </c>
      <c r="AI392" s="593" t="s">
        <v>11744</v>
      </c>
      <c r="AJ392" s="593" t="s">
        <v>11745</v>
      </c>
      <c r="AK392" s="594" t="s">
        <v>11746</v>
      </c>
      <c r="AL392" s="595" t="s">
        <v>11747</v>
      </c>
      <c r="AM392" s="596" t="s">
        <v>11748</v>
      </c>
      <c r="AN392" s="596" t="s">
        <v>11749</v>
      </c>
      <c r="AO392" s="539" t="s">
        <v>11750</v>
      </c>
      <c r="AP392" s="542" t="s">
        <v>11751</v>
      </c>
      <c r="AQ392" s="542" t="s">
        <v>11752</v>
      </c>
      <c r="AR392" s="577" t="s">
        <v>11753</v>
      </c>
      <c r="AS392" s="577" t="s">
        <v>11754</v>
      </c>
      <c r="AT392" s="542" t="s">
        <v>11755</v>
      </c>
      <c r="AU392" s="499" t="s">
        <v>11756</v>
      </c>
      <c r="AV392" s="499" t="s">
        <v>11757</v>
      </c>
      <c r="AW392" s="513" t="s">
        <v>11758</v>
      </c>
      <c r="AX392" s="513" t="s">
        <v>11759</v>
      </c>
      <c r="AY392" s="612" t="s">
        <v>11760</v>
      </c>
    </row>
    <row r="393" spans="2:51" ht="15" customHeight="1" outlineLevel="1" thickBot="1">
      <c r="B393" s="1735" t="s">
        <v>11761</v>
      </c>
      <c r="C393" s="1736">
        <v>0</v>
      </c>
      <c r="D393" s="1736">
        <v>0</v>
      </c>
      <c r="E393" s="1736">
        <v>0</v>
      </c>
      <c r="F393" s="1736">
        <v>0</v>
      </c>
      <c r="G393" s="1736">
        <v>0</v>
      </c>
      <c r="H393" s="1736">
        <v>0</v>
      </c>
      <c r="I393" s="1736">
        <v>0</v>
      </c>
      <c r="J393" s="547">
        <v>0</v>
      </c>
      <c r="K393" s="547">
        <v>0</v>
      </c>
      <c r="L393" s="539">
        <f t="shared" si="32"/>
        <v>0</v>
      </c>
      <c r="M393" s="542">
        <f t="shared" si="33"/>
        <v>0</v>
      </c>
      <c r="N393" s="542">
        <f t="shared" si="34"/>
        <v>0</v>
      </c>
      <c r="O393" s="555">
        <v>0</v>
      </c>
      <c r="P393" s="555">
        <v>0</v>
      </c>
      <c r="Q393" s="542">
        <f t="shared" si="35"/>
        <v>0</v>
      </c>
      <c r="R393" s="550">
        <f t="shared" si="36"/>
        <v>0</v>
      </c>
      <c r="S393" s="550">
        <f t="shared" si="37"/>
        <v>0</v>
      </c>
      <c r="T393" s="547">
        <v>0</v>
      </c>
      <c r="U393" s="547">
        <v>0</v>
      </c>
      <c r="V393" s="547">
        <v>0</v>
      </c>
      <c r="X393" s="231" t="s">
        <v>11762</v>
      </c>
      <c r="Z393" s="1369"/>
      <c r="AB393" s="1361"/>
      <c r="AC393" s="1362"/>
      <c r="AD393" s="582">
        <v>382</v>
      </c>
      <c r="AE393" s="576" t="s">
        <v>11763</v>
      </c>
      <c r="AF393" s="593" t="s">
        <v>11764</v>
      </c>
      <c r="AG393" s="593" t="s">
        <v>11765</v>
      </c>
      <c r="AH393" s="593" t="s">
        <v>11766</v>
      </c>
      <c r="AI393" s="593" t="s">
        <v>11767</v>
      </c>
      <c r="AJ393" s="593" t="s">
        <v>11768</v>
      </c>
      <c r="AK393" s="594" t="s">
        <v>11769</v>
      </c>
      <c r="AL393" s="595" t="s">
        <v>11770</v>
      </c>
      <c r="AM393" s="596" t="s">
        <v>11771</v>
      </c>
      <c r="AN393" s="596" t="s">
        <v>11772</v>
      </c>
      <c r="AO393" s="539" t="s">
        <v>11773</v>
      </c>
      <c r="AP393" s="542" t="s">
        <v>11774</v>
      </c>
      <c r="AQ393" s="542" t="s">
        <v>11775</v>
      </c>
      <c r="AR393" s="577" t="s">
        <v>11776</v>
      </c>
      <c r="AS393" s="577" t="s">
        <v>11777</v>
      </c>
      <c r="AT393" s="542" t="s">
        <v>11778</v>
      </c>
      <c r="AU393" s="499" t="s">
        <v>11779</v>
      </c>
      <c r="AV393" s="499" t="s">
        <v>11780</v>
      </c>
      <c r="AW393" s="513" t="s">
        <v>11781</v>
      </c>
      <c r="AX393" s="513" t="s">
        <v>11782</v>
      </c>
      <c r="AY393" s="612" t="s">
        <v>11783</v>
      </c>
    </row>
    <row r="394" spans="2:51" ht="15" customHeight="1" outlineLevel="1" thickBot="1">
      <c r="B394" s="1735" t="s">
        <v>11784</v>
      </c>
      <c r="C394" s="1736">
        <v>0</v>
      </c>
      <c r="D394" s="1736">
        <v>0</v>
      </c>
      <c r="E394" s="1736">
        <v>0</v>
      </c>
      <c r="F394" s="1736">
        <v>0</v>
      </c>
      <c r="G394" s="1736">
        <v>0</v>
      </c>
      <c r="H394" s="1736">
        <v>0</v>
      </c>
      <c r="I394" s="1736">
        <v>0</v>
      </c>
      <c r="J394" s="547">
        <v>0</v>
      </c>
      <c r="K394" s="547">
        <v>0</v>
      </c>
      <c r="L394" s="539">
        <f t="shared" si="32"/>
        <v>0</v>
      </c>
      <c r="M394" s="542">
        <f t="shared" si="33"/>
        <v>0</v>
      </c>
      <c r="N394" s="542">
        <f t="shared" si="34"/>
        <v>0</v>
      </c>
      <c r="O394" s="555">
        <v>0</v>
      </c>
      <c r="P394" s="555">
        <v>0</v>
      </c>
      <c r="Q394" s="542">
        <f t="shared" si="35"/>
        <v>0</v>
      </c>
      <c r="R394" s="550">
        <f t="shared" si="36"/>
        <v>0</v>
      </c>
      <c r="S394" s="550">
        <f t="shared" si="37"/>
        <v>0</v>
      </c>
      <c r="T394" s="547">
        <v>0</v>
      </c>
      <c r="U394" s="547">
        <v>0</v>
      </c>
      <c r="V394" s="547">
        <v>0</v>
      </c>
      <c r="X394" s="231" t="s">
        <v>11785</v>
      </c>
      <c r="Z394" s="1369"/>
      <c r="AB394" s="1361"/>
      <c r="AC394" s="1362"/>
      <c r="AD394" s="582">
        <v>383</v>
      </c>
      <c r="AE394" s="576" t="s">
        <v>11786</v>
      </c>
      <c r="AF394" s="593" t="s">
        <v>11787</v>
      </c>
      <c r="AG394" s="593" t="s">
        <v>11788</v>
      </c>
      <c r="AH394" s="593" t="s">
        <v>11789</v>
      </c>
      <c r="AI394" s="593" t="s">
        <v>11790</v>
      </c>
      <c r="AJ394" s="593" t="s">
        <v>11791</v>
      </c>
      <c r="AK394" s="594" t="s">
        <v>11792</v>
      </c>
      <c r="AL394" s="595" t="s">
        <v>11793</v>
      </c>
      <c r="AM394" s="596" t="s">
        <v>11794</v>
      </c>
      <c r="AN394" s="596" t="s">
        <v>11795</v>
      </c>
      <c r="AO394" s="539" t="s">
        <v>11796</v>
      </c>
      <c r="AP394" s="542" t="s">
        <v>11797</v>
      </c>
      <c r="AQ394" s="542" t="s">
        <v>11798</v>
      </c>
      <c r="AR394" s="577" t="s">
        <v>11799</v>
      </c>
      <c r="AS394" s="577" t="s">
        <v>11800</v>
      </c>
      <c r="AT394" s="542" t="s">
        <v>11801</v>
      </c>
      <c r="AU394" s="499" t="s">
        <v>11802</v>
      </c>
      <c r="AV394" s="499" t="s">
        <v>11803</v>
      </c>
      <c r="AW394" s="513" t="s">
        <v>11804</v>
      </c>
      <c r="AX394" s="513" t="s">
        <v>11805</v>
      </c>
      <c r="AY394" s="612" t="s">
        <v>11806</v>
      </c>
    </row>
    <row r="395" spans="2:51" ht="15" customHeight="1" outlineLevel="1" thickBot="1">
      <c r="B395" s="1735" t="s">
        <v>11807</v>
      </c>
      <c r="C395" s="1736">
        <v>0</v>
      </c>
      <c r="D395" s="1736">
        <v>0</v>
      </c>
      <c r="E395" s="1736">
        <v>0</v>
      </c>
      <c r="F395" s="1736">
        <v>0</v>
      </c>
      <c r="G395" s="1736">
        <v>0</v>
      </c>
      <c r="H395" s="1736">
        <v>0</v>
      </c>
      <c r="I395" s="1736">
        <v>0</v>
      </c>
      <c r="J395" s="547">
        <v>0</v>
      </c>
      <c r="K395" s="547">
        <v>0</v>
      </c>
      <c r="L395" s="539">
        <f t="shared" si="32"/>
        <v>0</v>
      </c>
      <c r="M395" s="542">
        <f t="shared" si="33"/>
        <v>0</v>
      </c>
      <c r="N395" s="542">
        <f t="shared" si="34"/>
        <v>0</v>
      </c>
      <c r="O395" s="555">
        <v>0</v>
      </c>
      <c r="P395" s="555">
        <v>0</v>
      </c>
      <c r="Q395" s="542">
        <f t="shared" si="35"/>
        <v>0</v>
      </c>
      <c r="R395" s="550">
        <f t="shared" si="36"/>
        <v>0</v>
      </c>
      <c r="S395" s="550">
        <f t="shared" si="37"/>
        <v>0</v>
      </c>
      <c r="T395" s="547">
        <v>0</v>
      </c>
      <c r="U395" s="547">
        <v>0</v>
      </c>
      <c r="V395" s="547">
        <v>0</v>
      </c>
      <c r="X395" s="231" t="s">
        <v>11808</v>
      </c>
      <c r="Z395" s="1369"/>
      <c r="AB395" s="1361"/>
      <c r="AC395" s="1362"/>
      <c r="AD395" s="582">
        <v>384</v>
      </c>
      <c r="AE395" s="576" t="s">
        <v>11809</v>
      </c>
      <c r="AF395" s="593" t="s">
        <v>11810</v>
      </c>
      <c r="AG395" s="593" t="s">
        <v>11811</v>
      </c>
      <c r="AH395" s="593" t="s">
        <v>11812</v>
      </c>
      <c r="AI395" s="593" t="s">
        <v>11813</v>
      </c>
      <c r="AJ395" s="593" t="s">
        <v>11814</v>
      </c>
      <c r="AK395" s="594" t="s">
        <v>11815</v>
      </c>
      <c r="AL395" s="595" t="s">
        <v>11816</v>
      </c>
      <c r="AM395" s="596" t="s">
        <v>11817</v>
      </c>
      <c r="AN395" s="596" t="s">
        <v>11818</v>
      </c>
      <c r="AO395" s="539" t="s">
        <v>11819</v>
      </c>
      <c r="AP395" s="542" t="s">
        <v>11820</v>
      </c>
      <c r="AQ395" s="542" t="s">
        <v>11821</v>
      </c>
      <c r="AR395" s="577" t="s">
        <v>11822</v>
      </c>
      <c r="AS395" s="577" t="s">
        <v>11823</v>
      </c>
      <c r="AT395" s="542" t="s">
        <v>11824</v>
      </c>
      <c r="AU395" s="499" t="s">
        <v>11825</v>
      </c>
      <c r="AV395" s="499" t="s">
        <v>11826</v>
      </c>
      <c r="AW395" s="513" t="s">
        <v>11827</v>
      </c>
      <c r="AX395" s="513" t="s">
        <v>11828</v>
      </c>
      <c r="AY395" s="612" t="s">
        <v>11829</v>
      </c>
    </row>
    <row r="396" spans="2:51" ht="15" customHeight="1" outlineLevel="1" thickBot="1">
      <c r="B396" s="1735" t="s">
        <v>11830</v>
      </c>
      <c r="C396" s="1736">
        <v>0</v>
      </c>
      <c r="D396" s="1736">
        <v>0</v>
      </c>
      <c r="E396" s="1736">
        <v>0</v>
      </c>
      <c r="F396" s="1736">
        <v>0</v>
      </c>
      <c r="G396" s="1736">
        <v>0</v>
      </c>
      <c r="H396" s="1736">
        <v>0</v>
      </c>
      <c r="I396" s="1736">
        <v>0</v>
      </c>
      <c r="J396" s="547">
        <v>0</v>
      </c>
      <c r="K396" s="547">
        <v>0</v>
      </c>
      <c r="L396" s="539">
        <f t="shared" si="32"/>
        <v>0</v>
      </c>
      <c r="M396" s="542">
        <f t="shared" si="33"/>
        <v>0</v>
      </c>
      <c r="N396" s="542">
        <f t="shared" si="34"/>
        <v>0</v>
      </c>
      <c r="O396" s="555">
        <v>0</v>
      </c>
      <c r="P396" s="555">
        <v>0</v>
      </c>
      <c r="Q396" s="542">
        <f t="shared" si="35"/>
        <v>0</v>
      </c>
      <c r="R396" s="550">
        <f t="shared" si="36"/>
        <v>0</v>
      </c>
      <c r="S396" s="550">
        <f t="shared" si="37"/>
        <v>0</v>
      </c>
      <c r="T396" s="547">
        <v>0</v>
      </c>
      <c r="U396" s="547">
        <v>0</v>
      </c>
      <c r="V396" s="547">
        <v>0</v>
      </c>
      <c r="X396" s="231" t="s">
        <v>11831</v>
      </c>
      <c r="Z396" s="1369"/>
      <c r="AB396" s="1361"/>
      <c r="AC396" s="1362"/>
      <c r="AD396" s="582">
        <v>385</v>
      </c>
      <c r="AE396" s="576" t="s">
        <v>11832</v>
      </c>
      <c r="AF396" s="593" t="s">
        <v>11833</v>
      </c>
      <c r="AG396" s="593" t="s">
        <v>11834</v>
      </c>
      <c r="AH396" s="593" t="s">
        <v>11835</v>
      </c>
      <c r="AI396" s="593" t="s">
        <v>11836</v>
      </c>
      <c r="AJ396" s="593" t="s">
        <v>11837</v>
      </c>
      <c r="AK396" s="594" t="s">
        <v>11838</v>
      </c>
      <c r="AL396" s="595" t="s">
        <v>11839</v>
      </c>
      <c r="AM396" s="596" t="s">
        <v>11840</v>
      </c>
      <c r="AN396" s="596" t="s">
        <v>11841</v>
      </c>
      <c r="AO396" s="539" t="s">
        <v>11842</v>
      </c>
      <c r="AP396" s="542" t="s">
        <v>11843</v>
      </c>
      <c r="AQ396" s="542" t="s">
        <v>11844</v>
      </c>
      <c r="AR396" s="577" t="s">
        <v>11845</v>
      </c>
      <c r="AS396" s="577" t="s">
        <v>11846</v>
      </c>
      <c r="AT396" s="542" t="s">
        <v>11847</v>
      </c>
      <c r="AU396" s="499" t="s">
        <v>11848</v>
      </c>
      <c r="AV396" s="499" t="s">
        <v>11849</v>
      </c>
      <c r="AW396" s="513" t="s">
        <v>11850</v>
      </c>
      <c r="AX396" s="513" t="s">
        <v>11851</v>
      </c>
      <c r="AY396" s="612" t="s">
        <v>11852</v>
      </c>
    </row>
    <row r="397" spans="2:51" ht="15" customHeight="1" outlineLevel="1" thickBot="1">
      <c r="B397" s="1735" t="s">
        <v>11853</v>
      </c>
      <c r="C397" s="1736">
        <v>0</v>
      </c>
      <c r="D397" s="1736">
        <v>0</v>
      </c>
      <c r="E397" s="1736">
        <v>0</v>
      </c>
      <c r="F397" s="1736">
        <v>0</v>
      </c>
      <c r="G397" s="1736">
        <v>0</v>
      </c>
      <c r="H397" s="1736">
        <v>0</v>
      </c>
      <c r="I397" s="1736">
        <v>0</v>
      </c>
      <c r="J397" s="547">
        <v>0</v>
      </c>
      <c r="K397" s="547">
        <v>0</v>
      </c>
      <c r="L397" s="539">
        <f t="shared" si="32"/>
        <v>0</v>
      </c>
      <c r="M397" s="542">
        <f t="shared" si="33"/>
        <v>0</v>
      </c>
      <c r="N397" s="542">
        <f t="shared" si="34"/>
        <v>0</v>
      </c>
      <c r="O397" s="555">
        <v>0</v>
      </c>
      <c r="P397" s="555">
        <v>0</v>
      </c>
      <c r="Q397" s="542">
        <f t="shared" si="35"/>
        <v>0</v>
      </c>
      <c r="R397" s="550">
        <f t="shared" si="36"/>
        <v>0</v>
      </c>
      <c r="S397" s="550">
        <f t="shared" si="37"/>
        <v>0</v>
      </c>
      <c r="T397" s="547">
        <v>0</v>
      </c>
      <c r="U397" s="547">
        <v>0</v>
      </c>
      <c r="V397" s="547">
        <v>0</v>
      </c>
      <c r="X397" s="231" t="s">
        <v>11854</v>
      </c>
      <c r="Z397" s="1369"/>
      <c r="AB397" s="1361"/>
      <c r="AC397" s="1362"/>
      <c r="AD397" s="582">
        <v>386</v>
      </c>
      <c r="AE397" s="576" t="s">
        <v>11855</v>
      </c>
      <c r="AF397" s="593" t="s">
        <v>11856</v>
      </c>
      <c r="AG397" s="593" t="s">
        <v>11857</v>
      </c>
      <c r="AH397" s="593" t="s">
        <v>11858</v>
      </c>
      <c r="AI397" s="593" t="s">
        <v>11859</v>
      </c>
      <c r="AJ397" s="593" t="s">
        <v>11860</v>
      </c>
      <c r="AK397" s="594" t="s">
        <v>11861</v>
      </c>
      <c r="AL397" s="595" t="s">
        <v>11862</v>
      </c>
      <c r="AM397" s="596" t="s">
        <v>11863</v>
      </c>
      <c r="AN397" s="596" t="s">
        <v>11864</v>
      </c>
      <c r="AO397" s="539" t="s">
        <v>11865</v>
      </c>
      <c r="AP397" s="542" t="s">
        <v>11866</v>
      </c>
      <c r="AQ397" s="542" t="s">
        <v>11867</v>
      </c>
      <c r="AR397" s="577" t="s">
        <v>11868</v>
      </c>
      <c r="AS397" s="577" t="s">
        <v>11869</v>
      </c>
      <c r="AT397" s="542" t="s">
        <v>11870</v>
      </c>
      <c r="AU397" s="499" t="s">
        <v>11871</v>
      </c>
      <c r="AV397" s="499" t="s">
        <v>11872</v>
      </c>
      <c r="AW397" s="513" t="s">
        <v>11873</v>
      </c>
      <c r="AX397" s="513" t="s">
        <v>11874</v>
      </c>
      <c r="AY397" s="612" t="s">
        <v>11875</v>
      </c>
    </row>
    <row r="398" spans="2:51" ht="15" customHeight="1" outlineLevel="1" thickBot="1">
      <c r="B398" s="1735" t="s">
        <v>11876</v>
      </c>
      <c r="C398" s="1736">
        <v>0</v>
      </c>
      <c r="D398" s="1736">
        <v>0</v>
      </c>
      <c r="E398" s="1736">
        <v>0</v>
      </c>
      <c r="F398" s="1736">
        <v>0</v>
      </c>
      <c r="G398" s="1736">
        <v>0</v>
      </c>
      <c r="H398" s="1736">
        <v>0</v>
      </c>
      <c r="I398" s="1736">
        <v>0</v>
      </c>
      <c r="J398" s="547">
        <v>0</v>
      </c>
      <c r="K398" s="547">
        <v>0</v>
      </c>
      <c r="L398" s="539">
        <f t="shared" si="32"/>
        <v>0</v>
      </c>
      <c r="M398" s="542">
        <f t="shared" si="33"/>
        <v>0</v>
      </c>
      <c r="N398" s="542">
        <f t="shared" si="34"/>
        <v>0</v>
      </c>
      <c r="O398" s="555">
        <v>0</v>
      </c>
      <c r="P398" s="555">
        <v>0</v>
      </c>
      <c r="Q398" s="542">
        <f t="shared" si="35"/>
        <v>0</v>
      </c>
      <c r="R398" s="550">
        <f t="shared" si="36"/>
        <v>0</v>
      </c>
      <c r="S398" s="550">
        <f t="shared" si="37"/>
        <v>0</v>
      </c>
      <c r="T398" s="547">
        <v>0</v>
      </c>
      <c r="U398" s="547">
        <v>0</v>
      </c>
      <c r="V398" s="547">
        <v>0</v>
      </c>
      <c r="X398" s="231" t="s">
        <v>11877</v>
      </c>
      <c r="Z398" s="1369"/>
      <c r="AB398" s="1361"/>
      <c r="AC398" s="1362"/>
      <c r="AD398" s="582">
        <v>387</v>
      </c>
      <c r="AE398" s="576" t="s">
        <v>11878</v>
      </c>
      <c r="AF398" s="593" t="s">
        <v>11879</v>
      </c>
      <c r="AG398" s="593" t="s">
        <v>11880</v>
      </c>
      <c r="AH398" s="593" t="s">
        <v>11881</v>
      </c>
      <c r="AI398" s="593" t="s">
        <v>11882</v>
      </c>
      <c r="AJ398" s="593" t="s">
        <v>11883</v>
      </c>
      <c r="AK398" s="594" t="s">
        <v>11884</v>
      </c>
      <c r="AL398" s="595" t="s">
        <v>11885</v>
      </c>
      <c r="AM398" s="596" t="s">
        <v>11886</v>
      </c>
      <c r="AN398" s="596" t="s">
        <v>11887</v>
      </c>
      <c r="AO398" s="539" t="s">
        <v>11888</v>
      </c>
      <c r="AP398" s="542" t="s">
        <v>11889</v>
      </c>
      <c r="AQ398" s="542" t="s">
        <v>11890</v>
      </c>
      <c r="AR398" s="577" t="s">
        <v>11891</v>
      </c>
      <c r="AS398" s="577" t="s">
        <v>11892</v>
      </c>
      <c r="AT398" s="542" t="s">
        <v>11893</v>
      </c>
      <c r="AU398" s="499" t="s">
        <v>11894</v>
      </c>
      <c r="AV398" s="499" t="s">
        <v>11895</v>
      </c>
      <c r="AW398" s="513" t="s">
        <v>11896</v>
      </c>
      <c r="AX398" s="513" t="s">
        <v>11897</v>
      </c>
      <c r="AY398" s="612" t="s">
        <v>11898</v>
      </c>
    </row>
    <row r="399" spans="2:51" ht="15" customHeight="1" outlineLevel="1" thickBot="1">
      <c r="B399" s="1735" t="s">
        <v>11899</v>
      </c>
      <c r="C399" s="1736">
        <v>0</v>
      </c>
      <c r="D399" s="1736">
        <v>0</v>
      </c>
      <c r="E399" s="1736">
        <v>0</v>
      </c>
      <c r="F399" s="1736">
        <v>0</v>
      </c>
      <c r="G399" s="1736">
        <v>0</v>
      </c>
      <c r="H399" s="1736">
        <v>0</v>
      </c>
      <c r="I399" s="1736">
        <v>0</v>
      </c>
      <c r="J399" s="547">
        <v>0</v>
      </c>
      <c r="K399" s="547">
        <v>0</v>
      </c>
      <c r="L399" s="539">
        <f t="shared" si="32"/>
        <v>0</v>
      </c>
      <c r="M399" s="542">
        <f t="shared" si="33"/>
        <v>0</v>
      </c>
      <c r="N399" s="542">
        <f t="shared" si="34"/>
        <v>0</v>
      </c>
      <c r="O399" s="555">
        <v>0</v>
      </c>
      <c r="P399" s="555">
        <v>0</v>
      </c>
      <c r="Q399" s="542">
        <f t="shared" si="35"/>
        <v>0</v>
      </c>
      <c r="R399" s="550">
        <f t="shared" si="36"/>
        <v>0</v>
      </c>
      <c r="S399" s="550">
        <f t="shared" si="37"/>
        <v>0</v>
      </c>
      <c r="T399" s="547">
        <v>0</v>
      </c>
      <c r="U399" s="547">
        <v>0</v>
      </c>
      <c r="V399" s="547">
        <v>0</v>
      </c>
      <c r="X399" s="231" t="s">
        <v>11900</v>
      </c>
      <c r="Z399" s="1369"/>
      <c r="AB399" s="1361"/>
      <c r="AC399" s="1362"/>
      <c r="AD399" s="582">
        <v>388</v>
      </c>
      <c r="AE399" s="576" t="s">
        <v>11901</v>
      </c>
      <c r="AF399" s="593" t="s">
        <v>11902</v>
      </c>
      <c r="AG399" s="593" t="s">
        <v>11903</v>
      </c>
      <c r="AH399" s="593" t="s">
        <v>11904</v>
      </c>
      <c r="AI399" s="593" t="s">
        <v>11905</v>
      </c>
      <c r="AJ399" s="593" t="s">
        <v>11906</v>
      </c>
      <c r="AK399" s="594" t="s">
        <v>11907</v>
      </c>
      <c r="AL399" s="595" t="s">
        <v>11908</v>
      </c>
      <c r="AM399" s="596" t="s">
        <v>11909</v>
      </c>
      <c r="AN399" s="596" t="s">
        <v>11910</v>
      </c>
      <c r="AO399" s="539" t="s">
        <v>11911</v>
      </c>
      <c r="AP399" s="542" t="s">
        <v>11912</v>
      </c>
      <c r="AQ399" s="542" t="s">
        <v>11913</v>
      </c>
      <c r="AR399" s="577" t="s">
        <v>11914</v>
      </c>
      <c r="AS399" s="577" t="s">
        <v>11915</v>
      </c>
      <c r="AT399" s="542" t="s">
        <v>11916</v>
      </c>
      <c r="AU399" s="499" t="s">
        <v>11917</v>
      </c>
      <c r="AV399" s="499" t="s">
        <v>11918</v>
      </c>
      <c r="AW399" s="513" t="s">
        <v>11919</v>
      </c>
      <c r="AX399" s="513" t="s">
        <v>11920</v>
      </c>
      <c r="AY399" s="612" t="s">
        <v>11921</v>
      </c>
    </row>
    <row r="400" spans="2:51" ht="15" customHeight="1" outlineLevel="1" thickBot="1">
      <c r="B400" s="1735" t="s">
        <v>11922</v>
      </c>
      <c r="C400" s="1736">
        <v>0</v>
      </c>
      <c r="D400" s="1736">
        <v>0</v>
      </c>
      <c r="E400" s="1736">
        <v>0</v>
      </c>
      <c r="F400" s="1736">
        <v>0</v>
      </c>
      <c r="G400" s="1736">
        <v>0</v>
      </c>
      <c r="H400" s="1736">
        <v>0</v>
      </c>
      <c r="I400" s="1736">
        <v>0</v>
      </c>
      <c r="J400" s="547">
        <v>0</v>
      </c>
      <c r="K400" s="547">
        <v>0</v>
      </c>
      <c r="L400" s="539">
        <f t="shared" si="32"/>
        <v>0</v>
      </c>
      <c r="M400" s="542">
        <f t="shared" si="33"/>
        <v>0</v>
      </c>
      <c r="N400" s="542">
        <f t="shared" si="34"/>
        <v>0</v>
      </c>
      <c r="O400" s="555">
        <v>0</v>
      </c>
      <c r="P400" s="555">
        <v>0</v>
      </c>
      <c r="Q400" s="542">
        <f t="shared" si="35"/>
        <v>0</v>
      </c>
      <c r="R400" s="550">
        <f t="shared" si="36"/>
        <v>0</v>
      </c>
      <c r="S400" s="550">
        <f t="shared" si="37"/>
        <v>0</v>
      </c>
      <c r="T400" s="547">
        <v>0</v>
      </c>
      <c r="U400" s="547">
        <v>0</v>
      </c>
      <c r="V400" s="547">
        <v>0</v>
      </c>
      <c r="X400" s="231" t="s">
        <v>11923</v>
      </c>
      <c r="Z400" s="1369"/>
      <c r="AB400" s="1361"/>
      <c r="AC400" s="1362"/>
      <c r="AD400" s="582">
        <v>389</v>
      </c>
      <c r="AE400" s="576" t="s">
        <v>11924</v>
      </c>
      <c r="AF400" s="593" t="s">
        <v>11925</v>
      </c>
      <c r="AG400" s="593" t="s">
        <v>11926</v>
      </c>
      <c r="AH400" s="593" t="s">
        <v>11927</v>
      </c>
      <c r="AI400" s="593" t="s">
        <v>11928</v>
      </c>
      <c r="AJ400" s="593" t="s">
        <v>11929</v>
      </c>
      <c r="AK400" s="594" t="s">
        <v>11930</v>
      </c>
      <c r="AL400" s="595" t="s">
        <v>11931</v>
      </c>
      <c r="AM400" s="596" t="s">
        <v>11932</v>
      </c>
      <c r="AN400" s="596" t="s">
        <v>11933</v>
      </c>
      <c r="AO400" s="539" t="s">
        <v>11934</v>
      </c>
      <c r="AP400" s="542" t="s">
        <v>11935</v>
      </c>
      <c r="AQ400" s="542" t="s">
        <v>11936</v>
      </c>
      <c r="AR400" s="577" t="s">
        <v>11937</v>
      </c>
      <c r="AS400" s="577" t="s">
        <v>11938</v>
      </c>
      <c r="AT400" s="542" t="s">
        <v>11939</v>
      </c>
      <c r="AU400" s="499" t="s">
        <v>11940</v>
      </c>
      <c r="AV400" s="499" t="s">
        <v>11941</v>
      </c>
      <c r="AW400" s="513" t="s">
        <v>11942</v>
      </c>
      <c r="AX400" s="513" t="s">
        <v>11943</v>
      </c>
      <c r="AY400" s="612" t="s">
        <v>11944</v>
      </c>
    </row>
    <row r="401" spans="2:51" ht="15" customHeight="1" outlineLevel="1" thickBot="1">
      <c r="B401" s="1735" t="s">
        <v>11945</v>
      </c>
      <c r="C401" s="1736">
        <v>0</v>
      </c>
      <c r="D401" s="1736">
        <v>0</v>
      </c>
      <c r="E401" s="1736">
        <v>0</v>
      </c>
      <c r="F401" s="1736">
        <v>0</v>
      </c>
      <c r="G401" s="1736">
        <v>0</v>
      </c>
      <c r="H401" s="1736">
        <v>0</v>
      </c>
      <c r="I401" s="1736">
        <v>0</v>
      </c>
      <c r="J401" s="547">
        <v>0</v>
      </c>
      <c r="K401" s="547">
        <v>0</v>
      </c>
      <c r="L401" s="539">
        <f t="shared" si="32"/>
        <v>0</v>
      </c>
      <c r="M401" s="542">
        <f t="shared" si="33"/>
        <v>0</v>
      </c>
      <c r="N401" s="542">
        <f t="shared" si="34"/>
        <v>0</v>
      </c>
      <c r="O401" s="555">
        <v>0</v>
      </c>
      <c r="P401" s="555">
        <v>0</v>
      </c>
      <c r="Q401" s="542">
        <f t="shared" si="35"/>
        <v>0</v>
      </c>
      <c r="R401" s="550">
        <f t="shared" si="36"/>
        <v>0</v>
      </c>
      <c r="S401" s="550">
        <f t="shared" si="37"/>
        <v>0</v>
      </c>
      <c r="T401" s="547">
        <v>0</v>
      </c>
      <c r="U401" s="547">
        <v>0</v>
      </c>
      <c r="V401" s="547">
        <v>0</v>
      </c>
      <c r="X401" s="231" t="s">
        <v>11946</v>
      </c>
      <c r="Z401" s="1369"/>
      <c r="AB401" s="1361"/>
      <c r="AC401" s="1362"/>
      <c r="AD401" s="582">
        <v>390</v>
      </c>
      <c r="AE401" s="576" t="s">
        <v>11947</v>
      </c>
      <c r="AF401" s="593" t="s">
        <v>11948</v>
      </c>
      <c r="AG401" s="593" t="s">
        <v>11949</v>
      </c>
      <c r="AH401" s="593" t="s">
        <v>11950</v>
      </c>
      <c r="AI401" s="593" t="s">
        <v>11951</v>
      </c>
      <c r="AJ401" s="593" t="s">
        <v>11952</v>
      </c>
      <c r="AK401" s="594" t="s">
        <v>11953</v>
      </c>
      <c r="AL401" s="595" t="s">
        <v>11954</v>
      </c>
      <c r="AM401" s="596" t="s">
        <v>11955</v>
      </c>
      <c r="AN401" s="596" t="s">
        <v>11956</v>
      </c>
      <c r="AO401" s="539" t="s">
        <v>11957</v>
      </c>
      <c r="AP401" s="542" t="s">
        <v>11958</v>
      </c>
      <c r="AQ401" s="542" t="s">
        <v>11959</v>
      </c>
      <c r="AR401" s="577" t="s">
        <v>11960</v>
      </c>
      <c r="AS401" s="577" t="s">
        <v>11961</v>
      </c>
      <c r="AT401" s="542" t="s">
        <v>11962</v>
      </c>
      <c r="AU401" s="499" t="s">
        <v>11963</v>
      </c>
      <c r="AV401" s="499" t="s">
        <v>11964</v>
      </c>
      <c r="AW401" s="513" t="s">
        <v>11965</v>
      </c>
      <c r="AX401" s="513" t="s">
        <v>11966</v>
      </c>
      <c r="AY401" s="612" t="s">
        <v>11967</v>
      </c>
    </row>
    <row r="402" spans="2:51" ht="15" customHeight="1" outlineLevel="1" thickBot="1">
      <c r="B402" s="1735" t="s">
        <v>11968</v>
      </c>
      <c r="C402" s="1736">
        <v>0</v>
      </c>
      <c r="D402" s="1736">
        <v>0</v>
      </c>
      <c r="E402" s="1736">
        <v>0</v>
      </c>
      <c r="F402" s="1736">
        <v>0</v>
      </c>
      <c r="G402" s="1736">
        <v>0</v>
      </c>
      <c r="H402" s="1736">
        <v>0</v>
      </c>
      <c r="I402" s="1736">
        <v>0</v>
      </c>
      <c r="J402" s="547">
        <v>0</v>
      </c>
      <c r="K402" s="547">
        <v>0</v>
      </c>
      <c r="L402" s="539">
        <f t="shared" si="32"/>
        <v>0</v>
      </c>
      <c r="M402" s="542">
        <f t="shared" si="33"/>
        <v>0</v>
      </c>
      <c r="N402" s="542">
        <f t="shared" si="34"/>
        <v>0</v>
      </c>
      <c r="O402" s="555">
        <v>0</v>
      </c>
      <c r="P402" s="555">
        <v>0</v>
      </c>
      <c r="Q402" s="542">
        <f t="shared" si="35"/>
        <v>0</v>
      </c>
      <c r="R402" s="550">
        <f t="shared" si="36"/>
        <v>0</v>
      </c>
      <c r="S402" s="550">
        <f t="shared" si="37"/>
        <v>0</v>
      </c>
      <c r="T402" s="547">
        <v>0</v>
      </c>
      <c r="U402" s="547">
        <v>0</v>
      </c>
      <c r="V402" s="547">
        <v>0</v>
      </c>
      <c r="X402" s="231" t="s">
        <v>11969</v>
      </c>
      <c r="Z402" s="1369"/>
      <c r="AB402" s="1361"/>
      <c r="AC402" s="1362"/>
      <c r="AD402" s="582">
        <v>391</v>
      </c>
      <c r="AE402" s="576" t="s">
        <v>11970</v>
      </c>
      <c r="AF402" s="593" t="s">
        <v>11971</v>
      </c>
      <c r="AG402" s="593" t="s">
        <v>11972</v>
      </c>
      <c r="AH402" s="593" t="s">
        <v>11973</v>
      </c>
      <c r="AI402" s="593" t="s">
        <v>11974</v>
      </c>
      <c r="AJ402" s="593" t="s">
        <v>11975</v>
      </c>
      <c r="AK402" s="594" t="s">
        <v>11976</v>
      </c>
      <c r="AL402" s="595" t="s">
        <v>11977</v>
      </c>
      <c r="AM402" s="596" t="s">
        <v>11978</v>
      </c>
      <c r="AN402" s="596" t="s">
        <v>11979</v>
      </c>
      <c r="AO402" s="539" t="s">
        <v>11980</v>
      </c>
      <c r="AP402" s="542" t="s">
        <v>11981</v>
      </c>
      <c r="AQ402" s="542" t="s">
        <v>11982</v>
      </c>
      <c r="AR402" s="577" t="s">
        <v>11983</v>
      </c>
      <c r="AS402" s="577" t="s">
        <v>11984</v>
      </c>
      <c r="AT402" s="542" t="s">
        <v>11985</v>
      </c>
      <c r="AU402" s="499" t="s">
        <v>11986</v>
      </c>
      <c r="AV402" s="499" t="s">
        <v>11987</v>
      </c>
      <c r="AW402" s="513" t="s">
        <v>11988</v>
      </c>
      <c r="AX402" s="513" t="s">
        <v>11989</v>
      </c>
      <c r="AY402" s="612" t="s">
        <v>11990</v>
      </c>
    </row>
    <row r="403" spans="2:51" ht="15" customHeight="1" outlineLevel="1" thickBot="1">
      <c r="B403" s="1735" t="s">
        <v>11991</v>
      </c>
      <c r="C403" s="1736">
        <v>0</v>
      </c>
      <c r="D403" s="1736">
        <v>0</v>
      </c>
      <c r="E403" s="1736">
        <v>0</v>
      </c>
      <c r="F403" s="1736">
        <v>0</v>
      </c>
      <c r="G403" s="1736">
        <v>0</v>
      </c>
      <c r="H403" s="1736">
        <v>0</v>
      </c>
      <c r="I403" s="1736">
        <v>0</v>
      </c>
      <c r="J403" s="547">
        <v>0</v>
      </c>
      <c r="K403" s="547">
        <v>0</v>
      </c>
      <c r="L403" s="539">
        <f t="shared" si="32"/>
        <v>0</v>
      </c>
      <c r="M403" s="542">
        <f t="shared" si="33"/>
        <v>0</v>
      </c>
      <c r="N403" s="542">
        <f t="shared" si="34"/>
        <v>0</v>
      </c>
      <c r="O403" s="555">
        <v>0</v>
      </c>
      <c r="P403" s="555">
        <v>0</v>
      </c>
      <c r="Q403" s="542">
        <f t="shared" si="35"/>
        <v>0</v>
      </c>
      <c r="R403" s="550">
        <f t="shared" si="36"/>
        <v>0</v>
      </c>
      <c r="S403" s="550">
        <f t="shared" si="37"/>
        <v>0</v>
      </c>
      <c r="T403" s="547">
        <v>0</v>
      </c>
      <c r="U403" s="547">
        <v>0</v>
      </c>
      <c r="V403" s="547">
        <v>0</v>
      </c>
      <c r="X403" s="231" t="s">
        <v>11992</v>
      </c>
      <c r="Z403" s="1369"/>
      <c r="AB403" s="1361"/>
      <c r="AC403" s="1362"/>
      <c r="AD403" s="582">
        <v>392</v>
      </c>
      <c r="AE403" s="576" t="s">
        <v>11993</v>
      </c>
      <c r="AF403" s="593" t="s">
        <v>11994</v>
      </c>
      <c r="AG403" s="593" t="s">
        <v>11995</v>
      </c>
      <c r="AH403" s="593" t="s">
        <v>11996</v>
      </c>
      <c r="AI403" s="593" t="s">
        <v>11997</v>
      </c>
      <c r="AJ403" s="593" t="s">
        <v>11998</v>
      </c>
      <c r="AK403" s="594" t="s">
        <v>11999</v>
      </c>
      <c r="AL403" s="595" t="s">
        <v>12000</v>
      </c>
      <c r="AM403" s="596" t="s">
        <v>12001</v>
      </c>
      <c r="AN403" s="596" t="s">
        <v>12002</v>
      </c>
      <c r="AO403" s="539" t="s">
        <v>12003</v>
      </c>
      <c r="AP403" s="542" t="s">
        <v>12004</v>
      </c>
      <c r="AQ403" s="542" t="s">
        <v>12005</v>
      </c>
      <c r="AR403" s="577" t="s">
        <v>12006</v>
      </c>
      <c r="AS403" s="577" t="s">
        <v>12007</v>
      </c>
      <c r="AT403" s="542" t="s">
        <v>12008</v>
      </c>
      <c r="AU403" s="499" t="s">
        <v>12009</v>
      </c>
      <c r="AV403" s="499" t="s">
        <v>12010</v>
      </c>
      <c r="AW403" s="513" t="s">
        <v>12011</v>
      </c>
      <c r="AX403" s="513" t="s">
        <v>12012</v>
      </c>
      <c r="AY403" s="612" t="s">
        <v>12013</v>
      </c>
    </row>
    <row r="404" spans="2:51" ht="15" customHeight="1" outlineLevel="1" thickBot="1">
      <c r="B404" s="1735" t="s">
        <v>12014</v>
      </c>
      <c r="C404" s="1736">
        <v>0</v>
      </c>
      <c r="D404" s="1736">
        <v>0</v>
      </c>
      <c r="E404" s="1736">
        <v>0</v>
      </c>
      <c r="F404" s="1736">
        <v>0</v>
      </c>
      <c r="G404" s="1736">
        <v>0</v>
      </c>
      <c r="H404" s="1736">
        <v>0</v>
      </c>
      <c r="I404" s="1736">
        <v>0</v>
      </c>
      <c r="J404" s="547">
        <v>0</v>
      </c>
      <c r="K404" s="547">
        <v>0</v>
      </c>
      <c r="L404" s="539">
        <f t="shared" si="32"/>
        <v>0</v>
      </c>
      <c r="M404" s="542">
        <f t="shared" si="33"/>
        <v>0</v>
      </c>
      <c r="N404" s="542">
        <f t="shared" si="34"/>
        <v>0</v>
      </c>
      <c r="O404" s="555">
        <v>0</v>
      </c>
      <c r="P404" s="555">
        <v>0</v>
      </c>
      <c r="Q404" s="542">
        <f t="shared" si="35"/>
        <v>0</v>
      </c>
      <c r="R404" s="550">
        <f t="shared" si="36"/>
        <v>0</v>
      </c>
      <c r="S404" s="550">
        <f t="shared" si="37"/>
        <v>0</v>
      </c>
      <c r="T404" s="547">
        <v>0</v>
      </c>
      <c r="U404" s="547">
        <v>0</v>
      </c>
      <c r="V404" s="547">
        <v>0</v>
      </c>
      <c r="X404" s="231" t="s">
        <v>12015</v>
      </c>
      <c r="Z404" s="1369"/>
      <c r="AB404" s="1361"/>
      <c r="AC404" s="1362"/>
      <c r="AD404" s="582">
        <v>393</v>
      </c>
      <c r="AE404" s="576" t="s">
        <v>12016</v>
      </c>
      <c r="AF404" s="593" t="s">
        <v>12017</v>
      </c>
      <c r="AG404" s="593" t="s">
        <v>12018</v>
      </c>
      <c r="AH404" s="593" t="s">
        <v>12019</v>
      </c>
      <c r="AI404" s="593" t="s">
        <v>12020</v>
      </c>
      <c r="AJ404" s="593" t="s">
        <v>12021</v>
      </c>
      <c r="AK404" s="594" t="s">
        <v>12022</v>
      </c>
      <c r="AL404" s="595" t="s">
        <v>12023</v>
      </c>
      <c r="AM404" s="596" t="s">
        <v>12024</v>
      </c>
      <c r="AN404" s="596" t="s">
        <v>12025</v>
      </c>
      <c r="AO404" s="539" t="s">
        <v>12026</v>
      </c>
      <c r="AP404" s="542" t="s">
        <v>12027</v>
      </c>
      <c r="AQ404" s="542" t="s">
        <v>12028</v>
      </c>
      <c r="AR404" s="577" t="s">
        <v>12029</v>
      </c>
      <c r="AS404" s="577" t="s">
        <v>12030</v>
      </c>
      <c r="AT404" s="542" t="s">
        <v>12031</v>
      </c>
      <c r="AU404" s="499" t="s">
        <v>12032</v>
      </c>
      <c r="AV404" s="499" t="s">
        <v>12033</v>
      </c>
      <c r="AW404" s="513" t="s">
        <v>12034</v>
      </c>
      <c r="AX404" s="513" t="s">
        <v>12035</v>
      </c>
      <c r="AY404" s="612" t="s">
        <v>12036</v>
      </c>
    </row>
    <row r="405" spans="2:51" ht="15" customHeight="1" outlineLevel="1" thickBot="1">
      <c r="B405" s="1735" t="s">
        <v>12037</v>
      </c>
      <c r="C405" s="1736">
        <v>0</v>
      </c>
      <c r="D405" s="1736">
        <v>0</v>
      </c>
      <c r="E405" s="1736">
        <v>0</v>
      </c>
      <c r="F405" s="1736">
        <v>0</v>
      </c>
      <c r="G405" s="1736">
        <v>0</v>
      </c>
      <c r="H405" s="1736">
        <v>0</v>
      </c>
      <c r="I405" s="1736">
        <v>0</v>
      </c>
      <c r="J405" s="547">
        <v>0</v>
      </c>
      <c r="K405" s="547">
        <v>0</v>
      </c>
      <c r="L405" s="539">
        <f t="shared" ref="L405:L411" si="38">I405*J405</f>
        <v>0</v>
      </c>
      <c r="M405" s="542">
        <f t="shared" ref="M405:M411" si="39">IF(Q405=0,0,((1+Q405)/(1+$C$824))-1)</f>
        <v>0</v>
      </c>
      <c r="N405" s="542">
        <f t="shared" ref="N405:N411" si="40">IF(Q405=0,0,((1+Q405)/(1+$C$825))-1)</f>
        <v>0</v>
      </c>
      <c r="O405" s="555">
        <v>0</v>
      </c>
      <c r="P405" s="555">
        <v>0</v>
      </c>
      <c r="Q405" s="542">
        <f t="shared" si="35"/>
        <v>0</v>
      </c>
      <c r="R405" s="550">
        <f t="shared" si="36"/>
        <v>0</v>
      </c>
      <c r="S405" s="550">
        <f t="shared" si="37"/>
        <v>0</v>
      </c>
      <c r="T405" s="547">
        <v>0</v>
      </c>
      <c r="U405" s="547">
        <v>0</v>
      </c>
      <c r="V405" s="547">
        <v>0</v>
      </c>
      <c r="X405" s="231" t="s">
        <v>12038</v>
      </c>
      <c r="Z405" s="1369"/>
      <c r="AB405" s="1361"/>
      <c r="AC405" s="1362"/>
      <c r="AD405" s="582">
        <v>394</v>
      </c>
      <c r="AE405" s="576" t="s">
        <v>12039</v>
      </c>
      <c r="AF405" s="593" t="s">
        <v>12040</v>
      </c>
      <c r="AG405" s="593" t="s">
        <v>12041</v>
      </c>
      <c r="AH405" s="593" t="s">
        <v>12042</v>
      </c>
      <c r="AI405" s="593" t="s">
        <v>12043</v>
      </c>
      <c r="AJ405" s="593" t="s">
        <v>12044</v>
      </c>
      <c r="AK405" s="594" t="s">
        <v>12045</v>
      </c>
      <c r="AL405" s="595" t="s">
        <v>12046</v>
      </c>
      <c r="AM405" s="596" t="s">
        <v>12047</v>
      </c>
      <c r="AN405" s="596" t="s">
        <v>12048</v>
      </c>
      <c r="AO405" s="539" t="s">
        <v>12049</v>
      </c>
      <c r="AP405" s="542" t="s">
        <v>12050</v>
      </c>
      <c r="AQ405" s="542" t="s">
        <v>12051</v>
      </c>
      <c r="AR405" s="577" t="s">
        <v>12052</v>
      </c>
      <c r="AS405" s="577" t="s">
        <v>12053</v>
      </c>
      <c r="AT405" s="542" t="s">
        <v>12054</v>
      </c>
      <c r="AU405" s="499" t="s">
        <v>12055</v>
      </c>
      <c r="AV405" s="499" t="s">
        <v>12056</v>
      </c>
      <c r="AW405" s="513" t="s">
        <v>12057</v>
      </c>
      <c r="AX405" s="513" t="s">
        <v>12058</v>
      </c>
      <c r="AY405" s="612" t="s">
        <v>12059</v>
      </c>
    </row>
    <row r="406" spans="2:51" ht="15" customHeight="1" outlineLevel="1" thickBot="1">
      <c r="B406" s="1735" t="s">
        <v>12060</v>
      </c>
      <c r="C406" s="1736">
        <v>0</v>
      </c>
      <c r="D406" s="1736">
        <v>0</v>
      </c>
      <c r="E406" s="1736">
        <v>0</v>
      </c>
      <c r="F406" s="1736">
        <v>0</v>
      </c>
      <c r="G406" s="1736">
        <v>0</v>
      </c>
      <c r="H406" s="1736">
        <v>0</v>
      </c>
      <c r="I406" s="1736">
        <v>0</v>
      </c>
      <c r="J406" s="547">
        <v>0</v>
      </c>
      <c r="K406" s="547">
        <v>0</v>
      </c>
      <c r="L406" s="539">
        <f t="shared" si="38"/>
        <v>0</v>
      </c>
      <c r="M406" s="542">
        <f t="shared" si="39"/>
        <v>0</v>
      </c>
      <c r="N406" s="542">
        <f t="shared" si="40"/>
        <v>0</v>
      </c>
      <c r="O406" s="555">
        <v>0</v>
      </c>
      <c r="P406" s="555">
        <v>0</v>
      </c>
      <c r="Q406" s="542">
        <f t="shared" ref="Q406:Q411" si="41">P406+O406</f>
        <v>0</v>
      </c>
      <c r="R406" s="550">
        <f t="shared" ref="R406:R411" si="42">Q406*K406</f>
        <v>0</v>
      </c>
      <c r="S406" s="550">
        <f t="shared" ref="S406:S412" si="43">R406</f>
        <v>0</v>
      </c>
      <c r="T406" s="547">
        <v>0</v>
      </c>
      <c r="U406" s="547">
        <v>0</v>
      </c>
      <c r="V406" s="547">
        <v>0</v>
      </c>
      <c r="X406" s="231" t="s">
        <v>12061</v>
      </c>
      <c r="Z406" s="1369"/>
      <c r="AB406" s="1361"/>
      <c r="AC406" s="1362"/>
      <c r="AD406" s="582">
        <v>395</v>
      </c>
      <c r="AE406" s="576" t="s">
        <v>12062</v>
      </c>
      <c r="AF406" s="593" t="s">
        <v>12063</v>
      </c>
      <c r="AG406" s="593" t="s">
        <v>12064</v>
      </c>
      <c r="AH406" s="593" t="s">
        <v>12065</v>
      </c>
      <c r="AI406" s="593" t="s">
        <v>12066</v>
      </c>
      <c r="AJ406" s="593" t="s">
        <v>12067</v>
      </c>
      <c r="AK406" s="594" t="s">
        <v>12068</v>
      </c>
      <c r="AL406" s="595" t="s">
        <v>12069</v>
      </c>
      <c r="AM406" s="596" t="s">
        <v>12070</v>
      </c>
      <c r="AN406" s="596" t="s">
        <v>12071</v>
      </c>
      <c r="AO406" s="539" t="s">
        <v>12072</v>
      </c>
      <c r="AP406" s="542" t="s">
        <v>12073</v>
      </c>
      <c r="AQ406" s="542" t="s">
        <v>12074</v>
      </c>
      <c r="AR406" s="577" t="s">
        <v>12075</v>
      </c>
      <c r="AS406" s="577" t="s">
        <v>12076</v>
      </c>
      <c r="AT406" s="542" t="s">
        <v>12077</v>
      </c>
      <c r="AU406" s="499" t="s">
        <v>12078</v>
      </c>
      <c r="AV406" s="499" t="s">
        <v>12079</v>
      </c>
      <c r="AW406" s="513" t="s">
        <v>12080</v>
      </c>
      <c r="AX406" s="513" t="s">
        <v>12081</v>
      </c>
      <c r="AY406" s="612" t="s">
        <v>12082</v>
      </c>
    </row>
    <row r="407" spans="2:51" ht="15" customHeight="1" outlineLevel="1" thickBot="1">
      <c r="B407" s="1735" t="s">
        <v>12083</v>
      </c>
      <c r="C407" s="1736">
        <v>0</v>
      </c>
      <c r="D407" s="1736">
        <v>0</v>
      </c>
      <c r="E407" s="1736">
        <v>0</v>
      </c>
      <c r="F407" s="1736">
        <v>0</v>
      </c>
      <c r="G407" s="1736">
        <v>0</v>
      </c>
      <c r="H407" s="1736">
        <v>0</v>
      </c>
      <c r="I407" s="1736">
        <v>0</v>
      </c>
      <c r="J407" s="547">
        <v>0</v>
      </c>
      <c r="K407" s="547">
        <v>0</v>
      </c>
      <c r="L407" s="539">
        <f t="shared" si="38"/>
        <v>0</v>
      </c>
      <c r="M407" s="542">
        <f t="shared" si="39"/>
        <v>0</v>
      </c>
      <c r="N407" s="542">
        <f t="shared" si="40"/>
        <v>0</v>
      </c>
      <c r="O407" s="555">
        <v>0</v>
      </c>
      <c r="P407" s="555">
        <v>0</v>
      </c>
      <c r="Q407" s="542">
        <f t="shared" si="41"/>
        <v>0</v>
      </c>
      <c r="R407" s="550">
        <f t="shared" si="42"/>
        <v>0</v>
      </c>
      <c r="S407" s="550">
        <f t="shared" si="43"/>
        <v>0</v>
      </c>
      <c r="T407" s="547">
        <v>0</v>
      </c>
      <c r="U407" s="547">
        <v>0</v>
      </c>
      <c r="V407" s="547">
        <v>0</v>
      </c>
      <c r="X407" s="231" t="s">
        <v>12084</v>
      </c>
      <c r="Z407" s="1369"/>
      <c r="AB407" s="1361"/>
      <c r="AC407" s="1362"/>
      <c r="AD407" s="582">
        <v>396</v>
      </c>
      <c r="AE407" s="576" t="s">
        <v>12085</v>
      </c>
      <c r="AF407" s="593" t="s">
        <v>12086</v>
      </c>
      <c r="AG407" s="593" t="s">
        <v>12087</v>
      </c>
      <c r="AH407" s="593" t="s">
        <v>12088</v>
      </c>
      <c r="AI407" s="593" t="s">
        <v>12089</v>
      </c>
      <c r="AJ407" s="593" t="s">
        <v>12090</v>
      </c>
      <c r="AK407" s="594" t="s">
        <v>12091</v>
      </c>
      <c r="AL407" s="595" t="s">
        <v>12092</v>
      </c>
      <c r="AM407" s="596" t="s">
        <v>12093</v>
      </c>
      <c r="AN407" s="596" t="s">
        <v>12094</v>
      </c>
      <c r="AO407" s="539" t="s">
        <v>12095</v>
      </c>
      <c r="AP407" s="542" t="s">
        <v>12096</v>
      </c>
      <c r="AQ407" s="542" t="s">
        <v>12097</v>
      </c>
      <c r="AR407" s="577" t="s">
        <v>12098</v>
      </c>
      <c r="AS407" s="577" t="s">
        <v>12099</v>
      </c>
      <c r="AT407" s="542" t="s">
        <v>12100</v>
      </c>
      <c r="AU407" s="499" t="s">
        <v>12101</v>
      </c>
      <c r="AV407" s="499" t="s">
        <v>12102</v>
      </c>
      <c r="AW407" s="513" t="s">
        <v>12103</v>
      </c>
      <c r="AX407" s="513" t="s">
        <v>12104</v>
      </c>
      <c r="AY407" s="612" t="s">
        <v>12105</v>
      </c>
    </row>
    <row r="408" spans="2:51" ht="15" customHeight="1" outlineLevel="1" thickBot="1">
      <c r="B408" s="1735" t="s">
        <v>12106</v>
      </c>
      <c r="C408" s="1736">
        <v>0</v>
      </c>
      <c r="D408" s="1736">
        <v>0</v>
      </c>
      <c r="E408" s="1736">
        <v>0</v>
      </c>
      <c r="F408" s="1736">
        <v>0</v>
      </c>
      <c r="G408" s="1736">
        <v>0</v>
      </c>
      <c r="H408" s="1736">
        <v>0</v>
      </c>
      <c r="I408" s="1736">
        <v>0</v>
      </c>
      <c r="J408" s="547">
        <v>0</v>
      </c>
      <c r="K408" s="547">
        <v>0</v>
      </c>
      <c r="L408" s="539">
        <f t="shared" si="38"/>
        <v>0</v>
      </c>
      <c r="M408" s="542">
        <f t="shared" si="39"/>
        <v>0</v>
      </c>
      <c r="N408" s="542">
        <f t="shared" si="40"/>
        <v>0</v>
      </c>
      <c r="O408" s="555">
        <v>0</v>
      </c>
      <c r="P408" s="555">
        <v>0</v>
      </c>
      <c r="Q408" s="542">
        <f t="shared" si="41"/>
        <v>0</v>
      </c>
      <c r="R408" s="550">
        <f t="shared" si="42"/>
        <v>0</v>
      </c>
      <c r="S408" s="550">
        <f t="shared" si="43"/>
        <v>0</v>
      </c>
      <c r="T408" s="547">
        <v>0</v>
      </c>
      <c r="U408" s="547">
        <v>0</v>
      </c>
      <c r="V408" s="547">
        <v>0</v>
      </c>
      <c r="X408" s="231" t="s">
        <v>12107</v>
      </c>
      <c r="Z408" s="1369"/>
      <c r="AB408" s="1361"/>
      <c r="AC408" s="1362"/>
      <c r="AD408" s="582">
        <v>397</v>
      </c>
      <c r="AE408" s="576" t="s">
        <v>12108</v>
      </c>
      <c r="AF408" s="593" t="s">
        <v>12109</v>
      </c>
      <c r="AG408" s="593" t="s">
        <v>12110</v>
      </c>
      <c r="AH408" s="593" t="s">
        <v>12111</v>
      </c>
      <c r="AI408" s="593" t="s">
        <v>12112</v>
      </c>
      <c r="AJ408" s="593" t="s">
        <v>12113</v>
      </c>
      <c r="AK408" s="594" t="s">
        <v>12114</v>
      </c>
      <c r="AL408" s="595" t="s">
        <v>12115</v>
      </c>
      <c r="AM408" s="596" t="s">
        <v>12116</v>
      </c>
      <c r="AN408" s="596" t="s">
        <v>12117</v>
      </c>
      <c r="AO408" s="539" t="s">
        <v>12118</v>
      </c>
      <c r="AP408" s="542" t="s">
        <v>12119</v>
      </c>
      <c r="AQ408" s="542" t="s">
        <v>12120</v>
      </c>
      <c r="AR408" s="577" t="s">
        <v>12121</v>
      </c>
      <c r="AS408" s="577" t="s">
        <v>12122</v>
      </c>
      <c r="AT408" s="542" t="s">
        <v>12123</v>
      </c>
      <c r="AU408" s="499" t="s">
        <v>12124</v>
      </c>
      <c r="AV408" s="499" t="s">
        <v>12125</v>
      </c>
      <c r="AW408" s="513" t="s">
        <v>12126</v>
      </c>
      <c r="AX408" s="513" t="s">
        <v>12127</v>
      </c>
      <c r="AY408" s="612" t="s">
        <v>12128</v>
      </c>
    </row>
    <row r="409" spans="2:51" ht="15" customHeight="1" outlineLevel="1" thickBot="1">
      <c r="B409" s="1735" t="s">
        <v>12129</v>
      </c>
      <c r="C409" s="1736">
        <v>0</v>
      </c>
      <c r="D409" s="1736">
        <v>0</v>
      </c>
      <c r="E409" s="1736">
        <v>0</v>
      </c>
      <c r="F409" s="1736">
        <v>0</v>
      </c>
      <c r="G409" s="1736">
        <v>0</v>
      </c>
      <c r="H409" s="1736">
        <v>0</v>
      </c>
      <c r="I409" s="1736">
        <v>0</v>
      </c>
      <c r="J409" s="547">
        <v>0</v>
      </c>
      <c r="K409" s="547">
        <v>0</v>
      </c>
      <c r="L409" s="539">
        <f t="shared" si="38"/>
        <v>0</v>
      </c>
      <c r="M409" s="542">
        <f t="shared" si="39"/>
        <v>0</v>
      </c>
      <c r="N409" s="542">
        <f t="shared" si="40"/>
        <v>0</v>
      </c>
      <c r="O409" s="555">
        <v>0</v>
      </c>
      <c r="P409" s="555">
        <v>0</v>
      </c>
      <c r="Q409" s="542">
        <f t="shared" si="41"/>
        <v>0</v>
      </c>
      <c r="R409" s="550">
        <f t="shared" si="42"/>
        <v>0</v>
      </c>
      <c r="S409" s="550">
        <f t="shared" si="43"/>
        <v>0</v>
      </c>
      <c r="T409" s="547">
        <v>0</v>
      </c>
      <c r="U409" s="547">
        <v>0</v>
      </c>
      <c r="V409" s="547">
        <v>0</v>
      </c>
      <c r="X409" s="231" t="s">
        <v>12130</v>
      </c>
      <c r="Z409" s="1369"/>
      <c r="AB409" s="1361"/>
      <c r="AC409" s="1362"/>
      <c r="AD409" s="582">
        <v>398</v>
      </c>
      <c r="AE409" s="576" t="s">
        <v>12131</v>
      </c>
      <c r="AF409" s="593" t="s">
        <v>12132</v>
      </c>
      <c r="AG409" s="593" t="s">
        <v>12133</v>
      </c>
      <c r="AH409" s="593" t="s">
        <v>12134</v>
      </c>
      <c r="AI409" s="593" t="s">
        <v>12135</v>
      </c>
      <c r="AJ409" s="593" t="s">
        <v>12136</v>
      </c>
      <c r="AK409" s="594" t="s">
        <v>12137</v>
      </c>
      <c r="AL409" s="595" t="s">
        <v>12138</v>
      </c>
      <c r="AM409" s="596" t="s">
        <v>12139</v>
      </c>
      <c r="AN409" s="596" t="s">
        <v>12140</v>
      </c>
      <c r="AO409" s="539" t="s">
        <v>12141</v>
      </c>
      <c r="AP409" s="542" t="s">
        <v>12142</v>
      </c>
      <c r="AQ409" s="542" t="s">
        <v>12143</v>
      </c>
      <c r="AR409" s="577" t="s">
        <v>12144</v>
      </c>
      <c r="AS409" s="577" t="s">
        <v>12145</v>
      </c>
      <c r="AT409" s="542" t="s">
        <v>12146</v>
      </c>
      <c r="AU409" s="499" t="s">
        <v>12147</v>
      </c>
      <c r="AV409" s="499" t="s">
        <v>12148</v>
      </c>
      <c r="AW409" s="513" t="s">
        <v>12149</v>
      </c>
      <c r="AX409" s="513" t="s">
        <v>12150</v>
      </c>
      <c r="AY409" s="612" t="s">
        <v>12151</v>
      </c>
    </row>
    <row r="410" spans="2:51" ht="15" customHeight="1" outlineLevel="1" thickBot="1">
      <c r="B410" s="1735" t="s">
        <v>12152</v>
      </c>
      <c r="C410" s="1736">
        <v>0</v>
      </c>
      <c r="D410" s="1736">
        <v>0</v>
      </c>
      <c r="E410" s="1736">
        <v>0</v>
      </c>
      <c r="F410" s="1736">
        <v>0</v>
      </c>
      <c r="G410" s="1736">
        <v>0</v>
      </c>
      <c r="H410" s="1736">
        <v>0</v>
      </c>
      <c r="I410" s="1736">
        <v>0</v>
      </c>
      <c r="J410" s="547">
        <v>0</v>
      </c>
      <c r="K410" s="547">
        <v>0</v>
      </c>
      <c r="L410" s="539">
        <f t="shared" si="38"/>
        <v>0</v>
      </c>
      <c r="M410" s="542">
        <f t="shared" si="39"/>
        <v>0</v>
      </c>
      <c r="N410" s="542">
        <f t="shared" si="40"/>
        <v>0</v>
      </c>
      <c r="O410" s="555">
        <v>0</v>
      </c>
      <c r="P410" s="555">
        <v>0</v>
      </c>
      <c r="Q410" s="542">
        <f t="shared" si="41"/>
        <v>0</v>
      </c>
      <c r="R410" s="550">
        <f t="shared" si="42"/>
        <v>0</v>
      </c>
      <c r="S410" s="550">
        <f t="shared" si="43"/>
        <v>0</v>
      </c>
      <c r="T410" s="547">
        <v>0</v>
      </c>
      <c r="U410" s="547">
        <v>0</v>
      </c>
      <c r="V410" s="547">
        <v>0</v>
      </c>
      <c r="X410" s="231" t="s">
        <v>12153</v>
      </c>
      <c r="Z410" s="1369"/>
      <c r="AB410" s="1361"/>
      <c r="AC410" s="1362"/>
      <c r="AD410" s="582">
        <v>399</v>
      </c>
      <c r="AE410" s="576" t="s">
        <v>12154</v>
      </c>
      <c r="AF410" s="593" t="s">
        <v>12155</v>
      </c>
      <c r="AG410" s="593" t="s">
        <v>12156</v>
      </c>
      <c r="AH410" s="593" t="s">
        <v>12157</v>
      </c>
      <c r="AI410" s="593" t="s">
        <v>12158</v>
      </c>
      <c r="AJ410" s="593" t="s">
        <v>12159</v>
      </c>
      <c r="AK410" s="594" t="s">
        <v>12160</v>
      </c>
      <c r="AL410" s="595" t="s">
        <v>12161</v>
      </c>
      <c r="AM410" s="596" t="s">
        <v>12162</v>
      </c>
      <c r="AN410" s="596" t="s">
        <v>12163</v>
      </c>
      <c r="AO410" s="539" t="s">
        <v>12164</v>
      </c>
      <c r="AP410" s="542" t="s">
        <v>12165</v>
      </c>
      <c r="AQ410" s="542" t="s">
        <v>12166</v>
      </c>
      <c r="AR410" s="577" t="s">
        <v>12167</v>
      </c>
      <c r="AS410" s="577" t="s">
        <v>12168</v>
      </c>
      <c r="AT410" s="542" t="s">
        <v>12169</v>
      </c>
      <c r="AU410" s="499" t="s">
        <v>12170</v>
      </c>
      <c r="AV410" s="499" t="s">
        <v>12171</v>
      </c>
      <c r="AW410" s="513" t="s">
        <v>12172</v>
      </c>
      <c r="AX410" s="513" t="s">
        <v>12173</v>
      </c>
      <c r="AY410" s="612" t="s">
        <v>12174</v>
      </c>
    </row>
    <row r="411" spans="2:51" ht="15" customHeight="1" outlineLevel="1" thickBot="1">
      <c r="B411" s="1735" t="s">
        <v>12175</v>
      </c>
      <c r="C411" s="1736">
        <v>0</v>
      </c>
      <c r="D411" s="1736">
        <v>0</v>
      </c>
      <c r="E411" s="1736">
        <v>0</v>
      </c>
      <c r="F411" s="1736">
        <v>0</v>
      </c>
      <c r="G411" s="1736">
        <v>0</v>
      </c>
      <c r="H411" s="1736">
        <v>0</v>
      </c>
      <c r="I411" s="1736">
        <v>0</v>
      </c>
      <c r="J411" s="547">
        <v>0</v>
      </c>
      <c r="K411" s="547">
        <v>0</v>
      </c>
      <c r="L411" s="539">
        <f t="shared" si="38"/>
        <v>0</v>
      </c>
      <c r="M411" s="542">
        <f t="shared" si="39"/>
        <v>0</v>
      </c>
      <c r="N411" s="542">
        <f t="shared" si="40"/>
        <v>0</v>
      </c>
      <c r="O411" s="555">
        <v>0</v>
      </c>
      <c r="P411" s="555">
        <v>0</v>
      </c>
      <c r="Q411" s="542">
        <f t="shared" si="41"/>
        <v>0</v>
      </c>
      <c r="R411" s="550">
        <f t="shared" si="42"/>
        <v>0</v>
      </c>
      <c r="S411" s="550">
        <f t="shared" si="43"/>
        <v>0</v>
      </c>
      <c r="T411" s="547">
        <v>0</v>
      </c>
      <c r="U411" s="547">
        <v>0</v>
      </c>
      <c r="V411" s="547">
        <v>0</v>
      </c>
      <c r="X411" s="231" t="s">
        <v>12176</v>
      </c>
      <c r="Z411" s="1369"/>
      <c r="AB411" s="1361"/>
      <c r="AC411" s="1362"/>
      <c r="AD411" s="582">
        <v>400</v>
      </c>
      <c r="AE411" s="576" t="s">
        <v>12177</v>
      </c>
      <c r="AF411" s="593" t="s">
        <v>12178</v>
      </c>
      <c r="AG411" s="593" t="s">
        <v>12179</v>
      </c>
      <c r="AH411" s="593" t="s">
        <v>12180</v>
      </c>
      <c r="AI411" s="593" t="s">
        <v>12181</v>
      </c>
      <c r="AJ411" s="593" t="s">
        <v>12182</v>
      </c>
      <c r="AK411" s="594" t="s">
        <v>12183</v>
      </c>
      <c r="AL411" s="595" t="s">
        <v>12184</v>
      </c>
      <c r="AM411" s="596" t="s">
        <v>12185</v>
      </c>
      <c r="AN411" s="596" t="s">
        <v>12186</v>
      </c>
      <c r="AO411" s="539" t="s">
        <v>12187</v>
      </c>
      <c r="AP411" s="542" t="s">
        <v>12188</v>
      </c>
      <c r="AQ411" s="542" t="s">
        <v>12189</v>
      </c>
      <c r="AR411" s="577" t="s">
        <v>12190</v>
      </c>
      <c r="AS411" s="577" t="s">
        <v>12191</v>
      </c>
      <c r="AT411" s="542" t="s">
        <v>12192</v>
      </c>
      <c r="AU411" s="499" t="s">
        <v>12193</v>
      </c>
      <c r="AV411" s="499" t="s">
        <v>12194</v>
      </c>
      <c r="AW411" s="513" t="s">
        <v>12195</v>
      </c>
      <c r="AX411" s="513" t="s">
        <v>12196</v>
      </c>
      <c r="AY411" s="612" t="s">
        <v>12197</v>
      </c>
    </row>
    <row r="412" spans="2:51">
      <c r="B412" s="1735" t="s">
        <v>12198</v>
      </c>
      <c r="C412" s="1736">
        <v>0</v>
      </c>
      <c r="D412" s="1736">
        <v>0</v>
      </c>
      <c r="E412" s="1736">
        <v>0</v>
      </c>
      <c r="F412" s="1736">
        <v>0</v>
      </c>
      <c r="G412" s="1736">
        <v>0</v>
      </c>
      <c r="H412" s="1736">
        <v>0</v>
      </c>
      <c r="I412" s="1736">
        <v>0</v>
      </c>
      <c r="J412" s="547">
        <v>0</v>
      </c>
      <c r="K412" s="547">
        <v>0</v>
      </c>
      <c r="L412" s="539">
        <f>I412*J412</f>
        <v>0</v>
      </c>
      <c r="M412" s="542">
        <f>IF(Q412=0,0,((1+Q412)/(1+$C$824))-1)</f>
        <v>0</v>
      </c>
      <c r="N412" s="542">
        <f>IF(Q412=0,0,((1+Q412)/(1+$C$825))-1)</f>
        <v>0</v>
      </c>
      <c r="O412" s="555">
        <v>0</v>
      </c>
      <c r="P412" s="555">
        <v>0</v>
      </c>
      <c r="Q412" s="542">
        <f>P412+O412</f>
        <v>0</v>
      </c>
      <c r="R412" s="550">
        <f>Q412*K412</f>
        <v>0</v>
      </c>
      <c r="S412" s="550">
        <f t="shared" si="43"/>
        <v>0</v>
      </c>
      <c r="T412" s="547">
        <v>0</v>
      </c>
      <c r="U412" s="547">
        <v>0</v>
      </c>
      <c r="V412" s="547">
        <v>0</v>
      </c>
      <c r="X412" s="231" t="s">
        <v>12199</v>
      </c>
      <c r="Z412" s="1369"/>
      <c r="AB412" s="1361"/>
      <c r="AC412" s="1362"/>
      <c r="AD412" s="582">
        <v>401</v>
      </c>
      <c r="AE412" s="576" t="s">
        <v>12200</v>
      </c>
      <c r="AF412" s="593" t="s">
        <v>12201</v>
      </c>
      <c r="AG412" s="593" t="s">
        <v>12202</v>
      </c>
      <c r="AH412" s="593" t="s">
        <v>12203</v>
      </c>
      <c r="AI412" s="593" t="s">
        <v>12204</v>
      </c>
      <c r="AJ412" s="593" t="s">
        <v>12205</v>
      </c>
      <c r="AK412" s="594" t="s">
        <v>12206</v>
      </c>
      <c r="AL412" s="595" t="s">
        <v>12207</v>
      </c>
      <c r="AM412" s="596" t="s">
        <v>12208</v>
      </c>
      <c r="AN412" s="596" t="s">
        <v>12209</v>
      </c>
      <c r="AO412" s="539" t="s">
        <v>12210</v>
      </c>
      <c r="AP412" s="542" t="s">
        <v>12211</v>
      </c>
      <c r="AQ412" s="542" t="s">
        <v>12212</v>
      </c>
      <c r="AR412" s="577" t="s">
        <v>12213</v>
      </c>
      <c r="AS412" s="577" t="s">
        <v>12214</v>
      </c>
      <c r="AT412" s="542" t="s">
        <v>12215</v>
      </c>
      <c r="AU412" s="499" t="s">
        <v>12216</v>
      </c>
      <c r="AV412" s="499" t="s">
        <v>12217</v>
      </c>
      <c r="AW412" s="513" t="s">
        <v>12218</v>
      </c>
      <c r="AX412" s="513" t="s">
        <v>12219</v>
      </c>
      <c r="AY412" s="612" t="s">
        <v>12220</v>
      </c>
    </row>
    <row r="413" spans="2:51" ht="15" thickBot="1">
      <c r="B413" s="1737" t="s">
        <v>12221</v>
      </c>
      <c r="C413" s="535"/>
      <c r="D413" s="560"/>
      <c r="E413" s="560"/>
      <c r="F413" s="560"/>
      <c r="G413" s="560"/>
      <c r="H413" s="560"/>
      <c r="I413" s="535"/>
      <c r="J413" s="536">
        <f>SUM(J213:J412)</f>
        <v>-328.00799999999964</v>
      </c>
      <c r="K413" s="536">
        <f>SUM(K213:K412)</f>
        <v>-2310.1509999999989</v>
      </c>
      <c r="L413" s="537">
        <f>SUM(L213:L412)</f>
        <v>-792.44138356301244</v>
      </c>
      <c r="M413" s="535"/>
      <c r="N413" s="535"/>
      <c r="O413" s="535"/>
      <c r="P413" s="535"/>
      <c r="Q413" s="535"/>
      <c r="R413" s="536">
        <f>SUM(R213:R412)</f>
        <v>-16.835786250000002</v>
      </c>
      <c r="S413" s="536">
        <f>SUM(S213:S412)</f>
        <v>-16.835786250000002</v>
      </c>
      <c r="T413" s="536">
        <f>SUM(T213:T412)</f>
        <v>8.7160000000000011</v>
      </c>
      <c r="U413" s="536">
        <f>SUM(U213:U412)</f>
        <v>-326.68900000000014</v>
      </c>
      <c r="V413" s="551">
        <f>SUM(V213:V412)</f>
        <v>-353.99399999999997</v>
      </c>
      <c r="X413" s="232" t="s">
        <v>12222</v>
      </c>
      <c r="Z413" s="1370"/>
      <c r="AB413" s="1361"/>
      <c r="AC413" s="1362"/>
      <c r="AD413" s="583">
        <v>402</v>
      </c>
      <c r="AE413" s="584" t="s">
        <v>12221</v>
      </c>
      <c r="AF413" s="535"/>
      <c r="AG413" s="599"/>
      <c r="AH413" s="599"/>
      <c r="AI413" s="599"/>
      <c r="AJ413" s="599"/>
      <c r="AK413" s="599"/>
      <c r="AL413" s="535"/>
      <c r="AM413" s="605" t="s">
        <v>12223</v>
      </c>
      <c r="AN413" s="605" t="s">
        <v>12224</v>
      </c>
      <c r="AO413" s="537" t="s">
        <v>12225</v>
      </c>
      <c r="AP413" s="535"/>
      <c r="AQ413" s="535"/>
      <c r="AR413" s="535"/>
      <c r="AS413" s="535"/>
      <c r="AT413" s="535"/>
      <c r="AU413" s="605" t="s">
        <v>12226</v>
      </c>
      <c r="AV413" s="605" t="s">
        <v>12227</v>
      </c>
      <c r="AW413" s="605" t="s">
        <v>12228</v>
      </c>
      <c r="AX413" s="605" t="s">
        <v>12229</v>
      </c>
      <c r="AY413" s="609" t="s">
        <v>12230</v>
      </c>
    </row>
    <row r="414" spans="2:51" ht="15" thickBot="1">
      <c r="B414" s="1746"/>
      <c r="C414" s="1739"/>
      <c r="D414" s="1739"/>
      <c r="E414" s="1739"/>
      <c r="F414" s="1739"/>
      <c r="G414" s="1739"/>
      <c r="H414" s="1739"/>
      <c r="I414" s="1739"/>
      <c r="J414" s="1740"/>
      <c r="K414" s="1740"/>
      <c r="L414" s="1740"/>
      <c r="M414" s="1739"/>
      <c r="N414" s="1739"/>
      <c r="O414" s="1739"/>
      <c r="P414" s="1739"/>
      <c r="Q414" s="1739"/>
      <c r="R414" s="1740"/>
      <c r="S414" s="1740"/>
      <c r="T414" s="566"/>
      <c r="U414" s="566"/>
      <c r="V414" s="566"/>
      <c r="AB414" s="1361"/>
      <c r="AC414" s="1362"/>
      <c r="AD414" s="1747"/>
      <c r="AE414" s="1748"/>
      <c r="AF414" s="1739"/>
      <c r="AG414" s="1739"/>
      <c r="AH414" s="1739"/>
      <c r="AI414" s="1739"/>
      <c r="AJ414" s="1739"/>
      <c r="AK414" s="1739"/>
      <c r="AL414" s="1739"/>
      <c r="AM414" s="1740"/>
      <c r="AN414" s="1740"/>
      <c r="AO414" s="1740"/>
      <c r="AP414" s="1739"/>
      <c r="AQ414" s="1739"/>
      <c r="AR414" s="1743"/>
      <c r="AS414" s="1739"/>
      <c r="AT414" s="1744"/>
      <c r="AU414" s="1745"/>
      <c r="AV414" s="1745"/>
      <c r="AW414" s="219"/>
      <c r="AX414" s="219"/>
      <c r="AY414" s="219"/>
    </row>
    <row r="415" spans="2:51" ht="15" thickBot="1">
      <c r="B415" s="233" t="s">
        <v>12231</v>
      </c>
      <c r="C415" s="1733"/>
      <c r="D415" s="1733"/>
      <c r="E415" s="1733"/>
      <c r="F415" s="1733"/>
      <c r="G415" s="1733"/>
      <c r="H415" s="1733"/>
      <c r="I415" s="1739"/>
      <c r="J415" s="1740"/>
      <c r="K415" s="1740"/>
      <c r="L415" s="1740"/>
      <c r="M415" s="1739"/>
      <c r="N415" s="1739"/>
      <c r="O415" s="1739"/>
      <c r="P415" s="1739"/>
      <c r="Q415" s="1739"/>
      <c r="R415" s="1740"/>
      <c r="S415" s="1740"/>
      <c r="T415" s="566"/>
      <c r="U415" s="566"/>
      <c r="V415" s="566"/>
      <c r="AB415" s="1361"/>
      <c r="AC415" s="1362"/>
      <c r="AD415" s="1229" t="s">
        <v>12232</v>
      </c>
      <c r="AE415" s="323" t="s">
        <v>12231</v>
      </c>
      <c r="AF415" s="1733"/>
      <c r="AG415" s="1733"/>
      <c r="AH415" s="1733"/>
      <c r="AI415" s="1733"/>
      <c r="AJ415" s="1733"/>
      <c r="AK415" s="1733"/>
      <c r="AL415" s="1739"/>
      <c r="AM415" s="1740"/>
      <c r="AN415" s="1740"/>
      <c r="AO415" s="1740"/>
      <c r="AP415" s="1739"/>
      <c r="AQ415" s="1739"/>
      <c r="AR415" s="1743"/>
      <c r="AS415" s="1739"/>
      <c r="AT415" s="1744"/>
      <c r="AU415" s="1745"/>
      <c r="AV415" s="1745"/>
      <c r="AW415" s="219"/>
      <c r="AX415" s="219"/>
      <c r="AY415" s="219"/>
    </row>
    <row r="416" spans="2:51" ht="15" thickBot="1">
      <c r="B416" s="1735" t="s">
        <v>12233</v>
      </c>
      <c r="C416" s="1736" t="s">
        <v>12234</v>
      </c>
      <c r="D416" s="1736" t="s">
        <v>3379</v>
      </c>
      <c r="E416" s="1736" t="s">
        <v>3354</v>
      </c>
      <c r="F416" s="1736" t="s">
        <v>3380</v>
      </c>
      <c r="G416" s="1736">
        <v>0</v>
      </c>
      <c r="H416" s="1736">
        <v>0</v>
      </c>
      <c r="I416" s="1736">
        <v>21.424657534246574</v>
      </c>
      <c r="J416" s="547">
        <v>-71.274000000000001</v>
      </c>
      <c r="K416" s="547">
        <v>-71.274000000000001</v>
      </c>
      <c r="L416" s="561">
        <f>I416*J416</f>
        <v>-1527.0210410958903</v>
      </c>
      <c r="M416" s="555">
        <v>1.9800000000000002E-2</v>
      </c>
      <c r="N416" s="563"/>
      <c r="O416" s="563"/>
      <c r="P416" s="563"/>
      <c r="Q416" s="540">
        <f>IF(M416=0,0,((1+M416)*(1+C$824))-1)</f>
        <v>3.5096999999999934E-2</v>
      </c>
      <c r="R416" s="549">
        <f>Q416*K416</f>
        <v>-2.5015035779999955</v>
      </c>
      <c r="S416" s="549">
        <f xml:space="preserve"> M416*K416</f>
        <v>-1.4112252000000001</v>
      </c>
      <c r="T416" s="547">
        <v>0</v>
      </c>
      <c r="U416" s="547">
        <v>-71.274000000000001</v>
      </c>
      <c r="V416" s="547">
        <v>-120.265</v>
      </c>
      <c r="X416" s="230" t="s">
        <v>12235</v>
      </c>
      <c r="Z416" s="1368"/>
      <c r="AB416" s="1361"/>
      <c r="AC416" s="1362"/>
      <c r="AD416" s="579">
        <v>403</v>
      </c>
      <c r="AE416" s="580" t="s">
        <v>12236</v>
      </c>
      <c r="AF416" s="589" t="s">
        <v>12237</v>
      </c>
      <c r="AG416" s="589" t="s">
        <v>12238</v>
      </c>
      <c r="AH416" s="589" t="s">
        <v>12239</v>
      </c>
      <c r="AI416" s="589" t="s">
        <v>12240</v>
      </c>
      <c r="AJ416" s="589" t="s">
        <v>12241</v>
      </c>
      <c r="AK416" s="590" t="s">
        <v>12242</v>
      </c>
      <c r="AL416" s="591" t="s">
        <v>12243</v>
      </c>
      <c r="AM416" s="592" t="s">
        <v>12244</v>
      </c>
      <c r="AN416" s="592" t="s">
        <v>12245</v>
      </c>
      <c r="AO416" s="561" t="s">
        <v>12246</v>
      </c>
      <c r="AP416" s="581" t="s">
        <v>12247</v>
      </c>
      <c r="AQ416" s="558"/>
      <c r="AR416" s="558"/>
      <c r="AS416" s="558"/>
      <c r="AT416" s="540" t="s">
        <v>12248</v>
      </c>
      <c r="AU416" s="386" t="s">
        <v>12249</v>
      </c>
      <c r="AV416" s="386" t="s">
        <v>12250</v>
      </c>
      <c r="AW416" s="512" t="s">
        <v>12251</v>
      </c>
      <c r="AX416" s="512" t="s">
        <v>12252</v>
      </c>
      <c r="AY416" s="611" t="s">
        <v>12253</v>
      </c>
    </row>
    <row r="417" spans="2:51" ht="15" customHeight="1" outlineLevel="1" thickBot="1">
      <c r="B417" s="1735" t="s">
        <v>12254</v>
      </c>
      <c r="C417" s="1736" t="s">
        <v>12255</v>
      </c>
      <c r="D417" s="1736" t="s">
        <v>3379</v>
      </c>
      <c r="E417" s="1736" t="s">
        <v>3354</v>
      </c>
      <c r="F417" s="1736" t="s">
        <v>3380</v>
      </c>
      <c r="G417" s="1736">
        <v>0</v>
      </c>
      <c r="H417" s="1736">
        <v>0</v>
      </c>
      <c r="I417" s="1736">
        <v>26.427397260273974</v>
      </c>
      <c r="J417" s="547">
        <v>-142.548</v>
      </c>
      <c r="K417" s="547">
        <v>-142.548</v>
      </c>
      <c r="L417" s="562">
        <f t="shared" ref="L417:L480" si="44">I417*J417</f>
        <v>-3767.1726246575345</v>
      </c>
      <c r="M417" s="555">
        <v>1.8460000000000001E-2</v>
      </c>
      <c r="N417" s="564"/>
      <c r="O417" s="564"/>
      <c r="P417" s="564"/>
      <c r="Q417" s="542">
        <f t="shared" ref="Q417:Q480" si="45">IF(M417=0,0,((1+M417)*(1+C$824))-1)</f>
        <v>3.3736899999999848E-2</v>
      </c>
      <c r="R417" s="550">
        <f t="shared" ref="R417:R480" si="46">Q417*K417</f>
        <v>-4.8091276211999787</v>
      </c>
      <c r="S417" s="550">
        <f t="shared" ref="S417:S480" si="47" xml:space="preserve"> M417*K417</f>
        <v>-2.6314360800000003</v>
      </c>
      <c r="T417" s="547">
        <v>0</v>
      </c>
      <c r="U417" s="547">
        <v>-142.548</v>
      </c>
      <c r="V417" s="547">
        <v>-251.98099999999999</v>
      </c>
      <c r="X417" s="231" t="s">
        <v>12256</v>
      </c>
      <c r="Z417" s="1369"/>
      <c r="AB417" s="1361"/>
      <c r="AC417" s="1362"/>
      <c r="AD417" s="582">
        <v>404</v>
      </c>
      <c r="AE417" s="576" t="s">
        <v>12257</v>
      </c>
      <c r="AF417" s="593" t="s">
        <v>12258</v>
      </c>
      <c r="AG417" s="593" t="s">
        <v>12259</v>
      </c>
      <c r="AH417" s="593" t="s">
        <v>12260</v>
      </c>
      <c r="AI417" s="593" t="s">
        <v>12261</v>
      </c>
      <c r="AJ417" s="593" t="s">
        <v>12262</v>
      </c>
      <c r="AK417" s="594" t="s">
        <v>12263</v>
      </c>
      <c r="AL417" s="595" t="s">
        <v>12264</v>
      </c>
      <c r="AM417" s="596" t="s">
        <v>12265</v>
      </c>
      <c r="AN417" s="596" t="s">
        <v>12266</v>
      </c>
      <c r="AO417" s="562" t="s">
        <v>12267</v>
      </c>
      <c r="AP417" s="577" t="s">
        <v>12268</v>
      </c>
      <c r="AQ417" s="557"/>
      <c r="AR417" s="557"/>
      <c r="AS417" s="557"/>
      <c r="AT417" s="542" t="s">
        <v>12269</v>
      </c>
      <c r="AU417" s="499" t="s">
        <v>12270</v>
      </c>
      <c r="AV417" s="499" t="s">
        <v>12271</v>
      </c>
      <c r="AW417" s="513" t="s">
        <v>12272</v>
      </c>
      <c r="AX417" s="513" t="s">
        <v>12273</v>
      </c>
      <c r="AY417" s="612" t="s">
        <v>12274</v>
      </c>
    </row>
    <row r="418" spans="2:51" ht="15" customHeight="1" outlineLevel="1" thickBot="1">
      <c r="B418" s="1735" t="s">
        <v>12275</v>
      </c>
      <c r="C418" s="1736" t="s">
        <v>12276</v>
      </c>
      <c r="D418" s="1736" t="s">
        <v>3379</v>
      </c>
      <c r="E418" s="1736" t="s">
        <v>3354</v>
      </c>
      <c r="F418" s="1736" t="s">
        <v>3380</v>
      </c>
      <c r="G418" s="1736">
        <v>0</v>
      </c>
      <c r="H418" s="1736">
        <v>0</v>
      </c>
      <c r="I418" s="1736">
        <v>28.43013698630137</v>
      </c>
      <c r="J418" s="547">
        <v>-285.09500000000003</v>
      </c>
      <c r="K418" s="547">
        <v>-285.09500000000003</v>
      </c>
      <c r="L418" s="562">
        <f t="shared" si="44"/>
        <v>-8105.2899041095898</v>
      </c>
      <c r="M418" s="555">
        <v>1.8190000000000001E-2</v>
      </c>
      <c r="N418" s="564"/>
      <c r="O418" s="564"/>
      <c r="P418" s="564"/>
      <c r="Q418" s="542">
        <f t="shared" si="45"/>
        <v>3.3462849999999822E-2</v>
      </c>
      <c r="R418" s="550">
        <f t="shared" si="46"/>
        <v>-9.5400912207499502</v>
      </c>
      <c r="S418" s="550">
        <f t="shared" si="47"/>
        <v>-5.1858780500000012</v>
      </c>
      <c r="T418" s="547">
        <v>0.442</v>
      </c>
      <c r="U418" s="547">
        <v>-284.65300000000002</v>
      </c>
      <c r="V418" s="547">
        <v>-509.41899999999998</v>
      </c>
      <c r="X418" s="231" t="s">
        <v>12277</v>
      </c>
      <c r="Z418" s="1369"/>
      <c r="AB418" s="1361"/>
      <c r="AC418" s="1362"/>
      <c r="AD418" s="582">
        <v>405</v>
      </c>
      <c r="AE418" s="576" t="s">
        <v>12278</v>
      </c>
      <c r="AF418" s="593" t="s">
        <v>12279</v>
      </c>
      <c r="AG418" s="593" t="s">
        <v>12280</v>
      </c>
      <c r="AH418" s="593" t="s">
        <v>12281</v>
      </c>
      <c r="AI418" s="593" t="s">
        <v>12282</v>
      </c>
      <c r="AJ418" s="593" t="s">
        <v>12283</v>
      </c>
      <c r="AK418" s="594" t="s">
        <v>12284</v>
      </c>
      <c r="AL418" s="595" t="s">
        <v>12285</v>
      </c>
      <c r="AM418" s="596" t="s">
        <v>12286</v>
      </c>
      <c r="AN418" s="596" t="s">
        <v>12287</v>
      </c>
      <c r="AO418" s="562" t="s">
        <v>12288</v>
      </c>
      <c r="AP418" s="577" t="s">
        <v>12289</v>
      </c>
      <c r="AQ418" s="557"/>
      <c r="AR418" s="557"/>
      <c r="AS418" s="557"/>
      <c r="AT418" s="542" t="s">
        <v>12290</v>
      </c>
      <c r="AU418" s="499" t="s">
        <v>12291</v>
      </c>
      <c r="AV418" s="499" t="s">
        <v>12292</v>
      </c>
      <c r="AW418" s="513" t="s">
        <v>12293</v>
      </c>
      <c r="AX418" s="513" t="s">
        <v>12294</v>
      </c>
      <c r="AY418" s="612" t="s">
        <v>12295</v>
      </c>
    </row>
    <row r="419" spans="2:51" ht="15" customHeight="1" outlineLevel="1" thickBot="1">
      <c r="B419" s="1735" t="s">
        <v>12296</v>
      </c>
      <c r="C419" s="1736" t="s">
        <v>12297</v>
      </c>
      <c r="D419" s="1736" t="s">
        <v>3379</v>
      </c>
      <c r="E419" s="1736" t="s">
        <v>3354</v>
      </c>
      <c r="F419" s="1736" t="s">
        <v>3380</v>
      </c>
      <c r="G419" s="1736">
        <v>0</v>
      </c>
      <c r="H419" s="1736">
        <v>0</v>
      </c>
      <c r="I419" s="1736">
        <v>36.435616438356163</v>
      </c>
      <c r="J419" s="547">
        <v>-285.09500000000003</v>
      </c>
      <c r="K419" s="547">
        <v>-285.09500000000003</v>
      </c>
      <c r="L419" s="562">
        <f>I419*J419</f>
        <v>-10387.612068493152</v>
      </c>
      <c r="M419" s="555">
        <v>1.771E-2</v>
      </c>
      <c r="N419" s="564"/>
      <c r="O419" s="564"/>
      <c r="P419" s="564"/>
      <c r="Q419" s="542">
        <f t="shared" si="45"/>
        <v>3.2975649999999801E-2</v>
      </c>
      <c r="R419" s="550">
        <f t="shared" si="46"/>
        <v>-9.4011929367499434</v>
      </c>
      <c r="S419" s="550">
        <f t="shared" si="47"/>
        <v>-5.0490324500000003</v>
      </c>
      <c r="T419" s="547">
        <v>0.47</v>
      </c>
      <c r="U419" s="547">
        <v>-284.62599999999998</v>
      </c>
      <c r="V419" s="547">
        <v>-499.214</v>
      </c>
      <c r="X419" s="231" t="s">
        <v>12298</v>
      </c>
      <c r="Z419" s="1369"/>
      <c r="AB419" s="1361"/>
      <c r="AC419" s="1362"/>
      <c r="AD419" s="582">
        <v>406</v>
      </c>
      <c r="AE419" s="576" t="s">
        <v>12299</v>
      </c>
      <c r="AF419" s="593" t="s">
        <v>12300</v>
      </c>
      <c r="AG419" s="593" t="s">
        <v>12301</v>
      </c>
      <c r="AH419" s="593" t="s">
        <v>12302</v>
      </c>
      <c r="AI419" s="593" t="s">
        <v>12303</v>
      </c>
      <c r="AJ419" s="593" t="s">
        <v>12304</v>
      </c>
      <c r="AK419" s="594" t="s">
        <v>12305</v>
      </c>
      <c r="AL419" s="595" t="s">
        <v>12306</v>
      </c>
      <c r="AM419" s="596" t="s">
        <v>12307</v>
      </c>
      <c r="AN419" s="596" t="s">
        <v>12308</v>
      </c>
      <c r="AO419" s="562" t="s">
        <v>12309</v>
      </c>
      <c r="AP419" s="577" t="s">
        <v>12310</v>
      </c>
      <c r="AQ419" s="557"/>
      <c r="AR419" s="557"/>
      <c r="AS419" s="557"/>
      <c r="AT419" s="542" t="s">
        <v>12311</v>
      </c>
      <c r="AU419" s="499" t="s">
        <v>12312</v>
      </c>
      <c r="AV419" s="499" t="s">
        <v>12313</v>
      </c>
      <c r="AW419" s="513" t="s">
        <v>12314</v>
      </c>
      <c r="AX419" s="513" t="s">
        <v>12315</v>
      </c>
      <c r="AY419" s="612" t="s">
        <v>12316</v>
      </c>
    </row>
    <row r="420" spans="2:51" ht="15" customHeight="1" outlineLevel="1" thickBot="1">
      <c r="B420" s="1735" t="s">
        <v>12317</v>
      </c>
      <c r="C420" s="1736" t="s">
        <v>12318</v>
      </c>
      <c r="D420" s="1736" t="s">
        <v>3379</v>
      </c>
      <c r="E420" s="1736" t="s">
        <v>3354</v>
      </c>
      <c r="F420" s="1736" t="s">
        <v>3380</v>
      </c>
      <c r="G420" s="1736">
        <v>0</v>
      </c>
      <c r="H420" s="1736">
        <v>0</v>
      </c>
      <c r="I420" s="1736">
        <v>41.438356164383563</v>
      </c>
      <c r="J420" s="547">
        <v>-498.91699999999997</v>
      </c>
      <c r="K420" s="547">
        <v>-498.91699999999997</v>
      </c>
      <c r="L420" s="562">
        <f t="shared" si="44"/>
        <v>-20674.300342465755</v>
      </c>
      <c r="M420" s="555">
        <v>1.7600000000000001E-2</v>
      </c>
      <c r="N420" s="564"/>
      <c r="O420" s="564"/>
      <c r="P420" s="564"/>
      <c r="Q420" s="542">
        <f t="shared" si="45"/>
        <v>3.2864000000000004E-2</v>
      </c>
      <c r="R420" s="550">
        <f t="shared" si="46"/>
        <v>-16.396408288</v>
      </c>
      <c r="S420" s="550">
        <f t="shared" si="47"/>
        <v>-8.7809392000000006</v>
      </c>
      <c r="T420" s="547">
        <v>0.84799999999999998</v>
      </c>
      <c r="U420" s="547">
        <v>-498.06900000000002</v>
      </c>
      <c r="V420" s="547">
        <v>-840.01700000000005</v>
      </c>
      <c r="X420" s="231" t="s">
        <v>12319</v>
      </c>
      <c r="Z420" s="1369"/>
      <c r="AB420" s="1361"/>
      <c r="AC420" s="1362"/>
      <c r="AD420" s="582">
        <v>407</v>
      </c>
      <c r="AE420" s="576" t="s">
        <v>12320</v>
      </c>
      <c r="AF420" s="593" t="s">
        <v>12321</v>
      </c>
      <c r="AG420" s="593" t="s">
        <v>12322</v>
      </c>
      <c r="AH420" s="593" t="s">
        <v>12323</v>
      </c>
      <c r="AI420" s="593" t="s">
        <v>12324</v>
      </c>
      <c r="AJ420" s="593" t="s">
        <v>12325</v>
      </c>
      <c r="AK420" s="594" t="s">
        <v>12326</v>
      </c>
      <c r="AL420" s="595" t="s">
        <v>12327</v>
      </c>
      <c r="AM420" s="596" t="s">
        <v>12328</v>
      </c>
      <c r="AN420" s="596" t="s">
        <v>12329</v>
      </c>
      <c r="AO420" s="562" t="s">
        <v>12330</v>
      </c>
      <c r="AP420" s="577" t="s">
        <v>12331</v>
      </c>
      <c r="AQ420" s="557"/>
      <c r="AR420" s="557"/>
      <c r="AS420" s="557"/>
      <c r="AT420" s="542" t="s">
        <v>12332</v>
      </c>
      <c r="AU420" s="499" t="s">
        <v>12333</v>
      </c>
      <c r="AV420" s="499" t="s">
        <v>12334</v>
      </c>
      <c r="AW420" s="513" t="s">
        <v>12335</v>
      </c>
      <c r="AX420" s="513" t="s">
        <v>12336</v>
      </c>
      <c r="AY420" s="612" t="s">
        <v>12337</v>
      </c>
    </row>
    <row r="421" spans="2:51" ht="15" customHeight="1" outlineLevel="1" thickBot="1">
      <c r="B421" s="1735" t="s">
        <v>12338</v>
      </c>
      <c r="C421" s="1736" t="s">
        <v>12339</v>
      </c>
      <c r="D421" s="1736" t="s">
        <v>3379</v>
      </c>
      <c r="E421" s="1736" t="s">
        <v>3354</v>
      </c>
      <c r="F421" s="1736" t="s">
        <v>3380</v>
      </c>
      <c r="G421" s="1736">
        <v>0</v>
      </c>
      <c r="H421" s="1736">
        <v>0</v>
      </c>
      <c r="I421" s="1736">
        <v>19.723287671232878</v>
      </c>
      <c r="J421" s="547">
        <v>-67.549000000000007</v>
      </c>
      <c r="K421" s="547">
        <v>-67.549000000000007</v>
      </c>
      <c r="L421" s="562">
        <f t="shared" si="44"/>
        <v>-1332.2883589041098</v>
      </c>
      <c r="M421" s="555">
        <v>3.8530000000000002E-2</v>
      </c>
      <c r="N421" s="564"/>
      <c r="O421" s="564"/>
      <c r="P421" s="564"/>
      <c r="Q421" s="542">
        <f t="shared" si="45"/>
        <v>5.4107949999999905E-2</v>
      </c>
      <c r="R421" s="550">
        <f t="shared" si="46"/>
        <v>-3.6549379145499938</v>
      </c>
      <c r="S421" s="550">
        <f t="shared" si="47"/>
        <v>-2.6026629700000004</v>
      </c>
      <c r="T421" s="547">
        <v>0</v>
      </c>
      <c r="U421" s="547">
        <v>-67.549000000000007</v>
      </c>
      <c r="V421" s="547">
        <v>-140.21600000000001</v>
      </c>
      <c r="X421" s="231" t="s">
        <v>12340</v>
      </c>
      <c r="Z421" s="1369"/>
      <c r="AB421" s="1361"/>
      <c r="AC421" s="1362"/>
      <c r="AD421" s="582">
        <v>408</v>
      </c>
      <c r="AE421" s="576" t="s">
        <v>12341</v>
      </c>
      <c r="AF421" s="593" t="s">
        <v>12342</v>
      </c>
      <c r="AG421" s="593" t="s">
        <v>12343</v>
      </c>
      <c r="AH421" s="593" t="s">
        <v>12344</v>
      </c>
      <c r="AI421" s="593" t="s">
        <v>12345</v>
      </c>
      <c r="AJ421" s="593" t="s">
        <v>12346</v>
      </c>
      <c r="AK421" s="594" t="s">
        <v>12347</v>
      </c>
      <c r="AL421" s="595" t="s">
        <v>12348</v>
      </c>
      <c r="AM421" s="596" t="s">
        <v>12349</v>
      </c>
      <c r="AN421" s="596" t="s">
        <v>12350</v>
      </c>
      <c r="AO421" s="562" t="s">
        <v>12351</v>
      </c>
      <c r="AP421" s="577" t="s">
        <v>12352</v>
      </c>
      <c r="AQ421" s="557"/>
      <c r="AR421" s="557"/>
      <c r="AS421" s="557"/>
      <c r="AT421" s="542" t="s">
        <v>12353</v>
      </c>
      <c r="AU421" s="499" t="s">
        <v>12354</v>
      </c>
      <c r="AV421" s="499" t="s">
        <v>12355</v>
      </c>
      <c r="AW421" s="513" t="s">
        <v>12356</v>
      </c>
      <c r="AX421" s="513" t="s">
        <v>12357</v>
      </c>
      <c r="AY421" s="612" t="s">
        <v>12358</v>
      </c>
    </row>
    <row r="422" spans="2:51" ht="15" customHeight="1" outlineLevel="1" thickBot="1">
      <c r="B422" s="1735" t="s">
        <v>12359</v>
      </c>
      <c r="C422" s="1736" t="s">
        <v>12360</v>
      </c>
      <c r="D422" s="1736" t="s">
        <v>3379</v>
      </c>
      <c r="E422" s="1736" t="s">
        <v>3354</v>
      </c>
      <c r="F422" s="1736" t="s">
        <v>3380</v>
      </c>
      <c r="G422" s="1736">
        <v>0</v>
      </c>
      <c r="H422" s="1736">
        <v>0</v>
      </c>
      <c r="I422" s="1736">
        <v>21.531506849315068</v>
      </c>
      <c r="J422" s="547">
        <v>-75.876999999999995</v>
      </c>
      <c r="K422" s="547">
        <v>-75.876999999999995</v>
      </c>
      <c r="L422" s="562">
        <f t="shared" si="44"/>
        <v>-1633.7461452054793</v>
      </c>
      <c r="M422" s="555">
        <v>2.0910000000000002E-2</v>
      </c>
      <c r="N422" s="564"/>
      <c r="O422" s="564"/>
      <c r="P422" s="564"/>
      <c r="Q422" s="542">
        <f t="shared" si="45"/>
        <v>3.6223649999999941E-2</v>
      </c>
      <c r="R422" s="550">
        <f t="shared" si="46"/>
        <v>-2.7485418910499955</v>
      </c>
      <c r="S422" s="550">
        <f t="shared" si="47"/>
        <v>-1.5865880699999999</v>
      </c>
      <c r="T422" s="547">
        <v>0.121</v>
      </c>
      <c r="U422" s="547">
        <v>-75.756</v>
      </c>
      <c r="V422" s="547">
        <v>-131.64500000000001</v>
      </c>
      <c r="X422" s="231" t="s">
        <v>12361</v>
      </c>
      <c r="Z422" s="1369"/>
      <c r="AB422" s="1361"/>
      <c r="AC422" s="1362"/>
      <c r="AD422" s="582">
        <v>409</v>
      </c>
      <c r="AE422" s="576" t="s">
        <v>12362</v>
      </c>
      <c r="AF422" s="593" t="s">
        <v>12363</v>
      </c>
      <c r="AG422" s="593" t="s">
        <v>12364</v>
      </c>
      <c r="AH422" s="593" t="s">
        <v>12365</v>
      </c>
      <c r="AI422" s="593" t="s">
        <v>12366</v>
      </c>
      <c r="AJ422" s="593" t="s">
        <v>12367</v>
      </c>
      <c r="AK422" s="594" t="s">
        <v>12368</v>
      </c>
      <c r="AL422" s="595" t="s">
        <v>12369</v>
      </c>
      <c r="AM422" s="596" t="s">
        <v>12370</v>
      </c>
      <c r="AN422" s="596" t="s">
        <v>12371</v>
      </c>
      <c r="AO422" s="562" t="s">
        <v>12372</v>
      </c>
      <c r="AP422" s="577" t="s">
        <v>12373</v>
      </c>
      <c r="AQ422" s="557"/>
      <c r="AR422" s="557"/>
      <c r="AS422" s="557"/>
      <c r="AT422" s="542" t="s">
        <v>12374</v>
      </c>
      <c r="AU422" s="499" t="s">
        <v>12375</v>
      </c>
      <c r="AV422" s="499" t="s">
        <v>12376</v>
      </c>
      <c r="AW422" s="513" t="s">
        <v>12377</v>
      </c>
      <c r="AX422" s="513" t="s">
        <v>12378</v>
      </c>
      <c r="AY422" s="612" t="s">
        <v>12379</v>
      </c>
    </row>
    <row r="423" spans="2:51" ht="15" customHeight="1" outlineLevel="1" thickBot="1">
      <c r="B423" s="1735" t="s">
        <v>12380</v>
      </c>
      <c r="C423" s="1736" t="s">
        <v>12381</v>
      </c>
      <c r="D423" s="1736" t="s">
        <v>3379</v>
      </c>
      <c r="E423" s="1736" t="s">
        <v>3354</v>
      </c>
      <c r="F423" s="1736" t="s">
        <v>3380</v>
      </c>
      <c r="G423" s="1736" t="s">
        <v>12382</v>
      </c>
      <c r="H423" s="1736">
        <v>0</v>
      </c>
      <c r="I423" s="1736">
        <v>13.310745490956217</v>
      </c>
      <c r="J423" s="547">
        <v>-45.313000000000002</v>
      </c>
      <c r="K423" s="547">
        <v>-45.313000000000002</v>
      </c>
      <c r="L423" s="562">
        <f t="shared" si="44"/>
        <v>-603.14981043169905</v>
      </c>
      <c r="M423" s="555">
        <v>1.9740000000000001E-2</v>
      </c>
      <c r="N423" s="564"/>
      <c r="O423" s="564"/>
      <c r="P423" s="564"/>
      <c r="Q423" s="542">
        <f t="shared" si="45"/>
        <v>3.5036099999999903E-2</v>
      </c>
      <c r="R423" s="550">
        <f t="shared" si="46"/>
        <v>-1.5875907992999958</v>
      </c>
      <c r="S423" s="550">
        <f t="shared" si="47"/>
        <v>-0.89447862000000011</v>
      </c>
      <c r="T423" s="547">
        <v>0.124</v>
      </c>
      <c r="U423" s="547">
        <v>-45.189</v>
      </c>
      <c r="V423" s="547">
        <v>-66.456000000000003</v>
      </c>
      <c r="X423" s="231" t="s">
        <v>12383</v>
      </c>
      <c r="Z423" s="1369"/>
      <c r="AB423" s="1361"/>
      <c r="AC423" s="1362"/>
      <c r="AD423" s="582">
        <v>410</v>
      </c>
      <c r="AE423" s="576" t="s">
        <v>12384</v>
      </c>
      <c r="AF423" s="593" t="s">
        <v>12385</v>
      </c>
      <c r="AG423" s="593" t="s">
        <v>12386</v>
      </c>
      <c r="AH423" s="593" t="s">
        <v>12387</v>
      </c>
      <c r="AI423" s="593" t="s">
        <v>12388</v>
      </c>
      <c r="AJ423" s="593" t="s">
        <v>12389</v>
      </c>
      <c r="AK423" s="594" t="s">
        <v>12390</v>
      </c>
      <c r="AL423" s="595" t="s">
        <v>12391</v>
      </c>
      <c r="AM423" s="596" t="s">
        <v>12392</v>
      </c>
      <c r="AN423" s="596" t="s">
        <v>12393</v>
      </c>
      <c r="AO423" s="562" t="s">
        <v>12394</v>
      </c>
      <c r="AP423" s="577" t="s">
        <v>12395</v>
      </c>
      <c r="AQ423" s="557"/>
      <c r="AR423" s="557"/>
      <c r="AS423" s="557"/>
      <c r="AT423" s="542" t="s">
        <v>12396</v>
      </c>
      <c r="AU423" s="499" t="s">
        <v>12397</v>
      </c>
      <c r="AV423" s="499" t="s">
        <v>12398</v>
      </c>
      <c r="AW423" s="513" t="s">
        <v>12399</v>
      </c>
      <c r="AX423" s="513" t="s">
        <v>12400</v>
      </c>
      <c r="AY423" s="612" t="s">
        <v>12401</v>
      </c>
    </row>
    <row r="424" spans="2:51" ht="15" customHeight="1" outlineLevel="1" thickBot="1">
      <c r="B424" s="1735" t="s">
        <v>12402</v>
      </c>
      <c r="C424" s="1736" t="s">
        <v>12403</v>
      </c>
      <c r="D424" s="1736" t="s">
        <v>3379</v>
      </c>
      <c r="E424" s="1736" t="s">
        <v>3354</v>
      </c>
      <c r="F424" s="1736" t="s">
        <v>3380</v>
      </c>
      <c r="G424" s="1736">
        <v>0</v>
      </c>
      <c r="H424" s="1736">
        <v>0</v>
      </c>
      <c r="I424" s="1736">
        <v>13.726027397260275</v>
      </c>
      <c r="J424" s="547">
        <v>-45.405999999999999</v>
      </c>
      <c r="K424" s="547">
        <v>-45.405999999999999</v>
      </c>
      <c r="L424" s="562">
        <f t="shared" si="44"/>
        <v>-623.24400000000003</v>
      </c>
      <c r="M424" s="555">
        <v>7.4999999999999997E-3</v>
      </c>
      <c r="N424" s="564"/>
      <c r="O424" s="564"/>
      <c r="P424" s="564"/>
      <c r="Q424" s="542">
        <f t="shared" si="45"/>
        <v>2.2612499999999924E-2</v>
      </c>
      <c r="R424" s="550">
        <f t="shared" si="46"/>
        <v>-1.0267431749999965</v>
      </c>
      <c r="S424" s="550">
        <f t="shared" si="47"/>
        <v>-0.34054499999999999</v>
      </c>
      <c r="T424" s="547">
        <v>8.7999999999999995E-2</v>
      </c>
      <c r="U424" s="547">
        <v>-45.317999999999998</v>
      </c>
      <c r="V424" s="547">
        <v>-58.752000000000002</v>
      </c>
      <c r="X424" s="231" t="s">
        <v>12404</v>
      </c>
      <c r="Z424" s="1369"/>
      <c r="AB424" s="1361"/>
      <c r="AC424" s="1362"/>
      <c r="AD424" s="582">
        <v>411</v>
      </c>
      <c r="AE424" s="576" t="s">
        <v>12405</v>
      </c>
      <c r="AF424" s="593" t="s">
        <v>12406</v>
      </c>
      <c r="AG424" s="593" t="s">
        <v>12407</v>
      </c>
      <c r="AH424" s="593" t="s">
        <v>12408</v>
      </c>
      <c r="AI424" s="593" t="s">
        <v>12409</v>
      </c>
      <c r="AJ424" s="593" t="s">
        <v>12410</v>
      </c>
      <c r="AK424" s="594" t="s">
        <v>12411</v>
      </c>
      <c r="AL424" s="595" t="s">
        <v>12412</v>
      </c>
      <c r="AM424" s="596" t="s">
        <v>12413</v>
      </c>
      <c r="AN424" s="596" t="s">
        <v>12414</v>
      </c>
      <c r="AO424" s="562" t="s">
        <v>12415</v>
      </c>
      <c r="AP424" s="577" t="s">
        <v>12416</v>
      </c>
      <c r="AQ424" s="557"/>
      <c r="AR424" s="557"/>
      <c r="AS424" s="557"/>
      <c r="AT424" s="542" t="s">
        <v>12417</v>
      </c>
      <c r="AU424" s="499" t="s">
        <v>12418</v>
      </c>
      <c r="AV424" s="499" t="s">
        <v>12419</v>
      </c>
      <c r="AW424" s="513" t="s">
        <v>12420</v>
      </c>
      <c r="AX424" s="513" t="s">
        <v>12421</v>
      </c>
      <c r="AY424" s="612" t="s">
        <v>12422</v>
      </c>
    </row>
    <row r="425" spans="2:51" ht="15" customHeight="1" outlineLevel="1" thickBot="1">
      <c r="B425" s="1735" t="s">
        <v>12423</v>
      </c>
      <c r="C425" s="1736" t="s">
        <v>12424</v>
      </c>
      <c r="D425" s="1736" t="s">
        <v>3379</v>
      </c>
      <c r="E425" s="1736" t="s">
        <v>3354</v>
      </c>
      <c r="F425" s="1736" t="s">
        <v>3380</v>
      </c>
      <c r="G425" s="1736">
        <v>0</v>
      </c>
      <c r="H425" s="1736">
        <v>0</v>
      </c>
      <c r="I425" s="1736">
        <v>6.7287671232876711</v>
      </c>
      <c r="J425" s="547">
        <v>-51.084000000000003</v>
      </c>
      <c r="K425" s="547">
        <v>-51.084000000000003</v>
      </c>
      <c r="L425" s="562">
        <f t="shared" si="44"/>
        <v>-343.73233972602742</v>
      </c>
      <c r="M425" s="555">
        <v>7.2100000000000003E-3</v>
      </c>
      <c r="N425" s="564"/>
      <c r="O425" s="564"/>
      <c r="P425" s="564"/>
      <c r="Q425" s="542">
        <f t="shared" si="45"/>
        <v>2.2318149999999815E-2</v>
      </c>
      <c r="R425" s="550">
        <f t="shared" si="46"/>
        <v>-1.1401003745999907</v>
      </c>
      <c r="S425" s="550">
        <f t="shared" si="47"/>
        <v>-0.36831564000000006</v>
      </c>
      <c r="T425" s="547">
        <v>0.151</v>
      </c>
      <c r="U425" s="547">
        <v>-50.933</v>
      </c>
      <c r="V425" s="547">
        <v>-60.533000000000001</v>
      </c>
      <c r="X425" s="231" t="s">
        <v>12425</v>
      </c>
      <c r="Z425" s="1369"/>
      <c r="AB425" s="1361"/>
      <c r="AC425" s="1362"/>
      <c r="AD425" s="582">
        <v>412</v>
      </c>
      <c r="AE425" s="576" t="s">
        <v>12426</v>
      </c>
      <c r="AF425" s="593" t="s">
        <v>12427</v>
      </c>
      <c r="AG425" s="593" t="s">
        <v>12428</v>
      </c>
      <c r="AH425" s="593" t="s">
        <v>12429</v>
      </c>
      <c r="AI425" s="593" t="s">
        <v>12430</v>
      </c>
      <c r="AJ425" s="593" t="s">
        <v>12431</v>
      </c>
      <c r="AK425" s="594" t="s">
        <v>12432</v>
      </c>
      <c r="AL425" s="595" t="s">
        <v>12433</v>
      </c>
      <c r="AM425" s="596" t="s">
        <v>12434</v>
      </c>
      <c r="AN425" s="596" t="s">
        <v>12435</v>
      </c>
      <c r="AO425" s="562" t="s">
        <v>12436</v>
      </c>
      <c r="AP425" s="577" t="s">
        <v>12437</v>
      </c>
      <c r="AQ425" s="557"/>
      <c r="AR425" s="557"/>
      <c r="AS425" s="557"/>
      <c r="AT425" s="542" t="s">
        <v>12438</v>
      </c>
      <c r="AU425" s="499" t="s">
        <v>12439</v>
      </c>
      <c r="AV425" s="499" t="s">
        <v>12440</v>
      </c>
      <c r="AW425" s="513" t="s">
        <v>12441</v>
      </c>
      <c r="AX425" s="513" t="s">
        <v>12442</v>
      </c>
      <c r="AY425" s="612" t="s">
        <v>12443</v>
      </c>
    </row>
    <row r="426" spans="2:51" ht="15" customHeight="1" outlineLevel="1" thickBot="1">
      <c r="B426" s="1735" t="s">
        <v>12444</v>
      </c>
      <c r="C426" s="1736" t="s">
        <v>12445</v>
      </c>
      <c r="D426" s="1736" t="s">
        <v>3379</v>
      </c>
      <c r="E426" s="1736" t="s">
        <v>3354</v>
      </c>
      <c r="F426" s="1736" t="s">
        <v>3380</v>
      </c>
      <c r="G426" s="1736">
        <v>0</v>
      </c>
      <c r="H426" s="1736">
        <v>0</v>
      </c>
      <c r="I426" s="1736">
        <v>0.30684931506849317</v>
      </c>
      <c r="J426" s="547">
        <v>-295.21300000000002</v>
      </c>
      <c r="K426" s="547">
        <v>-295.21300000000002</v>
      </c>
      <c r="L426" s="562">
        <f t="shared" si="44"/>
        <v>-90.58590684931508</v>
      </c>
      <c r="M426" s="555">
        <v>3.3750000000000002E-2</v>
      </c>
      <c r="N426" s="564"/>
      <c r="O426" s="564"/>
      <c r="P426" s="564"/>
      <c r="Q426" s="542">
        <f t="shared" si="45"/>
        <v>4.9256249999999779E-2</v>
      </c>
      <c r="R426" s="550">
        <f t="shared" si="46"/>
        <v>-14.541085331249937</v>
      </c>
      <c r="S426" s="550">
        <f t="shared" si="47"/>
        <v>-9.9634387500000017</v>
      </c>
      <c r="T426" s="547">
        <v>2.1000000000000001E-2</v>
      </c>
      <c r="U426" s="547">
        <v>-295.19200000000001</v>
      </c>
      <c r="V426" s="547">
        <v>-296.82600000000002</v>
      </c>
      <c r="X426" s="231" t="s">
        <v>12446</v>
      </c>
      <c r="Z426" s="1369"/>
      <c r="AB426" s="1361"/>
      <c r="AC426" s="1362"/>
      <c r="AD426" s="582">
        <v>413</v>
      </c>
      <c r="AE426" s="576" t="s">
        <v>12447</v>
      </c>
      <c r="AF426" s="593" t="s">
        <v>12448</v>
      </c>
      <c r="AG426" s="593" t="s">
        <v>12449</v>
      </c>
      <c r="AH426" s="593" t="s">
        <v>12450</v>
      </c>
      <c r="AI426" s="593" t="s">
        <v>12451</v>
      </c>
      <c r="AJ426" s="593" t="s">
        <v>12452</v>
      </c>
      <c r="AK426" s="594" t="s">
        <v>12453</v>
      </c>
      <c r="AL426" s="595" t="s">
        <v>12454</v>
      </c>
      <c r="AM426" s="596" t="s">
        <v>12455</v>
      </c>
      <c r="AN426" s="596" t="s">
        <v>12456</v>
      </c>
      <c r="AO426" s="562" t="s">
        <v>12457</v>
      </c>
      <c r="AP426" s="577" t="s">
        <v>12458</v>
      </c>
      <c r="AQ426" s="557"/>
      <c r="AR426" s="557"/>
      <c r="AS426" s="557"/>
      <c r="AT426" s="542" t="s">
        <v>12459</v>
      </c>
      <c r="AU426" s="499" t="s">
        <v>12460</v>
      </c>
      <c r="AV426" s="499" t="s">
        <v>12461</v>
      </c>
      <c r="AW426" s="513" t="s">
        <v>12462</v>
      </c>
      <c r="AX426" s="513" t="s">
        <v>12463</v>
      </c>
      <c r="AY426" s="612" t="s">
        <v>12464</v>
      </c>
    </row>
    <row r="427" spans="2:51" ht="15" customHeight="1" outlineLevel="1" thickBot="1">
      <c r="B427" s="1735" t="s">
        <v>12465</v>
      </c>
      <c r="C427" s="1736" t="s">
        <v>12466</v>
      </c>
      <c r="D427" s="1736" t="s">
        <v>3379</v>
      </c>
      <c r="E427" s="1736" t="s">
        <v>3354</v>
      </c>
      <c r="F427" s="1736" t="s">
        <v>3380</v>
      </c>
      <c r="G427" s="1736">
        <v>0</v>
      </c>
      <c r="H427" s="1736">
        <v>0</v>
      </c>
      <c r="I427" s="1736">
        <v>32.301369863013697</v>
      </c>
      <c r="J427" s="547">
        <v>-455.88799999999998</v>
      </c>
      <c r="K427" s="547">
        <v>-455.88799999999998</v>
      </c>
      <c r="L427" s="562">
        <f t="shared" si="44"/>
        <v>-14725.806904109588</v>
      </c>
      <c r="M427" s="555">
        <v>1.6799999999999999E-2</v>
      </c>
      <c r="N427" s="564"/>
      <c r="O427" s="564"/>
      <c r="P427" s="564"/>
      <c r="Q427" s="542">
        <f t="shared" si="45"/>
        <v>3.2051999999999747E-2</v>
      </c>
      <c r="R427" s="550">
        <f t="shared" si="46"/>
        <v>-14.612122175999884</v>
      </c>
      <c r="S427" s="550">
        <f t="shared" si="47"/>
        <v>-7.6589183999999992</v>
      </c>
      <c r="T427" s="547">
        <v>1.147</v>
      </c>
      <c r="U427" s="547">
        <v>-454.74099999999999</v>
      </c>
      <c r="V427" s="547">
        <v>-793.45899999999995</v>
      </c>
      <c r="X427" s="231" t="s">
        <v>12467</v>
      </c>
      <c r="Z427" s="1369"/>
      <c r="AB427" s="1361"/>
      <c r="AC427" s="1362"/>
      <c r="AD427" s="582">
        <v>414</v>
      </c>
      <c r="AE427" s="576" t="s">
        <v>12468</v>
      </c>
      <c r="AF427" s="593" t="s">
        <v>12469</v>
      </c>
      <c r="AG427" s="593" t="s">
        <v>12470</v>
      </c>
      <c r="AH427" s="593" t="s">
        <v>12471</v>
      </c>
      <c r="AI427" s="593" t="s">
        <v>12472</v>
      </c>
      <c r="AJ427" s="593" t="s">
        <v>12473</v>
      </c>
      <c r="AK427" s="594" t="s">
        <v>12474</v>
      </c>
      <c r="AL427" s="595" t="s">
        <v>12475</v>
      </c>
      <c r="AM427" s="596" t="s">
        <v>12476</v>
      </c>
      <c r="AN427" s="596" t="s">
        <v>12477</v>
      </c>
      <c r="AO427" s="562" t="s">
        <v>12478</v>
      </c>
      <c r="AP427" s="577" t="s">
        <v>12479</v>
      </c>
      <c r="AQ427" s="557"/>
      <c r="AR427" s="557"/>
      <c r="AS427" s="557"/>
      <c r="AT427" s="542" t="s">
        <v>12480</v>
      </c>
      <c r="AU427" s="499" t="s">
        <v>12481</v>
      </c>
      <c r="AV427" s="499" t="s">
        <v>12482</v>
      </c>
      <c r="AW427" s="513" t="s">
        <v>12483</v>
      </c>
      <c r="AX427" s="513" t="s">
        <v>12484</v>
      </c>
      <c r="AY427" s="612" t="s">
        <v>12485</v>
      </c>
    </row>
    <row r="428" spans="2:51" ht="15" customHeight="1" outlineLevel="1" thickBot="1">
      <c r="B428" s="1735" t="s">
        <v>12486</v>
      </c>
      <c r="C428" s="1736" t="s">
        <v>12487</v>
      </c>
      <c r="D428" s="1736" t="s">
        <v>3379</v>
      </c>
      <c r="E428" s="1736" t="s">
        <v>3354</v>
      </c>
      <c r="F428" s="1736" t="s">
        <v>3380</v>
      </c>
      <c r="G428" s="1736">
        <v>0</v>
      </c>
      <c r="H428" s="1736">
        <v>0</v>
      </c>
      <c r="I428" s="1736">
        <v>34.301369863013697</v>
      </c>
      <c r="J428" s="547">
        <v>-455.88799999999998</v>
      </c>
      <c r="K428" s="547">
        <v>-455.88799999999998</v>
      </c>
      <c r="L428" s="562">
        <f t="shared" si="44"/>
        <v>-15637.582904109588</v>
      </c>
      <c r="M428" s="555">
        <v>1.6809999999999999E-2</v>
      </c>
      <c r="N428" s="564"/>
      <c r="O428" s="564"/>
      <c r="P428" s="564"/>
      <c r="Q428" s="542">
        <f t="shared" si="45"/>
        <v>3.2062149999999789E-2</v>
      </c>
      <c r="R428" s="550">
        <f t="shared" si="46"/>
        <v>-14.616749439199904</v>
      </c>
      <c r="S428" s="550">
        <f t="shared" si="47"/>
        <v>-7.6634772799999986</v>
      </c>
      <c r="T428" s="547">
        <v>1.1599999999999999</v>
      </c>
      <c r="U428" s="547">
        <v>-454.72800000000001</v>
      </c>
      <c r="V428" s="547">
        <v>-786.45899999999995</v>
      </c>
      <c r="X428" s="231" t="s">
        <v>12488</v>
      </c>
      <c r="Z428" s="1369"/>
      <c r="AB428" s="1361"/>
      <c r="AC428" s="1362"/>
      <c r="AD428" s="582">
        <v>415</v>
      </c>
      <c r="AE428" s="576" t="s">
        <v>12489</v>
      </c>
      <c r="AF428" s="593" t="s">
        <v>12490</v>
      </c>
      <c r="AG428" s="593" t="s">
        <v>12491</v>
      </c>
      <c r="AH428" s="593" t="s">
        <v>12492</v>
      </c>
      <c r="AI428" s="593" t="s">
        <v>12493</v>
      </c>
      <c r="AJ428" s="593" t="s">
        <v>12494</v>
      </c>
      <c r="AK428" s="594" t="s">
        <v>12495</v>
      </c>
      <c r="AL428" s="595" t="s">
        <v>12496</v>
      </c>
      <c r="AM428" s="596" t="s">
        <v>12497</v>
      </c>
      <c r="AN428" s="596" t="s">
        <v>12498</v>
      </c>
      <c r="AO428" s="562" t="s">
        <v>12499</v>
      </c>
      <c r="AP428" s="577" t="s">
        <v>12500</v>
      </c>
      <c r="AQ428" s="557"/>
      <c r="AR428" s="557"/>
      <c r="AS428" s="557"/>
      <c r="AT428" s="542" t="s">
        <v>12501</v>
      </c>
      <c r="AU428" s="499" t="s">
        <v>12502</v>
      </c>
      <c r="AV428" s="499" t="s">
        <v>12503</v>
      </c>
      <c r="AW428" s="513" t="s">
        <v>12504</v>
      </c>
      <c r="AX428" s="513" t="s">
        <v>12505</v>
      </c>
      <c r="AY428" s="612" t="s">
        <v>12506</v>
      </c>
    </row>
    <row r="429" spans="2:51" ht="15" customHeight="1" outlineLevel="1" thickBot="1">
      <c r="B429" s="1735" t="s">
        <v>12507</v>
      </c>
      <c r="C429" s="1736">
        <v>0</v>
      </c>
      <c r="D429" s="1736">
        <v>0</v>
      </c>
      <c r="E429" s="1736" t="s">
        <v>3354</v>
      </c>
      <c r="F429" s="1736" t="s">
        <v>3380</v>
      </c>
      <c r="G429" s="1736">
        <v>0</v>
      </c>
      <c r="H429" s="1736">
        <v>0</v>
      </c>
      <c r="I429" s="1736">
        <v>22.613698630136987</v>
      </c>
      <c r="J429" s="547">
        <v>-135.547</v>
      </c>
      <c r="K429" s="547">
        <v>-135.547</v>
      </c>
      <c r="L429" s="562">
        <f t="shared" si="44"/>
        <v>-3065.2190082191782</v>
      </c>
      <c r="M429" s="555">
        <v>3.261E-2</v>
      </c>
      <c r="N429" s="564"/>
      <c r="O429" s="564"/>
      <c r="P429" s="564"/>
      <c r="Q429" s="542">
        <f t="shared" si="45"/>
        <v>4.8099149999999868E-2</v>
      </c>
      <c r="R429" s="550">
        <f t="shared" si="46"/>
        <v>-6.519695485049982</v>
      </c>
      <c r="S429" s="550">
        <f t="shared" si="47"/>
        <v>-4.4201876699999998</v>
      </c>
      <c r="T429" s="547">
        <v>0.58599999999999997</v>
      </c>
      <c r="U429" s="547">
        <v>-134.96100000000001</v>
      </c>
      <c r="V429" s="547">
        <v>-280.95800000000003</v>
      </c>
      <c r="X429" s="231" t="s">
        <v>12508</v>
      </c>
      <c r="Z429" s="1369"/>
      <c r="AB429" s="1361"/>
      <c r="AC429" s="1362"/>
      <c r="AD429" s="582">
        <v>416</v>
      </c>
      <c r="AE429" s="576" t="s">
        <v>12509</v>
      </c>
      <c r="AF429" s="593" t="s">
        <v>12510</v>
      </c>
      <c r="AG429" s="593" t="s">
        <v>12511</v>
      </c>
      <c r="AH429" s="593" t="s">
        <v>12512</v>
      </c>
      <c r="AI429" s="593" t="s">
        <v>12513</v>
      </c>
      <c r="AJ429" s="593" t="s">
        <v>12514</v>
      </c>
      <c r="AK429" s="594" t="s">
        <v>12515</v>
      </c>
      <c r="AL429" s="595" t="s">
        <v>12516</v>
      </c>
      <c r="AM429" s="596" t="s">
        <v>12517</v>
      </c>
      <c r="AN429" s="596" t="s">
        <v>12518</v>
      </c>
      <c r="AO429" s="562" t="s">
        <v>12519</v>
      </c>
      <c r="AP429" s="577" t="s">
        <v>12520</v>
      </c>
      <c r="AQ429" s="557"/>
      <c r="AR429" s="557"/>
      <c r="AS429" s="557"/>
      <c r="AT429" s="542" t="s">
        <v>12521</v>
      </c>
      <c r="AU429" s="499" t="s">
        <v>12522</v>
      </c>
      <c r="AV429" s="499" t="s">
        <v>12523</v>
      </c>
      <c r="AW429" s="513" t="s">
        <v>12524</v>
      </c>
      <c r="AX429" s="513" t="s">
        <v>12525</v>
      </c>
      <c r="AY429" s="612" t="s">
        <v>12526</v>
      </c>
    </row>
    <row r="430" spans="2:51" ht="15" customHeight="1" outlineLevel="1" thickBot="1">
      <c r="B430" s="1735" t="s">
        <v>12527</v>
      </c>
      <c r="C430" s="1736">
        <v>0</v>
      </c>
      <c r="D430" s="1736">
        <v>0</v>
      </c>
      <c r="E430" s="1736" t="s">
        <v>3354</v>
      </c>
      <c r="F430" s="1736" t="s">
        <v>3380</v>
      </c>
      <c r="G430" s="1736">
        <v>0</v>
      </c>
      <c r="H430" s="1736">
        <v>0</v>
      </c>
      <c r="I430" s="1736">
        <v>0.72876712328767124</v>
      </c>
      <c r="J430" s="547">
        <v>-92.837000000000003</v>
      </c>
      <c r="K430" s="547">
        <v>-92.837000000000003</v>
      </c>
      <c r="L430" s="562">
        <f t="shared" si="44"/>
        <v>-67.656553424657531</v>
      </c>
      <c r="M430" s="555">
        <v>1.35E-2</v>
      </c>
      <c r="N430" s="564"/>
      <c r="O430" s="564"/>
      <c r="P430" s="564"/>
      <c r="Q430" s="542">
        <f t="shared" si="45"/>
        <v>2.8702500000000075E-2</v>
      </c>
      <c r="R430" s="550">
        <f t="shared" si="46"/>
        <v>-2.664653992500007</v>
      </c>
      <c r="S430" s="550">
        <f t="shared" si="47"/>
        <v>-1.2532995</v>
      </c>
      <c r="T430" s="547">
        <v>3.1E-2</v>
      </c>
      <c r="U430" s="547">
        <v>-92.805999999999997</v>
      </c>
      <c r="V430" s="547">
        <v>-96.191999999999993</v>
      </c>
      <c r="X430" s="231" t="s">
        <v>12528</v>
      </c>
      <c r="Z430" s="1369"/>
      <c r="AB430" s="1361"/>
      <c r="AC430" s="1362"/>
      <c r="AD430" s="582">
        <v>417</v>
      </c>
      <c r="AE430" s="576" t="s">
        <v>12529</v>
      </c>
      <c r="AF430" s="593" t="s">
        <v>12530</v>
      </c>
      <c r="AG430" s="593" t="s">
        <v>12531</v>
      </c>
      <c r="AH430" s="593" t="s">
        <v>12532</v>
      </c>
      <c r="AI430" s="593" t="s">
        <v>12533</v>
      </c>
      <c r="AJ430" s="593" t="s">
        <v>12534</v>
      </c>
      <c r="AK430" s="594" t="s">
        <v>12535</v>
      </c>
      <c r="AL430" s="595" t="s">
        <v>12536</v>
      </c>
      <c r="AM430" s="596" t="s">
        <v>12537</v>
      </c>
      <c r="AN430" s="596" t="s">
        <v>12538</v>
      </c>
      <c r="AO430" s="562" t="s">
        <v>12539</v>
      </c>
      <c r="AP430" s="577" t="s">
        <v>12540</v>
      </c>
      <c r="AQ430" s="557"/>
      <c r="AR430" s="557"/>
      <c r="AS430" s="557"/>
      <c r="AT430" s="542" t="s">
        <v>12541</v>
      </c>
      <c r="AU430" s="499" t="s">
        <v>12542</v>
      </c>
      <c r="AV430" s="499" t="s">
        <v>12543</v>
      </c>
      <c r="AW430" s="513" t="s">
        <v>12544</v>
      </c>
      <c r="AX430" s="513" t="s">
        <v>12545</v>
      </c>
      <c r="AY430" s="612" t="s">
        <v>12546</v>
      </c>
    </row>
    <row r="431" spans="2:51" ht="15" customHeight="1" outlineLevel="1" thickBot="1">
      <c r="B431" s="1735" t="s">
        <v>12547</v>
      </c>
      <c r="C431" s="1736">
        <v>0</v>
      </c>
      <c r="D431" s="1736">
        <v>0</v>
      </c>
      <c r="E431" s="1736" t="s">
        <v>3354</v>
      </c>
      <c r="F431" s="1736" t="s">
        <v>3380</v>
      </c>
      <c r="G431" s="1736">
        <v>0</v>
      </c>
      <c r="H431" s="1736">
        <v>0</v>
      </c>
      <c r="I431" s="1736">
        <v>2.7232876712328768</v>
      </c>
      <c r="J431" s="547">
        <v>-258.488</v>
      </c>
      <c r="K431" s="547">
        <v>-258.488</v>
      </c>
      <c r="L431" s="562">
        <f t="shared" si="44"/>
        <v>-703.93718356164391</v>
      </c>
      <c r="M431" s="555">
        <v>4.5999999999999999E-3</v>
      </c>
      <c r="N431" s="564"/>
      <c r="O431" s="564"/>
      <c r="P431" s="564"/>
      <c r="Q431" s="542">
        <f t="shared" si="45"/>
        <v>1.9668999999999937E-2</v>
      </c>
      <c r="R431" s="550">
        <f t="shared" si="46"/>
        <v>-5.0842004719999832</v>
      </c>
      <c r="S431" s="550">
        <f t="shared" si="47"/>
        <v>-1.1890448</v>
      </c>
      <c r="T431" s="547">
        <v>0.126</v>
      </c>
      <c r="U431" s="547">
        <v>-258.363</v>
      </c>
      <c r="V431" s="547">
        <v>-281.67599999999999</v>
      </c>
      <c r="X431" s="231" t="s">
        <v>12548</v>
      </c>
      <c r="Z431" s="1369"/>
      <c r="AB431" s="1361"/>
      <c r="AC431" s="1362"/>
      <c r="AD431" s="582">
        <v>418</v>
      </c>
      <c r="AE431" s="576" t="s">
        <v>12549</v>
      </c>
      <c r="AF431" s="593" t="s">
        <v>12550</v>
      </c>
      <c r="AG431" s="593" t="s">
        <v>12551</v>
      </c>
      <c r="AH431" s="593" t="s">
        <v>12552</v>
      </c>
      <c r="AI431" s="593" t="s">
        <v>12553</v>
      </c>
      <c r="AJ431" s="593" t="s">
        <v>12554</v>
      </c>
      <c r="AK431" s="594" t="s">
        <v>12555</v>
      </c>
      <c r="AL431" s="595" t="s">
        <v>12556</v>
      </c>
      <c r="AM431" s="596" t="s">
        <v>12557</v>
      </c>
      <c r="AN431" s="596" t="s">
        <v>12558</v>
      </c>
      <c r="AO431" s="562" t="s">
        <v>12559</v>
      </c>
      <c r="AP431" s="577" t="s">
        <v>12560</v>
      </c>
      <c r="AQ431" s="557"/>
      <c r="AR431" s="557"/>
      <c r="AS431" s="557"/>
      <c r="AT431" s="542" t="s">
        <v>12561</v>
      </c>
      <c r="AU431" s="499" t="s">
        <v>12562</v>
      </c>
      <c r="AV431" s="499" t="s">
        <v>12563</v>
      </c>
      <c r="AW431" s="513" t="s">
        <v>12564</v>
      </c>
      <c r="AX431" s="513" t="s">
        <v>12565</v>
      </c>
      <c r="AY431" s="612" t="s">
        <v>12566</v>
      </c>
    </row>
    <row r="432" spans="2:51" ht="15" customHeight="1" outlineLevel="1" thickBot="1">
      <c r="B432" s="1735" t="s">
        <v>12567</v>
      </c>
      <c r="C432" s="1736">
        <v>0</v>
      </c>
      <c r="D432" s="1736">
        <v>0</v>
      </c>
      <c r="E432" s="1736" t="s">
        <v>3354</v>
      </c>
      <c r="F432" s="1736" t="s">
        <v>3380</v>
      </c>
      <c r="G432" s="1736" t="s">
        <v>12382</v>
      </c>
      <c r="H432" s="1736">
        <v>0</v>
      </c>
      <c r="I432" s="1736">
        <v>5.873287671232875</v>
      </c>
      <c r="J432" s="547">
        <v>-195.102</v>
      </c>
      <c r="K432" s="547">
        <v>-195.102</v>
      </c>
      <c r="L432" s="562">
        <f t="shared" si="44"/>
        <v>-1145.8901712328764</v>
      </c>
      <c r="M432" s="555">
        <v>3.8E-3</v>
      </c>
      <c r="N432" s="564"/>
      <c r="O432" s="564"/>
      <c r="P432" s="564"/>
      <c r="Q432" s="542">
        <f t="shared" si="45"/>
        <v>1.8856999999999902E-2</v>
      </c>
      <c r="R432" s="550">
        <f t="shared" si="46"/>
        <v>-3.6790384139999808</v>
      </c>
      <c r="S432" s="550">
        <f t="shared" si="47"/>
        <v>-0.74138760000000004</v>
      </c>
      <c r="T432" s="547">
        <v>0.10299999999999999</v>
      </c>
      <c r="U432" s="547">
        <v>-194.999</v>
      </c>
      <c r="V432" s="547">
        <v>-221.679</v>
      </c>
      <c r="X432" s="231" t="s">
        <v>12568</v>
      </c>
      <c r="Z432" s="1369"/>
      <c r="AB432" s="1361"/>
      <c r="AC432" s="1362"/>
      <c r="AD432" s="582">
        <v>419</v>
      </c>
      <c r="AE432" s="576" t="s">
        <v>12569</v>
      </c>
      <c r="AF432" s="593" t="s">
        <v>12570</v>
      </c>
      <c r="AG432" s="593" t="s">
        <v>12571</v>
      </c>
      <c r="AH432" s="593" t="s">
        <v>12572</v>
      </c>
      <c r="AI432" s="593" t="s">
        <v>12573</v>
      </c>
      <c r="AJ432" s="593" t="s">
        <v>12574</v>
      </c>
      <c r="AK432" s="594" t="s">
        <v>12575</v>
      </c>
      <c r="AL432" s="595" t="s">
        <v>12576</v>
      </c>
      <c r="AM432" s="596" t="s">
        <v>12577</v>
      </c>
      <c r="AN432" s="596" t="s">
        <v>12578</v>
      </c>
      <c r="AO432" s="562" t="s">
        <v>12579</v>
      </c>
      <c r="AP432" s="577" t="s">
        <v>12580</v>
      </c>
      <c r="AQ432" s="557"/>
      <c r="AR432" s="557"/>
      <c r="AS432" s="557"/>
      <c r="AT432" s="542" t="s">
        <v>12581</v>
      </c>
      <c r="AU432" s="499" t="s">
        <v>12582</v>
      </c>
      <c r="AV432" s="499" t="s">
        <v>12583</v>
      </c>
      <c r="AW432" s="513" t="s">
        <v>12584</v>
      </c>
      <c r="AX432" s="513" t="s">
        <v>12585</v>
      </c>
      <c r="AY432" s="612" t="s">
        <v>12586</v>
      </c>
    </row>
    <row r="433" spans="2:51" ht="15" customHeight="1" outlineLevel="1" thickBot="1">
      <c r="B433" s="1735" t="s">
        <v>12587</v>
      </c>
      <c r="C433" s="1736">
        <v>0</v>
      </c>
      <c r="D433" s="1736">
        <v>0</v>
      </c>
      <c r="E433" s="1736" t="s">
        <v>3354</v>
      </c>
      <c r="F433" s="1736" t="s">
        <v>3380</v>
      </c>
      <c r="G433" s="1736">
        <v>0</v>
      </c>
      <c r="H433" s="1736">
        <v>0</v>
      </c>
      <c r="I433" s="1736">
        <v>3.8493150684931505</v>
      </c>
      <c r="J433" s="547">
        <v>-114.408</v>
      </c>
      <c r="K433" s="547">
        <v>-114.408</v>
      </c>
      <c r="L433" s="562">
        <f t="shared" si="44"/>
        <v>-440.39243835616435</v>
      </c>
      <c r="M433" s="555">
        <v>7.9000000000000008E-3</v>
      </c>
      <c r="N433" s="564"/>
      <c r="O433" s="564"/>
      <c r="P433" s="564"/>
      <c r="Q433" s="542">
        <f t="shared" si="45"/>
        <v>2.3018499999999831E-2</v>
      </c>
      <c r="R433" s="550">
        <f t="shared" si="46"/>
        <v>-2.6335005479999807</v>
      </c>
      <c r="S433" s="550">
        <f t="shared" si="47"/>
        <v>-0.90382320000000005</v>
      </c>
      <c r="T433" s="547">
        <v>2.5000000000000001E-2</v>
      </c>
      <c r="U433" s="547">
        <v>-114.383</v>
      </c>
      <c r="V433" s="547">
        <v>-129.59100000000001</v>
      </c>
      <c r="X433" s="231" t="s">
        <v>12588</v>
      </c>
      <c r="Z433" s="1369"/>
      <c r="AB433" s="1361"/>
      <c r="AC433" s="1362"/>
      <c r="AD433" s="582">
        <v>420</v>
      </c>
      <c r="AE433" s="576" t="s">
        <v>12589</v>
      </c>
      <c r="AF433" s="593" t="s">
        <v>12590</v>
      </c>
      <c r="AG433" s="593" t="s">
        <v>12591</v>
      </c>
      <c r="AH433" s="593" t="s">
        <v>12592</v>
      </c>
      <c r="AI433" s="593" t="s">
        <v>12593</v>
      </c>
      <c r="AJ433" s="593" t="s">
        <v>12594</v>
      </c>
      <c r="AK433" s="594" t="s">
        <v>12595</v>
      </c>
      <c r="AL433" s="595" t="s">
        <v>12596</v>
      </c>
      <c r="AM433" s="596" t="s">
        <v>12597</v>
      </c>
      <c r="AN433" s="596" t="s">
        <v>12598</v>
      </c>
      <c r="AO433" s="562" t="s">
        <v>12599</v>
      </c>
      <c r="AP433" s="577" t="s">
        <v>12600</v>
      </c>
      <c r="AQ433" s="557"/>
      <c r="AR433" s="557"/>
      <c r="AS433" s="557"/>
      <c r="AT433" s="542" t="s">
        <v>12601</v>
      </c>
      <c r="AU433" s="499" t="s">
        <v>12602</v>
      </c>
      <c r="AV433" s="499" t="s">
        <v>12603</v>
      </c>
      <c r="AW433" s="513" t="s">
        <v>12604</v>
      </c>
      <c r="AX433" s="513" t="s">
        <v>12605</v>
      </c>
      <c r="AY433" s="612" t="s">
        <v>12606</v>
      </c>
    </row>
    <row r="434" spans="2:51" ht="15" customHeight="1" outlineLevel="1" thickBot="1">
      <c r="B434" s="1735" t="s">
        <v>12607</v>
      </c>
      <c r="C434" s="1736">
        <v>0</v>
      </c>
      <c r="D434" s="1736">
        <v>0</v>
      </c>
      <c r="E434" s="1736" t="s">
        <v>3354</v>
      </c>
      <c r="F434" s="1736" t="s">
        <v>3380</v>
      </c>
      <c r="G434" s="1736">
        <v>0</v>
      </c>
      <c r="H434" s="1736">
        <v>0</v>
      </c>
      <c r="I434" s="1736">
        <v>4.9534246575342467</v>
      </c>
      <c r="J434" s="547">
        <v>-142.291</v>
      </c>
      <c r="K434" s="547">
        <v>-142.291</v>
      </c>
      <c r="L434" s="562">
        <f t="shared" si="44"/>
        <v>-704.82774794520549</v>
      </c>
      <c r="M434" s="555">
        <v>5.9800000000000001E-3</v>
      </c>
      <c r="N434" s="564"/>
      <c r="O434" s="564"/>
      <c r="P434" s="564"/>
      <c r="Q434" s="542">
        <f t="shared" si="45"/>
        <v>2.1069699999999969E-2</v>
      </c>
      <c r="R434" s="550">
        <f t="shared" si="46"/>
        <v>-2.9980286826999953</v>
      </c>
      <c r="S434" s="550">
        <f t="shared" si="47"/>
        <v>-0.85090018000000001</v>
      </c>
      <c r="T434" s="547">
        <v>0</v>
      </c>
      <c r="U434" s="547">
        <v>-142.291</v>
      </c>
      <c r="V434" s="547">
        <v>-163.22200000000001</v>
      </c>
      <c r="X434" s="231" t="s">
        <v>12608</v>
      </c>
      <c r="Z434" s="1369"/>
      <c r="AB434" s="1361"/>
      <c r="AC434" s="1362"/>
      <c r="AD434" s="582">
        <v>421</v>
      </c>
      <c r="AE434" s="576" t="s">
        <v>12609</v>
      </c>
      <c r="AF434" s="593" t="s">
        <v>12610</v>
      </c>
      <c r="AG434" s="593" t="s">
        <v>12611</v>
      </c>
      <c r="AH434" s="593" t="s">
        <v>12612</v>
      </c>
      <c r="AI434" s="593" t="s">
        <v>12613</v>
      </c>
      <c r="AJ434" s="593" t="s">
        <v>12614</v>
      </c>
      <c r="AK434" s="594" t="s">
        <v>12615</v>
      </c>
      <c r="AL434" s="595" t="s">
        <v>12616</v>
      </c>
      <c r="AM434" s="596" t="s">
        <v>12617</v>
      </c>
      <c r="AN434" s="596" t="s">
        <v>12618</v>
      </c>
      <c r="AO434" s="562" t="s">
        <v>12619</v>
      </c>
      <c r="AP434" s="577" t="s">
        <v>12620</v>
      </c>
      <c r="AQ434" s="557"/>
      <c r="AR434" s="557"/>
      <c r="AS434" s="557"/>
      <c r="AT434" s="542" t="s">
        <v>12621</v>
      </c>
      <c r="AU434" s="499" t="s">
        <v>12622</v>
      </c>
      <c r="AV434" s="499" t="s">
        <v>12623</v>
      </c>
      <c r="AW434" s="513" t="s">
        <v>12624</v>
      </c>
      <c r="AX434" s="513" t="s">
        <v>12625</v>
      </c>
      <c r="AY434" s="612" t="s">
        <v>12626</v>
      </c>
    </row>
    <row r="435" spans="2:51" ht="15" customHeight="1" outlineLevel="1" thickBot="1">
      <c r="B435" s="1735" t="s">
        <v>12627</v>
      </c>
      <c r="C435" s="1736">
        <v>0</v>
      </c>
      <c r="D435" s="1736">
        <v>0</v>
      </c>
      <c r="E435" s="1736" t="s">
        <v>3354</v>
      </c>
      <c r="F435" s="1736">
        <v>0</v>
      </c>
      <c r="G435" s="1736">
        <v>0</v>
      </c>
      <c r="H435" s="1736">
        <v>0</v>
      </c>
      <c r="I435" s="1736">
        <v>1.2986301369863014</v>
      </c>
      <c r="J435" s="547">
        <v>-125.255</v>
      </c>
      <c r="K435" s="547">
        <v>-125.255</v>
      </c>
      <c r="L435" s="562">
        <f t="shared" si="44"/>
        <v>-162.65991780821918</v>
      </c>
      <c r="M435" s="555">
        <v>1.985E-2</v>
      </c>
      <c r="N435" s="564"/>
      <c r="O435" s="564"/>
      <c r="P435" s="564"/>
      <c r="Q435" s="542">
        <f t="shared" si="45"/>
        <v>3.5147749999999922E-2</v>
      </c>
      <c r="R435" s="550">
        <f t="shared" si="46"/>
        <v>-4.40243142624999</v>
      </c>
      <c r="S435" s="550">
        <f t="shared" si="47"/>
        <v>-2.48631175</v>
      </c>
      <c r="T435" s="547">
        <v>0</v>
      </c>
      <c r="U435" s="547">
        <v>-125.255</v>
      </c>
      <c r="V435" s="547">
        <v>-175.874</v>
      </c>
      <c r="X435" s="231" t="s">
        <v>12628</v>
      </c>
      <c r="Z435" s="1369"/>
      <c r="AB435" s="1361"/>
      <c r="AC435" s="1362"/>
      <c r="AD435" s="582">
        <v>422</v>
      </c>
      <c r="AE435" s="576" t="s">
        <v>12629</v>
      </c>
      <c r="AF435" s="593" t="s">
        <v>12630</v>
      </c>
      <c r="AG435" s="593" t="s">
        <v>12631</v>
      </c>
      <c r="AH435" s="593" t="s">
        <v>12632</v>
      </c>
      <c r="AI435" s="593" t="s">
        <v>12633</v>
      </c>
      <c r="AJ435" s="593" t="s">
        <v>12634</v>
      </c>
      <c r="AK435" s="594" t="s">
        <v>12635</v>
      </c>
      <c r="AL435" s="595" t="s">
        <v>12636</v>
      </c>
      <c r="AM435" s="596" t="s">
        <v>12637</v>
      </c>
      <c r="AN435" s="596" t="s">
        <v>12638</v>
      </c>
      <c r="AO435" s="562" t="s">
        <v>12639</v>
      </c>
      <c r="AP435" s="577" t="s">
        <v>12640</v>
      </c>
      <c r="AQ435" s="557"/>
      <c r="AR435" s="557"/>
      <c r="AS435" s="557"/>
      <c r="AT435" s="542" t="s">
        <v>12641</v>
      </c>
      <c r="AU435" s="499" t="s">
        <v>12642</v>
      </c>
      <c r="AV435" s="499" t="s">
        <v>12643</v>
      </c>
      <c r="AW435" s="513" t="s">
        <v>12644</v>
      </c>
      <c r="AX435" s="513" t="s">
        <v>12645</v>
      </c>
      <c r="AY435" s="612" t="s">
        <v>12646</v>
      </c>
    </row>
    <row r="436" spans="2:51" ht="15" customHeight="1" outlineLevel="1" thickBot="1">
      <c r="B436" s="1735" t="s">
        <v>12647</v>
      </c>
      <c r="C436" s="1736">
        <v>0</v>
      </c>
      <c r="D436" s="1736">
        <v>0</v>
      </c>
      <c r="E436" s="1736" t="s">
        <v>3354</v>
      </c>
      <c r="F436" s="1736">
        <v>0</v>
      </c>
      <c r="G436" s="1736">
        <v>0</v>
      </c>
      <c r="H436" s="1736">
        <v>0</v>
      </c>
      <c r="I436" s="1736">
        <v>2.1808219178082191</v>
      </c>
      <c r="J436" s="547">
        <v>-101.239</v>
      </c>
      <c r="K436" s="547">
        <v>-101.239</v>
      </c>
      <c r="L436" s="562">
        <f t="shared" si="44"/>
        <v>-220.78423013698631</v>
      </c>
      <c r="M436" s="555">
        <v>-9.7999999999999997E-4</v>
      </c>
      <c r="N436" s="564"/>
      <c r="O436" s="564"/>
      <c r="P436" s="564"/>
      <c r="Q436" s="542">
        <f t="shared" si="45"/>
        <v>1.4005299999999998E-2</v>
      </c>
      <c r="R436" s="550">
        <f t="shared" si="46"/>
        <v>-1.4178825666999999</v>
      </c>
      <c r="S436" s="550">
        <f t="shared" si="47"/>
        <v>9.9214220000000006E-2</v>
      </c>
      <c r="T436" s="547">
        <v>0</v>
      </c>
      <c r="U436" s="547">
        <v>-101.239</v>
      </c>
      <c r="V436" s="547">
        <v>-254.79</v>
      </c>
      <c r="X436" s="231" t="s">
        <v>12648</v>
      </c>
      <c r="Z436" s="1369"/>
      <c r="AB436" s="1361"/>
      <c r="AC436" s="1362"/>
      <c r="AD436" s="582">
        <v>423</v>
      </c>
      <c r="AE436" s="576" t="s">
        <v>12649</v>
      </c>
      <c r="AF436" s="593" t="s">
        <v>12650</v>
      </c>
      <c r="AG436" s="593" t="s">
        <v>12651</v>
      </c>
      <c r="AH436" s="593" t="s">
        <v>12652</v>
      </c>
      <c r="AI436" s="593" t="s">
        <v>12653</v>
      </c>
      <c r="AJ436" s="593" t="s">
        <v>12654</v>
      </c>
      <c r="AK436" s="594" t="s">
        <v>12655</v>
      </c>
      <c r="AL436" s="595" t="s">
        <v>12656</v>
      </c>
      <c r="AM436" s="596" t="s">
        <v>12657</v>
      </c>
      <c r="AN436" s="596" t="s">
        <v>12658</v>
      </c>
      <c r="AO436" s="562" t="s">
        <v>12659</v>
      </c>
      <c r="AP436" s="577" t="s">
        <v>12660</v>
      </c>
      <c r="AQ436" s="557"/>
      <c r="AR436" s="557"/>
      <c r="AS436" s="557"/>
      <c r="AT436" s="542" t="s">
        <v>12661</v>
      </c>
      <c r="AU436" s="499" t="s">
        <v>12662</v>
      </c>
      <c r="AV436" s="499" t="s">
        <v>12663</v>
      </c>
      <c r="AW436" s="513" t="s">
        <v>12664</v>
      </c>
      <c r="AX436" s="513" t="s">
        <v>12665</v>
      </c>
      <c r="AY436" s="612" t="s">
        <v>12666</v>
      </c>
    </row>
    <row r="437" spans="2:51" ht="15" customHeight="1" outlineLevel="1" thickBot="1">
      <c r="B437" s="1735" t="s">
        <v>12667</v>
      </c>
      <c r="C437" s="1736">
        <v>0</v>
      </c>
      <c r="D437" s="1736">
        <v>0</v>
      </c>
      <c r="E437" s="1736" t="s">
        <v>3354</v>
      </c>
      <c r="F437" s="1736">
        <v>0</v>
      </c>
      <c r="G437" s="1736">
        <v>0</v>
      </c>
      <c r="H437" s="1736">
        <v>0</v>
      </c>
      <c r="I437" s="1736">
        <v>2.1808219178082191</v>
      </c>
      <c r="J437" s="547">
        <v>-154.08799999999999</v>
      </c>
      <c r="K437" s="547">
        <v>-154.08799999999999</v>
      </c>
      <c r="L437" s="562">
        <f t="shared" si="44"/>
        <v>-336.03848767123287</v>
      </c>
      <c r="M437" s="555">
        <v>2.0500000000000002E-3</v>
      </c>
      <c r="N437" s="564"/>
      <c r="O437" s="564"/>
      <c r="P437" s="564"/>
      <c r="Q437" s="542">
        <f t="shared" si="45"/>
        <v>1.7080750000000089E-2</v>
      </c>
      <c r="R437" s="550">
        <f t="shared" si="46"/>
        <v>-2.6319386060000136</v>
      </c>
      <c r="S437" s="550">
        <f t="shared" si="47"/>
        <v>-0.31588040000000001</v>
      </c>
      <c r="T437" s="547">
        <v>0</v>
      </c>
      <c r="U437" s="547">
        <v>-154.08799999999999</v>
      </c>
      <c r="V437" s="547">
        <v>-322.12400000000002</v>
      </c>
      <c r="X437" s="231" t="s">
        <v>12668</v>
      </c>
      <c r="Z437" s="1369"/>
      <c r="AB437" s="1361"/>
      <c r="AC437" s="1362"/>
      <c r="AD437" s="582">
        <v>424</v>
      </c>
      <c r="AE437" s="576" t="s">
        <v>12669</v>
      </c>
      <c r="AF437" s="593" t="s">
        <v>12670</v>
      </c>
      <c r="AG437" s="593" t="s">
        <v>12671</v>
      </c>
      <c r="AH437" s="593" t="s">
        <v>12672</v>
      </c>
      <c r="AI437" s="593" t="s">
        <v>12673</v>
      </c>
      <c r="AJ437" s="593" t="s">
        <v>12674</v>
      </c>
      <c r="AK437" s="594" t="s">
        <v>12675</v>
      </c>
      <c r="AL437" s="595" t="s">
        <v>12676</v>
      </c>
      <c r="AM437" s="596" t="s">
        <v>12677</v>
      </c>
      <c r="AN437" s="596" t="s">
        <v>12678</v>
      </c>
      <c r="AO437" s="562" t="s">
        <v>12679</v>
      </c>
      <c r="AP437" s="577" t="s">
        <v>12680</v>
      </c>
      <c r="AQ437" s="557"/>
      <c r="AR437" s="557"/>
      <c r="AS437" s="557"/>
      <c r="AT437" s="542" t="s">
        <v>12681</v>
      </c>
      <c r="AU437" s="499" t="s">
        <v>12682</v>
      </c>
      <c r="AV437" s="499" t="s">
        <v>12683</v>
      </c>
      <c r="AW437" s="513" t="s">
        <v>12684</v>
      </c>
      <c r="AX437" s="513" t="s">
        <v>12685</v>
      </c>
      <c r="AY437" s="612" t="s">
        <v>12686</v>
      </c>
    </row>
    <row r="438" spans="2:51" ht="15" customHeight="1" outlineLevel="1" thickBot="1">
      <c r="B438" s="1735" t="s">
        <v>12687</v>
      </c>
      <c r="C438" s="1736">
        <v>0</v>
      </c>
      <c r="D438" s="1736">
        <v>0</v>
      </c>
      <c r="E438" s="1736" t="s">
        <v>3354</v>
      </c>
      <c r="F438" s="1736">
        <v>0</v>
      </c>
      <c r="G438" s="1736">
        <v>0</v>
      </c>
      <c r="H438" s="1736">
        <v>0</v>
      </c>
      <c r="I438" s="1736">
        <v>2.1808219178082191</v>
      </c>
      <c r="J438" s="547">
        <v>-50</v>
      </c>
      <c r="K438" s="547">
        <v>-50</v>
      </c>
      <c r="L438" s="562">
        <f t="shared" si="44"/>
        <v>-109.04109589041096</v>
      </c>
      <c r="M438" s="555">
        <v>2.0500000000000002E-3</v>
      </c>
      <c r="N438" s="564"/>
      <c r="O438" s="564"/>
      <c r="P438" s="564"/>
      <c r="Q438" s="542">
        <f t="shared" si="45"/>
        <v>1.7080750000000089E-2</v>
      </c>
      <c r="R438" s="550">
        <f t="shared" si="46"/>
        <v>-0.85403750000000445</v>
      </c>
      <c r="S438" s="550">
        <f t="shared" si="47"/>
        <v>-0.10250000000000001</v>
      </c>
      <c r="T438" s="547">
        <v>0</v>
      </c>
      <c r="U438" s="547">
        <v>-50</v>
      </c>
      <c r="V438" s="547">
        <v>-50</v>
      </c>
      <c r="X438" s="231" t="s">
        <v>12688</v>
      </c>
      <c r="Z438" s="1369"/>
      <c r="AB438" s="1361"/>
      <c r="AC438" s="1362"/>
      <c r="AD438" s="582">
        <v>425</v>
      </c>
      <c r="AE438" s="576" t="s">
        <v>12689</v>
      </c>
      <c r="AF438" s="593" t="s">
        <v>12690</v>
      </c>
      <c r="AG438" s="593" t="s">
        <v>12691</v>
      </c>
      <c r="AH438" s="593" t="s">
        <v>12692</v>
      </c>
      <c r="AI438" s="593" t="s">
        <v>12693</v>
      </c>
      <c r="AJ438" s="593" t="s">
        <v>12694</v>
      </c>
      <c r="AK438" s="594" t="s">
        <v>12695</v>
      </c>
      <c r="AL438" s="595" t="s">
        <v>12696</v>
      </c>
      <c r="AM438" s="596" t="s">
        <v>12697</v>
      </c>
      <c r="AN438" s="596" t="s">
        <v>12698</v>
      </c>
      <c r="AO438" s="562" t="s">
        <v>12699</v>
      </c>
      <c r="AP438" s="577" t="s">
        <v>12700</v>
      </c>
      <c r="AQ438" s="557"/>
      <c r="AR438" s="557"/>
      <c r="AS438" s="557"/>
      <c r="AT438" s="542" t="s">
        <v>12701</v>
      </c>
      <c r="AU438" s="499" t="s">
        <v>12702</v>
      </c>
      <c r="AV438" s="499" t="s">
        <v>12703</v>
      </c>
      <c r="AW438" s="513" t="s">
        <v>12704</v>
      </c>
      <c r="AX438" s="513" t="s">
        <v>12705</v>
      </c>
      <c r="AY438" s="612" t="s">
        <v>12706</v>
      </c>
    </row>
    <row r="439" spans="2:51" ht="15" customHeight="1" outlineLevel="1" thickBot="1">
      <c r="B439" s="1735" t="s">
        <v>12707</v>
      </c>
      <c r="C439" s="1736">
        <v>0</v>
      </c>
      <c r="D439" s="1736">
        <v>0</v>
      </c>
      <c r="E439" s="1736" t="s">
        <v>3354</v>
      </c>
      <c r="F439" s="1736">
        <v>0</v>
      </c>
      <c r="G439" s="1736">
        <v>0</v>
      </c>
      <c r="H439" s="1736">
        <v>0</v>
      </c>
      <c r="I439" s="1736">
        <v>8</v>
      </c>
      <c r="J439" s="547">
        <v>-63.905000000000001</v>
      </c>
      <c r="K439" s="547">
        <v>-63.905000000000001</v>
      </c>
      <c r="L439" s="562">
        <f t="shared" si="44"/>
        <v>-511.24</v>
      </c>
      <c r="M439" s="555">
        <v>1.7899999999999999E-2</v>
      </c>
      <c r="N439" s="564"/>
      <c r="O439" s="564"/>
      <c r="P439" s="564"/>
      <c r="Q439" s="542">
        <f t="shared" si="45"/>
        <v>3.3168499999999934E-2</v>
      </c>
      <c r="R439" s="550">
        <f t="shared" si="46"/>
        <v>-2.1196329924999957</v>
      </c>
      <c r="S439" s="550">
        <f t="shared" si="47"/>
        <v>-1.1438995000000001</v>
      </c>
      <c r="T439" s="547">
        <v>0</v>
      </c>
      <c r="U439" s="547">
        <v>-63.905000000000001</v>
      </c>
      <c r="V439" s="547">
        <v>-63.06</v>
      </c>
      <c r="X439" s="231" t="s">
        <v>12708</v>
      </c>
      <c r="Z439" s="1369"/>
      <c r="AB439" s="1361"/>
      <c r="AC439" s="1362"/>
      <c r="AD439" s="582">
        <v>426</v>
      </c>
      <c r="AE439" s="576" t="s">
        <v>12709</v>
      </c>
      <c r="AF439" s="593" t="s">
        <v>12710</v>
      </c>
      <c r="AG439" s="593" t="s">
        <v>12711</v>
      </c>
      <c r="AH439" s="593" t="s">
        <v>12712</v>
      </c>
      <c r="AI439" s="593" t="s">
        <v>12713</v>
      </c>
      <c r="AJ439" s="593" t="s">
        <v>12714</v>
      </c>
      <c r="AK439" s="594" t="s">
        <v>12715</v>
      </c>
      <c r="AL439" s="595" t="s">
        <v>12716</v>
      </c>
      <c r="AM439" s="596" t="s">
        <v>12717</v>
      </c>
      <c r="AN439" s="596" t="s">
        <v>12718</v>
      </c>
      <c r="AO439" s="562" t="s">
        <v>12719</v>
      </c>
      <c r="AP439" s="577" t="s">
        <v>12720</v>
      </c>
      <c r="AQ439" s="557"/>
      <c r="AR439" s="557"/>
      <c r="AS439" s="557"/>
      <c r="AT439" s="542" t="s">
        <v>12721</v>
      </c>
      <c r="AU439" s="499" t="s">
        <v>12722</v>
      </c>
      <c r="AV439" s="499" t="s">
        <v>12723</v>
      </c>
      <c r="AW439" s="513" t="s">
        <v>12724</v>
      </c>
      <c r="AX439" s="513" t="s">
        <v>12725</v>
      </c>
      <c r="AY439" s="612" t="s">
        <v>12726</v>
      </c>
    </row>
    <row r="440" spans="2:51" ht="15" customHeight="1" outlineLevel="1" thickBot="1">
      <c r="B440" s="1735" t="s">
        <v>12727</v>
      </c>
      <c r="C440" s="1736">
        <v>0</v>
      </c>
      <c r="D440" s="1736">
        <v>0</v>
      </c>
      <c r="E440" s="1736" t="s">
        <v>3354</v>
      </c>
      <c r="F440" s="1736">
        <v>0</v>
      </c>
      <c r="G440" s="1736">
        <v>0</v>
      </c>
      <c r="H440" s="1736">
        <v>0</v>
      </c>
      <c r="I440" s="1736">
        <v>10.005479452054795</v>
      </c>
      <c r="J440" s="547">
        <v>-1.94</v>
      </c>
      <c r="K440" s="547">
        <v>-1.94</v>
      </c>
      <c r="L440" s="562">
        <f t="shared" si="44"/>
        <v>-19.410630136986303</v>
      </c>
      <c r="M440" s="555">
        <v>1.7899999999999999E-2</v>
      </c>
      <c r="N440" s="564"/>
      <c r="O440" s="564"/>
      <c r="P440" s="564"/>
      <c r="Q440" s="542">
        <f t="shared" si="45"/>
        <v>3.3168499999999934E-2</v>
      </c>
      <c r="R440" s="550">
        <f t="shared" si="46"/>
        <v>-6.4346889999999865E-2</v>
      </c>
      <c r="S440" s="550">
        <f t="shared" si="47"/>
        <v>-3.4726E-2</v>
      </c>
      <c r="T440" s="547">
        <v>0</v>
      </c>
      <c r="U440" s="547">
        <v>-1.94</v>
      </c>
      <c r="V440" s="547">
        <v>-1.94</v>
      </c>
      <c r="X440" s="231" t="s">
        <v>12728</v>
      </c>
      <c r="Z440" s="1369"/>
      <c r="AB440" s="1361"/>
      <c r="AC440" s="1362"/>
      <c r="AD440" s="582">
        <v>427</v>
      </c>
      <c r="AE440" s="576" t="s">
        <v>12729</v>
      </c>
      <c r="AF440" s="593" t="s">
        <v>12730</v>
      </c>
      <c r="AG440" s="593" t="s">
        <v>12731</v>
      </c>
      <c r="AH440" s="593" t="s">
        <v>12732</v>
      </c>
      <c r="AI440" s="593" t="s">
        <v>12733</v>
      </c>
      <c r="AJ440" s="593" t="s">
        <v>12734</v>
      </c>
      <c r="AK440" s="594" t="s">
        <v>12735</v>
      </c>
      <c r="AL440" s="595" t="s">
        <v>12736</v>
      </c>
      <c r="AM440" s="596" t="s">
        <v>12737</v>
      </c>
      <c r="AN440" s="596" t="s">
        <v>12738</v>
      </c>
      <c r="AO440" s="562" t="s">
        <v>12739</v>
      </c>
      <c r="AP440" s="577" t="s">
        <v>12740</v>
      </c>
      <c r="AQ440" s="557"/>
      <c r="AR440" s="557"/>
      <c r="AS440" s="557"/>
      <c r="AT440" s="542" t="s">
        <v>12741</v>
      </c>
      <c r="AU440" s="499" t="s">
        <v>12742</v>
      </c>
      <c r="AV440" s="499" t="s">
        <v>12743</v>
      </c>
      <c r="AW440" s="513" t="s">
        <v>12744</v>
      </c>
      <c r="AX440" s="513" t="s">
        <v>12745</v>
      </c>
      <c r="AY440" s="612" t="s">
        <v>12746</v>
      </c>
    </row>
    <row r="441" spans="2:51" ht="15" customHeight="1" outlineLevel="1" thickBot="1">
      <c r="B441" s="1735" t="s">
        <v>12747</v>
      </c>
      <c r="C441" s="1736">
        <v>0</v>
      </c>
      <c r="D441" s="1736">
        <v>0</v>
      </c>
      <c r="E441" s="1736" t="s">
        <v>3354</v>
      </c>
      <c r="F441" s="1736">
        <v>0</v>
      </c>
      <c r="G441" s="1736">
        <v>0</v>
      </c>
      <c r="H441" s="1736">
        <v>0</v>
      </c>
      <c r="I441" s="1736">
        <v>10.005479452054795</v>
      </c>
      <c r="J441" s="547">
        <v>-35.454999999999998</v>
      </c>
      <c r="K441" s="547">
        <v>-35.454999999999998</v>
      </c>
      <c r="L441" s="562">
        <f t="shared" si="44"/>
        <v>-354.74427397260274</v>
      </c>
      <c r="M441" s="555">
        <v>1.7899999999999999E-2</v>
      </c>
      <c r="N441" s="564"/>
      <c r="O441" s="564"/>
      <c r="P441" s="564"/>
      <c r="Q441" s="542">
        <f t="shared" si="45"/>
        <v>3.3168499999999934E-2</v>
      </c>
      <c r="R441" s="550">
        <f t="shared" si="46"/>
        <v>-1.1759891674999976</v>
      </c>
      <c r="S441" s="550">
        <f t="shared" si="47"/>
        <v>-0.63464449999999994</v>
      </c>
      <c r="T441" s="547">
        <v>0</v>
      </c>
      <c r="U441" s="547">
        <v>-35.454999999999998</v>
      </c>
      <c r="V441" s="547">
        <v>-120.16500000000001</v>
      </c>
      <c r="X441" s="231" t="s">
        <v>12748</v>
      </c>
      <c r="Z441" s="1369"/>
      <c r="AB441" s="1361"/>
      <c r="AC441" s="1362"/>
      <c r="AD441" s="582">
        <v>428</v>
      </c>
      <c r="AE441" s="576" t="s">
        <v>12749</v>
      </c>
      <c r="AF441" s="593" t="s">
        <v>12750</v>
      </c>
      <c r="AG441" s="593" t="s">
        <v>12751</v>
      </c>
      <c r="AH441" s="593" t="s">
        <v>12752</v>
      </c>
      <c r="AI441" s="593" t="s">
        <v>12753</v>
      </c>
      <c r="AJ441" s="593" t="s">
        <v>12754</v>
      </c>
      <c r="AK441" s="594" t="s">
        <v>12755</v>
      </c>
      <c r="AL441" s="595" t="s">
        <v>12756</v>
      </c>
      <c r="AM441" s="596" t="s">
        <v>12757</v>
      </c>
      <c r="AN441" s="596" t="s">
        <v>12758</v>
      </c>
      <c r="AO441" s="562" t="s">
        <v>12759</v>
      </c>
      <c r="AP441" s="577" t="s">
        <v>12760</v>
      </c>
      <c r="AQ441" s="557"/>
      <c r="AR441" s="557"/>
      <c r="AS441" s="557"/>
      <c r="AT441" s="542" t="s">
        <v>12761</v>
      </c>
      <c r="AU441" s="499" t="s">
        <v>12762</v>
      </c>
      <c r="AV441" s="499" t="s">
        <v>12763</v>
      </c>
      <c r="AW441" s="513" t="s">
        <v>12764</v>
      </c>
      <c r="AX441" s="513" t="s">
        <v>12765</v>
      </c>
      <c r="AY441" s="612" t="s">
        <v>12766</v>
      </c>
    </row>
    <row r="442" spans="2:51" ht="15" customHeight="1" outlineLevel="1" thickBot="1">
      <c r="B442" s="1735" t="s">
        <v>12767</v>
      </c>
      <c r="C442" s="1736">
        <v>0</v>
      </c>
      <c r="D442" s="1736">
        <v>0</v>
      </c>
      <c r="E442" s="1736" t="s">
        <v>3354</v>
      </c>
      <c r="F442" s="1736">
        <v>0</v>
      </c>
      <c r="G442" s="1736">
        <v>0</v>
      </c>
      <c r="H442" s="1736">
        <v>0</v>
      </c>
      <c r="I442" s="1736">
        <v>16.506849315068493</v>
      </c>
      <c r="J442" s="547">
        <v>-107.205</v>
      </c>
      <c r="K442" s="547">
        <v>-107.205</v>
      </c>
      <c r="L442" s="562">
        <f t="shared" si="44"/>
        <v>-1769.6167808219177</v>
      </c>
      <c r="M442" s="555">
        <v>1.7000000000000001E-2</v>
      </c>
      <c r="N442" s="564"/>
      <c r="O442" s="564"/>
      <c r="P442" s="564"/>
      <c r="Q442" s="542">
        <f t="shared" si="45"/>
        <v>3.2254999999999701E-2</v>
      </c>
      <c r="R442" s="550">
        <f t="shared" si="46"/>
        <v>-3.4578972749999677</v>
      </c>
      <c r="S442" s="550">
        <f t="shared" si="47"/>
        <v>-1.8224850000000001</v>
      </c>
      <c r="T442" s="547">
        <v>0</v>
      </c>
      <c r="U442" s="547">
        <v>-107.205</v>
      </c>
      <c r="V442" s="547">
        <v>-75</v>
      </c>
      <c r="X442" s="231" t="s">
        <v>12768</v>
      </c>
      <c r="Z442" s="1369"/>
      <c r="AB442" s="1361"/>
      <c r="AC442" s="1362"/>
      <c r="AD442" s="582">
        <v>429</v>
      </c>
      <c r="AE442" s="576" t="s">
        <v>12769</v>
      </c>
      <c r="AF442" s="593" t="s">
        <v>12770</v>
      </c>
      <c r="AG442" s="593" t="s">
        <v>12771</v>
      </c>
      <c r="AH442" s="593" t="s">
        <v>12772</v>
      </c>
      <c r="AI442" s="593" t="s">
        <v>12773</v>
      </c>
      <c r="AJ442" s="593" t="s">
        <v>12774</v>
      </c>
      <c r="AK442" s="594" t="s">
        <v>12775</v>
      </c>
      <c r="AL442" s="595" t="s">
        <v>12776</v>
      </c>
      <c r="AM442" s="596" t="s">
        <v>12777</v>
      </c>
      <c r="AN442" s="596" t="s">
        <v>12778</v>
      </c>
      <c r="AO442" s="562" t="s">
        <v>12779</v>
      </c>
      <c r="AP442" s="577" t="s">
        <v>12780</v>
      </c>
      <c r="AQ442" s="557"/>
      <c r="AR442" s="557"/>
      <c r="AS442" s="557"/>
      <c r="AT442" s="542" t="s">
        <v>12781</v>
      </c>
      <c r="AU442" s="499" t="s">
        <v>12782</v>
      </c>
      <c r="AV442" s="499" t="s">
        <v>12783</v>
      </c>
      <c r="AW442" s="513" t="s">
        <v>12784</v>
      </c>
      <c r="AX442" s="513" t="s">
        <v>12785</v>
      </c>
      <c r="AY442" s="612" t="s">
        <v>12786</v>
      </c>
    </row>
    <row r="443" spans="2:51" ht="15" customHeight="1" outlineLevel="1" thickBot="1">
      <c r="B443" s="1735" t="s">
        <v>12787</v>
      </c>
      <c r="C443" s="1736">
        <v>0</v>
      </c>
      <c r="D443" s="1736">
        <v>0</v>
      </c>
      <c r="E443" s="1736" t="s">
        <v>3354</v>
      </c>
      <c r="F443" s="1736">
        <v>0</v>
      </c>
      <c r="G443" s="1736">
        <v>0</v>
      </c>
      <c r="H443" s="1736">
        <v>0</v>
      </c>
      <c r="I443" s="1736">
        <v>16.506849315068493</v>
      </c>
      <c r="J443" s="547">
        <v>-35.734999999999999</v>
      </c>
      <c r="K443" s="547">
        <v>-35.734999999999999</v>
      </c>
      <c r="L443" s="562">
        <f t="shared" si="44"/>
        <v>-589.87226027397264</v>
      </c>
      <c r="M443" s="555">
        <v>1.7000000000000001E-2</v>
      </c>
      <c r="N443" s="564"/>
      <c r="O443" s="564"/>
      <c r="P443" s="564"/>
      <c r="Q443" s="542">
        <f t="shared" si="45"/>
        <v>3.2254999999999701E-2</v>
      </c>
      <c r="R443" s="550">
        <f t="shared" si="46"/>
        <v>-1.1526324249999893</v>
      </c>
      <c r="S443" s="550">
        <f t="shared" si="47"/>
        <v>-0.60749500000000001</v>
      </c>
      <c r="T443" s="547">
        <v>0</v>
      </c>
      <c r="U443" s="547">
        <v>-35.734999999999999</v>
      </c>
      <c r="V443" s="547">
        <v>-25</v>
      </c>
      <c r="X443" s="231" t="s">
        <v>12788</v>
      </c>
      <c r="Z443" s="1369"/>
      <c r="AB443" s="1361"/>
      <c r="AC443" s="1362"/>
      <c r="AD443" s="582">
        <v>430</v>
      </c>
      <c r="AE443" s="576" t="s">
        <v>12789</v>
      </c>
      <c r="AF443" s="593" t="s">
        <v>12790</v>
      </c>
      <c r="AG443" s="593" t="s">
        <v>12791</v>
      </c>
      <c r="AH443" s="593" t="s">
        <v>12792</v>
      </c>
      <c r="AI443" s="593" t="s">
        <v>12793</v>
      </c>
      <c r="AJ443" s="593" t="s">
        <v>12794</v>
      </c>
      <c r="AK443" s="594" t="s">
        <v>12795</v>
      </c>
      <c r="AL443" s="595" t="s">
        <v>12796</v>
      </c>
      <c r="AM443" s="596" t="s">
        <v>12797</v>
      </c>
      <c r="AN443" s="596" t="s">
        <v>12798</v>
      </c>
      <c r="AO443" s="562" t="s">
        <v>12799</v>
      </c>
      <c r="AP443" s="577" t="s">
        <v>12800</v>
      </c>
      <c r="AQ443" s="557"/>
      <c r="AR443" s="557"/>
      <c r="AS443" s="557"/>
      <c r="AT443" s="542" t="s">
        <v>12801</v>
      </c>
      <c r="AU443" s="499" t="s">
        <v>12802</v>
      </c>
      <c r="AV443" s="499" t="s">
        <v>12803</v>
      </c>
      <c r="AW443" s="513" t="s">
        <v>12804</v>
      </c>
      <c r="AX443" s="513" t="s">
        <v>12805</v>
      </c>
      <c r="AY443" s="612" t="s">
        <v>12806</v>
      </c>
    </row>
    <row r="444" spans="2:51" ht="15" customHeight="1" outlineLevel="1" thickBot="1">
      <c r="B444" s="1735" t="s">
        <v>12787</v>
      </c>
      <c r="C444" s="1736">
        <v>0</v>
      </c>
      <c r="D444" s="1736">
        <v>0</v>
      </c>
      <c r="E444" s="1736" t="s">
        <v>3354</v>
      </c>
      <c r="F444" s="1736">
        <v>0</v>
      </c>
      <c r="G444" s="1736">
        <v>0</v>
      </c>
      <c r="H444" s="1736">
        <v>0</v>
      </c>
      <c r="I444" s="1736">
        <v>16.506849315068493</v>
      </c>
      <c r="J444" s="547">
        <v>-35.734999999999999</v>
      </c>
      <c r="K444" s="547">
        <v>-35.734999999999999</v>
      </c>
      <c r="L444" s="562">
        <f t="shared" si="44"/>
        <v>-589.87226027397264</v>
      </c>
      <c r="M444" s="555">
        <v>1.7000000000000001E-2</v>
      </c>
      <c r="N444" s="564"/>
      <c r="O444" s="564"/>
      <c r="P444" s="564"/>
      <c r="Q444" s="542">
        <f t="shared" si="45"/>
        <v>3.2254999999999701E-2</v>
      </c>
      <c r="R444" s="550">
        <f t="shared" si="46"/>
        <v>-1.1526324249999893</v>
      </c>
      <c r="S444" s="550">
        <f t="shared" si="47"/>
        <v>-0.60749500000000001</v>
      </c>
      <c r="T444" s="547">
        <v>0</v>
      </c>
      <c r="U444" s="547">
        <v>-35.734999999999999</v>
      </c>
      <c r="V444" s="547">
        <v>-25</v>
      </c>
      <c r="X444" s="231" t="s">
        <v>12807</v>
      </c>
      <c r="Z444" s="1369"/>
      <c r="AB444" s="1361"/>
      <c r="AC444" s="1362"/>
      <c r="AD444" s="582">
        <v>431</v>
      </c>
      <c r="AE444" s="576" t="s">
        <v>12808</v>
      </c>
      <c r="AF444" s="593" t="s">
        <v>12809</v>
      </c>
      <c r="AG444" s="593" t="s">
        <v>12810</v>
      </c>
      <c r="AH444" s="593" t="s">
        <v>12811</v>
      </c>
      <c r="AI444" s="593" t="s">
        <v>12812</v>
      </c>
      <c r="AJ444" s="593" t="s">
        <v>12813</v>
      </c>
      <c r="AK444" s="594" t="s">
        <v>12814</v>
      </c>
      <c r="AL444" s="595" t="s">
        <v>12815</v>
      </c>
      <c r="AM444" s="596" t="s">
        <v>12816</v>
      </c>
      <c r="AN444" s="596" t="s">
        <v>12817</v>
      </c>
      <c r="AO444" s="562" t="s">
        <v>12818</v>
      </c>
      <c r="AP444" s="577" t="s">
        <v>12819</v>
      </c>
      <c r="AQ444" s="557"/>
      <c r="AR444" s="557"/>
      <c r="AS444" s="557"/>
      <c r="AT444" s="542" t="s">
        <v>12820</v>
      </c>
      <c r="AU444" s="499" t="s">
        <v>12821</v>
      </c>
      <c r="AV444" s="499" t="s">
        <v>12822</v>
      </c>
      <c r="AW444" s="513" t="s">
        <v>12823</v>
      </c>
      <c r="AX444" s="513" t="s">
        <v>12824</v>
      </c>
      <c r="AY444" s="612" t="s">
        <v>12825</v>
      </c>
    </row>
    <row r="445" spans="2:51" ht="15" customHeight="1" outlineLevel="1" thickBot="1">
      <c r="B445" s="1735" t="s">
        <v>12787</v>
      </c>
      <c r="C445" s="1736">
        <v>0</v>
      </c>
      <c r="D445" s="1736">
        <v>0</v>
      </c>
      <c r="E445" s="1736" t="s">
        <v>3354</v>
      </c>
      <c r="F445" s="1736">
        <v>0</v>
      </c>
      <c r="G445" s="1736">
        <v>0</v>
      </c>
      <c r="H445" s="1736">
        <v>0</v>
      </c>
      <c r="I445" s="1736">
        <v>16.506849315068493</v>
      </c>
      <c r="J445" s="547">
        <v>-35.734999999999999</v>
      </c>
      <c r="K445" s="547">
        <v>-35.734999999999999</v>
      </c>
      <c r="L445" s="562">
        <f t="shared" si="44"/>
        <v>-589.87226027397264</v>
      </c>
      <c r="M445" s="555">
        <v>1.7000000000000001E-2</v>
      </c>
      <c r="N445" s="564"/>
      <c r="O445" s="564"/>
      <c r="P445" s="564"/>
      <c r="Q445" s="542">
        <f t="shared" si="45"/>
        <v>3.2254999999999701E-2</v>
      </c>
      <c r="R445" s="550">
        <f t="shared" si="46"/>
        <v>-1.1526324249999893</v>
      </c>
      <c r="S445" s="550">
        <f t="shared" si="47"/>
        <v>-0.60749500000000001</v>
      </c>
      <c r="T445" s="547">
        <v>0</v>
      </c>
      <c r="U445" s="547">
        <v>-35.734999999999999</v>
      </c>
      <c r="V445" s="547">
        <v>-25</v>
      </c>
      <c r="X445" s="231" t="s">
        <v>12826</v>
      </c>
      <c r="Z445" s="1369"/>
      <c r="AB445" s="1361"/>
      <c r="AC445" s="1362"/>
      <c r="AD445" s="582">
        <v>432</v>
      </c>
      <c r="AE445" s="576" t="s">
        <v>12827</v>
      </c>
      <c r="AF445" s="593" t="s">
        <v>12828</v>
      </c>
      <c r="AG445" s="593" t="s">
        <v>12829</v>
      </c>
      <c r="AH445" s="593" t="s">
        <v>12830</v>
      </c>
      <c r="AI445" s="593" t="s">
        <v>12831</v>
      </c>
      <c r="AJ445" s="593" t="s">
        <v>12832</v>
      </c>
      <c r="AK445" s="594" t="s">
        <v>12833</v>
      </c>
      <c r="AL445" s="595" t="s">
        <v>12834</v>
      </c>
      <c r="AM445" s="596" t="s">
        <v>12835</v>
      </c>
      <c r="AN445" s="596" t="s">
        <v>12836</v>
      </c>
      <c r="AO445" s="562" t="s">
        <v>12837</v>
      </c>
      <c r="AP445" s="577" t="s">
        <v>12838</v>
      </c>
      <c r="AQ445" s="557"/>
      <c r="AR445" s="557"/>
      <c r="AS445" s="557"/>
      <c r="AT445" s="542" t="s">
        <v>12839</v>
      </c>
      <c r="AU445" s="499" t="s">
        <v>12840</v>
      </c>
      <c r="AV445" s="499" t="s">
        <v>12841</v>
      </c>
      <c r="AW445" s="513" t="s">
        <v>12842</v>
      </c>
      <c r="AX445" s="513" t="s">
        <v>12843</v>
      </c>
      <c r="AY445" s="612" t="s">
        <v>12844</v>
      </c>
    </row>
    <row r="446" spans="2:51" ht="15" customHeight="1" outlineLevel="1" thickBot="1">
      <c r="B446" s="1735" t="s">
        <v>12845</v>
      </c>
      <c r="C446" s="1736">
        <v>0</v>
      </c>
      <c r="D446" s="1736">
        <v>0</v>
      </c>
      <c r="E446" s="1736" t="s">
        <v>3354</v>
      </c>
      <c r="F446" s="1736">
        <v>0</v>
      </c>
      <c r="G446" s="1736">
        <v>0</v>
      </c>
      <c r="H446" s="1736">
        <v>0</v>
      </c>
      <c r="I446" s="1736">
        <v>16.506849315068493</v>
      </c>
      <c r="J446" s="547">
        <v>-357.351</v>
      </c>
      <c r="K446" s="547">
        <v>-357.351</v>
      </c>
      <c r="L446" s="562">
        <f t="shared" si="44"/>
        <v>-5898.7391095890407</v>
      </c>
      <c r="M446" s="555">
        <v>7.92E-3</v>
      </c>
      <c r="N446" s="564"/>
      <c r="O446" s="564"/>
      <c r="P446" s="564"/>
      <c r="Q446" s="542">
        <f t="shared" si="45"/>
        <v>2.3038799999999915E-2</v>
      </c>
      <c r="R446" s="550">
        <f t="shared" si="46"/>
        <v>-8.2329382187999691</v>
      </c>
      <c r="S446" s="550">
        <f t="shared" si="47"/>
        <v>-2.8302199199999998</v>
      </c>
      <c r="T446" s="547">
        <v>0</v>
      </c>
      <c r="U446" s="547">
        <v>-357.351</v>
      </c>
      <c r="V446" s="547">
        <v>-250</v>
      </c>
      <c r="X446" s="231" t="s">
        <v>12846</v>
      </c>
      <c r="Z446" s="1369"/>
      <c r="AB446" s="1361"/>
      <c r="AC446" s="1362"/>
      <c r="AD446" s="582">
        <v>433</v>
      </c>
      <c r="AE446" s="576" t="s">
        <v>12847</v>
      </c>
      <c r="AF446" s="593" t="s">
        <v>12848</v>
      </c>
      <c r="AG446" s="593" t="s">
        <v>12849</v>
      </c>
      <c r="AH446" s="593" t="s">
        <v>12850</v>
      </c>
      <c r="AI446" s="593" t="s">
        <v>12851</v>
      </c>
      <c r="AJ446" s="593" t="s">
        <v>12852</v>
      </c>
      <c r="AK446" s="594" t="s">
        <v>12853</v>
      </c>
      <c r="AL446" s="595" t="s">
        <v>12854</v>
      </c>
      <c r="AM446" s="596" t="s">
        <v>12855</v>
      </c>
      <c r="AN446" s="596" t="s">
        <v>12856</v>
      </c>
      <c r="AO446" s="562" t="s">
        <v>12857</v>
      </c>
      <c r="AP446" s="577" t="s">
        <v>12858</v>
      </c>
      <c r="AQ446" s="557"/>
      <c r="AR446" s="557"/>
      <c r="AS446" s="557"/>
      <c r="AT446" s="542" t="s">
        <v>12859</v>
      </c>
      <c r="AU446" s="499" t="s">
        <v>12860</v>
      </c>
      <c r="AV446" s="499" t="s">
        <v>12861</v>
      </c>
      <c r="AW446" s="513" t="s">
        <v>12862</v>
      </c>
      <c r="AX446" s="513" t="s">
        <v>12863</v>
      </c>
      <c r="AY446" s="612" t="s">
        <v>12864</v>
      </c>
    </row>
    <row r="447" spans="2:51" ht="15" customHeight="1" outlineLevel="1" thickBot="1">
      <c r="B447" s="1735" t="s">
        <v>12865</v>
      </c>
      <c r="C447" s="1736">
        <v>0</v>
      </c>
      <c r="D447" s="1736">
        <v>0</v>
      </c>
      <c r="E447" s="1736" t="s">
        <v>3354</v>
      </c>
      <c r="F447" s="1736">
        <v>0</v>
      </c>
      <c r="G447" s="1736">
        <v>0</v>
      </c>
      <c r="H447" s="1736">
        <v>0</v>
      </c>
      <c r="I447" s="1736">
        <v>16.506849315068493</v>
      </c>
      <c r="J447" s="547">
        <v>-221.05799999999999</v>
      </c>
      <c r="K447" s="547">
        <v>-221.05799999999999</v>
      </c>
      <c r="L447" s="562">
        <f t="shared" si="44"/>
        <v>-3648.9710958904107</v>
      </c>
      <c r="M447" s="555">
        <v>7.7499999999999999E-3</v>
      </c>
      <c r="N447" s="564"/>
      <c r="O447" s="564"/>
      <c r="P447" s="564"/>
      <c r="Q447" s="542">
        <f t="shared" si="45"/>
        <v>2.2866249999999866E-2</v>
      </c>
      <c r="R447" s="550">
        <f t="shared" si="46"/>
        <v>-5.0547674924999706</v>
      </c>
      <c r="S447" s="550">
        <f t="shared" si="47"/>
        <v>-1.7131995</v>
      </c>
      <c r="T447" s="547">
        <v>0</v>
      </c>
      <c r="U447" s="547">
        <v>-221.05799999999999</v>
      </c>
      <c r="V447" s="547">
        <v>-200</v>
      </c>
      <c r="X447" s="231" t="s">
        <v>12866</v>
      </c>
      <c r="Z447" s="1369"/>
      <c r="AB447" s="1361"/>
      <c r="AC447" s="1362"/>
      <c r="AD447" s="582">
        <v>434</v>
      </c>
      <c r="AE447" s="576" t="s">
        <v>12867</v>
      </c>
      <c r="AF447" s="593" t="s">
        <v>12868</v>
      </c>
      <c r="AG447" s="593" t="s">
        <v>12869</v>
      </c>
      <c r="AH447" s="593" t="s">
        <v>12870</v>
      </c>
      <c r="AI447" s="593" t="s">
        <v>12871</v>
      </c>
      <c r="AJ447" s="593" t="s">
        <v>12872</v>
      </c>
      <c r="AK447" s="594" t="s">
        <v>12873</v>
      </c>
      <c r="AL447" s="595" t="s">
        <v>12874</v>
      </c>
      <c r="AM447" s="596" t="s">
        <v>12875</v>
      </c>
      <c r="AN447" s="596" t="s">
        <v>12876</v>
      </c>
      <c r="AO447" s="562" t="s">
        <v>12877</v>
      </c>
      <c r="AP447" s="577" t="s">
        <v>12878</v>
      </c>
      <c r="AQ447" s="557"/>
      <c r="AR447" s="557"/>
      <c r="AS447" s="557"/>
      <c r="AT447" s="542" t="s">
        <v>12879</v>
      </c>
      <c r="AU447" s="499" t="s">
        <v>12880</v>
      </c>
      <c r="AV447" s="499" t="s">
        <v>12881</v>
      </c>
      <c r="AW447" s="513" t="s">
        <v>12882</v>
      </c>
      <c r="AX447" s="513" t="s">
        <v>12883</v>
      </c>
      <c r="AY447" s="612" t="s">
        <v>12884</v>
      </c>
    </row>
    <row r="448" spans="2:51" ht="15" customHeight="1" outlineLevel="1" thickBot="1">
      <c r="B448" s="1735" t="s">
        <v>12885</v>
      </c>
      <c r="C448" s="1736">
        <v>0</v>
      </c>
      <c r="D448" s="1736">
        <v>0</v>
      </c>
      <c r="E448" s="1736" t="s">
        <v>3354</v>
      </c>
      <c r="F448" s="1736">
        <v>0</v>
      </c>
      <c r="G448" s="1736">
        <v>0</v>
      </c>
      <c r="H448" s="1736">
        <v>0</v>
      </c>
      <c r="I448" s="1736">
        <v>10.868493150684932</v>
      </c>
      <c r="J448" s="547">
        <v>-203.41399999999999</v>
      </c>
      <c r="K448" s="547">
        <v>-203.41399999999999</v>
      </c>
      <c r="L448" s="562">
        <f t="shared" si="44"/>
        <v>-2210.8036657534244</v>
      </c>
      <c r="M448" s="555">
        <v>2.198E-2</v>
      </c>
      <c r="N448" s="564"/>
      <c r="O448" s="564"/>
      <c r="P448" s="564"/>
      <c r="Q448" s="542">
        <f t="shared" si="45"/>
        <v>3.7309700000000001E-2</v>
      </c>
      <c r="R448" s="550">
        <f t="shared" si="46"/>
        <v>-7.5893153157999995</v>
      </c>
      <c r="S448" s="550">
        <f t="shared" si="47"/>
        <v>-4.4710397199999994</v>
      </c>
      <c r="T448" s="547">
        <v>0</v>
      </c>
      <c r="U448" s="547">
        <v>-203.41399999999999</v>
      </c>
      <c r="V448" s="547">
        <v>-200</v>
      </c>
      <c r="X448" s="231" t="s">
        <v>12886</v>
      </c>
      <c r="Z448" s="1369"/>
      <c r="AB448" s="1361"/>
      <c r="AC448" s="1362"/>
      <c r="AD448" s="582">
        <v>435</v>
      </c>
      <c r="AE448" s="576" t="s">
        <v>12887</v>
      </c>
      <c r="AF448" s="593" t="s">
        <v>12888</v>
      </c>
      <c r="AG448" s="593" t="s">
        <v>12889</v>
      </c>
      <c r="AH448" s="593" t="s">
        <v>12890</v>
      </c>
      <c r="AI448" s="593" t="s">
        <v>12891</v>
      </c>
      <c r="AJ448" s="593" t="s">
        <v>12892</v>
      </c>
      <c r="AK448" s="594" t="s">
        <v>12893</v>
      </c>
      <c r="AL448" s="595" t="s">
        <v>12894</v>
      </c>
      <c r="AM448" s="596" t="s">
        <v>12895</v>
      </c>
      <c r="AN448" s="596" t="s">
        <v>12896</v>
      </c>
      <c r="AO448" s="562" t="s">
        <v>12897</v>
      </c>
      <c r="AP448" s="577" t="s">
        <v>12898</v>
      </c>
      <c r="AQ448" s="557"/>
      <c r="AR448" s="557"/>
      <c r="AS448" s="557"/>
      <c r="AT448" s="542" t="s">
        <v>12899</v>
      </c>
      <c r="AU448" s="499" t="s">
        <v>12900</v>
      </c>
      <c r="AV448" s="499" t="s">
        <v>12901</v>
      </c>
      <c r="AW448" s="513" t="s">
        <v>12902</v>
      </c>
      <c r="AX448" s="513" t="s">
        <v>12903</v>
      </c>
      <c r="AY448" s="612" t="s">
        <v>12904</v>
      </c>
    </row>
    <row r="449" spans="2:51" ht="15" customHeight="1" outlineLevel="1" thickBot="1">
      <c r="B449" s="1735" t="s">
        <v>12905</v>
      </c>
      <c r="C449" s="1736">
        <v>0</v>
      </c>
      <c r="D449" s="1736">
        <v>0</v>
      </c>
      <c r="E449" s="1736" t="s">
        <v>3354</v>
      </c>
      <c r="F449" s="1736">
        <v>0</v>
      </c>
      <c r="G449" s="1736">
        <v>0</v>
      </c>
      <c r="H449" s="1736">
        <v>0</v>
      </c>
      <c r="I449" s="1736">
        <v>17.399999999999999</v>
      </c>
      <c r="J449" s="547">
        <v>-100.479</v>
      </c>
      <c r="K449" s="547">
        <v>-100.479</v>
      </c>
      <c r="L449" s="562">
        <f t="shared" si="44"/>
        <v>-1748.3345999999999</v>
      </c>
      <c r="M449" s="555">
        <v>0.01</v>
      </c>
      <c r="N449" s="564"/>
      <c r="O449" s="564"/>
      <c r="P449" s="564"/>
      <c r="Q449" s="542">
        <f t="shared" si="45"/>
        <v>2.5150000000000006E-2</v>
      </c>
      <c r="R449" s="550">
        <f t="shared" si="46"/>
        <v>-2.5270468500000005</v>
      </c>
      <c r="S449" s="550">
        <f t="shared" si="47"/>
        <v>-1.0047900000000001</v>
      </c>
      <c r="T449" s="547">
        <v>0</v>
      </c>
      <c r="U449" s="547">
        <v>-100.479</v>
      </c>
      <c r="V449" s="547">
        <v>-94.051000000000002</v>
      </c>
      <c r="X449" s="231" t="s">
        <v>12906</v>
      </c>
      <c r="Z449" s="1369"/>
      <c r="AB449" s="1361"/>
      <c r="AC449" s="1362"/>
      <c r="AD449" s="582">
        <v>436</v>
      </c>
      <c r="AE449" s="576" t="s">
        <v>12907</v>
      </c>
      <c r="AF449" s="593" t="s">
        <v>12908</v>
      </c>
      <c r="AG449" s="593" t="s">
        <v>12909</v>
      </c>
      <c r="AH449" s="593" t="s">
        <v>12910</v>
      </c>
      <c r="AI449" s="593" t="s">
        <v>12911</v>
      </c>
      <c r="AJ449" s="593" t="s">
        <v>12912</v>
      </c>
      <c r="AK449" s="594" t="s">
        <v>12913</v>
      </c>
      <c r="AL449" s="595" t="s">
        <v>12914</v>
      </c>
      <c r="AM449" s="596" t="s">
        <v>12915</v>
      </c>
      <c r="AN449" s="596" t="s">
        <v>12916</v>
      </c>
      <c r="AO449" s="562" t="s">
        <v>12917</v>
      </c>
      <c r="AP449" s="577" t="s">
        <v>12918</v>
      </c>
      <c r="AQ449" s="557"/>
      <c r="AR449" s="557"/>
      <c r="AS449" s="557"/>
      <c r="AT449" s="542" t="s">
        <v>12919</v>
      </c>
      <c r="AU449" s="499" t="s">
        <v>12920</v>
      </c>
      <c r="AV449" s="499" t="s">
        <v>12921</v>
      </c>
      <c r="AW449" s="513" t="s">
        <v>12922</v>
      </c>
      <c r="AX449" s="513" t="s">
        <v>12923</v>
      </c>
      <c r="AY449" s="612" t="s">
        <v>12924</v>
      </c>
    </row>
    <row r="450" spans="2:51" ht="15" customHeight="1" outlineLevel="1" thickBot="1">
      <c r="B450" s="1735" t="s">
        <v>12925</v>
      </c>
      <c r="C450" s="1736">
        <v>0</v>
      </c>
      <c r="D450" s="1736">
        <v>0</v>
      </c>
      <c r="E450" s="1736" t="s">
        <v>3354</v>
      </c>
      <c r="F450" s="1736">
        <v>0</v>
      </c>
      <c r="G450" s="1736">
        <v>0</v>
      </c>
      <c r="H450" s="1736">
        <v>0</v>
      </c>
      <c r="I450" s="1736">
        <v>5.0027397260273974</v>
      </c>
      <c r="J450" s="547">
        <v>-11.382999999999999</v>
      </c>
      <c r="K450" s="547">
        <v>-11.382999999999999</v>
      </c>
      <c r="L450" s="562">
        <f t="shared" si="44"/>
        <v>-56.946186301369863</v>
      </c>
      <c r="M450" s="555">
        <v>9.8899999999999995E-3</v>
      </c>
      <c r="N450" s="564"/>
      <c r="O450" s="564"/>
      <c r="P450" s="564"/>
      <c r="Q450" s="542">
        <f t="shared" si="45"/>
        <v>2.5038349999999765E-2</v>
      </c>
      <c r="R450" s="550">
        <f t="shared" si="46"/>
        <v>-0.28501153804999729</v>
      </c>
      <c r="S450" s="550">
        <f t="shared" si="47"/>
        <v>-0.11257786999999998</v>
      </c>
      <c r="T450" s="547">
        <v>0</v>
      </c>
      <c r="U450" s="547">
        <v>-11.382999999999999</v>
      </c>
      <c r="V450" s="547">
        <v>-10</v>
      </c>
      <c r="X450" s="231" t="s">
        <v>12926</v>
      </c>
      <c r="Z450" s="1369"/>
      <c r="AB450" s="1361"/>
      <c r="AC450" s="1362"/>
      <c r="AD450" s="582">
        <v>437</v>
      </c>
      <c r="AE450" s="576" t="s">
        <v>12927</v>
      </c>
      <c r="AF450" s="593" t="s">
        <v>12928</v>
      </c>
      <c r="AG450" s="593" t="s">
        <v>12929</v>
      </c>
      <c r="AH450" s="593" t="s">
        <v>12930</v>
      </c>
      <c r="AI450" s="593" t="s">
        <v>12931</v>
      </c>
      <c r="AJ450" s="593" t="s">
        <v>12932</v>
      </c>
      <c r="AK450" s="594" t="s">
        <v>12933</v>
      </c>
      <c r="AL450" s="595" t="s">
        <v>12934</v>
      </c>
      <c r="AM450" s="596" t="s">
        <v>12935</v>
      </c>
      <c r="AN450" s="596" t="s">
        <v>12936</v>
      </c>
      <c r="AO450" s="562" t="s">
        <v>12937</v>
      </c>
      <c r="AP450" s="577" t="s">
        <v>12938</v>
      </c>
      <c r="AQ450" s="557"/>
      <c r="AR450" s="557"/>
      <c r="AS450" s="557"/>
      <c r="AT450" s="542" t="s">
        <v>12939</v>
      </c>
      <c r="AU450" s="499" t="s">
        <v>12940</v>
      </c>
      <c r="AV450" s="499" t="s">
        <v>12941</v>
      </c>
      <c r="AW450" s="513" t="s">
        <v>12942</v>
      </c>
      <c r="AX450" s="513" t="s">
        <v>12943</v>
      </c>
      <c r="AY450" s="612" t="s">
        <v>12944</v>
      </c>
    </row>
    <row r="451" spans="2:51" ht="15" customHeight="1" outlineLevel="1" thickBot="1">
      <c r="B451" s="1735" t="s">
        <v>12925</v>
      </c>
      <c r="C451" s="1736">
        <v>0</v>
      </c>
      <c r="D451" s="1736">
        <v>0</v>
      </c>
      <c r="E451" s="1736" t="s">
        <v>3354</v>
      </c>
      <c r="F451" s="1736">
        <v>0</v>
      </c>
      <c r="G451" s="1736">
        <v>0</v>
      </c>
      <c r="H451" s="1736">
        <v>0</v>
      </c>
      <c r="I451" s="1736">
        <v>5.0027397260273974</v>
      </c>
      <c r="J451" s="547">
        <v>-11.382999999999999</v>
      </c>
      <c r="K451" s="547">
        <v>-11.382999999999999</v>
      </c>
      <c r="L451" s="562">
        <f t="shared" si="44"/>
        <v>-56.946186301369863</v>
      </c>
      <c r="M451" s="555">
        <v>9.5399999999999999E-3</v>
      </c>
      <c r="N451" s="564"/>
      <c r="O451" s="564"/>
      <c r="P451" s="564"/>
      <c r="Q451" s="542">
        <f t="shared" si="45"/>
        <v>2.4683100000000069E-2</v>
      </c>
      <c r="R451" s="550">
        <f t="shared" si="46"/>
        <v>-0.28096772730000075</v>
      </c>
      <c r="S451" s="550">
        <f t="shared" si="47"/>
        <v>-0.10859381999999999</v>
      </c>
      <c r="T451" s="547">
        <v>0</v>
      </c>
      <c r="U451" s="547">
        <v>-11.382999999999999</v>
      </c>
      <c r="V451" s="547">
        <v>-10</v>
      </c>
      <c r="X451" s="231" t="s">
        <v>12945</v>
      </c>
      <c r="Z451" s="1369"/>
      <c r="AB451" s="1361"/>
      <c r="AC451" s="1362"/>
      <c r="AD451" s="582">
        <v>438</v>
      </c>
      <c r="AE451" s="576" t="s">
        <v>12946</v>
      </c>
      <c r="AF451" s="593" t="s">
        <v>12947</v>
      </c>
      <c r="AG451" s="593" t="s">
        <v>12948</v>
      </c>
      <c r="AH451" s="593" t="s">
        <v>12949</v>
      </c>
      <c r="AI451" s="593" t="s">
        <v>12950</v>
      </c>
      <c r="AJ451" s="593" t="s">
        <v>12951</v>
      </c>
      <c r="AK451" s="594" t="s">
        <v>12952</v>
      </c>
      <c r="AL451" s="595" t="s">
        <v>12953</v>
      </c>
      <c r="AM451" s="596" t="s">
        <v>12954</v>
      </c>
      <c r="AN451" s="596" t="s">
        <v>12955</v>
      </c>
      <c r="AO451" s="562" t="s">
        <v>12956</v>
      </c>
      <c r="AP451" s="577" t="s">
        <v>12957</v>
      </c>
      <c r="AQ451" s="557"/>
      <c r="AR451" s="557"/>
      <c r="AS451" s="557"/>
      <c r="AT451" s="542" t="s">
        <v>12958</v>
      </c>
      <c r="AU451" s="499" t="s">
        <v>12959</v>
      </c>
      <c r="AV451" s="499" t="s">
        <v>12960</v>
      </c>
      <c r="AW451" s="513" t="s">
        <v>12961</v>
      </c>
      <c r="AX451" s="513" t="s">
        <v>12962</v>
      </c>
      <c r="AY451" s="612" t="s">
        <v>12963</v>
      </c>
    </row>
    <row r="452" spans="2:51" ht="15" customHeight="1" outlineLevel="1" thickBot="1">
      <c r="B452" s="1735" t="s">
        <v>12964</v>
      </c>
      <c r="C452" s="1736">
        <v>0</v>
      </c>
      <c r="D452" s="1736">
        <v>0</v>
      </c>
      <c r="E452" s="1736" t="s">
        <v>3354</v>
      </c>
      <c r="F452" s="1736">
        <v>0</v>
      </c>
      <c r="G452" s="1736">
        <v>0</v>
      </c>
      <c r="H452" s="1736">
        <v>0</v>
      </c>
      <c r="I452" s="1736">
        <v>37.049315068493151</v>
      </c>
      <c r="J452" s="547">
        <v>-127.77500000000001</v>
      </c>
      <c r="K452" s="547">
        <v>-127.77500000000001</v>
      </c>
      <c r="L452" s="562">
        <f t="shared" si="44"/>
        <v>-4733.9762328767129</v>
      </c>
      <c r="M452" s="555">
        <v>2.75E-2</v>
      </c>
      <c r="N452" s="564"/>
      <c r="O452" s="564"/>
      <c r="P452" s="564"/>
      <c r="Q452" s="542">
        <f t="shared" si="45"/>
        <v>4.2912499999999909E-2</v>
      </c>
      <c r="R452" s="550">
        <f t="shared" si="46"/>
        <v>-5.4831446874999887</v>
      </c>
      <c r="S452" s="550">
        <f t="shared" si="47"/>
        <v>-3.5138125000000002</v>
      </c>
      <c r="T452" s="547">
        <v>0</v>
      </c>
      <c r="U452" s="547">
        <v>-127.77500000000001</v>
      </c>
      <c r="V452" s="547">
        <v>-221.62100000000001</v>
      </c>
      <c r="X452" s="231" t="s">
        <v>12965</v>
      </c>
      <c r="Z452" s="1369"/>
      <c r="AB452" s="1361"/>
      <c r="AC452" s="1362"/>
      <c r="AD452" s="582">
        <v>439</v>
      </c>
      <c r="AE452" s="576" t="s">
        <v>12966</v>
      </c>
      <c r="AF452" s="593" t="s">
        <v>12967</v>
      </c>
      <c r="AG452" s="593" t="s">
        <v>12968</v>
      </c>
      <c r="AH452" s="593" t="s">
        <v>12969</v>
      </c>
      <c r="AI452" s="593" t="s">
        <v>12970</v>
      </c>
      <c r="AJ452" s="593" t="s">
        <v>12971</v>
      </c>
      <c r="AK452" s="594" t="s">
        <v>12972</v>
      </c>
      <c r="AL452" s="595" t="s">
        <v>12973</v>
      </c>
      <c r="AM452" s="596" t="s">
        <v>12974</v>
      </c>
      <c r="AN452" s="596" t="s">
        <v>12975</v>
      </c>
      <c r="AO452" s="562" t="s">
        <v>12976</v>
      </c>
      <c r="AP452" s="577" t="s">
        <v>12977</v>
      </c>
      <c r="AQ452" s="557"/>
      <c r="AR452" s="557"/>
      <c r="AS452" s="557"/>
      <c r="AT452" s="542" t="s">
        <v>12978</v>
      </c>
      <c r="AU452" s="499" t="s">
        <v>12979</v>
      </c>
      <c r="AV452" s="499" t="s">
        <v>12980</v>
      </c>
      <c r="AW452" s="513" t="s">
        <v>12981</v>
      </c>
      <c r="AX452" s="513" t="s">
        <v>12982</v>
      </c>
      <c r="AY452" s="612" t="s">
        <v>12983</v>
      </c>
    </row>
    <row r="453" spans="2:51" ht="15" customHeight="1" outlineLevel="1" thickBot="1">
      <c r="B453" s="1735" t="s">
        <v>12984</v>
      </c>
      <c r="C453" s="1736">
        <v>0</v>
      </c>
      <c r="D453" s="1736">
        <v>0</v>
      </c>
      <c r="E453" s="1736" t="s">
        <v>3354</v>
      </c>
      <c r="F453" s="1736">
        <v>0</v>
      </c>
      <c r="G453" s="1736">
        <v>0</v>
      </c>
      <c r="H453" s="1736">
        <v>0</v>
      </c>
      <c r="I453" s="1736">
        <v>10.824657534246576</v>
      </c>
      <c r="J453" s="547">
        <v>-204.07599999999999</v>
      </c>
      <c r="K453" s="547">
        <v>-204.07599999999999</v>
      </c>
      <c r="L453" s="562">
        <f t="shared" si="44"/>
        <v>-2209.052810958904</v>
      </c>
      <c r="M453" s="555">
        <v>-6.43E-3</v>
      </c>
      <c r="N453" s="564"/>
      <c r="O453" s="564"/>
      <c r="P453" s="564"/>
      <c r="Q453" s="542">
        <f t="shared" si="45"/>
        <v>8.4735499999999409E-3</v>
      </c>
      <c r="R453" s="550">
        <f t="shared" si="46"/>
        <v>-1.7292481897999878</v>
      </c>
      <c r="S453" s="550">
        <f t="shared" si="47"/>
        <v>1.3122086799999999</v>
      </c>
      <c r="T453" s="547">
        <v>0</v>
      </c>
      <c r="U453" s="547">
        <v>-204.07599999999999</v>
      </c>
      <c r="V453" s="547">
        <v>-208.81</v>
      </c>
      <c r="X453" s="231" t="s">
        <v>12985</v>
      </c>
      <c r="Z453" s="1369"/>
      <c r="AB453" s="1361"/>
      <c r="AC453" s="1362"/>
      <c r="AD453" s="582">
        <v>440</v>
      </c>
      <c r="AE453" s="576" t="s">
        <v>12986</v>
      </c>
      <c r="AF453" s="593" t="s">
        <v>12987</v>
      </c>
      <c r="AG453" s="593" t="s">
        <v>12988</v>
      </c>
      <c r="AH453" s="593" t="s">
        <v>12989</v>
      </c>
      <c r="AI453" s="593" t="s">
        <v>12990</v>
      </c>
      <c r="AJ453" s="593" t="s">
        <v>12991</v>
      </c>
      <c r="AK453" s="594" t="s">
        <v>12992</v>
      </c>
      <c r="AL453" s="595" t="s">
        <v>12993</v>
      </c>
      <c r="AM453" s="596" t="s">
        <v>12994</v>
      </c>
      <c r="AN453" s="596" t="s">
        <v>12995</v>
      </c>
      <c r="AO453" s="562" t="s">
        <v>12996</v>
      </c>
      <c r="AP453" s="577" t="s">
        <v>12997</v>
      </c>
      <c r="AQ453" s="557"/>
      <c r="AR453" s="557"/>
      <c r="AS453" s="557"/>
      <c r="AT453" s="542" t="s">
        <v>12998</v>
      </c>
      <c r="AU453" s="499" t="s">
        <v>12999</v>
      </c>
      <c r="AV453" s="499" t="s">
        <v>13000</v>
      </c>
      <c r="AW453" s="513" t="s">
        <v>13001</v>
      </c>
      <c r="AX453" s="513" t="s">
        <v>13002</v>
      </c>
      <c r="AY453" s="612" t="s">
        <v>13003</v>
      </c>
    </row>
    <row r="454" spans="2:51" ht="15" customHeight="1" outlineLevel="1" thickBot="1">
      <c r="B454" s="1735" t="s">
        <v>13004</v>
      </c>
      <c r="C454" s="1736">
        <v>0</v>
      </c>
      <c r="D454" s="1736">
        <v>0</v>
      </c>
      <c r="E454" s="1736" t="s">
        <v>3354</v>
      </c>
      <c r="F454" s="1736">
        <v>0</v>
      </c>
      <c r="G454" s="1736">
        <v>0</v>
      </c>
      <c r="H454" s="1736">
        <v>0</v>
      </c>
      <c r="I454" s="1736">
        <v>7.065753424657534</v>
      </c>
      <c r="J454" s="547">
        <v>-214.28</v>
      </c>
      <c r="K454" s="547">
        <v>-214.28</v>
      </c>
      <c r="L454" s="562">
        <f t="shared" si="44"/>
        <v>-1514.0496438356163</v>
      </c>
      <c r="M454" s="555">
        <v>-9.3500000000000007E-3</v>
      </c>
      <c r="N454" s="564"/>
      <c r="O454" s="564"/>
      <c r="P454" s="564"/>
      <c r="Q454" s="542">
        <f t="shared" si="45"/>
        <v>5.5097499999998689E-3</v>
      </c>
      <c r="R454" s="550">
        <f t="shared" si="46"/>
        <v>-1.1806292299999719</v>
      </c>
      <c r="S454" s="550">
        <f t="shared" si="47"/>
        <v>2.0035180000000001</v>
      </c>
      <c r="T454" s="547">
        <v>0</v>
      </c>
      <c r="U454" s="547">
        <v>-214.28</v>
      </c>
      <c r="V454" s="547">
        <v>-214.20500000000001</v>
      </c>
      <c r="X454" s="231" t="s">
        <v>13005</v>
      </c>
      <c r="Z454" s="1369"/>
      <c r="AB454" s="1361"/>
      <c r="AC454" s="1362"/>
      <c r="AD454" s="582">
        <v>441</v>
      </c>
      <c r="AE454" s="576" t="s">
        <v>13006</v>
      </c>
      <c r="AF454" s="593" t="s">
        <v>13007</v>
      </c>
      <c r="AG454" s="593" t="s">
        <v>13008</v>
      </c>
      <c r="AH454" s="593" t="s">
        <v>13009</v>
      </c>
      <c r="AI454" s="593" t="s">
        <v>13010</v>
      </c>
      <c r="AJ454" s="593" t="s">
        <v>13011</v>
      </c>
      <c r="AK454" s="594" t="s">
        <v>13012</v>
      </c>
      <c r="AL454" s="595" t="s">
        <v>13013</v>
      </c>
      <c r="AM454" s="596" t="s">
        <v>13014</v>
      </c>
      <c r="AN454" s="596" t="s">
        <v>13015</v>
      </c>
      <c r="AO454" s="562" t="s">
        <v>13016</v>
      </c>
      <c r="AP454" s="577" t="s">
        <v>13017</v>
      </c>
      <c r="AQ454" s="557"/>
      <c r="AR454" s="557"/>
      <c r="AS454" s="557"/>
      <c r="AT454" s="542" t="s">
        <v>13018</v>
      </c>
      <c r="AU454" s="499" t="s">
        <v>13019</v>
      </c>
      <c r="AV454" s="499" t="s">
        <v>13020</v>
      </c>
      <c r="AW454" s="513" t="s">
        <v>13021</v>
      </c>
      <c r="AX454" s="513" t="s">
        <v>13022</v>
      </c>
      <c r="AY454" s="612" t="s">
        <v>13023</v>
      </c>
    </row>
    <row r="455" spans="2:51" ht="15" customHeight="1" outlineLevel="1" thickBot="1">
      <c r="B455" s="1735" t="s">
        <v>13024</v>
      </c>
      <c r="C455" s="1736">
        <v>0</v>
      </c>
      <c r="D455" s="1736">
        <v>0</v>
      </c>
      <c r="E455" s="1736" t="s">
        <v>3354</v>
      </c>
      <c r="F455" s="1736">
        <v>0</v>
      </c>
      <c r="G455" s="1736">
        <v>0</v>
      </c>
      <c r="H455" s="1736">
        <v>0</v>
      </c>
      <c r="I455" s="1736">
        <v>11.983561643835616</v>
      </c>
      <c r="J455" s="547">
        <v>-40.814999999999998</v>
      </c>
      <c r="K455" s="547">
        <v>-40.814999999999998</v>
      </c>
      <c r="L455" s="562">
        <f t="shared" si="44"/>
        <v>-489.10906849315063</v>
      </c>
      <c r="M455" s="555">
        <v>-7.7999999999999996E-3</v>
      </c>
      <c r="N455" s="564"/>
      <c r="O455" s="564"/>
      <c r="P455" s="564"/>
      <c r="Q455" s="542">
        <f t="shared" si="45"/>
        <v>7.0829999999999504E-3</v>
      </c>
      <c r="R455" s="550">
        <f t="shared" si="46"/>
        <v>-0.28909264499999798</v>
      </c>
      <c r="S455" s="550">
        <f t="shared" si="47"/>
        <v>0.31835699999999995</v>
      </c>
      <c r="T455" s="547">
        <v>0</v>
      </c>
      <c r="U455" s="547">
        <v>-40.814999999999998</v>
      </c>
      <c r="V455" s="547">
        <v>-40.798999999999999</v>
      </c>
      <c r="X455" s="231" t="s">
        <v>13025</v>
      </c>
      <c r="Z455" s="1369"/>
      <c r="AB455" s="1361"/>
      <c r="AC455" s="1362"/>
      <c r="AD455" s="582">
        <v>442</v>
      </c>
      <c r="AE455" s="576" t="s">
        <v>13026</v>
      </c>
      <c r="AF455" s="593" t="s">
        <v>13027</v>
      </c>
      <c r="AG455" s="593" t="s">
        <v>13028</v>
      </c>
      <c r="AH455" s="593" t="s">
        <v>13029</v>
      </c>
      <c r="AI455" s="593" t="s">
        <v>13030</v>
      </c>
      <c r="AJ455" s="593" t="s">
        <v>13031</v>
      </c>
      <c r="AK455" s="594" t="s">
        <v>13032</v>
      </c>
      <c r="AL455" s="595" t="s">
        <v>13033</v>
      </c>
      <c r="AM455" s="596" t="s">
        <v>13034</v>
      </c>
      <c r="AN455" s="596" t="s">
        <v>13035</v>
      </c>
      <c r="AO455" s="562" t="s">
        <v>13036</v>
      </c>
      <c r="AP455" s="577" t="s">
        <v>13037</v>
      </c>
      <c r="AQ455" s="557"/>
      <c r="AR455" s="557"/>
      <c r="AS455" s="557"/>
      <c r="AT455" s="542" t="s">
        <v>13038</v>
      </c>
      <c r="AU455" s="499" t="s">
        <v>13039</v>
      </c>
      <c r="AV455" s="499" t="s">
        <v>13040</v>
      </c>
      <c r="AW455" s="513" t="s">
        <v>13041</v>
      </c>
      <c r="AX455" s="513" t="s">
        <v>13042</v>
      </c>
      <c r="AY455" s="612" t="s">
        <v>13043</v>
      </c>
    </row>
    <row r="456" spans="2:51" ht="15" customHeight="1" outlineLevel="1" thickBot="1">
      <c r="B456" s="1735" t="s">
        <v>13044</v>
      </c>
      <c r="C456" s="1736">
        <v>0</v>
      </c>
      <c r="D456" s="1736">
        <v>0</v>
      </c>
      <c r="E456" s="1736" t="s">
        <v>3354</v>
      </c>
      <c r="F456" s="1736">
        <v>0</v>
      </c>
      <c r="G456" s="1736">
        <v>0</v>
      </c>
      <c r="H456" s="1736">
        <v>0</v>
      </c>
      <c r="I456" s="1736">
        <v>19.882191780821916</v>
      </c>
      <c r="J456" s="547">
        <v>-51.018999999999998</v>
      </c>
      <c r="K456" s="547">
        <v>-51.018999999999998</v>
      </c>
      <c r="L456" s="562">
        <f t="shared" si="44"/>
        <v>-1014.3695424657533</v>
      </c>
      <c r="M456" s="555">
        <v>1.7659999999999999E-2</v>
      </c>
      <c r="N456" s="564"/>
      <c r="O456" s="564"/>
      <c r="P456" s="564"/>
      <c r="Q456" s="542">
        <f t="shared" si="45"/>
        <v>3.2924899999999813E-2</v>
      </c>
      <c r="R456" s="550">
        <f t="shared" si="46"/>
        <v>-1.6797954730999904</v>
      </c>
      <c r="S456" s="550">
        <f t="shared" si="47"/>
        <v>-0.90099553999999993</v>
      </c>
      <c r="T456" s="547">
        <v>0</v>
      </c>
      <c r="U456" s="547">
        <v>-51.018999999999998</v>
      </c>
      <c r="V456" s="547">
        <v>-52.131999999999998</v>
      </c>
      <c r="X456" s="231" t="s">
        <v>13045</v>
      </c>
      <c r="Z456" s="1369"/>
      <c r="AB456" s="1361"/>
      <c r="AC456" s="1362"/>
      <c r="AD456" s="582">
        <v>443</v>
      </c>
      <c r="AE456" s="576" t="s">
        <v>13046</v>
      </c>
      <c r="AF456" s="593" t="s">
        <v>13047</v>
      </c>
      <c r="AG456" s="593" t="s">
        <v>13048</v>
      </c>
      <c r="AH456" s="593" t="s">
        <v>13049</v>
      </c>
      <c r="AI456" s="593" t="s">
        <v>13050</v>
      </c>
      <c r="AJ456" s="593" t="s">
        <v>13051</v>
      </c>
      <c r="AK456" s="594" t="s">
        <v>13052</v>
      </c>
      <c r="AL456" s="595" t="s">
        <v>13053</v>
      </c>
      <c r="AM456" s="596" t="s">
        <v>13054</v>
      </c>
      <c r="AN456" s="596" t="s">
        <v>13055</v>
      </c>
      <c r="AO456" s="562" t="s">
        <v>13056</v>
      </c>
      <c r="AP456" s="577" t="s">
        <v>13057</v>
      </c>
      <c r="AQ456" s="557"/>
      <c r="AR456" s="557"/>
      <c r="AS456" s="557"/>
      <c r="AT456" s="542" t="s">
        <v>13058</v>
      </c>
      <c r="AU456" s="499" t="s">
        <v>13059</v>
      </c>
      <c r="AV456" s="499" t="s">
        <v>13060</v>
      </c>
      <c r="AW456" s="513" t="s">
        <v>13061</v>
      </c>
      <c r="AX456" s="513" t="s">
        <v>13062</v>
      </c>
      <c r="AY456" s="612" t="s">
        <v>13063</v>
      </c>
    </row>
    <row r="457" spans="2:51" ht="15" customHeight="1" outlineLevel="1" thickBot="1">
      <c r="B457" s="1735" t="s">
        <v>13064</v>
      </c>
      <c r="C457" s="1736">
        <v>0</v>
      </c>
      <c r="D457" s="1736">
        <v>0</v>
      </c>
      <c r="E457" s="1736" t="s">
        <v>3354</v>
      </c>
      <c r="F457" s="1736">
        <v>0</v>
      </c>
      <c r="G457" s="1736">
        <v>0</v>
      </c>
      <c r="H457" s="1736">
        <v>0</v>
      </c>
      <c r="I457" s="1736">
        <v>10.824657534246576</v>
      </c>
      <c r="J457" s="547">
        <v>-51.018999999999998</v>
      </c>
      <c r="K457" s="547">
        <v>-51.018999999999998</v>
      </c>
      <c r="L457" s="562">
        <f t="shared" si="44"/>
        <v>-552.26320273972601</v>
      </c>
      <c r="M457" s="555">
        <v>-6.4099999999999999E-3</v>
      </c>
      <c r="N457" s="564"/>
      <c r="O457" s="564"/>
      <c r="P457" s="564"/>
      <c r="Q457" s="542">
        <f t="shared" si="45"/>
        <v>8.4938499999998029E-3</v>
      </c>
      <c r="R457" s="550">
        <f t="shared" si="46"/>
        <v>-0.43334773314998992</v>
      </c>
      <c r="S457" s="550">
        <f t="shared" si="47"/>
        <v>0.32703178999999999</v>
      </c>
      <c r="T457" s="547">
        <v>0</v>
      </c>
      <c r="U457" s="547">
        <v>-51.018999999999998</v>
      </c>
      <c r="V457" s="547">
        <v>-52.03</v>
      </c>
      <c r="X457" s="231" t="s">
        <v>13065</v>
      </c>
      <c r="Z457" s="1369"/>
      <c r="AB457" s="1361"/>
      <c r="AC457" s="1362"/>
      <c r="AD457" s="582">
        <v>444</v>
      </c>
      <c r="AE457" s="576" t="s">
        <v>13066</v>
      </c>
      <c r="AF457" s="593" t="s">
        <v>13067</v>
      </c>
      <c r="AG457" s="593" t="s">
        <v>13068</v>
      </c>
      <c r="AH457" s="593" t="s">
        <v>13069</v>
      </c>
      <c r="AI457" s="593" t="s">
        <v>13070</v>
      </c>
      <c r="AJ457" s="593" t="s">
        <v>13071</v>
      </c>
      <c r="AK457" s="594" t="s">
        <v>13072</v>
      </c>
      <c r="AL457" s="595" t="s">
        <v>13073</v>
      </c>
      <c r="AM457" s="596" t="s">
        <v>13074</v>
      </c>
      <c r="AN457" s="596" t="s">
        <v>13075</v>
      </c>
      <c r="AO457" s="562" t="s">
        <v>13076</v>
      </c>
      <c r="AP457" s="577" t="s">
        <v>13077</v>
      </c>
      <c r="AQ457" s="557"/>
      <c r="AR457" s="557"/>
      <c r="AS457" s="557"/>
      <c r="AT457" s="542" t="s">
        <v>13078</v>
      </c>
      <c r="AU457" s="499" t="s">
        <v>13079</v>
      </c>
      <c r="AV457" s="499" t="s">
        <v>13080</v>
      </c>
      <c r="AW457" s="513" t="s">
        <v>13081</v>
      </c>
      <c r="AX457" s="513" t="s">
        <v>13082</v>
      </c>
      <c r="AY457" s="612" t="s">
        <v>13083</v>
      </c>
    </row>
    <row r="458" spans="2:51" ht="15" customHeight="1" outlineLevel="1" thickBot="1">
      <c r="B458" s="1735" t="s">
        <v>13084</v>
      </c>
      <c r="C458" s="1736">
        <v>0</v>
      </c>
      <c r="D458" s="1736">
        <v>0</v>
      </c>
      <c r="E458" s="1736" t="s">
        <v>3354</v>
      </c>
      <c r="F458" s="1736">
        <v>0</v>
      </c>
      <c r="G458" s="1736">
        <v>0</v>
      </c>
      <c r="H458" s="1736">
        <v>0</v>
      </c>
      <c r="I458" s="1736">
        <v>19.882191780821916</v>
      </c>
      <c r="J458" s="547">
        <v>-102.038</v>
      </c>
      <c r="K458" s="547">
        <v>-102.038</v>
      </c>
      <c r="L458" s="562">
        <f t="shared" si="44"/>
        <v>-2028.7390849315066</v>
      </c>
      <c r="M458" s="555">
        <v>1.7930000000000001E-2</v>
      </c>
      <c r="N458" s="564"/>
      <c r="O458" s="564"/>
      <c r="P458" s="564"/>
      <c r="Q458" s="542">
        <f t="shared" si="45"/>
        <v>3.3198949999999838E-2</v>
      </c>
      <c r="R458" s="550">
        <f t="shared" si="46"/>
        <v>-3.3875544600999832</v>
      </c>
      <c r="S458" s="550">
        <f t="shared" si="47"/>
        <v>-1.82954134</v>
      </c>
      <c r="T458" s="547">
        <v>0</v>
      </c>
      <c r="U458" s="547">
        <v>-102.038</v>
      </c>
      <c r="V458" s="547">
        <v>-104.505</v>
      </c>
      <c r="X458" s="231" t="s">
        <v>13085</v>
      </c>
      <c r="Z458" s="1369"/>
      <c r="AB458" s="1361"/>
      <c r="AC458" s="1362"/>
      <c r="AD458" s="582">
        <v>445</v>
      </c>
      <c r="AE458" s="576" t="s">
        <v>13086</v>
      </c>
      <c r="AF458" s="593" t="s">
        <v>13087</v>
      </c>
      <c r="AG458" s="593" t="s">
        <v>13088</v>
      </c>
      <c r="AH458" s="593" t="s">
        <v>13089</v>
      </c>
      <c r="AI458" s="593" t="s">
        <v>13090</v>
      </c>
      <c r="AJ458" s="593" t="s">
        <v>13091</v>
      </c>
      <c r="AK458" s="594" t="s">
        <v>13092</v>
      </c>
      <c r="AL458" s="595" t="s">
        <v>13093</v>
      </c>
      <c r="AM458" s="596" t="s">
        <v>13094</v>
      </c>
      <c r="AN458" s="596" t="s">
        <v>13095</v>
      </c>
      <c r="AO458" s="562" t="s">
        <v>13096</v>
      </c>
      <c r="AP458" s="577" t="s">
        <v>13097</v>
      </c>
      <c r="AQ458" s="557"/>
      <c r="AR458" s="557"/>
      <c r="AS458" s="557"/>
      <c r="AT458" s="542" t="s">
        <v>13098</v>
      </c>
      <c r="AU458" s="499" t="s">
        <v>13099</v>
      </c>
      <c r="AV458" s="499" t="s">
        <v>13100</v>
      </c>
      <c r="AW458" s="513" t="s">
        <v>13101</v>
      </c>
      <c r="AX458" s="513" t="s">
        <v>13102</v>
      </c>
      <c r="AY458" s="612" t="s">
        <v>13103</v>
      </c>
    </row>
    <row r="459" spans="2:51" ht="15" customHeight="1" outlineLevel="1" thickBot="1">
      <c r="B459" s="1735" t="s">
        <v>13104</v>
      </c>
      <c r="C459" s="1736">
        <v>0</v>
      </c>
      <c r="D459" s="1736">
        <v>0</v>
      </c>
      <c r="E459" s="1736" t="s">
        <v>3354</v>
      </c>
      <c r="F459" s="1736">
        <v>0</v>
      </c>
      <c r="G459" s="1736">
        <v>0</v>
      </c>
      <c r="H459" s="1736">
        <v>0</v>
      </c>
      <c r="I459" s="1736">
        <v>19.882191780821916</v>
      </c>
      <c r="J459" s="547">
        <v>-255.095</v>
      </c>
      <c r="K459" s="547">
        <v>-255.095</v>
      </c>
      <c r="L459" s="562">
        <f t="shared" si="44"/>
        <v>-5071.8477123287666</v>
      </c>
      <c r="M459" s="555">
        <v>1.7260000000000001E-2</v>
      </c>
      <c r="N459" s="564"/>
      <c r="O459" s="564"/>
      <c r="P459" s="564"/>
      <c r="Q459" s="542">
        <f t="shared" si="45"/>
        <v>3.2518899999999906E-2</v>
      </c>
      <c r="R459" s="550">
        <f t="shared" si="46"/>
        <v>-8.2954087954999753</v>
      </c>
      <c r="S459" s="550">
        <f t="shared" si="47"/>
        <v>-4.4029397000000001</v>
      </c>
      <c r="T459" s="547">
        <v>0</v>
      </c>
      <c r="U459" s="547">
        <v>-255.095</v>
      </c>
      <c r="V459" s="547">
        <v>-259.76600000000002</v>
      </c>
      <c r="X459" s="231" t="s">
        <v>13105</v>
      </c>
      <c r="Z459" s="1369"/>
      <c r="AB459" s="1361"/>
      <c r="AC459" s="1362"/>
      <c r="AD459" s="582">
        <v>446</v>
      </c>
      <c r="AE459" s="576" t="s">
        <v>13106</v>
      </c>
      <c r="AF459" s="593" t="s">
        <v>13107</v>
      </c>
      <c r="AG459" s="593" t="s">
        <v>13108</v>
      </c>
      <c r="AH459" s="593" t="s">
        <v>13109</v>
      </c>
      <c r="AI459" s="593" t="s">
        <v>13110</v>
      </c>
      <c r="AJ459" s="593" t="s">
        <v>13111</v>
      </c>
      <c r="AK459" s="594" t="s">
        <v>13112</v>
      </c>
      <c r="AL459" s="595" t="s">
        <v>13113</v>
      </c>
      <c r="AM459" s="596" t="s">
        <v>13114</v>
      </c>
      <c r="AN459" s="596" t="s">
        <v>13115</v>
      </c>
      <c r="AO459" s="562" t="s">
        <v>13116</v>
      </c>
      <c r="AP459" s="577" t="s">
        <v>13117</v>
      </c>
      <c r="AQ459" s="557"/>
      <c r="AR459" s="557"/>
      <c r="AS459" s="557"/>
      <c r="AT459" s="542" t="s">
        <v>13118</v>
      </c>
      <c r="AU459" s="499" t="s">
        <v>13119</v>
      </c>
      <c r="AV459" s="499" t="s">
        <v>13120</v>
      </c>
      <c r="AW459" s="513" t="s">
        <v>13121</v>
      </c>
      <c r="AX459" s="513" t="s">
        <v>13122</v>
      </c>
      <c r="AY459" s="612" t="s">
        <v>13123</v>
      </c>
    </row>
    <row r="460" spans="2:51" ht="15" customHeight="1" outlineLevel="1" thickBot="1">
      <c r="B460" s="1735" t="s">
        <v>13084</v>
      </c>
      <c r="C460" s="1736">
        <v>0</v>
      </c>
      <c r="D460" s="1736">
        <v>0</v>
      </c>
      <c r="E460" s="1736" t="s">
        <v>3354</v>
      </c>
      <c r="F460" s="1736">
        <v>0</v>
      </c>
      <c r="G460" s="1736">
        <v>0</v>
      </c>
      <c r="H460" s="1736">
        <v>0</v>
      </c>
      <c r="I460" s="1736">
        <v>19.882191780821916</v>
      </c>
      <c r="J460" s="547">
        <v>-102.038</v>
      </c>
      <c r="K460" s="547">
        <v>-102.038</v>
      </c>
      <c r="L460" s="562">
        <f t="shared" si="44"/>
        <v>-2028.7390849315066</v>
      </c>
      <c r="M460" s="555">
        <v>1.7330000000000002E-2</v>
      </c>
      <c r="N460" s="564"/>
      <c r="O460" s="564"/>
      <c r="P460" s="564"/>
      <c r="Q460" s="542">
        <f t="shared" si="45"/>
        <v>3.2589949999999979E-2</v>
      </c>
      <c r="R460" s="550">
        <f t="shared" si="46"/>
        <v>-3.3254133180999976</v>
      </c>
      <c r="S460" s="550">
        <f t="shared" si="47"/>
        <v>-1.7683185400000001</v>
      </c>
      <c r="T460" s="547">
        <v>0</v>
      </c>
      <c r="U460" s="547">
        <v>-102.038</v>
      </c>
      <c r="V460" s="547">
        <v>-103.965</v>
      </c>
      <c r="X460" s="231" t="s">
        <v>13124</v>
      </c>
      <c r="Z460" s="1369"/>
      <c r="AB460" s="1361"/>
      <c r="AC460" s="1362"/>
      <c r="AD460" s="582">
        <v>447</v>
      </c>
      <c r="AE460" s="576" t="s">
        <v>13125</v>
      </c>
      <c r="AF460" s="593" t="s">
        <v>13126</v>
      </c>
      <c r="AG460" s="593" t="s">
        <v>13127</v>
      </c>
      <c r="AH460" s="593" t="s">
        <v>13128</v>
      </c>
      <c r="AI460" s="593" t="s">
        <v>13129</v>
      </c>
      <c r="AJ460" s="593" t="s">
        <v>13130</v>
      </c>
      <c r="AK460" s="594" t="s">
        <v>13131</v>
      </c>
      <c r="AL460" s="595" t="s">
        <v>13132</v>
      </c>
      <c r="AM460" s="596" t="s">
        <v>13133</v>
      </c>
      <c r="AN460" s="596" t="s">
        <v>13134</v>
      </c>
      <c r="AO460" s="562" t="s">
        <v>13135</v>
      </c>
      <c r="AP460" s="577" t="s">
        <v>13136</v>
      </c>
      <c r="AQ460" s="557"/>
      <c r="AR460" s="557"/>
      <c r="AS460" s="557"/>
      <c r="AT460" s="542" t="s">
        <v>13137</v>
      </c>
      <c r="AU460" s="499" t="s">
        <v>13138</v>
      </c>
      <c r="AV460" s="499" t="s">
        <v>13139</v>
      </c>
      <c r="AW460" s="513" t="s">
        <v>13140</v>
      </c>
      <c r="AX460" s="513" t="s">
        <v>13141</v>
      </c>
      <c r="AY460" s="612" t="s">
        <v>13142</v>
      </c>
    </row>
    <row r="461" spans="2:51" ht="15" customHeight="1" outlineLevel="1" thickBot="1">
      <c r="B461" s="1735" t="s">
        <v>13143</v>
      </c>
      <c r="C461" s="1736">
        <v>0</v>
      </c>
      <c r="D461" s="1736">
        <v>0</v>
      </c>
      <c r="E461" s="1736" t="s">
        <v>3354</v>
      </c>
      <c r="F461" s="1736">
        <v>0</v>
      </c>
      <c r="G461" s="1736">
        <v>0</v>
      </c>
      <c r="H461" s="1736">
        <v>0</v>
      </c>
      <c r="I461" s="1736">
        <v>6.9095890410958907</v>
      </c>
      <c r="J461" s="547">
        <v>-306.11399999999998</v>
      </c>
      <c r="K461" s="547">
        <v>-306.11399999999998</v>
      </c>
      <c r="L461" s="562">
        <f t="shared" si="44"/>
        <v>-2115.1219397260274</v>
      </c>
      <c r="M461" s="555">
        <v>7.7999999999999999E-4</v>
      </c>
      <c r="N461" s="564"/>
      <c r="O461" s="564"/>
      <c r="P461" s="564"/>
      <c r="Q461" s="542">
        <f t="shared" si="45"/>
        <v>1.5791699999999853E-2</v>
      </c>
      <c r="R461" s="550">
        <f t="shared" si="46"/>
        <v>-4.834060453799955</v>
      </c>
      <c r="S461" s="550">
        <f t="shared" si="47"/>
        <v>-0.23876891999999997</v>
      </c>
      <c r="T461" s="547">
        <v>0</v>
      </c>
      <c r="U461" s="547">
        <v>-306.11399999999998</v>
      </c>
      <c r="V461" s="547">
        <v>-304.97199999999998</v>
      </c>
      <c r="X461" s="231" t="s">
        <v>13144</v>
      </c>
      <c r="Z461" s="1369"/>
      <c r="AB461" s="1361"/>
      <c r="AC461" s="1362"/>
      <c r="AD461" s="582">
        <v>448</v>
      </c>
      <c r="AE461" s="576" t="s">
        <v>13145</v>
      </c>
      <c r="AF461" s="593" t="s">
        <v>13146</v>
      </c>
      <c r="AG461" s="593" t="s">
        <v>13147</v>
      </c>
      <c r="AH461" s="593" t="s">
        <v>13148</v>
      </c>
      <c r="AI461" s="593" t="s">
        <v>13149</v>
      </c>
      <c r="AJ461" s="593" t="s">
        <v>13150</v>
      </c>
      <c r="AK461" s="594" t="s">
        <v>13151</v>
      </c>
      <c r="AL461" s="595" t="s">
        <v>13152</v>
      </c>
      <c r="AM461" s="596" t="s">
        <v>13153</v>
      </c>
      <c r="AN461" s="596" t="s">
        <v>13154</v>
      </c>
      <c r="AO461" s="562" t="s">
        <v>13155</v>
      </c>
      <c r="AP461" s="577" t="s">
        <v>13156</v>
      </c>
      <c r="AQ461" s="557"/>
      <c r="AR461" s="557"/>
      <c r="AS461" s="557"/>
      <c r="AT461" s="542" t="s">
        <v>13157</v>
      </c>
      <c r="AU461" s="499" t="s">
        <v>13158</v>
      </c>
      <c r="AV461" s="499" t="s">
        <v>13159</v>
      </c>
      <c r="AW461" s="513" t="s">
        <v>13160</v>
      </c>
      <c r="AX461" s="513" t="s">
        <v>13161</v>
      </c>
      <c r="AY461" s="612" t="s">
        <v>13162</v>
      </c>
    </row>
    <row r="462" spans="2:51" ht="15" customHeight="1" outlineLevel="1" thickBot="1">
      <c r="B462" s="1735" t="s">
        <v>13163</v>
      </c>
      <c r="C462" s="1736">
        <v>0</v>
      </c>
      <c r="D462" s="1736">
        <v>0</v>
      </c>
      <c r="E462" s="1736" t="s">
        <v>3354</v>
      </c>
      <c r="F462" s="1736">
        <v>0</v>
      </c>
      <c r="G462" s="1736">
        <v>0</v>
      </c>
      <c r="H462" s="1736">
        <v>0</v>
      </c>
      <c r="I462" s="1736">
        <v>8.9808219178082194</v>
      </c>
      <c r="J462" s="547">
        <v>-102.038</v>
      </c>
      <c r="K462" s="547">
        <v>-102.038</v>
      </c>
      <c r="L462" s="562">
        <f t="shared" si="44"/>
        <v>-916.38510684931509</v>
      </c>
      <c r="M462" s="555">
        <v>-8.6400000000000001E-3</v>
      </c>
      <c r="N462" s="564"/>
      <c r="O462" s="564"/>
      <c r="P462" s="564"/>
      <c r="Q462" s="542">
        <f t="shared" si="45"/>
        <v>6.2303999999999693E-3</v>
      </c>
      <c r="R462" s="550">
        <f t="shared" si="46"/>
        <v>-0.63573755519999686</v>
      </c>
      <c r="S462" s="550">
        <f t="shared" si="47"/>
        <v>0.88160832</v>
      </c>
      <c r="T462" s="547">
        <v>0</v>
      </c>
      <c r="U462" s="547">
        <v>-102.038</v>
      </c>
      <c r="V462" s="547">
        <v>-103.965</v>
      </c>
      <c r="X462" s="231" t="s">
        <v>13164</v>
      </c>
      <c r="Z462" s="1369"/>
      <c r="AB462" s="1361"/>
      <c r="AC462" s="1362"/>
      <c r="AD462" s="582">
        <v>449</v>
      </c>
      <c r="AE462" s="576" t="s">
        <v>13165</v>
      </c>
      <c r="AF462" s="593" t="s">
        <v>13166</v>
      </c>
      <c r="AG462" s="593" t="s">
        <v>13167</v>
      </c>
      <c r="AH462" s="593" t="s">
        <v>13168</v>
      </c>
      <c r="AI462" s="593" t="s">
        <v>13169</v>
      </c>
      <c r="AJ462" s="593" t="s">
        <v>13170</v>
      </c>
      <c r="AK462" s="594" t="s">
        <v>13171</v>
      </c>
      <c r="AL462" s="595" t="s">
        <v>13172</v>
      </c>
      <c r="AM462" s="596" t="s">
        <v>13173</v>
      </c>
      <c r="AN462" s="596" t="s">
        <v>13174</v>
      </c>
      <c r="AO462" s="562" t="s">
        <v>13175</v>
      </c>
      <c r="AP462" s="577" t="s">
        <v>13176</v>
      </c>
      <c r="AQ462" s="557"/>
      <c r="AR462" s="557"/>
      <c r="AS462" s="557"/>
      <c r="AT462" s="542" t="s">
        <v>13177</v>
      </c>
      <c r="AU462" s="499" t="s">
        <v>13178</v>
      </c>
      <c r="AV462" s="499" t="s">
        <v>13179</v>
      </c>
      <c r="AW462" s="513" t="s">
        <v>13180</v>
      </c>
      <c r="AX462" s="513" t="s">
        <v>13181</v>
      </c>
      <c r="AY462" s="612" t="s">
        <v>13182</v>
      </c>
    </row>
    <row r="463" spans="2:51" ht="15" customHeight="1" outlineLevel="1" thickBot="1">
      <c r="B463" s="1735" t="s">
        <v>13183</v>
      </c>
      <c r="C463" s="1736">
        <v>0</v>
      </c>
      <c r="D463" s="1736">
        <v>0</v>
      </c>
      <c r="E463" s="1736" t="s">
        <v>3354</v>
      </c>
      <c r="F463" s="1736">
        <v>0</v>
      </c>
      <c r="G463" s="1736">
        <v>0</v>
      </c>
      <c r="H463" s="1736">
        <v>0</v>
      </c>
      <c r="I463" s="1736">
        <v>3.978082191780822</v>
      </c>
      <c r="J463" s="547">
        <v>-78.938000000000002</v>
      </c>
      <c r="K463" s="547">
        <v>-78.938000000000002</v>
      </c>
      <c r="L463" s="562">
        <f t="shared" si="44"/>
        <v>-314.02185205479452</v>
      </c>
      <c r="M463" s="555">
        <v>-1.055E-2</v>
      </c>
      <c r="N463" s="564"/>
      <c r="O463" s="564"/>
      <c r="P463" s="564"/>
      <c r="Q463" s="542">
        <f t="shared" si="45"/>
        <v>4.2917499999999276E-3</v>
      </c>
      <c r="R463" s="550">
        <f t="shared" si="46"/>
        <v>-0.33878216149999429</v>
      </c>
      <c r="S463" s="550">
        <f t="shared" si="47"/>
        <v>0.83279590000000003</v>
      </c>
      <c r="T463" s="547">
        <v>0</v>
      </c>
      <c r="U463" s="547">
        <v>-78.938000000000002</v>
      </c>
      <c r="V463" s="547">
        <v>-78.944000000000003</v>
      </c>
      <c r="X463" s="231" t="s">
        <v>13184</v>
      </c>
      <c r="Z463" s="1369"/>
      <c r="AB463" s="1361"/>
      <c r="AC463" s="1362"/>
      <c r="AD463" s="582">
        <v>450</v>
      </c>
      <c r="AE463" s="576" t="s">
        <v>13185</v>
      </c>
      <c r="AF463" s="593" t="s">
        <v>13186</v>
      </c>
      <c r="AG463" s="593" t="s">
        <v>13187</v>
      </c>
      <c r="AH463" s="593" t="s">
        <v>13188</v>
      </c>
      <c r="AI463" s="593" t="s">
        <v>13189</v>
      </c>
      <c r="AJ463" s="593" t="s">
        <v>13190</v>
      </c>
      <c r="AK463" s="594" t="s">
        <v>13191</v>
      </c>
      <c r="AL463" s="595" t="s">
        <v>13192</v>
      </c>
      <c r="AM463" s="596" t="s">
        <v>13193</v>
      </c>
      <c r="AN463" s="596" t="s">
        <v>13194</v>
      </c>
      <c r="AO463" s="562" t="s">
        <v>13195</v>
      </c>
      <c r="AP463" s="577" t="s">
        <v>13196</v>
      </c>
      <c r="AQ463" s="557"/>
      <c r="AR463" s="557"/>
      <c r="AS463" s="557"/>
      <c r="AT463" s="542" t="s">
        <v>13197</v>
      </c>
      <c r="AU463" s="499" t="s">
        <v>13198</v>
      </c>
      <c r="AV463" s="499" t="s">
        <v>13199</v>
      </c>
      <c r="AW463" s="513" t="s">
        <v>13200</v>
      </c>
      <c r="AX463" s="513" t="s">
        <v>13201</v>
      </c>
      <c r="AY463" s="612" t="s">
        <v>13202</v>
      </c>
    </row>
    <row r="464" spans="2:51" ht="15" customHeight="1" outlineLevel="1" thickBot="1">
      <c r="B464" s="1735" t="s">
        <v>13203</v>
      </c>
      <c r="C464" s="1736">
        <v>0</v>
      </c>
      <c r="D464" s="1736">
        <v>0</v>
      </c>
      <c r="E464" s="1736" t="s">
        <v>3354</v>
      </c>
      <c r="F464" s="1736">
        <v>0</v>
      </c>
      <c r="G464" s="1736">
        <v>0</v>
      </c>
      <c r="H464" s="1736">
        <v>0</v>
      </c>
      <c r="I464" s="1736">
        <v>3.978082191780822</v>
      </c>
      <c r="J464" s="547">
        <v>-125.13800000000001</v>
      </c>
      <c r="K464" s="547">
        <v>-125.13800000000001</v>
      </c>
      <c r="L464" s="562">
        <f t="shared" si="44"/>
        <v>-497.80924931506854</v>
      </c>
      <c r="M464" s="555">
        <v>-1.044E-2</v>
      </c>
      <c r="N464" s="564"/>
      <c r="O464" s="564"/>
      <c r="P464" s="564"/>
      <c r="Q464" s="542">
        <f t="shared" si="45"/>
        <v>4.4033999999999462E-3</v>
      </c>
      <c r="R464" s="550">
        <f t="shared" si="46"/>
        <v>-0.55103266919999327</v>
      </c>
      <c r="S464" s="550">
        <f t="shared" si="47"/>
        <v>1.3064407200000001</v>
      </c>
      <c r="T464" s="547">
        <v>0</v>
      </c>
      <c r="U464" s="547">
        <v>-125.13800000000001</v>
      </c>
      <c r="V464" s="547">
        <v>-125.145</v>
      </c>
      <c r="X464" s="231" t="s">
        <v>13204</v>
      </c>
      <c r="Z464" s="1369"/>
      <c r="AB464" s="1361"/>
      <c r="AC464" s="1362"/>
      <c r="AD464" s="582">
        <v>451</v>
      </c>
      <c r="AE464" s="576" t="s">
        <v>13205</v>
      </c>
      <c r="AF464" s="593" t="s">
        <v>13206</v>
      </c>
      <c r="AG464" s="593" t="s">
        <v>13207</v>
      </c>
      <c r="AH464" s="593" t="s">
        <v>13208</v>
      </c>
      <c r="AI464" s="593" t="s">
        <v>13209</v>
      </c>
      <c r="AJ464" s="593" t="s">
        <v>13210</v>
      </c>
      <c r="AK464" s="594" t="s">
        <v>13211</v>
      </c>
      <c r="AL464" s="595" t="s">
        <v>13212</v>
      </c>
      <c r="AM464" s="596" t="s">
        <v>13213</v>
      </c>
      <c r="AN464" s="596" t="s">
        <v>13214</v>
      </c>
      <c r="AO464" s="562" t="s">
        <v>13215</v>
      </c>
      <c r="AP464" s="577" t="s">
        <v>13216</v>
      </c>
      <c r="AQ464" s="557"/>
      <c r="AR464" s="557"/>
      <c r="AS464" s="557"/>
      <c r="AT464" s="542" t="s">
        <v>13217</v>
      </c>
      <c r="AU464" s="499" t="s">
        <v>13218</v>
      </c>
      <c r="AV464" s="499" t="s">
        <v>13219</v>
      </c>
      <c r="AW464" s="513" t="s">
        <v>13220</v>
      </c>
      <c r="AX464" s="513" t="s">
        <v>13221</v>
      </c>
      <c r="AY464" s="612" t="s">
        <v>13222</v>
      </c>
    </row>
    <row r="465" spans="2:51" ht="15" customHeight="1" outlineLevel="1" thickBot="1">
      <c r="B465" s="1735" t="s">
        <v>13223</v>
      </c>
      <c r="C465" s="1736">
        <v>0</v>
      </c>
      <c r="D465" s="1736">
        <v>0</v>
      </c>
      <c r="E465" s="1736" t="s">
        <v>3354</v>
      </c>
      <c r="F465" s="1736">
        <v>0</v>
      </c>
      <c r="G465" s="1736">
        <v>0</v>
      </c>
      <c r="H465" s="1736">
        <v>0</v>
      </c>
      <c r="I465" s="1736">
        <v>8.9808219178082194</v>
      </c>
      <c r="J465" s="547">
        <v>-101.268</v>
      </c>
      <c r="K465" s="547">
        <v>-101.268</v>
      </c>
      <c r="L465" s="562">
        <f t="shared" si="44"/>
        <v>-909.46987397260273</v>
      </c>
      <c r="M465" s="555">
        <v>-8.0099999999999998E-3</v>
      </c>
      <c r="N465" s="564"/>
      <c r="O465" s="564"/>
      <c r="P465" s="564"/>
      <c r="Q465" s="542">
        <f t="shared" si="45"/>
        <v>6.8698499999999552E-3</v>
      </c>
      <c r="R465" s="550">
        <f t="shared" si="46"/>
        <v>-0.69569596979999548</v>
      </c>
      <c r="S465" s="550">
        <f t="shared" si="47"/>
        <v>0.81115667999999996</v>
      </c>
      <c r="T465" s="547">
        <v>0</v>
      </c>
      <c r="U465" s="547">
        <v>-101.268</v>
      </c>
      <c r="V465" s="547">
        <v>-104.32599999999999</v>
      </c>
      <c r="X465" s="231" t="s">
        <v>13224</v>
      </c>
      <c r="Z465" s="1369"/>
      <c r="AB465" s="1361"/>
      <c r="AC465" s="1362"/>
      <c r="AD465" s="582">
        <v>452</v>
      </c>
      <c r="AE465" s="576" t="s">
        <v>13225</v>
      </c>
      <c r="AF465" s="593" t="s">
        <v>13226</v>
      </c>
      <c r="AG465" s="593" t="s">
        <v>13227</v>
      </c>
      <c r="AH465" s="593" t="s">
        <v>13228</v>
      </c>
      <c r="AI465" s="593" t="s">
        <v>13229</v>
      </c>
      <c r="AJ465" s="593" t="s">
        <v>13230</v>
      </c>
      <c r="AK465" s="594" t="s">
        <v>13231</v>
      </c>
      <c r="AL465" s="595" t="s">
        <v>13232</v>
      </c>
      <c r="AM465" s="596" t="s">
        <v>13233</v>
      </c>
      <c r="AN465" s="596" t="s">
        <v>13234</v>
      </c>
      <c r="AO465" s="562" t="s">
        <v>13235</v>
      </c>
      <c r="AP465" s="577" t="s">
        <v>13236</v>
      </c>
      <c r="AQ465" s="557"/>
      <c r="AR465" s="557"/>
      <c r="AS465" s="557"/>
      <c r="AT465" s="542" t="s">
        <v>13237</v>
      </c>
      <c r="AU465" s="499" t="s">
        <v>13238</v>
      </c>
      <c r="AV465" s="499" t="s">
        <v>13239</v>
      </c>
      <c r="AW465" s="513" t="s">
        <v>13240</v>
      </c>
      <c r="AX465" s="513" t="s">
        <v>13241</v>
      </c>
      <c r="AY465" s="612" t="s">
        <v>13242</v>
      </c>
    </row>
    <row r="466" spans="2:51" ht="15" thickBot="1">
      <c r="B466" s="1735" t="s">
        <v>13243</v>
      </c>
      <c r="C466" s="1736">
        <v>0</v>
      </c>
      <c r="D466" s="1736">
        <v>0</v>
      </c>
      <c r="E466" s="1736" t="s">
        <v>3354</v>
      </c>
      <c r="F466" s="1736">
        <v>0</v>
      </c>
      <c r="G466" s="1736">
        <v>0</v>
      </c>
      <c r="H466" s="1736">
        <v>0</v>
      </c>
      <c r="I466" s="1736">
        <v>13.265753424657534</v>
      </c>
      <c r="J466" s="547">
        <v>-101.268</v>
      </c>
      <c r="K466" s="547">
        <v>-101.268</v>
      </c>
      <c r="L466" s="562">
        <f t="shared" si="44"/>
        <v>-1343.3963178082192</v>
      </c>
      <c r="M466" s="555">
        <v>8.3199999999999993E-3</v>
      </c>
      <c r="N466" s="564"/>
      <c r="O466" s="564"/>
      <c r="P466" s="564"/>
      <c r="Q466" s="542">
        <f t="shared" si="45"/>
        <v>2.3444800000000043E-2</v>
      </c>
      <c r="R466" s="550">
        <f t="shared" si="46"/>
        <v>-2.3742080064000044</v>
      </c>
      <c r="S466" s="550">
        <f t="shared" si="47"/>
        <v>-0.84254975999999993</v>
      </c>
      <c r="T466" s="547">
        <v>0</v>
      </c>
      <c r="U466" s="547">
        <v>-101.268</v>
      </c>
      <c r="V466" s="547">
        <v>-101.86499999999999</v>
      </c>
      <c r="X466" s="231" t="s">
        <v>13244</v>
      </c>
      <c r="Z466" s="1369"/>
      <c r="AB466" s="1361"/>
      <c r="AC466" s="1362"/>
      <c r="AD466" s="582">
        <v>453</v>
      </c>
      <c r="AE466" s="576" t="s">
        <v>13245</v>
      </c>
      <c r="AF466" s="593" t="s">
        <v>13246</v>
      </c>
      <c r="AG466" s="593" t="s">
        <v>13247</v>
      </c>
      <c r="AH466" s="593" t="s">
        <v>13248</v>
      </c>
      <c r="AI466" s="593" t="s">
        <v>13249</v>
      </c>
      <c r="AJ466" s="593" t="s">
        <v>13250</v>
      </c>
      <c r="AK466" s="594" t="s">
        <v>13251</v>
      </c>
      <c r="AL466" s="595" t="s">
        <v>13252</v>
      </c>
      <c r="AM466" s="596" t="s">
        <v>13253</v>
      </c>
      <c r="AN466" s="596" t="s">
        <v>13254</v>
      </c>
      <c r="AO466" s="562" t="s">
        <v>13255</v>
      </c>
      <c r="AP466" s="577" t="s">
        <v>13256</v>
      </c>
      <c r="AQ466" s="557"/>
      <c r="AR466" s="557"/>
      <c r="AS466" s="557"/>
      <c r="AT466" s="542" t="s">
        <v>13257</v>
      </c>
      <c r="AU466" s="499" t="s">
        <v>13258</v>
      </c>
      <c r="AV466" s="499" t="s">
        <v>13259</v>
      </c>
      <c r="AW466" s="513" t="s">
        <v>13260</v>
      </c>
      <c r="AX466" s="513" t="s">
        <v>13261</v>
      </c>
      <c r="AY466" s="612" t="s">
        <v>13262</v>
      </c>
    </row>
    <row r="467" spans="2:51" ht="15" customHeight="1" outlineLevel="1" thickBot="1">
      <c r="B467" s="1735" t="s">
        <v>13263</v>
      </c>
      <c r="C467" s="1736">
        <v>0</v>
      </c>
      <c r="D467" s="1736">
        <v>0</v>
      </c>
      <c r="E467" s="1736" t="s">
        <v>3354</v>
      </c>
      <c r="F467" s="1736">
        <v>0</v>
      </c>
      <c r="G467" s="1736">
        <v>0</v>
      </c>
      <c r="H467" s="1736">
        <v>0</v>
      </c>
      <c r="I467" s="1736">
        <v>13.265753424657534</v>
      </c>
      <c r="J467" s="547">
        <v>-101.268</v>
      </c>
      <c r="K467" s="547">
        <v>-101.268</v>
      </c>
      <c r="L467" s="562">
        <f t="shared" si="44"/>
        <v>-1343.3963178082192</v>
      </c>
      <c r="M467" s="555">
        <v>8.8900000000000003E-3</v>
      </c>
      <c r="N467" s="564"/>
      <c r="O467" s="564"/>
      <c r="P467" s="564"/>
      <c r="Q467" s="542">
        <f t="shared" si="45"/>
        <v>2.4023349999999999E-2</v>
      </c>
      <c r="R467" s="550">
        <f t="shared" si="46"/>
        <v>-2.4327966077999998</v>
      </c>
      <c r="S467" s="550">
        <f t="shared" si="47"/>
        <v>-0.90027252000000002</v>
      </c>
      <c r="T467" s="547">
        <v>0</v>
      </c>
      <c r="U467" s="547">
        <v>-101.268</v>
      </c>
      <c r="V467" s="547">
        <v>-102.39700000000001</v>
      </c>
      <c r="X467" s="231" t="s">
        <v>13264</v>
      </c>
      <c r="Z467" s="1369"/>
      <c r="AB467" s="1361"/>
      <c r="AC467" s="1362"/>
      <c r="AD467" s="582">
        <v>454</v>
      </c>
      <c r="AE467" s="576" t="s">
        <v>13265</v>
      </c>
      <c r="AF467" s="593" t="s">
        <v>13266</v>
      </c>
      <c r="AG467" s="593" t="s">
        <v>13267</v>
      </c>
      <c r="AH467" s="593" t="s">
        <v>13268</v>
      </c>
      <c r="AI467" s="593" t="s">
        <v>13269</v>
      </c>
      <c r="AJ467" s="593" t="s">
        <v>13270</v>
      </c>
      <c r="AK467" s="594" t="s">
        <v>13271</v>
      </c>
      <c r="AL467" s="595" t="s">
        <v>13272</v>
      </c>
      <c r="AM467" s="596" t="s">
        <v>13273</v>
      </c>
      <c r="AN467" s="596" t="s">
        <v>13274</v>
      </c>
      <c r="AO467" s="562" t="s">
        <v>13275</v>
      </c>
      <c r="AP467" s="577" t="s">
        <v>13276</v>
      </c>
      <c r="AQ467" s="557"/>
      <c r="AR467" s="557"/>
      <c r="AS467" s="557"/>
      <c r="AT467" s="542" t="s">
        <v>13277</v>
      </c>
      <c r="AU467" s="499" t="s">
        <v>13278</v>
      </c>
      <c r="AV467" s="499" t="s">
        <v>13279</v>
      </c>
      <c r="AW467" s="513" t="s">
        <v>13280</v>
      </c>
      <c r="AX467" s="513" t="s">
        <v>13281</v>
      </c>
      <c r="AY467" s="612" t="s">
        <v>13282</v>
      </c>
    </row>
    <row r="468" spans="2:51" ht="15" customHeight="1" outlineLevel="1" thickBot="1">
      <c r="B468" s="1735" t="s">
        <v>13283</v>
      </c>
      <c r="C468" s="1736">
        <v>0</v>
      </c>
      <c r="D468" s="1736">
        <v>0</v>
      </c>
      <c r="E468" s="1736" t="s">
        <v>3354</v>
      </c>
      <c r="F468" s="1736">
        <v>0</v>
      </c>
      <c r="G468" s="1736">
        <v>0</v>
      </c>
      <c r="H468" s="1736">
        <v>0</v>
      </c>
      <c r="I468" s="1736">
        <v>5</v>
      </c>
      <c r="J468" s="547">
        <v>-71.813999999999993</v>
      </c>
      <c r="K468" s="547">
        <v>-71.813999999999993</v>
      </c>
      <c r="L468" s="562">
        <f t="shared" si="44"/>
        <v>-359.06999999999994</v>
      </c>
      <c r="M468" s="555">
        <v>4.4900000000000001E-3</v>
      </c>
      <c r="N468" s="564"/>
      <c r="O468" s="564"/>
      <c r="P468" s="564"/>
      <c r="Q468" s="542">
        <f t="shared" si="45"/>
        <v>1.9557349999999918E-2</v>
      </c>
      <c r="R468" s="550">
        <f t="shared" si="46"/>
        <v>-1.4044915328999941</v>
      </c>
      <c r="S468" s="550">
        <f t="shared" si="47"/>
        <v>-0.32244486</v>
      </c>
      <c r="T468" s="547">
        <v>0</v>
      </c>
      <c r="U468" s="547">
        <v>-71.813999999999993</v>
      </c>
      <c r="V468" s="547">
        <v>-72.606999999999999</v>
      </c>
      <c r="X468" s="231" t="s">
        <v>13284</v>
      </c>
      <c r="Z468" s="1369"/>
      <c r="AB468" s="1361"/>
      <c r="AC468" s="1362"/>
      <c r="AD468" s="582">
        <v>455</v>
      </c>
      <c r="AE468" s="576" t="s">
        <v>13285</v>
      </c>
      <c r="AF468" s="593" t="s">
        <v>13286</v>
      </c>
      <c r="AG468" s="593" t="s">
        <v>13287</v>
      </c>
      <c r="AH468" s="593" t="s">
        <v>13288</v>
      </c>
      <c r="AI468" s="593" t="s">
        <v>13289</v>
      </c>
      <c r="AJ468" s="593" t="s">
        <v>13290</v>
      </c>
      <c r="AK468" s="594" t="s">
        <v>13291</v>
      </c>
      <c r="AL468" s="595" t="s">
        <v>13292</v>
      </c>
      <c r="AM468" s="596" t="s">
        <v>13293</v>
      </c>
      <c r="AN468" s="596" t="s">
        <v>13294</v>
      </c>
      <c r="AO468" s="562" t="s">
        <v>13295</v>
      </c>
      <c r="AP468" s="577" t="s">
        <v>13296</v>
      </c>
      <c r="AQ468" s="557"/>
      <c r="AR468" s="557"/>
      <c r="AS468" s="557"/>
      <c r="AT468" s="542" t="s">
        <v>13297</v>
      </c>
      <c r="AU468" s="499" t="s">
        <v>13298</v>
      </c>
      <c r="AV468" s="499" t="s">
        <v>13299</v>
      </c>
      <c r="AW468" s="513" t="s">
        <v>13300</v>
      </c>
      <c r="AX468" s="513" t="s">
        <v>13301</v>
      </c>
      <c r="AY468" s="612" t="s">
        <v>13302</v>
      </c>
    </row>
    <row r="469" spans="2:51" ht="15" customHeight="1" outlineLevel="1" thickBot="1">
      <c r="B469" s="1735" t="s">
        <v>13303</v>
      </c>
      <c r="C469" s="1736">
        <v>0</v>
      </c>
      <c r="D469" s="1736">
        <v>0</v>
      </c>
      <c r="E469" s="1736" t="s">
        <v>3354</v>
      </c>
      <c r="F469" s="1736">
        <v>0</v>
      </c>
      <c r="G469" s="1736">
        <v>0</v>
      </c>
      <c r="H469" s="1736">
        <v>0</v>
      </c>
      <c r="I469" s="1736">
        <v>5</v>
      </c>
      <c r="J469" s="547">
        <v>-50</v>
      </c>
      <c r="K469" s="547">
        <v>-50</v>
      </c>
      <c r="L469" s="562">
        <f t="shared" si="44"/>
        <v>-250</v>
      </c>
      <c r="M469" s="555">
        <v>4.4900000000000001E-3</v>
      </c>
      <c r="N469" s="564"/>
      <c r="O469" s="564"/>
      <c r="P469" s="564"/>
      <c r="Q469" s="542">
        <f t="shared" si="45"/>
        <v>1.9557349999999918E-2</v>
      </c>
      <c r="R469" s="550">
        <f t="shared" si="46"/>
        <v>-0.97786749999999589</v>
      </c>
      <c r="S469" s="550">
        <f t="shared" si="47"/>
        <v>-0.22450000000000001</v>
      </c>
      <c r="T469" s="547">
        <v>0</v>
      </c>
      <c r="U469" s="547">
        <v>-50</v>
      </c>
      <c r="V469" s="547">
        <v>-50</v>
      </c>
      <c r="X469" s="231" t="s">
        <v>13304</v>
      </c>
      <c r="Z469" s="1369"/>
      <c r="AB469" s="1361"/>
      <c r="AC469" s="1362"/>
      <c r="AD469" s="582">
        <v>456</v>
      </c>
      <c r="AE469" s="576" t="s">
        <v>13305</v>
      </c>
      <c r="AF469" s="593" t="s">
        <v>13306</v>
      </c>
      <c r="AG469" s="593" t="s">
        <v>13307</v>
      </c>
      <c r="AH469" s="593" t="s">
        <v>13308</v>
      </c>
      <c r="AI469" s="593" t="s">
        <v>13309</v>
      </c>
      <c r="AJ469" s="593" t="s">
        <v>13310</v>
      </c>
      <c r="AK469" s="594" t="s">
        <v>13311</v>
      </c>
      <c r="AL469" s="595" t="s">
        <v>13312</v>
      </c>
      <c r="AM469" s="596" t="s">
        <v>13313</v>
      </c>
      <c r="AN469" s="596" t="s">
        <v>13314</v>
      </c>
      <c r="AO469" s="562" t="s">
        <v>13315</v>
      </c>
      <c r="AP469" s="577" t="s">
        <v>13316</v>
      </c>
      <c r="AQ469" s="557"/>
      <c r="AR469" s="557"/>
      <c r="AS469" s="557"/>
      <c r="AT469" s="542" t="s">
        <v>13317</v>
      </c>
      <c r="AU469" s="499" t="s">
        <v>13318</v>
      </c>
      <c r="AV469" s="499" t="s">
        <v>13319</v>
      </c>
      <c r="AW469" s="513" t="s">
        <v>13320</v>
      </c>
      <c r="AX469" s="513" t="s">
        <v>13321</v>
      </c>
      <c r="AY469" s="612" t="s">
        <v>13322</v>
      </c>
    </row>
    <row r="470" spans="2:51" ht="15" customHeight="1" outlineLevel="1" thickBot="1">
      <c r="B470" s="1735" t="s">
        <v>13323</v>
      </c>
      <c r="C470" s="1736">
        <v>0</v>
      </c>
      <c r="D470" s="1736">
        <v>0</v>
      </c>
      <c r="E470" s="1736" t="s">
        <v>3354</v>
      </c>
      <c r="F470" s="1736">
        <v>0</v>
      </c>
      <c r="G470" s="1736">
        <v>0</v>
      </c>
      <c r="H470" s="1736">
        <v>0</v>
      </c>
      <c r="I470" s="1736">
        <v>5.9205479452054792</v>
      </c>
      <c r="J470" s="547">
        <v>-71.058000000000007</v>
      </c>
      <c r="K470" s="547">
        <v>-71.058000000000007</v>
      </c>
      <c r="L470" s="562">
        <f t="shared" si="44"/>
        <v>-420.70229589041099</v>
      </c>
      <c r="M470" s="555">
        <v>1.158E-2</v>
      </c>
      <c r="N470" s="564"/>
      <c r="O470" s="564"/>
      <c r="P470" s="564"/>
      <c r="Q470" s="542">
        <f t="shared" si="45"/>
        <v>2.6753699999999769E-2</v>
      </c>
      <c r="R470" s="550">
        <f t="shared" si="46"/>
        <v>-1.9010644145999838</v>
      </c>
      <c r="S470" s="550">
        <f t="shared" si="47"/>
        <v>-0.82285164000000011</v>
      </c>
      <c r="T470" s="547">
        <v>0</v>
      </c>
      <c r="U470" s="547">
        <v>-71.058000000000007</v>
      </c>
      <c r="V470" s="547">
        <v>-71.311999999999998</v>
      </c>
      <c r="X470" s="231" t="s">
        <v>13324</v>
      </c>
      <c r="Z470" s="1369"/>
      <c r="AB470" s="1361"/>
      <c r="AC470" s="1362"/>
      <c r="AD470" s="582">
        <v>457</v>
      </c>
      <c r="AE470" s="576" t="s">
        <v>13325</v>
      </c>
      <c r="AF470" s="593" t="s">
        <v>13326</v>
      </c>
      <c r="AG470" s="593" t="s">
        <v>13327</v>
      </c>
      <c r="AH470" s="593" t="s">
        <v>13328</v>
      </c>
      <c r="AI470" s="593" t="s">
        <v>13329</v>
      </c>
      <c r="AJ470" s="593" t="s">
        <v>13330</v>
      </c>
      <c r="AK470" s="594" t="s">
        <v>13331</v>
      </c>
      <c r="AL470" s="595" t="s">
        <v>13332</v>
      </c>
      <c r="AM470" s="596" t="s">
        <v>13333</v>
      </c>
      <c r="AN470" s="596" t="s">
        <v>13334</v>
      </c>
      <c r="AO470" s="562" t="s">
        <v>13335</v>
      </c>
      <c r="AP470" s="577" t="s">
        <v>13336</v>
      </c>
      <c r="AQ470" s="557"/>
      <c r="AR470" s="557"/>
      <c r="AS470" s="557"/>
      <c r="AT470" s="542" t="s">
        <v>13337</v>
      </c>
      <c r="AU470" s="499" t="s">
        <v>13338</v>
      </c>
      <c r="AV470" s="499" t="s">
        <v>13339</v>
      </c>
      <c r="AW470" s="513" t="s">
        <v>13340</v>
      </c>
      <c r="AX470" s="513" t="s">
        <v>13341</v>
      </c>
      <c r="AY470" s="612" t="s">
        <v>13342</v>
      </c>
    </row>
    <row r="471" spans="2:51" ht="15" customHeight="1" outlineLevel="1" thickBot="1">
      <c r="B471" s="1735" t="s">
        <v>13343</v>
      </c>
      <c r="C471" s="1736">
        <v>0</v>
      </c>
      <c r="D471" s="1736">
        <v>0</v>
      </c>
      <c r="E471" s="1736" t="s">
        <v>3354</v>
      </c>
      <c r="F471" s="1736">
        <v>0</v>
      </c>
      <c r="G471" s="1736" t="s">
        <v>5740</v>
      </c>
      <c r="H471" s="1736">
        <v>0</v>
      </c>
      <c r="I471" s="1736">
        <v>81.915068493150685</v>
      </c>
      <c r="J471" s="547">
        <v>-2.274</v>
      </c>
      <c r="K471" s="547">
        <v>-2.274</v>
      </c>
      <c r="L471" s="562">
        <f t="shared" si="44"/>
        <v>-186.27486575342465</v>
      </c>
      <c r="M471" s="555">
        <v>1.7760000000000001E-2</v>
      </c>
      <c r="N471" s="564"/>
      <c r="O471" s="564"/>
      <c r="P471" s="564"/>
      <c r="Q471" s="542">
        <f t="shared" si="45"/>
        <v>3.3026399999999789E-2</v>
      </c>
      <c r="R471" s="550">
        <f t="shared" si="46"/>
        <v>-7.5102033599999521E-2</v>
      </c>
      <c r="S471" s="550">
        <f t="shared" si="47"/>
        <v>-4.0386240000000004E-2</v>
      </c>
      <c r="T471" s="547">
        <v>0</v>
      </c>
      <c r="U471" s="547">
        <v>-2.274</v>
      </c>
      <c r="V471" s="547">
        <v>-2.274</v>
      </c>
      <c r="X471" s="231" t="s">
        <v>13344</v>
      </c>
      <c r="Z471" s="1369"/>
      <c r="AB471" s="1361"/>
      <c r="AC471" s="1362"/>
      <c r="AD471" s="582">
        <v>458</v>
      </c>
      <c r="AE471" s="576" t="s">
        <v>13345</v>
      </c>
      <c r="AF471" s="593" t="s">
        <v>13346</v>
      </c>
      <c r="AG471" s="593" t="s">
        <v>13347</v>
      </c>
      <c r="AH471" s="593" t="s">
        <v>13348</v>
      </c>
      <c r="AI471" s="593" t="s">
        <v>13349</v>
      </c>
      <c r="AJ471" s="593" t="s">
        <v>13350</v>
      </c>
      <c r="AK471" s="594" t="s">
        <v>13351</v>
      </c>
      <c r="AL471" s="595" t="s">
        <v>13352</v>
      </c>
      <c r="AM471" s="596" t="s">
        <v>13353</v>
      </c>
      <c r="AN471" s="596" t="s">
        <v>13354</v>
      </c>
      <c r="AO471" s="562" t="s">
        <v>13355</v>
      </c>
      <c r="AP471" s="577" t="s">
        <v>13356</v>
      </c>
      <c r="AQ471" s="557"/>
      <c r="AR471" s="557"/>
      <c r="AS471" s="557"/>
      <c r="AT471" s="542" t="s">
        <v>13357</v>
      </c>
      <c r="AU471" s="499" t="s">
        <v>13358</v>
      </c>
      <c r="AV471" s="499" t="s">
        <v>13359</v>
      </c>
      <c r="AW471" s="513" t="s">
        <v>13360</v>
      </c>
      <c r="AX471" s="513" t="s">
        <v>13361</v>
      </c>
      <c r="AY471" s="612" t="s">
        <v>13362</v>
      </c>
    </row>
    <row r="472" spans="2:51" ht="15" customHeight="1" outlineLevel="1" thickBot="1">
      <c r="B472" s="1735" t="s">
        <v>13363</v>
      </c>
      <c r="C472" s="1736">
        <v>0</v>
      </c>
      <c r="D472" s="1736">
        <v>0</v>
      </c>
      <c r="E472" s="1736" t="s">
        <v>3354</v>
      </c>
      <c r="F472" s="1736">
        <v>0</v>
      </c>
      <c r="G472" s="1736" t="s">
        <v>9341</v>
      </c>
      <c r="H472" s="1736">
        <v>0</v>
      </c>
      <c r="I472" s="1736">
        <v>44.008219178082193</v>
      </c>
      <c r="J472" s="547">
        <v>-0.14399999999999999</v>
      </c>
      <c r="K472" s="547">
        <v>-0.14399999999999999</v>
      </c>
      <c r="L472" s="562">
        <f t="shared" si="44"/>
        <v>-6.337183561643835</v>
      </c>
      <c r="M472" s="555">
        <v>2.3140000000000001E-2</v>
      </c>
      <c r="N472" s="564"/>
      <c r="O472" s="564"/>
      <c r="P472" s="564"/>
      <c r="Q472" s="542">
        <f t="shared" si="45"/>
        <v>3.8487099999999774E-2</v>
      </c>
      <c r="R472" s="550">
        <f t="shared" si="46"/>
        <v>-5.5421423999999671E-3</v>
      </c>
      <c r="S472" s="550">
        <f t="shared" si="47"/>
        <v>-3.3321599999999998E-3</v>
      </c>
      <c r="T472" s="547">
        <v>0</v>
      </c>
      <c r="U472" s="547">
        <v>-0.14399999999999999</v>
      </c>
      <c r="V472" s="547">
        <v>-0.14399999999999999</v>
      </c>
      <c r="X472" s="231" t="s">
        <v>13364</v>
      </c>
      <c r="Z472" s="1369"/>
      <c r="AB472" s="1361"/>
      <c r="AC472" s="1362"/>
      <c r="AD472" s="582">
        <v>459</v>
      </c>
      <c r="AE472" s="576" t="s">
        <v>13365</v>
      </c>
      <c r="AF472" s="593" t="s">
        <v>13366</v>
      </c>
      <c r="AG472" s="593" t="s">
        <v>13367</v>
      </c>
      <c r="AH472" s="593" t="s">
        <v>13368</v>
      </c>
      <c r="AI472" s="593" t="s">
        <v>13369</v>
      </c>
      <c r="AJ472" s="593" t="s">
        <v>13370</v>
      </c>
      <c r="AK472" s="594" t="s">
        <v>13371</v>
      </c>
      <c r="AL472" s="595" t="s">
        <v>13372</v>
      </c>
      <c r="AM472" s="596" t="s">
        <v>13373</v>
      </c>
      <c r="AN472" s="596" t="s">
        <v>13374</v>
      </c>
      <c r="AO472" s="562" t="s">
        <v>13375</v>
      </c>
      <c r="AP472" s="577" t="s">
        <v>13376</v>
      </c>
      <c r="AQ472" s="557"/>
      <c r="AR472" s="557"/>
      <c r="AS472" s="557"/>
      <c r="AT472" s="542" t="s">
        <v>13377</v>
      </c>
      <c r="AU472" s="499" t="s">
        <v>13378</v>
      </c>
      <c r="AV472" s="499" t="s">
        <v>13379</v>
      </c>
      <c r="AW472" s="513" t="s">
        <v>13380</v>
      </c>
      <c r="AX472" s="513" t="s">
        <v>13381</v>
      </c>
      <c r="AY472" s="612" t="s">
        <v>13382</v>
      </c>
    </row>
    <row r="473" spans="2:51" ht="15" customHeight="1" outlineLevel="1" thickBot="1">
      <c r="B473" s="1735" t="s">
        <v>13383</v>
      </c>
      <c r="C473" s="1736">
        <v>0</v>
      </c>
      <c r="D473" s="1736">
        <v>0</v>
      </c>
      <c r="E473" s="1736" t="s">
        <v>3354</v>
      </c>
      <c r="F473" s="1736">
        <v>0</v>
      </c>
      <c r="G473" s="1736" t="s">
        <v>5740</v>
      </c>
      <c r="H473" s="1736">
        <v>0</v>
      </c>
      <c r="I473" s="1736">
        <v>0.75342465753424648</v>
      </c>
      <c r="J473" s="547">
        <v>-7.8E-2</v>
      </c>
      <c r="K473" s="547">
        <v>-7.8E-2</v>
      </c>
      <c r="L473" s="562">
        <f t="shared" si="44"/>
        <v>-5.8767123287671225E-2</v>
      </c>
      <c r="M473" s="555">
        <v>1.7739999999999999E-2</v>
      </c>
      <c r="N473" s="564"/>
      <c r="O473" s="564"/>
      <c r="P473" s="564"/>
      <c r="Q473" s="542">
        <f t="shared" si="45"/>
        <v>3.3006099999999927E-2</v>
      </c>
      <c r="R473" s="550">
        <f t="shared" si="46"/>
        <v>-2.5744757999999943E-3</v>
      </c>
      <c r="S473" s="550">
        <f t="shared" si="47"/>
        <v>-1.38372E-3</v>
      </c>
      <c r="T473" s="547">
        <v>0</v>
      </c>
      <c r="U473" s="547">
        <v>-7.8E-2</v>
      </c>
      <c r="V473" s="547">
        <v>-7.8E-2</v>
      </c>
      <c r="X473" s="231" t="s">
        <v>13384</v>
      </c>
      <c r="Z473" s="1369"/>
      <c r="AB473" s="1361"/>
      <c r="AC473" s="1362"/>
      <c r="AD473" s="582">
        <v>460</v>
      </c>
      <c r="AE473" s="576" t="s">
        <v>13385</v>
      </c>
      <c r="AF473" s="593" t="s">
        <v>13386</v>
      </c>
      <c r="AG473" s="593" t="s">
        <v>13387</v>
      </c>
      <c r="AH473" s="593" t="s">
        <v>13388</v>
      </c>
      <c r="AI473" s="593" t="s">
        <v>13389</v>
      </c>
      <c r="AJ473" s="593" t="s">
        <v>13390</v>
      </c>
      <c r="AK473" s="594" t="s">
        <v>13391</v>
      </c>
      <c r="AL473" s="595" t="s">
        <v>13392</v>
      </c>
      <c r="AM473" s="596" t="s">
        <v>13393</v>
      </c>
      <c r="AN473" s="596" t="s">
        <v>13394</v>
      </c>
      <c r="AO473" s="562" t="s">
        <v>13395</v>
      </c>
      <c r="AP473" s="577" t="s">
        <v>13396</v>
      </c>
      <c r="AQ473" s="557"/>
      <c r="AR473" s="557"/>
      <c r="AS473" s="557"/>
      <c r="AT473" s="542" t="s">
        <v>13397</v>
      </c>
      <c r="AU473" s="499" t="s">
        <v>13398</v>
      </c>
      <c r="AV473" s="499" t="s">
        <v>13399</v>
      </c>
      <c r="AW473" s="513" t="s">
        <v>13400</v>
      </c>
      <c r="AX473" s="513" t="s">
        <v>13401</v>
      </c>
      <c r="AY473" s="612" t="s">
        <v>13402</v>
      </c>
    </row>
    <row r="474" spans="2:51" ht="15" customHeight="1" outlineLevel="1" thickBot="1">
      <c r="B474" s="1735" t="s">
        <v>13403</v>
      </c>
      <c r="C474" s="1736">
        <v>0</v>
      </c>
      <c r="D474" s="1736">
        <v>0</v>
      </c>
      <c r="E474" s="1736" t="s">
        <v>3354</v>
      </c>
      <c r="F474" s="1736">
        <v>0</v>
      </c>
      <c r="G474" s="1736" t="s">
        <v>5740</v>
      </c>
      <c r="H474" s="1736">
        <v>0</v>
      </c>
      <c r="I474" s="1736">
        <v>9.3863013698630144</v>
      </c>
      <c r="J474" s="547">
        <v>-0.19700000000000001</v>
      </c>
      <c r="K474" s="547">
        <v>-0.19700000000000001</v>
      </c>
      <c r="L474" s="562">
        <f t="shared" si="44"/>
        <v>-1.8491013698630139</v>
      </c>
      <c r="M474" s="555">
        <v>1.7749999999999998E-2</v>
      </c>
      <c r="N474" s="564"/>
      <c r="O474" s="564"/>
      <c r="P474" s="564"/>
      <c r="Q474" s="542">
        <f t="shared" si="45"/>
        <v>3.3016249999999747E-2</v>
      </c>
      <c r="R474" s="550">
        <f t="shared" si="46"/>
        <v>-6.5042012499999507E-3</v>
      </c>
      <c r="S474" s="550">
        <f t="shared" si="47"/>
        <v>-3.4967499999999999E-3</v>
      </c>
      <c r="T474" s="547">
        <v>0</v>
      </c>
      <c r="U474" s="547">
        <v>-0.19700000000000001</v>
      </c>
      <c r="V474" s="547">
        <v>-0.19700000000000001</v>
      </c>
      <c r="X474" s="231" t="s">
        <v>13404</v>
      </c>
      <c r="Z474" s="1369"/>
      <c r="AB474" s="1361"/>
      <c r="AC474" s="1362"/>
      <c r="AD474" s="582">
        <v>461</v>
      </c>
      <c r="AE474" s="576" t="s">
        <v>13405</v>
      </c>
      <c r="AF474" s="593" t="s">
        <v>13406</v>
      </c>
      <c r="AG474" s="593" t="s">
        <v>13407</v>
      </c>
      <c r="AH474" s="593" t="s">
        <v>13408</v>
      </c>
      <c r="AI474" s="593" t="s">
        <v>13409</v>
      </c>
      <c r="AJ474" s="593" t="s">
        <v>13410</v>
      </c>
      <c r="AK474" s="594" t="s">
        <v>13411</v>
      </c>
      <c r="AL474" s="595" t="s">
        <v>13412</v>
      </c>
      <c r="AM474" s="596" t="s">
        <v>13413</v>
      </c>
      <c r="AN474" s="596" t="s">
        <v>13414</v>
      </c>
      <c r="AO474" s="562" t="s">
        <v>13415</v>
      </c>
      <c r="AP474" s="577" t="s">
        <v>13416</v>
      </c>
      <c r="AQ474" s="557"/>
      <c r="AR474" s="557"/>
      <c r="AS474" s="557"/>
      <c r="AT474" s="542" t="s">
        <v>13417</v>
      </c>
      <c r="AU474" s="499" t="s">
        <v>13418</v>
      </c>
      <c r="AV474" s="499" t="s">
        <v>13419</v>
      </c>
      <c r="AW474" s="513" t="s">
        <v>13420</v>
      </c>
      <c r="AX474" s="513" t="s">
        <v>13421</v>
      </c>
      <c r="AY474" s="612" t="s">
        <v>13422</v>
      </c>
    </row>
    <row r="475" spans="2:51" ht="15" customHeight="1" outlineLevel="1" thickBot="1">
      <c r="B475" s="1735" t="s">
        <v>13423</v>
      </c>
      <c r="C475" s="1736">
        <v>0</v>
      </c>
      <c r="D475" s="1736">
        <v>0</v>
      </c>
      <c r="E475" s="1736" t="s">
        <v>3354</v>
      </c>
      <c r="F475" s="1736">
        <v>0</v>
      </c>
      <c r="G475" s="1736" t="s">
        <v>5740</v>
      </c>
      <c r="H475" s="1736">
        <v>0</v>
      </c>
      <c r="I475" s="1736">
        <v>9.4328767123287669</v>
      </c>
      <c r="J475" s="547">
        <v>-0.19800000000000001</v>
      </c>
      <c r="K475" s="547">
        <v>-0.19800000000000001</v>
      </c>
      <c r="L475" s="562">
        <f t="shared" si="44"/>
        <v>-1.867709589041096</v>
      </c>
      <c r="M475" s="555">
        <v>1.7749999999999998E-2</v>
      </c>
      <c r="N475" s="564"/>
      <c r="O475" s="564"/>
      <c r="P475" s="564"/>
      <c r="Q475" s="542">
        <f t="shared" si="45"/>
        <v>3.3016249999999747E-2</v>
      </c>
      <c r="R475" s="550">
        <f t="shared" si="46"/>
        <v>-6.53721749999995E-3</v>
      </c>
      <c r="S475" s="550">
        <f t="shared" si="47"/>
        <v>-3.5144999999999998E-3</v>
      </c>
      <c r="T475" s="547">
        <v>0</v>
      </c>
      <c r="U475" s="547">
        <v>-0.19800000000000001</v>
      </c>
      <c r="V475" s="547">
        <v>-0.19800000000000001</v>
      </c>
      <c r="X475" s="231" t="s">
        <v>13424</v>
      </c>
      <c r="Z475" s="1369"/>
      <c r="AB475" s="1361"/>
      <c r="AC475" s="1362"/>
      <c r="AD475" s="582">
        <v>462</v>
      </c>
      <c r="AE475" s="576" t="s">
        <v>13425</v>
      </c>
      <c r="AF475" s="593" t="s">
        <v>13426</v>
      </c>
      <c r="AG475" s="593" t="s">
        <v>13427</v>
      </c>
      <c r="AH475" s="593" t="s">
        <v>13428</v>
      </c>
      <c r="AI475" s="593" t="s">
        <v>13429</v>
      </c>
      <c r="AJ475" s="593" t="s">
        <v>13430</v>
      </c>
      <c r="AK475" s="594" t="s">
        <v>13431</v>
      </c>
      <c r="AL475" s="595" t="s">
        <v>13432</v>
      </c>
      <c r="AM475" s="596" t="s">
        <v>13433</v>
      </c>
      <c r="AN475" s="596" t="s">
        <v>13434</v>
      </c>
      <c r="AO475" s="562" t="s">
        <v>13435</v>
      </c>
      <c r="AP475" s="577" t="s">
        <v>13436</v>
      </c>
      <c r="AQ475" s="557"/>
      <c r="AR475" s="557"/>
      <c r="AS475" s="557"/>
      <c r="AT475" s="542" t="s">
        <v>13437</v>
      </c>
      <c r="AU475" s="499" t="s">
        <v>13438</v>
      </c>
      <c r="AV475" s="499" t="s">
        <v>13439</v>
      </c>
      <c r="AW475" s="513" t="s">
        <v>13440</v>
      </c>
      <c r="AX475" s="513" t="s">
        <v>13441</v>
      </c>
      <c r="AY475" s="612" t="s">
        <v>13442</v>
      </c>
    </row>
    <row r="476" spans="2:51" ht="15" customHeight="1" outlineLevel="1" thickBot="1">
      <c r="B476" s="1735" t="s">
        <v>13443</v>
      </c>
      <c r="C476" s="1736">
        <v>0</v>
      </c>
      <c r="D476" s="1736">
        <v>0</v>
      </c>
      <c r="E476" s="1736" t="s">
        <v>3354</v>
      </c>
      <c r="F476" s="1736">
        <v>0</v>
      </c>
      <c r="G476" s="1736" t="s">
        <v>9270</v>
      </c>
      <c r="H476" s="1736">
        <v>0</v>
      </c>
      <c r="I476" s="1736">
        <v>11.082191780821917</v>
      </c>
      <c r="J476" s="547">
        <v>-0.23200000000000001</v>
      </c>
      <c r="K476" s="547">
        <v>-0.23200000000000001</v>
      </c>
      <c r="L476" s="562">
        <f t="shared" si="44"/>
        <v>-2.5710684931506851</v>
      </c>
      <c r="M476" s="555">
        <v>1.443E-2</v>
      </c>
      <c r="N476" s="564"/>
      <c r="O476" s="564"/>
      <c r="P476" s="564"/>
      <c r="Q476" s="542">
        <f t="shared" si="45"/>
        <v>2.9646449999999769E-2</v>
      </c>
      <c r="R476" s="550">
        <f t="shared" si="46"/>
        <v>-6.8779763999999464E-3</v>
      </c>
      <c r="S476" s="550">
        <f t="shared" si="47"/>
        <v>-3.3477600000000004E-3</v>
      </c>
      <c r="T476" s="547">
        <v>0</v>
      </c>
      <c r="U476" s="547">
        <v>-0.23200000000000001</v>
      </c>
      <c r="V476" s="547">
        <v>-0.23200000000000001</v>
      </c>
      <c r="X476" s="231" t="s">
        <v>13444</v>
      </c>
      <c r="Z476" s="1369"/>
      <c r="AB476" s="1361"/>
      <c r="AC476" s="1362"/>
      <c r="AD476" s="582">
        <v>463</v>
      </c>
      <c r="AE476" s="576" t="s">
        <v>13445</v>
      </c>
      <c r="AF476" s="593" t="s">
        <v>13446</v>
      </c>
      <c r="AG476" s="593" t="s">
        <v>13447</v>
      </c>
      <c r="AH476" s="593" t="s">
        <v>13448</v>
      </c>
      <c r="AI476" s="593" t="s">
        <v>13449</v>
      </c>
      <c r="AJ476" s="593" t="s">
        <v>13450</v>
      </c>
      <c r="AK476" s="594" t="s">
        <v>13451</v>
      </c>
      <c r="AL476" s="595" t="s">
        <v>13452</v>
      </c>
      <c r="AM476" s="596" t="s">
        <v>13453</v>
      </c>
      <c r="AN476" s="596" t="s">
        <v>13454</v>
      </c>
      <c r="AO476" s="562" t="s">
        <v>13455</v>
      </c>
      <c r="AP476" s="577" t="s">
        <v>13456</v>
      </c>
      <c r="AQ476" s="557"/>
      <c r="AR476" s="557"/>
      <c r="AS476" s="557"/>
      <c r="AT476" s="542" t="s">
        <v>13457</v>
      </c>
      <c r="AU476" s="499" t="s">
        <v>13458</v>
      </c>
      <c r="AV476" s="499" t="s">
        <v>13459</v>
      </c>
      <c r="AW476" s="513" t="s">
        <v>13460</v>
      </c>
      <c r="AX476" s="513" t="s">
        <v>13461</v>
      </c>
      <c r="AY476" s="612" t="s">
        <v>13462</v>
      </c>
    </row>
    <row r="477" spans="2:51" ht="15" customHeight="1" outlineLevel="1" thickBot="1">
      <c r="B477" s="1735">
        <v>0</v>
      </c>
      <c r="C477" s="1736">
        <v>0</v>
      </c>
      <c r="D477" s="1736">
        <v>0</v>
      </c>
      <c r="E477" s="1736" t="s">
        <v>3354</v>
      </c>
      <c r="F477" s="1736">
        <v>0</v>
      </c>
      <c r="G477" s="1736">
        <v>0</v>
      </c>
      <c r="H477" s="1736">
        <v>0</v>
      </c>
      <c r="I477" s="1736">
        <v>0</v>
      </c>
      <c r="J477" s="547">
        <v>0</v>
      </c>
      <c r="K477" s="547">
        <v>0</v>
      </c>
      <c r="L477" s="562">
        <f t="shared" si="44"/>
        <v>0</v>
      </c>
      <c r="M477" s="555">
        <v>0</v>
      </c>
      <c r="N477" s="564"/>
      <c r="O477" s="564"/>
      <c r="P477" s="564"/>
      <c r="Q477" s="542">
        <f t="shared" si="45"/>
        <v>0</v>
      </c>
      <c r="R477" s="550">
        <f t="shared" si="46"/>
        <v>0</v>
      </c>
      <c r="S477" s="550">
        <f t="shared" si="47"/>
        <v>0</v>
      </c>
      <c r="T477" s="547">
        <v>0</v>
      </c>
      <c r="U477" s="547">
        <v>0</v>
      </c>
      <c r="V477" s="547">
        <v>0</v>
      </c>
      <c r="X477" s="231" t="s">
        <v>13463</v>
      </c>
      <c r="Z477" s="1369"/>
      <c r="AB477" s="1361"/>
      <c r="AC477" s="1362"/>
      <c r="AD477" s="582">
        <v>464</v>
      </c>
      <c r="AE477" s="576" t="s">
        <v>13464</v>
      </c>
      <c r="AF477" s="593" t="s">
        <v>13465</v>
      </c>
      <c r="AG477" s="593" t="s">
        <v>13466</v>
      </c>
      <c r="AH477" s="593" t="s">
        <v>13467</v>
      </c>
      <c r="AI477" s="593" t="s">
        <v>13468</v>
      </c>
      <c r="AJ477" s="593" t="s">
        <v>13469</v>
      </c>
      <c r="AK477" s="594" t="s">
        <v>13470</v>
      </c>
      <c r="AL477" s="595" t="s">
        <v>13471</v>
      </c>
      <c r="AM477" s="596" t="s">
        <v>13472</v>
      </c>
      <c r="AN477" s="596" t="s">
        <v>13473</v>
      </c>
      <c r="AO477" s="562" t="s">
        <v>13474</v>
      </c>
      <c r="AP477" s="577" t="s">
        <v>13475</v>
      </c>
      <c r="AQ477" s="557"/>
      <c r="AR477" s="557"/>
      <c r="AS477" s="557"/>
      <c r="AT477" s="542" t="s">
        <v>13476</v>
      </c>
      <c r="AU477" s="499" t="s">
        <v>13477</v>
      </c>
      <c r="AV477" s="499" t="s">
        <v>13478</v>
      </c>
      <c r="AW477" s="513" t="s">
        <v>13479</v>
      </c>
      <c r="AX477" s="513" t="s">
        <v>13480</v>
      </c>
      <c r="AY477" s="612" t="s">
        <v>13481</v>
      </c>
    </row>
    <row r="478" spans="2:51" ht="15" customHeight="1" outlineLevel="1" thickBot="1">
      <c r="B478" s="1735">
        <v>0</v>
      </c>
      <c r="C478" s="1736">
        <v>0</v>
      </c>
      <c r="D478" s="1736">
        <v>0</v>
      </c>
      <c r="E478" s="1736">
        <v>0</v>
      </c>
      <c r="F478" s="1736">
        <v>0</v>
      </c>
      <c r="G478" s="1736">
        <v>0</v>
      </c>
      <c r="H478" s="1736">
        <v>0</v>
      </c>
      <c r="I478" s="1736">
        <v>0</v>
      </c>
      <c r="J478" s="547">
        <v>0</v>
      </c>
      <c r="K478" s="547">
        <v>0</v>
      </c>
      <c r="L478" s="562">
        <f t="shared" si="44"/>
        <v>0</v>
      </c>
      <c r="M478" s="555">
        <v>0</v>
      </c>
      <c r="N478" s="564"/>
      <c r="O478" s="564"/>
      <c r="P478" s="564"/>
      <c r="Q478" s="542">
        <f t="shared" si="45"/>
        <v>0</v>
      </c>
      <c r="R478" s="550">
        <f t="shared" si="46"/>
        <v>0</v>
      </c>
      <c r="S478" s="550">
        <f t="shared" si="47"/>
        <v>0</v>
      </c>
      <c r="T478" s="547">
        <v>0</v>
      </c>
      <c r="U478" s="547">
        <v>0</v>
      </c>
      <c r="V478" s="547">
        <v>0</v>
      </c>
      <c r="X478" s="231" t="s">
        <v>13482</v>
      </c>
      <c r="Z478" s="1369"/>
      <c r="AB478" s="1361"/>
      <c r="AC478" s="1362"/>
      <c r="AD478" s="582">
        <v>465</v>
      </c>
      <c r="AE478" s="576" t="s">
        <v>13483</v>
      </c>
      <c r="AF478" s="593" t="s">
        <v>13484</v>
      </c>
      <c r="AG478" s="593" t="s">
        <v>13485</v>
      </c>
      <c r="AH478" s="593" t="s">
        <v>13486</v>
      </c>
      <c r="AI478" s="593" t="s">
        <v>13487</v>
      </c>
      <c r="AJ478" s="593" t="s">
        <v>13488</v>
      </c>
      <c r="AK478" s="594" t="s">
        <v>13489</v>
      </c>
      <c r="AL478" s="595" t="s">
        <v>13490</v>
      </c>
      <c r="AM478" s="596" t="s">
        <v>13491</v>
      </c>
      <c r="AN478" s="596" t="s">
        <v>13492</v>
      </c>
      <c r="AO478" s="562" t="s">
        <v>13493</v>
      </c>
      <c r="AP478" s="577" t="s">
        <v>13494</v>
      </c>
      <c r="AQ478" s="557"/>
      <c r="AR478" s="557"/>
      <c r="AS478" s="557"/>
      <c r="AT478" s="542" t="s">
        <v>13495</v>
      </c>
      <c r="AU478" s="499" t="s">
        <v>13496</v>
      </c>
      <c r="AV478" s="499" t="s">
        <v>13497</v>
      </c>
      <c r="AW478" s="513" t="s">
        <v>13498</v>
      </c>
      <c r="AX478" s="513" t="s">
        <v>13499</v>
      </c>
      <c r="AY478" s="612" t="s">
        <v>13500</v>
      </c>
    </row>
    <row r="479" spans="2:51" ht="15" customHeight="1" outlineLevel="1" thickBot="1">
      <c r="B479" s="1735">
        <v>0</v>
      </c>
      <c r="C479" s="1736">
        <v>0</v>
      </c>
      <c r="D479" s="1736">
        <v>0</v>
      </c>
      <c r="E479" s="1736">
        <v>0</v>
      </c>
      <c r="F479" s="1736">
        <v>0</v>
      </c>
      <c r="G479" s="1736">
        <v>0</v>
      </c>
      <c r="H479" s="1736">
        <v>0</v>
      </c>
      <c r="I479" s="1736">
        <v>0</v>
      </c>
      <c r="J479" s="547">
        <v>0</v>
      </c>
      <c r="K479" s="547">
        <v>0</v>
      </c>
      <c r="L479" s="562">
        <f t="shared" si="44"/>
        <v>0</v>
      </c>
      <c r="M479" s="555">
        <v>0</v>
      </c>
      <c r="N479" s="564"/>
      <c r="O479" s="564"/>
      <c r="P479" s="564"/>
      <c r="Q479" s="542">
        <f t="shared" si="45"/>
        <v>0</v>
      </c>
      <c r="R479" s="550">
        <f t="shared" si="46"/>
        <v>0</v>
      </c>
      <c r="S479" s="550">
        <f t="shared" si="47"/>
        <v>0</v>
      </c>
      <c r="T479" s="547">
        <v>0</v>
      </c>
      <c r="U479" s="547">
        <v>0</v>
      </c>
      <c r="V479" s="547">
        <v>0</v>
      </c>
      <c r="X479" s="231" t="s">
        <v>13501</v>
      </c>
      <c r="Z479" s="1369"/>
      <c r="AB479" s="1361"/>
      <c r="AC479" s="1362"/>
      <c r="AD479" s="582">
        <v>466</v>
      </c>
      <c r="AE479" s="576" t="s">
        <v>13502</v>
      </c>
      <c r="AF479" s="593" t="s">
        <v>13503</v>
      </c>
      <c r="AG479" s="593" t="s">
        <v>13504</v>
      </c>
      <c r="AH479" s="593" t="s">
        <v>13505</v>
      </c>
      <c r="AI479" s="593" t="s">
        <v>13506</v>
      </c>
      <c r="AJ479" s="593" t="s">
        <v>13507</v>
      </c>
      <c r="AK479" s="594" t="s">
        <v>13508</v>
      </c>
      <c r="AL479" s="595" t="s">
        <v>13509</v>
      </c>
      <c r="AM479" s="596" t="s">
        <v>13510</v>
      </c>
      <c r="AN479" s="596" t="s">
        <v>13511</v>
      </c>
      <c r="AO479" s="562" t="s">
        <v>13512</v>
      </c>
      <c r="AP479" s="577" t="s">
        <v>13513</v>
      </c>
      <c r="AQ479" s="557"/>
      <c r="AR479" s="557"/>
      <c r="AS479" s="557"/>
      <c r="AT479" s="542" t="s">
        <v>13514</v>
      </c>
      <c r="AU479" s="499" t="s">
        <v>13515</v>
      </c>
      <c r="AV479" s="499" t="s">
        <v>13516</v>
      </c>
      <c r="AW479" s="513" t="s">
        <v>13517</v>
      </c>
      <c r="AX479" s="513" t="s">
        <v>13518</v>
      </c>
      <c r="AY479" s="612" t="s">
        <v>13519</v>
      </c>
    </row>
    <row r="480" spans="2:51" ht="15" customHeight="1" outlineLevel="1" thickBot="1">
      <c r="B480" s="1735">
        <v>0</v>
      </c>
      <c r="C480" s="1736">
        <v>0</v>
      </c>
      <c r="D480" s="1736">
        <v>0</v>
      </c>
      <c r="E480" s="1736">
        <v>0</v>
      </c>
      <c r="F480" s="1736">
        <v>0</v>
      </c>
      <c r="G480" s="1736">
        <v>0</v>
      </c>
      <c r="H480" s="1736">
        <v>0</v>
      </c>
      <c r="I480" s="1736">
        <v>0</v>
      </c>
      <c r="J480" s="547">
        <v>0</v>
      </c>
      <c r="K480" s="547">
        <v>0</v>
      </c>
      <c r="L480" s="562">
        <f t="shared" si="44"/>
        <v>0</v>
      </c>
      <c r="M480" s="555">
        <v>0</v>
      </c>
      <c r="N480" s="564"/>
      <c r="O480" s="564"/>
      <c r="P480" s="564"/>
      <c r="Q480" s="542">
        <f t="shared" si="45"/>
        <v>0</v>
      </c>
      <c r="R480" s="550">
        <f t="shared" si="46"/>
        <v>0</v>
      </c>
      <c r="S480" s="550">
        <f t="shared" si="47"/>
        <v>0</v>
      </c>
      <c r="T480" s="547">
        <v>0</v>
      </c>
      <c r="U480" s="547">
        <v>0</v>
      </c>
      <c r="V480" s="547">
        <v>0</v>
      </c>
      <c r="X480" s="231" t="s">
        <v>13520</v>
      </c>
      <c r="Z480" s="1369"/>
      <c r="AB480" s="1361"/>
      <c r="AC480" s="1362"/>
      <c r="AD480" s="582">
        <v>467</v>
      </c>
      <c r="AE480" s="576" t="s">
        <v>13521</v>
      </c>
      <c r="AF480" s="593" t="s">
        <v>13522</v>
      </c>
      <c r="AG480" s="593" t="s">
        <v>13523</v>
      </c>
      <c r="AH480" s="593" t="s">
        <v>13524</v>
      </c>
      <c r="AI480" s="593" t="s">
        <v>13525</v>
      </c>
      <c r="AJ480" s="593" t="s">
        <v>13526</v>
      </c>
      <c r="AK480" s="594" t="s">
        <v>13527</v>
      </c>
      <c r="AL480" s="595" t="s">
        <v>13528</v>
      </c>
      <c r="AM480" s="596" t="s">
        <v>13529</v>
      </c>
      <c r="AN480" s="596" t="s">
        <v>13530</v>
      </c>
      <c r="AO480" s="562" t="s">
        <v>13531</v>
      </c>
      <c r="AP480" s="577" t="s">
        <v>13532</v>
      </c>
      <c r="AQ480" s="557"/>
      <c r="AR480" s="557"/>
      <c r="AS480" s="557"/>
      <c r="AT480" s="542" t="s">
        <v>13533</v>
      </c>
      <c r="AU480" s="499" t="s">
        <v>13534</v>
      </c>
      <c r="AV480" s="499" t="s">
        <v>13535</v>
      </c>
      <c r="AW480" s="513" t="s">
        <v>13536</v>
      </c>
      <c r="AX480" s="513" t="s">
        <v>13537</v>
      </c>
      <c r="AY480" s="612" t="s">
        <v>13538</v>
      </c>
    </row>
    <row r="481" spans="2:51" ht="15" customHeight="1" outlineLevel="1" thickBot="1">
      <c r="B481" s="1735">
        <v>0</v>
      </c>
      <c r="C481" s="1736">
        <v>0</v>
      </c>
      <c r="D481" s="1736">
        <v>0</v>
      </c>
      <c r="E481" s="1736">
        <v>0</v>
      </c>
      <c r="F481" s="1736">
        <v>0</v>
      </c>
      <c r="G481" s="1736">
        <v>0</v>
      </c>
      <c r="H481" s="1736">
        <v>0</v>
      </c>
      <c r="I481" s="1736">
        <v>0</v>
      </c>
      <c r="J481" s="547">
        <v>0</v>
      </c>
      <c r="K481" s="547">
        <v>0</v>
      </c>
      <c r="L481" s="562">
        <f t="shared" ref="L481:L544" si="48">I481*J481</f>
        <v>0</v>
      </c>
      <c r="M481" s="555">
        <v>0</v>
      </c>
      <c r="N481" s="564"/>
      <c r="O481" s="564"/>
      <c r="P481" s="564"/>
      <c r="Q481" s="542">
        <f t="shared" ref="Q481:Q544" si="49">IF(M481=0,0,((1+M481)*(1+C$824))-1)</f>
        <v>0</v>
      </c>
      <c r="R481" s="550">
        <f t="shared" ref="R481:R544" si="50">Q481*K481</f>
        <v>0</v>
      </c>
      <c r="S481" s="550">
        <f t="shared" ref="S481:S544" si="51" xml:space="preserve"> M481*K481</f>
        <v>0</v>
      </c>
      <c r="T481" s="547">
        <v>0</v>
      </c>
      <c r="U481" s="547">
        <v>0</v>
      </c>
      <c r="V481" s="547">
        <v>0</v>
      </c>
      <c r="X481" s="231" t="s">
        <v>13539</v>
      </c>
      <c r="Z481" s="1369"/>
      <c r="AB481" s="1361"/>
      <c r="AC481" s="1362"/>
      <c r="AD481" s="582">
        <v>468</v>
      </c>
      <c r="AE481" s="576" t="s">
        <v>13540</v>
      </c>
      <c r="AF481" s="593" t="s">
        <v>13541</v>
      </c>
      <c r="AG481" s="593" t="s">
        <v>13542</v>
      </c>
      <c r="AH481" s="593" t="s">
        <v>13543</v>
      </c>
      <c r="AI481" s="593" t="s">
        <v>13544</v>
      </c>
      <c r="AJ481" s="593" t="s">
        <v>13545</v>
      </c>
      <c r="AK481" s="594" t="s">
        <v>13546</v>
      </c>
      <c r="AL481" s="595" t="s">
        <v>13547</v>
      </c>
      <c r="AM481" s="596" t="s">
        <v>13548</v>
      </c>
      <c r="AN481" s="596" t="s">
        <v>13549</v>
      </c>
      <c r="AO481" s="562" t="s">
        <v>13550</v>
      </c>
      <c r="AP481" s="577" t="s">
        <v>13551</v>
      </c>
      <c r="AQ481" s="557"/>
      <c r="AR481" s="557"/>
      <c r="AS481" s="557"/>
      <c r="AT481" s="542" t="s">
        <v>13552</v>
      </c>
      <c r="AU481" s="499" t="s">
        <v>13553</v>
      </c>
      <c r="AV481" s="499" t="s">
        <v>13554</v>
      </c>
      <c r="AW481" s="513" t="s">
        <v>13555</v>
      </c>
      <c r="AX481" s="513" t="s">
        <v>13556</v>
      </c>
      <c r="AY481" s="612" t="s">
        <v>13557</v>
      </c>
    </row>
    <row r="482" spans="2:51" ht="15" customHeight="1" outlineLevel="1" thickBot="1">
      <c r="B482" s="1735">
        <v>0</v>
      </c>
      <c r="C482" s="1736">
        <v>0</v>
      </c>
      <c r="D482" s="1736">
        <v>0</v>
      </c>
      <c r="E482" s="1736">
        <v>0</v>
      </c>
      <c r="F482" s="1736">
        <v>0</v>
      </c>
      <c r="G482" s="1736">
        <v>0</v>
      </c>
      <c r="H482" s="1736">
        <v>0</v>
      </c>
      <c r="I482" s="1736">
        <v>0</v>
      </c>
      <c r="J482" s="547">
        <v>0</v>
      </c>
      <c r="K482" s="547">
        <v>0</v>
      </c>
      <c r="L482" s="562">
        <f t="shared" si="48"/>
        <v>0</v>
      </c>
      <c r="M482" s="555">
        <v>0</v>
      </c>
      <c r="N482" s="564"/>
      <c r="O482" s="564"/>
      <c r="P482" s="564"/>
      <c r="Q482" s="542">
        <f t="shared" si="49"/>
        <v>0</v>
      </c>
      <c r="R482" s="550">
        <f t="shared" si="50"/>
        <v>0</v>
      </c>
      <c r="S482" s="550">
        <f t="shared" si="51"/>
        <v>0</v>
      </c>
      <c r="T482" s="547">
        <v>0</v>
      </c>
      <c r="U482" s="547">
        <v>0</v>
      </c>
      <c r="V482" s="547">
        <v>0</v>
      </c>
      <c r="X482" s="231" t="s">
        <v>13558</v>
      </c>
      <c r="Z482" s="1369"/>
      <c r="AB482" s="1361"/>
      <c r="AC482" s="1362"/>
      <c r="AD482" s="582">
        <v>469</v>
      </c>
      <c r="AE482" s="576" t="s">
        <v>13559</v>
      </c>
      <c r="AF482" s="593" t="s">
        <v>13560</v>
      </c>
      <c r="AG482" s="593" t="s">
        <v>13561</v>
      </c>
      <c r="AH482" s="593" t="s">
        <v>13562</v>
      </c>
      <c r="AI482" s="593" t="s">
        <v>13563</v>
      </c>
      <c r="AJ482" s="593" t="s">
        <v>13564</v>
      </c>
      <c r="AK482" s="594" t="s">
        <v>13565</v>
      </c>
      <c r="AL482" s="595" t="s">
        <v>13566</v>
      </c>
      <c r="AM482" s="596" t="s">
        <v>13567</v>
      </c>
      <c r="AN482" s="596" t="s">
        <v>13568</v>
      </c>
      <c r="AO482" s="562" t="s">
        <v>13569</v>
      </c>
      <c r="AP482" s="577" t="s">
        <v>13570</v>
      </c>
      <c r="AQ482" s="557"/>
      <c r="AR482" s="557"/>
      <c r="AS482" s="557"/>
      <c r="AT482" s="542" t="s">
        <v>13571</v>
      </c>
      <c r="AU482" s="499" t="s">
        <v>13572</v>
      </c>
      <c r="AV482" s="499" t="s">
        <v>13573</v>
      </c>
      <c r="AW482" s="513" t="s">
        <v>13574</v>
      </c>
      <c r="AX482" s="513" t="s">
        <v>13575</v>
      </c>
      <c r="AY482" s="612" t="s">
        <v>13576</v>
      </c>
    </row>
    <row r="483" spans="2:51" ht="15" customHeight="1" outlineLevel="1" thickBot="1">
      <c r="B483" s="1735">
        <v>0</v>
      </c>
      <c r="C483" s="1736">
        <v>0</v>
      </c>
      <c r="D483" s="1736">
        <v>0</v>
      </c>
      <c r="E483" s="1736">
        <v>0</v>
      </c>
      <c r="F483" s="1736">
        <v>0</v>
      </c>
      <c r="G483" s="1736">
        <v>0</v>
      </c>
      <c r="H483" s="1736">
        <v>0</v>
      </c>
      <c r="I483" s="1736">
        <v>0</v>
      </c>
      <c r="J483" s="547">
        <v>0</v>
      </c>
      <c r="K483" s="547">
        <v>0</v>
      </c>
      <c r="L483" s="562">
        <f t="shared" si="48"/>
        <v>0</v>
      </c>
      <c r="M483" s="555">
        <v>0</v>
      </c>
      <c r="N483" s="564"/>
      <c r="O483" s="564"/>
      <c r="P483" s="564"/>
      <c r="Q483" s="542">
        <f t="shared" si="49"/>
        <v>0</v>
      </c>
      <c r="R483" s="550">
        <f t="shared" si="50"/>
        <v>0</v>
      </c>
      <c r="S483" s="550">
        <f t="shared" si="51"/>
        <v>0</v>
      </c>
      <c r="T483" s="547">
        <v>0</v>
      </c>
      <c r="U483" s="547">
        <v>0</v>
      </c>
      <c r="V483" s="547">
        <v>0</v>
      </c>
      <c r="X483" s="231" t="s">
        <v>13577</v>
      </c>
      <c r="Z483" s="1369"/>
      <c r="AB483" s="1361"/>
      <c r="AC483" s="1362"/>
      <c r="AD483" s="582">
        <v>470</v>
      </c>
      <c r="AE483" s="576" t="s">
        <v>13578</v>
      </c>
      <c r="AF483" s="593" t="s">
        <v>13579</v>
      </c>
      <c r="AG483" s="593" t="s">
        <v>13580</v>
      </c>
      <c r="AH483" s="593" t="s">
        <v>13581</v>
      </c>
      <c r="AI483" s="593" t="s">
        <v>13582</v>
      </c>
      <c r="AJ483" s="593" t="s">
        <v>13583</v>
      </c>
      <c r="AK483" s="594" t="s">
        <v>13584</v>
      </c>
      <c r="AL483" s="595" t="s">
        <v>13585</v>
      </c>
      <c r="AM483" s="596" t="s">
        <v>13586</v>
      </c>
      <c r="AN483" s="596" t="s">
        <v>13587</v>
      </c>
      <c r="AO483" s="562" t="s">
        <v>13588</v>
      </c>
      <c r="AP483" s="577" t="s">
        <v>13589</v>
      </c>
      <c r="AQ483" s="557"/>
      <c r="AR483" s="557"/>
      <c r="AS483" s="557"/>
      <c r="AT483" s="542" t="s">
        <v>13590</v>
      </c>
      <c r="AU483" s="499" t="s">
        <v>13591</v>
      </c>
      <c r="AV483" s="499" t="s">
        <v>13592</v>
      </c>
      <c r="AW483" s="513" t="s">
        <v>13593</v>
      </c>
      <c r="AX483" s="513" t="s">
        <v>13594</v>
      </c>
      <c r="AY483" s="612" t="s">
        <v>13595</v>
      </c>
    </row>
    <row r="484" spans="2:51" ht="15" customHeight="1" outlineLevel="1" thickBot="1">
      <c r="B484" s="1735">
        <v>0</v>
      </c>
      <c r="C484" s="1736">
        <v>0</v>
      </c>
      <c r="D484" s="1736">
        <v>0</v>
      </c>
      <c r="E484" s="1736">
        <v>0</v>
      </c>
      <c r="F484" s="1736">
        <v>0</v>
      </c>
      <c r="G484" s="1736">
        <v>0</v>
      </c>
      <c r="H484" s="1736">
        <v>0</v>
      </c>
      <c r="I484" s="1736">
        <v>0</v>
      </c>
      <c r="J484" s="547">
        <v>0</v>
      </c>
      <c r="K484" s="547">
        <v>0</v>
      </c>
      <c r="L484" s="562">
        <f t="shared" si="48"/>
        <v>0</v>
      </c>
      <c r="M484" s="555">
        <v>0</v>
      </c>
      <c r="N484" s="564"/>
      <c r="O484" s="564"/>
      <c r="P484" s="564"/>
      <c r="Q484" s="542">
        <f t="shared" si="49"/>
        <v>0</v>
      </c>
      <c r="R484" s="550">
        <f t="shared" si="50"/>
        <v>0</v>
      </c>
      <c r="S484" s="550">
        <f t="shared" si="51"/>
        <v>0</v>
      </c>
      <c r="T484" s="547">
        <v>0</v>
      </c>
      <c r="U484" s="547">
        <v>0</v>
      </c>
      <c r="V484" s="547">
        <v>0</v>
      </c>
      <c r="X484" s="231" t="s">
        <v>13596</v>
      </c>
      <c r="Z484" s="1369"/>
      <c r="AB484" s="1361"/>
      <c r="AC484" s="1362"/>
      <c r="AD484" s="582">
        <v>471</v>
      </c>
      <c r="AE484" s="576" t="s">
        <v>13597</v>
      </c>
      <c r="AF484" s="593" t="s">
        <v>13598</v>
      </c>
      <c r="AG484" s="593" t="s">
        <v>13599</v>
      </c>
      <c r="AH484" s="593" t="s">
        <v>13600</v>
      </c>
      <c r="AI484" s="593" t="s">
        <v>13601</v>
      </c>
      <c r="AJ484" s="593" t="s">
        <v>13602</v>
      </c>
      <c r="AK484" s="594" t="s">
        <v>13603</v>
      </c>
      <c r="AL484" s="595" t="s">
        <v>13604</v>
      </c>
      <c r="AM484" s="596" t="s">
        <v>13605</v>
      </c>
      <c r="AN484" s="596" t="s">
        <v>13606</v>
      </c>
      <c r="AO484" s="562" t="s">
        <v>13607</v>
      </c>
      <c r="AP484" s="577" t="s">
        <v>13608</v>
      </c>
      <c r="AQ484" s="557"/>
      <c r="AR484" s="557"/>
      <c r="AS484" s="557"/>
      <c r="AT484" s="542" t="s">
        <v>13609</v>
      </c>
      <c r="AU484" s="499" t="s">
        <v>13610</v>
      </c>
      <c r="AV484" s="499" t="s">
        <v>13611</v>
      </c>
      <c r="AW484" s="513" t="s">
        <v>13612</v>
      </c>
      <c r="AX484" s="513" t="s">
        <v>13613</v>
      </c>
      <c r="AY484" s="612" t="s">
        <v>13614</v>
      </c>
    </row>
    <row r="485" spans="2:51" ht="15" customHeight="1" outlineLevel="1" thickBot="1">
      <c r="B485" s="1735">
        <v>0</v>
      </c>
      <c r="C485" s="1736">
        <v>0</v>
      </c>
      <c r="D485" s="1736">
        <v>0</v>
      </c>
      <c r="E485" s="1736">
        <v>0</v>
      </c>
      <c r="F485" s="1736">
        <v>0</v>
      </c>
      <c r="G485" s="1736">
        <v>0</v>
      </c>
      <c r="H485" s="1736">
        <v>0</v>
      </c>
      <c r="I485" s="1736">
        <v>0</v>
      </c>
      <c r="J485" s="547">
        <v>0</v>
      </c>
      <c r="K485" s="547">
        <v>0</v>
      </c>
      <c r="L485" s="562">
        <f t="shared" si="48"/>
        <v>0</v>
      </c>
      <c r="M485" s="555">
        <v>0</v>
      </c>
      <c r="N485" s="564"/>
      <c r="O485" s="564"/>
      <c r="P485" s="564"/>
      <c r="Q485" s="542">
        <f t="shared" si="49"/>
        <v>0</v>
      </c>
      <c r="R485" s="550">
        <f t="shared" si="50"/>
        <v>0</v>
      </c>
      <c r="S485" s="550">
        <f t="shared" si="51"/>
        <v>0</v>
      </c>
      <c r="T485" s="547">
        <v>0</v>
      </c>
      <c r="U485" s="547">
        <v>0</v>
      </c>
      <c r="V485" s="547">
        <v>0</v>
      </c>
      <c r="X485" s="231" t="s">
        <v>13615</v>
      </c>
      <c r="Z485" s="1369"/>
      <c r="AB485" s="1361"/>
      <c r="AC485" s="1362"/>
      <c r="AD485" s="582">
        <v>472</v>
      </c>
      <c r="AE485" s="576" t="s">
        <v>13616</v>
      </c>
      <c r="AF485" s="593" t="s">
        <v>13617</v>
      </c>
      <c r="AG485" s="593" t="s">
        <v>13618</v>
      </c>
      <c r="AH485" s="593" t="s">
        <v>13619</v>
      </c>
      <c r="AI485" s="593" t="s">
        <v>13620</v>
      </c>
      <c r="AJ485" s="593" t="s">
        <v>13621</v>
      </c>
      <c r="AK485" s="594" t="s">
        <v>13622</v>
      </c>
      <c r="AL485" s="595" t="s">
        <v>13623</v>
      </c>
      <c r="AM485" s="596" t="s">
        <v>13624</v>
      </c>
      <c r="AN485" s="596" t="s">
        <v>13625</v>
      </c>
      <c r="AO485" s="562" t="s">
        <v>13626</v>
      </c>
      <c r="AP485" s="577" t="s">
        <v>13627</v>
      </c>
      <c r="AQ485" s="557"/>
      <c r="AR485" s="557"/>
      <c r="AS485" s="557"/>
      <c r="AT485" s="542" t="s">
        <v>13628</v>
      </c>
      <c r="AU485" s="499" t="s">
        <v>13629</v>
      </c>
      <c r="AV485" s="499" t="s">
        <v>13630</v>
      </c>
      <c r="AW485" s="513" t="s">
        <v>13631</v>
      </c>
      <c r="AX485" s="513" t="s">
        <v>13632</v>
      </c>
      <c r="AY485" s="612" t="s">
        <v>13633</v>
      </c>
    </row>
    <row r="486" spans="2:51" ht="15" customHeight="1" outlineLevel="1" thickBot="1">
      <c r="B486" s="1735">
        <v>0</v>
      </c>
      <c r="C486" s="1736">
        <v>0</v>
      </c>
      <c r="D486" s="1736">
        <v>0</v>
      </c>
      <c r="E486" s="1736">
        <v>0</v>
      </c>
      <c r="F486" s="1736">
        <v>0</v>
      </c>
      <c r="G486" s="1736">
        <v>0</v>
      </c>
      <c r="H486" s="1736">
        <v>0</v>
      </c>
      <c r="I486" s="1736">
        <v>0</v>
      </c>
      <c r="J486" s="547">
        <v>0</v>
      </c>
      <c r="K486" s="547">
        <v>0</v>
      </c>
      <c r="L486" s="562">
        <f t="shared" si="48"/>
        <v>0</v>
      </c>
      <c r="M486" s="555">
        <v>0</v>
      </c>
      <c r="N486" s="564"/>
      <c r="O486" s="564"/>
      <c r="P486" s="564"/>
      <c r="Q486" s="542">
        <f t="shared" si="49"/>
        <v>0</v>
      </c>
      <c r="R486" s="550">
        <f t="shared" si="50"/>
        <v>0</v>
      </c>
      <c r="S486" s="550">
        <f t="shared" si="51"/>
        <v>0</v>
      </c>
      <c r="T486" s="547">
        <v>0</v>
      </c>
      <c r="U486" s="547">
        <v>0</v>
      </c>
      <c r="V486" s="547">
        <v>0</v>
      </c>
      <c r="X486" s="231" t="s">
        <v>13634</v>
      </c>
      <c r="Z486" s="1369"/>
      <c r="AB486" s="1361"/>
      <c r="AC486" s="1362"/>
      <c r="AD486" s="582">
        <v>473</v>
      </c>
      <c r="AE486" s="576" t="s">
        <v>13635</v>
      </c>
      <c r="AF486" s="593" t="s">
        <v>13636</v>
      </c>
      <c r="AG486" s="593" t="s">
        <v>13637</v>
      </c>
      <c r="AH486" s="593" t="s">
        <v>13638</v>
      </c>
      <c r="AI486" s="593" t="s">
        <v>13639</v>
      </c>
      <c r="AJ486" s="593" t="s">
        <v>13640</v>
      </c>
      <c r="AK486" s="594" t="s">
        <v>13641</v>
      </c>
      <c r="AL486" s="595" t="s">
        <v>13642</v>
      </c>
      <c r="AM486" s="596" t="s">
        <v>13643</v>
      </c>
      <c r="AN486" s="596" t="s">
        <v>13644</v>
      </c>
      <c r="AO486" s="562" t="s">
        <v>13645</v>
      </c>
      <c r="AP486" s="577" t="s">
        <v>13646</v>
      </c>
      <c r="AQ486" s="557"/>
      <c r="AR486" s="557"/>
      <c r="AS486" s="557"/>
      <c r="AT486" s="542" t="s">
        <v>13647</v>
      </c>
      <c r="AU486" s="499" t="s">
        <v>13648</v>
      </c>
      <c r="AV486" s="499" t="s">
        <v>13649</v>
      </c>
      <c r="AW486" s="513" t="s">
        <v>13650</v>
      </c>
      <c r="AX486" s="513" t="s">
        <v>13651</v>
      </c>
      <c r="AY486" s="612" t="s">
        <v>13652</v>
      </c>
    </row>
    <row r="487" spans="2:51" ht="15" customHeight="1" outlineLevel="1" thickBot="1">
      <c r="B487" s="1735">
        <v>0</v>
      </c>
      <c r="C487" s="1736">
        <v>0</v>
      </c>
      <c r="D487" s="1736">
        <v>0</v>
      </c>
      <c r="E487" s="1736">
        <v>0</v>
      </c>
      <c r="F487" s="1736">
        <v>0</v>
      </c>
      <c r="G487" s="1736">
        <v>0</v>
      </c>
      <c r="H487" s="1736">
        <v>0</v>
      </c>
      <c r="I487" s="1736">
        <v>0</v>
      </c>
      <c r="J487" s="547">
        <v>0</v>
      </c>
      <c r="K487" s="547">
        <v>0</v>
      </c>
      <c r="L487" s="562">
        <f t="shared" si="48"/>
        <v>0</v>
      </c>
      <c r="M487" s="555">
        <v>0</v>
      </c>
      <c r="N487" s="564"/>
      <c r="O487" s="564"/>
      <c r="P487" s="564"/>
      <c r="Q487" s="542">
        <f t="shared" si="49"/>
        <v>0</v>
      </c>
      <c r="R487" s="550">
        <f t="shared" si="50"/>
        <v>0</v>
      </c>
      <c r="S487" s="550">
        <f t="shared" si="51"/>
        <v>0</v>
      </c>
      <c r="T487" s="547">
        <v>0</v>
      </c>
      <c r="U487" s="547">
        <v>0</v>
      </c>
      <c r="V487" s="547">
        <v>0</v>
      </c>
      <c r="X487" s="231" t="s">
        <v>13653</v>
      </c>
      <c r="Z487" s="1369"/>
      <c r="AB487" s="1361"/>
      <c r="AC487" s="1362"/>
      <c r="AD487" s="582">
        <v>474</v>
      </c>
      <c r="AE487" s="576" t="s">
        <v>13654</v>
      </c>
      <c r="AF487" s="593" t="s">
        <v>13655</v>
      </c>
      <c r="AG487" s="593" t="s">
        <v>13656</v>
      </c>
      <c r="AH487" s="593" t="s">
        <v>13657</v>
      </c>
      <c r="AI487" s="593" t="s">
        <v>13658</v>
      </c>
      <c r="AJ487" s="593" t="s">
        <v>13659</v>
      </c>
      <c r="AK487" s="594" t="s">
        <v>13660</v>
      </c>
      <c r="AL487" s="595" t="s">
        <v>13661</v>
      </c>
      <c r="AM487" s="596" t="s">
        <v>13662</v>
      </c>
      <c r="AN487" s="596" t="s">
        <v>13663</v>
      </c>
      <c r="AO487" s="562" t="s">
        <v>13664</v>
      </c>
      <c r="AP487" s="577" t="s">
        <v>13665</v>
      </c>
      <c r="AQ487" s="557"/>
      <c r="AR487" s="557"/>
      <c r="AS487" s="557"/>
      <c r="AT487" s="542" t="s">
        <v>13666</v>
      </c>
      <c r="AU487" s="499" t="s">
        <v>13667</v>
      </c>
      <c r="AV487" s="499" t="s">
        <v>13668</v>
      </c>
      <c r="AW487" s="513" t="s">
        <v>13669</v>
      </c>
      <c r="AX487" s="513" t="s">
        <v>13670</v>
      </c>
      <c r="AY487" s="612" t="s">
        <v>13671</v>
      </c>
    </row>
    <row r="488" spans="2:51" ht="15" customHeight="1" outlineLevel="1" thickBot="1">
      <c r="B488" s="1735">
        <v>0</v>
      </c>
      <c r="C488" s="1736">
        <v>0</v>
      </c>
      <c r="D488" s="1736">
        <v>0</v>
      </c>
      <c r="E488" s="1736">
        <v>0</v>
      </c>
      <c r="F488" s="1736">
        <v>0</v>
      </c>
      <c r="G488" s="1736">
        <v>0</v>
      </c>
      <c r="H488" s="1736">
        <v>0</v>
      </c>
      <c r="I488" s="1736">
        <v>0</v>
      </c>
      <c r="J488" s="547">
        <v>0</v>
      </c>
      <c r="K488" s="547">
        <v>0</v>
      </c>
      <c r="L488" s="562">
        <f t="shared" si="48"/>
        <v>0</v>
      </c>
      <c r="M488" s="555">
        <v>0</v>
      </c>
      <c r="N488" s="564"/>
      <c r="O488" s="564"/>
      <c r="P488" s="564"/>
      <c r="Q488" s="542">
        <f t="shared" si="49"/>
        <v>0</v>
      </c>
      <c r="R488" s="550">
        <f t="shared" si="50"/>
        <v>0</v>
      </c>
      <c r="S488" s="550">
        <f t="shared" si="51"/>
        <v>0</v>
      </c>
      <c r="T488" s="547">
        <v>0</v>
      </c>
      <c r="U488" s="547">
        <v>0</v>
      </c>
      <c r="V488" s="547">
        <v>0</v>
      </c>
      <c r="X488" s="231" t="s">
        <v>13672</v>
      </c>
      <c r="Z488" s="1369"/>
      <c r="AB488" s="1361"/>
      <c r="AC488" s="1362"/>
      <c r="AD488" s="582">
        <v>475</v>
      </c>
      <c r="AE488" s="576" t="s">
        <v>13673</v>
      </c>
      <c r="AF488" s="593" t="s">
        <v>13674</v>
      </c>
      <c r="AG488" s="593" t="s">
        <v>13675</v>
      </c>
      <c r="AH488" s="593" t="s">
        <v>13676</v>
      </c>
      <c r="AI488" s="593" t="s">
        <v>13677</v>
      </c>
      <c r="AJ488" s="593" t="s">
        <v>13678</v>
      </c>
      <c r="AK488" s="594" t="s">
        <v>13679</v>
      </c>
      <c r="AL488" s="595" t="s">
        <v>13680</v>
      </c>
      <c r="AM488" s="596" t="s">
        <v>13681</v>
      </c>
      <c r="AN488" s="596" t="s">
        <v>13682</v>
      </c>
      <c r="AO488" s="562" t="s">
        <v>13683</v>
      </c>
      <c r="AP488" s="577" t="s">
        <v>13684</v>
      </c>
      <c r="AQ488" s="557"/>
      <c r="AR488" s="557"/>
      <c r="AS488" s="557"/>
      <c r="AT488" s="542" t="s">
        <v>13685</v>
      </c>
      <c r="AU488" s="499" t="s">
        <v>13686</v>
      </c>
      <c r="AV488" s="499" t="s">
        <v>13687</v>
      </c>
      <c r="AW488" s="513" t="s">
        <v>13688</v>
      </c>
      <c r="AX488" s="513" t="s">
        <v>13689</v>
      </c>
      <c r="AY488" s="612" t="s">
        <v>13690</v>
      </c>
    </row>
    <row r="489" spans="2:51" ht="15" customHeight="1" outlineLevel="1" thickBot="1">
      <c r="B489" s="1735">
        <v>0</v>
      </c>
      <c r="C489" s="1736">
        <v>0</v>
      </c>
      <c r="D489" s="1736">
        <v>0</v>
      </c>
      <c r="E489" s="1736">
        <v>0</v>
      </c>
      <c r="F489" s="1736">
        <v>0</v>
      </c>
      <c r="G489" s="1736">
        <v>0</v>
      </c>
      <c r="H489" s="1736">
        <v>0</v>
      </c>
      <c r="I489" s="1736">
        <v>0</v>
      </c>
      <c r="J489" s="547">
        <v>0</v>
      </c>
      <c r="K489" s="547">
        <v>0</v>
      </c>
      <c r="L489" s="562">
        <f t="shared" si="48"/>
        <v>0</v>
      </c>
      <c r="M489" s="555">
        <v>0</v>
      </c>
      <c r="N489" s="564"/>
      <c r="O489" s="564"/>
      <c r="P489" s="564"/>
      <c r="Q489" s="542">
        <f t="shared" si="49"/>
        <v>0</v>
      </c>
      <c r="R489" s="550">
        <f t="shared" si="50"/>
        <v>0</v>
      </c>
      <c r="S489" s="550">
        <f t="shared" si="51"/>
        <v>0</v>
      </c>
      <c r="T489" s="547">
        <v>0</v>
      </c>
      <c r="U489" s="547">
        <v>0</v>
      </c>
      <c r="V489" s="547">
        <v>0</v>
      </c>
      <c r="X489" s="231" t="s">
        <v>13691</v>
      </c>
      <c r="Z489" s="1369"/>
      <c r="AB489" s="1361"/>
      <c r="AC489" s="1362"/>
      <c r="AD489" s="582">
        <v>476</v>
      </c>
      <c r="AE489" s="576" t="s">
        <v>13692</v>
      </c>
      <c r="AF489" s="593" t="s">
        <v>13693</v>
      </c>
      <c r="AG489" s="593" t="s">
        <v>13694</v>
      </c>
      <c r="AH489" s="593" t="s">
        <v>13695</v>
      </c>
      <c r="AI489" s="593" t="s">
        <v>13696</v>
      </c>
      <c r="AJ489" s="593" t="s">
        <v>13697</v>
      </c>
      <c r="AK489" s="594" t="s">
        <v>13698</v>
      </c>
      <c r="AL489" s="595" t="s">
        <v>13699</v>
      </c>
      <c r="AM489" s="596" t="s">
        <v>13700</v>
      </c>
      <c r="AN489" s="596" t="s">
        <v>13701</v>
      </c>
      <c r="AO489" s="562" t="s">
        <v>13702</v>
      </c>
      <c r="AP489" s="577" t="s">
        <v>13703</v>
      </c>
      <c r="AQ489" s="557"/>
      <c r="AR489" s="557"/>
      <c r="AS489" s="557"/>
      <c r="AT489" s="542" t="s">
        <v>13704</v>
      </c>
      <c r="AU489" s="499" t="s">
        <v>13705</v>
      </c>
      <c r="AV489" s="499" t="s">
        <v>13706</v>
      </c>
      <c r="AW489" s="513" t="s">
        <v>13707</v>
      </c>
      <c r="AX489" s="513" t="s">
        <v>13708</v>
      </c>
      <c r="AY489" s="612" t="s">
        <v>13709</v>
      </c>
    </row>
    <row r="490" spans="2:51" ht="15" customHeight="1" outlineLevel="1" thickBot="1">
      <c r="B490" s="1735">
        <v>0</v>
      </c>
      <c r="C490" s="1736">
        <v>0</v>
      </c>
      <c r="D490" s="1736">
        <v>0</v>
      </c>
      <c r="E490" s="1736">
        <v>0</v>
      </c>
      <c r="F490" s="1736">
        <v>0</v>
      </c>
      <c r="G490" s="1736">
        <v>0</v>
      </c>
      <c r="H490" s="1736">
        <v>0</v>
      </c>
      <c r="I490" s="1736">
        <v>0</v>
      </c>
      <c r="J490" s="547">
        <v>0</v>
      </c>
      <c r="K490" s="547">
        <v>0</v>
      </c>
      <c r="L490" s="562">
        <f t="shared" si="48"/>
        <v>0</v>
      </c>
      <c r="M490" s="555">
        <v>0</v>
      </c>
      <c r="N490" s="564"/>
      <c r="O490" s="564"/>
      <c r="P490" s="564"/>
      <c r="Q490" s="542">
        <f t="shared" si="49"/>
        <v>0</v>
      </c>
      <c r="R490" s="550">
        <f t="shared" si="50"/>
        <v>0</v>
      </c>
      <c r="S490" s="550">
        <f t="shared" si="51"/>
        <v>0</v>
      </c>
      <c r="T490" s="547">
        <v>0</v>
      </c>
      <c r="U490" s="547">
        <v>0</v>
      </c>
      <c r="V490" s="547">
        <v>0</v>
      </c>
      <c r="X490" s="231" t="s">
        <v>13710</v>
      </c>
      <c r="Z490" s="1369"/>
      <c r="AB490" s="1361"/>
      <c r="AC490" s="1362"/>
      <c r="AD490" s="582">
        <v>477</v>
      </c>
      <c r="AE490" s="576" t="s">
        <v>13711</v>
      </c>
      <c r="AF490" s="593" t="s">
        <v>13712</v>
      </c>
      <c r="AG490" s="593" t="s">
        <v>13713</v>
      </c>
      <c r="AH490" s="593" t="s">
        <v>13714</v>
      </c>
      <c r="AI490" s="593" t="s">
        <v>13715</v>
      </c>
      <c r="AJ490" s="593" t="s">
        <v>13716</v>
      </c>
      <c r="AK490" s="594" t="s">
        <v>13717</v>
      </c>
      <c r="AL490" s="595" t="s">
        <v>13718</v>
      </c>
      <c r="AM490" s="596" t="s">
        <v>13719</v>
      </c>
      <c r="AN490" s="596" t="s">
        <v>13720</v>
      </c>
      <c r="AO490" s="562" t="s">
        <v>13721</v>
      </c>
      <c r="AP490" s="577" t="s">
        <v>13722</v>
      </c>
      <c r="AQ490" s="557"/>
      <c r="AR490" s="557"/>
      <c r="AS490" s="557"/>
      <c r="AT490" s="542" t="s">
        <v>13723</v>
      </c>
      <c r="AU490" s="499" t="s">
        <v>13724</v>
      </c>
      <c r="AV490" s="499" t="s">
        <v>13725</v>
      </c>
      <c r="AW490" s="513" t="s">
        <v>13726</v>
      </c>
      <c r="AX490" s="513" t="s">
        <v>13727</v>
      </c>
      <c r="AY490" s="612" t="s">
        <v>13728</v>
      </c>
    </row>
    <row r="491" spans="2:51" ht="15" customHeight="1" outlineLevel="1" thickBot="1">
      <c r="B491" s="1735">
        <v>0</v>
      </c>
      <c r="C491" s="1736">
        <v>0</v>
      </c>
      <c r="D491" s="1736">
        <v>0</v>
      </c>
      <c r="E491" s="1736">
        <v>0</v>
      </c>
      <c r="F491" s="1736">
        <v>0</v>
      </c>
      <c r="G491" s="1736">
        <v>0</v>
      </c>
      <c r="H491" s="1736">
        <v>0</v>
      </c>
      <c r="I491" s="1736">
        <v>0</v>
      </c>
      <c r="J491" s="547">
        <v>0</v>
      </c>
      <c r="K491" s="547">
        <v>0</v>
      </c>
      <c r="L491" s="562">
        <f t="shared" si="48"/>
        <v>0</v>
      </c>
      <c r="M491" s="555">
        <v>0</v>
      </c>
      <c r="N491" s="564"/>
      <c r="O491" s="564"/>
      <c r="P491" s="564"/>
      <c r="Q491" s="542">
        <f t="shared" si="49"/>
        <v>0</v>
      </c>
      <c r="R491" s="550">
        <f t="shared" si="50"/>
        <v>0</v>
      </c>
      <c r="S491" s="550">
        <f t="shared" si="51"/>
        <v>0</v>
      </c>
      <c r="T491" s="547">
        <v>0</v>
      </c>
      <c r="U491" s="547">
        <v>0</v>
      </c>
      <c r="V491" s="547">
        <v>0</v>
      </c>
      <c r="X491" s="231" t="s">
        <v>13729</v>
      </c>
      <c r="Z491" s="1369"/>
      <c r="AB491" s="1361"/>
      <c r="AC491" s="1362"/>
      <c r="AD491" s="582">
        <v>478</v>
      </c>
      <c r="AE491" s="576" t="s">
        <v>13730</v>
      </c>
      <c r="AF491" s="593" t="s">
        <v>13731</v>
      </c>
      <c r="AG491" s="593" t="s">
        <v>13732</v>
      </c>
      <c r="AH491" s="593" t="s">
        <v>13733</v>
      </c>
      <c r="AI491" s="593" t="s">
        <v>13734</v>
      </c>
      <c r="AJ491" s="593" t="s">
        <v>13735</v>
      </c>
      <c r="AK491" s="594" t="s">
        <v>13736</v>
      </c>
      <c r="AL491" s="595" t="s">
        <v>13737</v>
      </c>
      <c r="AM491" s="596" t="s">
        <v>13738</v>
      </c>
      <c r="AN491" s="596" t="s">
        <v>13739</v>
      </c>
      <c r="AO491" s="562" t="s">
        <v>13740</v>
      </c>
      <c r="AP491" s="577" t="s">
        <v>13741</v>
      </c>
      <c r="AQ491" s="557"/>
      <c r="AR491" s="557"/>
      <c r="AS491" s="557"/>
      <c r="AT491" s="542" t="s">
        <v>13742</v>
      </c>
      <c r="AU491" s="499" t="s">
        <v>13743</v>
      </c>
      <c r="AV491" s="499" t="s">
        <v>13744</v>
      </c>
      <c r="AW491" s="513" t="s">
        <v>13745</v>
      </c>
      <c r="AX491" s="513" t="s">
        <v>13746</v>
      </c>
      <c r="AY491" s="612" t="s">
        <v>13747</v>
      </c>
    </row>
    <row r="492" spans="2:51" ht="15" customHeight="1" outlineLevel="1" thickBot="1">
      <c r="B492" s="1735">
        <v>0</v>
      </c>
      <c r="C492" s="1736">
        <v>0</v>
      </c>
      <c r="D492" s="1736">
        <v>0</v>
      </c>
      <c r="E492" s="1736">
        <v>0</v>
      </c>
      <c r="F492" s="1736">
        <v>0</v>
      </c>
      <c r="G492" s="1736">
        <v>0</v>
      </c>
      <c r="H492" s="1736">
        <v>0</v>
      </c>
      <c r="I492" s="1736">
        <v>0</v>
      </c>
      <c r="J492" s="547">
        <v>0</v>
      </c>
      <c r="K492" s="547">
        <v>0</v>
      </c>
      <c r="L492" s="562">
        <f t="shared" si="48"/>
        <v>0</v>
      </c>
      <c r="M492" s="555">
        <v>0</v>
      </c>
      <c r="N492" s="564"/>
      <c r="O492" s="564"/>
      <c r="P492" s="564"/>
      <c r="Q492" s="542">
        <f t="shared" si="49"/>
        <v>0</v>
      </c>
      <c r="R492" s="550">
        <f t="shared" si="50"/>
        <v>0</v>
      </c>
      <c r="S492" s="550">
        <f t="shared" si="51"/>
        <v>0</v>
      </c>
      <c r="T492" s="547">
        <v>0</v>
      </c>
      <c r="U492" s="547">
        <v>0</v>
      </c>
      <c r="V492" s="547">
        <v>0</v>
      </c>
      <c r="X492" s="231" t="s">
        <v>13748</v>
      </c>
      <c r="Z492" s="1369"/>
      <c r="AB492" s="1361"/>
      <c r="AC492" s="1362"/>
      <c r="AD492" s="582">
        <v>479</v>
      </c>
      <c r="AE492" s="576" t="s">
        <v>13749</v>
      </c>
      <c r="AF492" s="593" t="s">
        <v>13750</v>
      </c>
      <c r="AG492" s="593" t="s">
        <v>13751</v>
      </c>
      <c r="AH492" s="593" t="s">
        <v>13752</v>
      </c>
      <c r="AI492" s="593" t="s">
        <v>13753</v>
      </c>
      <c r="AJ492" s="593" t="s">
        <v>13754</v>
      </c>
      <c r="AK492" s="594" t="s">
        <v>13755</v>
      </c>
      <c r="AL492" s="595" t="s">
        <v>13756</v>
      </c>
      <c r="AM492" s="596" t="s">
        <v>13757</v>
      </c>
      <c r="AN492" s="596" t="s">
        <v>13758</v>
      </c>
      <c r="AO492" s="562" t="s">
        <v>13759</v>
      </c>
      <c r="AP492" s="577" t="s">
        <v>13760</v>
      </c>
      <c r="AQ492" s="557"/>
      <c r="AR492" s="557"/>
      <c r="AS492" s="557"/>
      <c r="AT492" s="542" t="s">
        <v>13761</v>
      </c>
      <c r="AU492" s="499" t="s">
        <v>13762</v>
      </c>
      <c r="AV492" s="499" t="s">
        <v>13763</v>
      </c>
      <c r="AW492" s="513" t="s">
        <v>13764</v>
      </c>
      <c r="AX492" s="513" t="s">
        <v>13765</v>
      </c>
      <c r="AY492" s="612" t="s">
        <v>13766</v>
      </c>
    </row>
    <row r="493" spans="2:51" ht="15" customHeight="1" outlineLevel="1" thickBot="1">
      <c r="B493" s="1735">
        <v>0</v>
      </c>
      <c r="C493" s="1736">
        <v>0</v>
      </c>
      <c r="D493" s="1736">
        <v>0</v>
      </c>
      <c r="E493" s="1736">
        <v>0</v>
      </c>
      <c r="F493" s="1736">
        <v>0</v>
      </c>
      <c r="G493" s="1736">
        <v>0</v>
      </c>
      <c r="H493" s="1736">
        <v>0</v>
      </c>
      <c r="I493" s="1736">
        <v>0</v>
      </c>
      <c r="J493" s="547">
        <v>0</v>
      </c>
      <c r="K493" s="547">
        <v>0</v>
      </c>
      <c r="L493" s="562">
        <f t="shared" si="48"/>
        <v>0</v>
      </c>
      <c r="M493" s="555">
        <v>0</v>
      </c>
      <c r="N493" s="564"/>
      <c r="O493" s="564"/>
      <c r="P493" s="564"/>
      <c r="Q493" s="542">
        <f t="shared" si="49"/>
        <v>0</v>
      </c>
      <c r="R493" s="550">
        <f t="shared" si="50"/>
        <v>0</v>
      </c>
      <c r="S493" s="550">
        <f t="shared" si="51"/>
        <v>0</v>
      </c>
      <c r="T493" s="547">
        <v>0</v>
      </c>
      <c r="U493" s="547">
        <v>0</v>
      </c>
      <c r="V493" s="547">
        <v>0</v>
      </c>
      <c r="X493" s="231" t="s">
        <v>13767</v>
      </c>
      <c r="Z493" s="1369"/>
      <c r="AB493" s="1361"/>
      <c r="AC493" s="1362"/>
      <c r="AD493" s="582">
        <v>480</v>
      </c>
      <c r="AE493" s="576" t="s">
        <v>13768</v>
      </c>
      <c r="AF493" s="593" t="s">
        <v>13769</v>
      </c>
      <c r="AG493" s="593" t="s">
        <v>13770</v>
      </c>
      <c r="AH493" s="593" t="s">
        <v>13771</v>
      </c>
      <c r="AI493" s="593" t="s">
        <v>13772</v>
      </c>
      <c r="AJ493" s="593" t="s">
        <v>13773</v>
      </c>
      <c r="AK493" s="594" t="s">
        <v>13774</v>
      </c>
      <c r="AL493" s="595" t="s">
        <v>13775</v>
      </c>
      <c r="AM493" s="596" t="s">
        <v>13776</v>
      </c>
      <c r="AN493" s="596" t="s">
        <v>13777</v>
      </c>
      <c r="AO493" s="562" t="s">
        <v>13778</v>
      </c>
      <c r="AP493" s="577" t="s">
        <v>13779</v>
      </c>
      <c r="AQ493" s="557"/>
      <c r="AR493" s="557"/>
      <c r="AS493" s="557"/>
      <c r="AT493" s="542" t="s">
        <v>13780</v>
      </c>
      <c r="AU493" s="499" t="s">
        <v>13781</v>
      </c>
      <c r="AV493" s="499" t="s">
        <v>13782</v>
      </c>
      <c r="AW493" s="513" t="s">
        <v>13783</v>
      </c>
      <c r="AX493" s="513" t="s">
        <v>13784</v>
      </c>
      <c r="AY493" s="612" t="s">
        <v>13785</v>
      </c>
    </row>
    <row r="494" spans="2:51" ht="15" customHeight="1" outlineLevel="1" thickBot="1">
      <c r="B494" s="1735">
        <v>0</v>
      </c>
      <c r="C494" s="1736">
        <v>0</v>
      </c>
      <c r="D494" s="1736">
        <v>0</v>
      </c>
      <c r="E494" s="1736">
        <v>0</v>
      </c>
      <c r="F494" s="1736">
        <v>0</v>
      </c>
      <c r="G494" s="1736">
        <v>0</v>
      </c>
      <c r="H494" s="1736">
        <v>0</v>
      </c>
      <c r="I494" s="1736">
        <v>0</v>
      </c>
      <c r="J494" s="547">
        <v>0</v>
      </c>
      <c r="K494" s="547">
        <v>0</v>
      </c>
      <c r="L494" s="562">
        <f t="shared" si="48"/>
        <v>0</v>
      </c>
      <c r="M494" s="555">
        <v>0</v>
      </c>
      <c r="N494" s="564"/>
      <c r="O494" s="564"/>
      <c r="P494" s="564"/>
      <c r="Q494" s="542">
        <f t="shared" si="49"/>
        <v>0</v>
      </c>
      <c r="R494" s="550">
        <f t="shared" si="50"/>
        <v>0</v>
      </c>
      <c r="S494" s="550">
        <f t="shared" si="51"/>
        <v>0</v>
      </c>
      <c r="T494" s="547">
        <v>0</v>
      </c>
      <c r="U494" s="547">
        <v>0</v>
      </c>
      <c r="V494" s="547">
        <v>0</v>
      </c>
      <c r="X494" s="231" t="s">
        <v>13786</v>
      </c>
      <c r="Z494" s="1369"/>
      <c r="AB494" s="1361"/>
      <c r="AC494" s="1362"/>
      <c r="AD494" s="582">
        <v>481</v>
      </c>
      <c r="AE494" s="576" t="s">
        <v>13787</v>
      </c>
      <c r="AF494" s="593" t="s">
        <v>13788</v>
      </c>
      <c r="AG494" s="593" t="s">
        <v>13789</v>
      </c>
      <c r="AH494" s="593" t="s">
        <v>13790</v>
      </c>
      <c r="AI494" s="593" t="s">
        <v>13791</v>
      </c>
      <c r="AJ494" s="593" t="s">
        <v>13792</v>
      </c>
      <c r="AK494" s="594" t="s">
        <v>13793</v>
      </c>
      <c r="AL494" s="595" t="s">
        <v>13794</v>
      </c>
      <c r="AM494" s="596" t="s">
        <v>13795</v>
      </c>
      <c r="AN494" s="596" t="s">
        <v>13796</v>
      </c>
      <c r="AO494" s="562" t="s">
        <v>13797</v>
      </c>
      <c r="AP494" s="577" t="s">
        <v>13798</v>
      </c>
      <c r="AQ494" s="557"/>
      <c r="AR494" s="557"/>
      <c r="AS494" s="557"/>
      <c r="AT494" s="542" t="s">
        <v>13799</v>
      </c>
      <c r="AU494" s="499" t="s">
        <v>13800</v>
      </c>
      <c r="AV494" s="499" t="s">
        <v>13801</v>
      </c>
      <c r="AW494" s="513" t="s">
        <v>13802</v>
      </c>
      <c r="AX494" s="513" t="s">
        <v>13803</v>
      </c>
      <c r="AY494" s="612" t="s">
        <v>13804</v>
      </c>
    </row>
    <row r="495" spans="2:51" ht="15" customHeight="1" outlineLevel="1" thickBot="1">
      <c r="B495" s="1735">
        <v>0</v>
      </c>
      <c r="C495" s="1736">
        <v>0</v>
      </c>
      <c r="D495" s="1736">
        <v>0</v>
      </c>
      <c r="E495" s="1736">
        <v>0</v>
      </c>
      <c r="F495" s="1736">
        <v>0</v>
      </c>
      <c r="G495" s="1736">
        <v>0</v>
      </c>
      <c r="H495" s="1736">
        <v>0</v>
      </c>
      <c r="I495" s="1736">
        <v>0</v>
      </c>
      <c r="J495" s="547">
        <v>0</v>
      </c>
      <c r="K495" s="547">
        <v>0</v>
      </c>
      <c r="L495" s="562">
        <f t="shared" si="48"/>
        <v>0</v>
      </c>
      <c r="M495" s="555">
        <v>0</v>
      </c>
      <c r="N495" s="564"/>
      <c r="O495" s="564"/>
      <c r="P495" s="564"/>
      <c r="Q495" s="542">
        <f t="shared" si="49"/>
        <v>0</v>
      </c>
      <c r="R495" s="550">
        <f t="shared" si="50"/>
        <v>0</v>
      </c>
      <c r="S495" s="550">
        <f t="shared" si="51"/>
        <v>0</v>
      </c>
      <c r="T495" s="547">
        <v>0</v>
      </c>
      <c r="U495" s="547">
        <v>0</v>
      </c>
      <c r="V495" s="547">
        <v>0</v>
      </c>
      <c r="X495" s="231" t="s">
        <v>13805</v>
      </c>
      <c r="Z495" s="1369"/>
      <c r="AB495" s="1361"/>
      <c r="AC495" s="1362"/>
      <c r="AD495" s="582">
        <v>482</v>
      </c>
      <c r="AE495" s="576" t="s">
        <v>13806</v>
      </c>
      <c r="AF495" s="593" t="s">
        <v>13807</v>
      </c>
      <c r="AG495" s="593" t="s">
        <v>13808</v>
      </c>
      <c r="AH495" s="593" t="s">
        <v>13809</v>
      </c>
      <c r="AI495" s="593" t="s">
        <v>13810</v>
      </c>
      <c r="AJ495" s="593" t="s">
        <v>13811</v>
      </c>
      <c r="AK495" s="594" t="s">
        <v>13812</v>
      </c>
      <c r="AL495" s="595" t="s">
        <v>13813</v>
      </c>
      <c r="AM495" s="596" t="s">
        <v>13814</v>
      </c>
      <c r="AN495" s="596" t="s">
        <v>13815</v>
      </c>
      <c r="AO495" s="562" t="s">
        <v>13816</v>
      </c>
      <c r="AP495" s="577" t="s">
        <v>13817</v>
      </c>
      <c r="AQ495" s="557"/>
      <c r="AR495" s="557"/>
      <c r="AS495" s="557"/>
      <c r="AT495" s="542" t="s">
        <v>13818</v>
      </c>
      <c r="AU495" s="499" t="s">
        <v>13819</v>
      </c>
      <c r="AV495" s="499" t="s">
        <v>13820</v>
      </c>
      <c r="AW495" s="513" t="s">
        <v>13821</v>
      </c>
      <c r="AX495" s="513" t="s">
        <v>13822</v>
      </c>
      <c r="AY495" s="612" t="s">
        <v>13823</v>
      </c>
    </row>
    <row r="496" spans="2:51" ht="15" customHeight="1" outlineLevel="1" thickBot="1">
      <c r="B496" s="1735">
        <v>0</v>
      </c>
      <c r="C496" s="1736">
        <v>0</v>
      </c>
      <c r="D496" s="1736">
        <v>0</v>
      </c>
      <c r="E496" s="1736">
        <v>0</v>
      </c>
      <c r="F496" s="1736">
        <v>0</v>
      </c>
      <c r="G496" s="1736">
        <v>0</v>
      </c>
      <c r="H496" s="1736">
        <v>0</v>
      </c>
      <c r="I496" s="1736">
        <v>0</v>
      </c>
      <c r="J496" s="547">
        <v>0</v>
      </c>
      <c r="K496" s="547">
        <v>0</v>
      </c>
      <c r="L496" s="562">
        <f t="shared" si="48"/>
        <v>0</v>
      </c>
      <c r="M496" s="555">
        <v>0</v>
      </c>
      <c r="N496" s="564"/>
      <c r="O496" s="564"/>
      <c r="P496" s="564"/>
      <c r="Q496" s="542">
        <f t="shared" si="49"/>
        <v>0</v>
      </c>
      <c r="R496" s="550">
        <f t="shared" si="50"/>
        <v>0</v>
      </c>
      <c r="S496" s="550">
        <f t="shared" si="51"/>
        <v>0</v>
      </c>
      <c r="T496" s="547">
        <v>0</v>
      </c>
      <c r="U496" s="547">
        <v>0</v>
      </c>
      <c r="V496" s="547">
        <v>0</v>
      </c>
      <c r="X496" s="231" t="s">
        <v>13824</v>
      </c>
      <c r="Z496" s="1369"/>
      <c r="AB496" s="1361"/>
      <c r="AC496" s="1362"/>
      <c r="AD496" s="582">
        <v>483</v>
      </c>
      <c r="AE496" s="576" t="s">
        <v>13825</v>
      </c>
      <c r="AF496" s="593" t="s">
        <v>13826</v>
      </c>
      <c r="AG496" s="593" t="s">
        <v>13827</v>
      </c>
      <c r="AH496" s="593" t="s">
        <v>13828</v>
      </c>
      <c r="AI496" s="593" t="s">
        <v>13829</v>
      </c>
      <c r="AJ496" s="593" t="s">
        <v>13830</v>
      </c>
      <c r="AK496" s="594" t="s">
        <v>13831</v>
      </c>
      <c r="AL496" s="595" t="s">
        <v>13832</v>
      </c>
      <c r="AM496" s="596" t="s">
        <v>13833</v>
      </c>
      <c r="AN496" s="596" t="s">
        <v>13834</v>
      </c>
      <c r="AO496" s="562" t="s">
        <v>13835</v>
      </c>
      <c r="AP496" s="577" t="s">
        <v>13836</v>
      </c>
      <c r="AQ496" s="557"/>
      <c r="AR496" s="557"/>
      <c r="AS496" s="557"/>
      <c r="AT496" s="542" t="s">
        <v>13837</v>
      </c>
      <c r="AU496" s="499" t="s">
        <v>13838</v>
      </c>
      <c r="AV496" s="499" t="s">
        <v>13839</v>
      </c>
      <c r="AW496" s="513" t="s">
        <v>13840</v>
      </c>
      <c r="AX496" s="513" t="s">
        <v>13841</v>
      </c>
      <c r="AY496" s="612" t="s">
        <v>13842</v>
      </c>
    </row>
    <row r="497" spans="2:51" ht="15" customHeight="1" outlineLevel="1" thickBot="1">
      <c r="B497" s="1735">
        <v>0</v>
      </c>
      <c r="C497" s="1736">
        <v>0</v>
      </c>
      <c r="D497" s="1736">
        <v>0</v>
      </c>
      <c r="E497" s="1736">
        <v>0</v>
      </c>
      <c r="F497" s="1736">
        <v>0</v>
      </c>
      <c r="G497" s="1736">
        <v>0</v>
      </c>
      <c r="H497" s="1736">
        <v>0</v>
      </c>
      <c r="I497" s="1736">
        <v>0</v>
      </c>
      <c r="J497" s="547">
        <v>0</v>
      </c>
      <c r="K497" s="547">
        <v>0</v>
      </c>
      <c r="L497" s="562">
        <f t="shared" si="48"/>
        <v>0</v>
      </c>
      <c r="M497" s="555">
        <v>0</v>
      </c>
      <c r="N497" s="564"/>
      <c r="O497" s="564"/>
      <c r="P497" s="564"/>
      <c r="Q497" s="542">
        <f t="shared" si="49"/>
        <v>0</v>
      </c>
      <c r="R497" s="550">
        <f t="shared" si="50"/>
        <v>0</v>
      </c>
      <c r="S497" s="550">
        <f t="shared" si="51"/>
        <v>0</v>
      </c>
      <c r="T497" s="547">
        <v>0</v>
      </c>
      <c r="U497" s="547">
        <v>0</v>
      </c>
      <c r="V497" s="547">
        <v>0</v>
      </c>
      <c r="X497" s="231" t="s">
        <v>13843</v>
      </c>
      <c r="Z497" s="1369"/>
      <c r="AB497" s="1361"/>
      <c r="AC497" s="1362"/>
      <c r="AD497" s="582">
        <v>484</v>
      </c>
      <c r="AE497" s="576" t="s">
        <v>13844</v>
      </c>
      <c r="AF497" s="593" t="s">
        <v>13845</v>
      </c>
      <c r="AG497" s="593" t="s">
        <v>13846</v>
      </c>
      <c r="AH497" s="593" t="s">
        <v>13847</v>
      </c>
      <c r="AI497" s="593" t="s">
        <v>13848</v>
      </c>
      <c r="AJ497" s="593" t="s">
        <v>13849</v>
      </c>
      <c r="AK497" s="594" t="s">
        <v>13850</v>
      </c>
      <c r="AL497" s="595" t="s">
        <v>13851</v>
      </c>
      <c r="AM497" s="596" t="s">
        <v>13852</v>
      </c>
      <c r="AN497" s="596" t="s">
        <v>13853</v>
      </c>
      <c r="AO497" s="562" t="s">
        <v>13854</v>
      </c>
      <c r="AP497" s="577" t="s">
        <v>13855</v>
      </c>
      <c r="AQ497" s="557"/>
      <c r="AR497" s="557"/>
      <c r="AS497" s="557"/>
      <c r="AT497" s="542" t="s">
        <v>13856</v>
      </c>
      <c r="AU497" s="499" t="s">
        <v>13857</v>
      </c>
      <c r="AV497" s="499" t="s">
        <v>13858</v>
      </c>
      <c r="AW497" s="513" t="s">
        <v>13859</v>
      </c>
      <c r="AX497" s="513" t="s">
        <v>13860</v>
      </c>
      <c r="AY497" s="612" t="s">
        <v>13861</v>
      </c>
    </row>
    <row r="498" spans="2:51" ht="15" customHeight="1" outlineLevel="1" thickBot="1">
      <c r="B498" s="1735">
        <v>0</v>
      </c>
      <c r="C498" s="1736">
        <v>0</v>
      </c>
      <c r="D498" s="1736">
        <v>0</v>
      </c>
      <c r="E498" s="1736">
        <v>0</v>
      </c>
      <c r="F498" s="1736">
        <v>0</v>
      </c>
      <c r="G498" s="1736">
        <v>0</v>
      </c>
      <c r="H498" s="1736">
        <v>0</v>
      </c>
      <c r="I498" s="1736">
        <v>0</v>
      </c>
      <c r="J498" s="547">
        <v>0</v>
      </c>
      <c r="K498" s="547">
        <v>0</v>
      </c>
      <c r="L498" s="562">
        <f t="shared" si="48"/>
        <v>0</v>
      </c>
      <c r="M498" s="555">
        <v>0</v>
      </c>
      <c r="N498" s="564"/>
      <c r="O498" s="564"/>
      <c r="P498" s="564"/>
      <c r="Q498" s="542">
        <f t="shared" si="49"/>
        <v>0</v>
      </c>
      <c r="R498" s="550">
        <f t="shared" si="50"/>
        <v>0</v>
      </c>
      <c r="S498" s="550">
        <f t="shared" si="51"/>
        <v>0</v>
      </c>
      <c r="T498" s="547">
        <v>0</v>
      </c>
      <c r="U498" s="547">
        <v>0</v>
      </c>
      <c r="V498" s="547">
        <v>0</v>
      </c>
      <c r="X498" s="231" t="s">
        <v>13862</v>
      </c>
      <c r="Z498" s="1369"/>
      <c r="AB498" s="1361"/>
      <c r="AC498" s="1362"/>
      <c r="AD498" s="582">
        <v>485</v>
      </c>
      <c r="AE498" s="576" t="s">
        <v>13863</v>
      </c>
      <c r="AF498" s="593" t="s">
        <v>13864</v>
      </c>
      <c r="AG498" s="593" t="s">
        <v>13865</v>
      </c>
      <c r="AH498" s="593" t="s">
        <v>13866</v>
      </c>
      <c r="AI498" s="593" t="s">
        <v>13867</v>
      </c>
      <c r="AJ498" s="593" t="s">
        <v>13868</v>
      </c>
      <c r="AK498" s="594" t="s">
        <v>13869</v>
      </c>
      <c r="AL498" s="595" t="s">
        <v>13870</v>
      </c>
      <c r="AM498" s="596" t="s">
        <v>13871</v>
      </c>
      <c r="AN498" s="596" t="s">
        <v>13872</v>
      </c>
      <c r="AO498" s="562" t="s">
        <v>13873</v>
      </c>
      <c r="AP498" s="577" t="s">
        <v>13874</v>
      </c>
      <c r="AQ498" s="557"/>
      <c r="AR498" s="557"/>
      <c r="AS498" s="557"/>
      <c r="AT498" s="542" t="s">
        <v>13875</v>
      </c>
      <c r="AU498" s="499" t="s">
        <v>13876</v>
      </c>
      <c r="AV498" s="499" t="s">
        <v>13877</v>
      </c>
      <c r="AW498" s="513" t="s">
        <v>13878</v>
      </c>
      <c r="AX498" s="513" t="s">
        <v>13879</v>
      </c>
      <c r="AY498" s="612" t="s">
        <v>13880</v>
      </c>
    </row>
    <row r="499" spans="2:51" ht="15" customHeight="1" outlineLevel="1" thickBot="1">
      <c r="B499" s="1735">
        <v>0</v>
      </c>
      <c r="C499" s="1736">
        <v>0</v>
      </c>
      <c r="D499" s="1736">
        <v>0</v>
      </c>
      <c r="E499" s="1736">
        <v>0</v>
      </c>
      <c r="F499" s="1736">
        <v>0</v>
      </c>
      <c r="G499" s="1736">
        <v>0</v>
      </c>
      <c r="H499" s="1736">
        <v>0</v>
      </c>
      <c r="I499" s="1736">
        <v>0</v>
      </c>
      <c r="J499" s="547">
        <v>0</v>
      </c>
      <c r="K499" s="547">
        <v>0</v>
      </c>
      <c r="L499" s="562">
        <f t="shared" si="48"/>
        <v>0</v>
      </c>
      <c r="M499" s="555">
        <v>0</v>
      </c>
      <c r="N499" s="564"/>
      <c r="O499" s="564"/>
      <c r="P499" s="564"/>
      <c r="Q499" s="542">
        <f t="shared" si="49"/>
        <v>0</v>
      </c>
      <c r="R499" s="550">
        <f t="shared" si="50"/>
        <v>0</v>
      </c>
      <c r="S499" s="550">
        <f t="shared" si="51"/>
        <v>0</v>
      </c>
      <c r="T499" s="547">
        <v>0</v>
      </c>
      <c r="U499" s="547">
        <v>0</v>
      </c>
      <c r="V499" s="547">
        <v>0</v>
      </c>
      <c r="X499" s="231" t="s">
        <v>13881</v>
      </c>
      <c r="Z499" s="1369"/>
      <c r="AB499" s="1361"/>
      <c r="AC499" s="1362"/>
      <c r="AD499" s="582">
        <v>486</v>
      </c>
      <c r="AE499" s="576" t="s">
        <v>13882</v>
      </c>
      <c r="AF499" s="593" t="s">
        <v>13883</v>
      </c>
      <c r="AG499" s="593" t="s">
        <v>13884</v>
      </c>
      <c r="AH499" s="593" t="s">
        <v>13885</v>
      </c>
      <c r="AI499" s="593" t="s">
        <v>13886</v>
      </c>
      <c r="AJ499" s="593" t="s">
        <v>13887</v>
      </c>
      <c r="AK499" s="594" t="s">
        <v>13888</v>
      </c>
      <c r="AL499" s="595" t="s">
        <v>13889</v>
      </c>
      <c r="AM499" s="596" t="s">
        <v>13890</v>
      </c>
      <c r="AN499" s="596" t="s">
        <v>13891</v>
      </c>
      <c r="AO499" s="562" t="s">
        <v>13892</v>
      </c>
      <c r="AP499" s="577" t="s">
        <v>13893</v>
      </c>
      <c r="AQ499" s="557"/>
      <c r="AR499" s="557"/>
      <c r="AS499" s="557"/>
      <c r="AT499" s="542" t="s">
        <v>13894</v>
      </c>
      <c r="AU499" s="499" t="s">
        <v>13895</v>
      </c>
      <c r="AV499" s="499" t="s">
        <v>13896</v>
      </c>
      <c r="AW499" s="513" t="s">
        <v>13897</v>
      </c>
      <c r="AX499" s="513" t="s">
        <v>13898</v>
      </c>
      <c r="AY499" s="612" t="s">
        <v>13899</v>
      </c>
    </row>
    <row r="500" spans="2:51" ht="15" customHeight="1" outlineLevel="1" thickBot="1">
      <c r="B500" s="1735">
        <v>0</v>
      </c>
      <c r="C500" s="1736">
        <v>0</v>
      </c>
      <c r="D500" s="1736">
        <v>0</v>
      </c>
      <c r="E500" s="1736">
        <v>0</v>
      </c>
      <c r="F500" s="1736">
        <v>0</v>
      </c>
      <c r="G500" s="1736">
        <v>0</v>
      </c>
      <c r="H500" s="1736">
        <v>0</v>
      </c>
      <c r="I500" s="1736">
        <v>0</v>
      </c>
      <c r="J500" s="547">
        <v>0</v>
      </c>
      <c r="K500" s="547">
        <v>0</v>
      </c>
      <c r="L500" s="562">
        <f t="shared" si="48"/>
        <v>0</v>
      </c>
      <c r="M500" s="555">
        <v>0</v>
      </c>
      <c r="N500" s="564"/>
      <c r="O500" s="564"/>
      <c r="P500" s="564"/>
      <c r="Q500" s="542">
        <f t="shared" si="49"/>
        <v>0</v>
      </c>
      <c r="R500" s="550">
        <f t="shared" si="50"/>
        <v>0</v>
      </c>
      <c r="S500" s="550">
        <f t="shared" si="51"/>
        <v>0</v>
      </c>
      <c r="T500" s="547">
        <v>0</v>
      </c>
      <c r="U500" s="547">
        <v>0</v>
      </c>
      <c r="V500" s="547">
        <v>0</v>
      </c>
      <c r="X500" s="231" t="s">
        <v>13900</v>
      </c>
      <c r="Z500" s="1369"/>
      <c r="AB500" s="1361"/>
      <c r="AC500" s="1362"/>
      <c r="AD500" s="582">
        <v>487</v>
      </c>
      <c r="AE500" s="576" t="s">
        <v>13901</v>
      </c>
      <c r="AF500" s="593" t="s">
        <v>13902</v>
      </c>
      <c r="AG500" s="593" t="s">
        <v>13903</v>
      </c>
      <c r="AH500" s="593" t="s">
        <v>13904</v>
      </c>
      <c r="AI500" s="593" t="s">
        <v>13905</v>
      </c>
      <c r="AJ500" s="593" t="s">
        <v>13906</v>
      </c>
      <c r="AK500" s="594" t="s">
        <v>13907</v>
      </c>
      <c r="AL500" s="595" t="s">
        <v>13908</v>
      </c>
      <c r="AM500" s="596" t="s">
        <v>13909</v>
      </c>
      <c r="AN500" s="596" t="s">
        <v>13910</v>
      </c>
      <c r="AO500" s="562" t="s">
        <v>13911</v>
      </c>
      <c r="AP500" s="577" t="s">
        <v>13912</v>
      </c>
      <c r="AQ500" s="557"/>
      <c r="AR500" s="557"/>
      <c r="AS500" s="557"/>
      <c r="AT500" s="542" t="s">
        <v>13913</v>
      </c>
      <c r="AU500" s="499" t="s">
        <v>13914</v>
      </c>
      <c r="AV500" s="499" t="s">
        <v>13915</v>
      </c>
      <c r="AW500" s="513" t="s">
        <v>13916</v>
      </c>
      <c r="AX500" s="513" t="s">
        <v>13917</v>
      </c>
      <c r="AY500" s="612" t="s">
        <v>13918</v>
      </c>
    </row>
    <row r="501" spans="2:51" ht="15" customHeight="1" outlineLevel="1" thickBot="1">
      <c r="B501" s="1735">
        <v>0</v>
      </c>
      <c r="C501" s="1736">
        <v>0</v>
      </c>
      <c r="D501" s="1736">
        <v>0</v>
      </c>
      <c r="E501" s="1736">
        <v>0</v>
      </c>
      <c r="F501" s="1736">
        <v>0</v>
      </c>
      <c r="G501" s="1736">
        <v>0</v>
      </c>
      <c r="H501" s="1736">
        <v>0</v>
      </c>
      <c r="I501" s="1736">
        <v>0</v>
      </c>
      <c r="J501" s="547">
        <v>0</v>
      </c>
      <c r="K501" s="547">
        <v>0</v>
      </c>
      <c r="L501" s="562">
        <f t="shared" si="48"/>
        <v>0</v>
      </c>
      <c r="M501" s="555">
        <v>0</v>
      </c>
      <c r="N501" s="564"/>
      <c r="O501" s="564"/>
      <c r="P501" s="564"/>
      <c r="Q501" s="542">
        <f t="shared" si="49"/>
        <v>0</v>
      </c>
      <c r="R501" s="550">
        <f t="shared" si="50"/>
        <v>0</v>
      </c>
      <c r="S501" s="550">
        <f t="shared" si="51"/>
        <v>0</v>
      </c>
      <c r="T501" s="547">
        <v>0</v>
      </c>
      <c r="U501" s="547">
        <v>0</v>
      </c>
      <c r="V501" s="547">
        <v>0</v>
      </c>
      <c r="X501" s="231" t="s">
        <v>13919</v>
      </c>
      <c r="Z501" s="1369"/>
      <c r="AB501" s="1361"/>
      <c r="AC501" s="1362"/>
      <c r="AD501" s="582">
        <v>488</v>
      </c>
      <c r="AE501" s="576" t="s">
        <v>13920</v>
      </c>
      <c r="AF501" s="593" t="s">
        <v>13921</v>
      </c>
      <c r="AG501" s="593" t="s">
        <v>13922</v>
      </c>
      <c r="AH501" s="593" t="s">
        <v>13923</v>
      </c>
      <c r="AI501" s="593" t="s">
        <v>13924</v>
      </c>
      <c r="AJ501" s="593" t="s">
        <v>13925</v>
      </c>
      <c r="AK501" s="594" t="s">
        <v>13926</v>
      </c>
      <c r="AL501" s="595" t="s">
        <v>13927</v>
      </c>
      <c r="AM501" s="596" t="s">
        <v>13928</v>
      </c>
      <c r="AN501" s="596" t="s">
        <v>13929</v>
      </c>
      <c r="AO501" s="562" t="s">
        <v>13930</v>
      </c>
      <c r="AP501" s="577" t="s">
        <v>13931</v>
      </c>
      <c r="AQ501" s="557"/>
      <c r="AR501" s="557"/>
      <c r="AS501" s="557"/>
      <c r="AT501" s="542" t="s">
        <v>13932</v>
      </c>
      <c r="AU501" s="499" t="s">
        <v>13933</v>
      </c>
      <c r="AV501" s="499" t="s">
        <v>13934</v>
      </c>
      <c r="AW501" s="513" t="s">
        <v>13935</v>
      </c>
      <c r="AX501" s="513" t="s">
        <v>13936</v>
      </c>
      <c r="AY501" s="612" t="s">
        <v>13937</v>
      </c>
    </row>
    <row r="502" spans="2:51" ht="15" customHeight="1" outlineLevel="1" thickBot="1">
      <c r="B502" s="1735">
        <v>0</v>
      </c>
      <c r="C502" s="1736">
        <v>0</v>
      </c>
      <c r="D502" s="1736">
        <v>0</v>
      </c>
      <c r="E502" s="1736">
        <v>0</v>
      </c>
      <c r="F502" s="1736">
        <v>0</v>
      </c>
      <c r="G502" s="1736">
        <v>0</v>
      </c>
      <c r="H502" s="1736">
        <v>0</v>
      </c>
      <c r="I502" s="1736">
        <v>0</v>
      </c>
      <c r="J502" s="547">
        <v>0</v>
      </c>
      <c r="K502" s="547">
        <v>0</v>
      </c>
      <c r="L502" s="562">
        <f t="shared" si="48"/>
        <v>0</v>
      </c>
      <c r="M502" s="555">
        <v>0</v>
      </c>
      <c r="N502" s="564"/>
      <c r="O502" s="564"/>
      <c r="P502" s="564"/>
      <c r="Q502" s="542">
        <f t="shared" si="49"/>
        <v>0</v>
      </c>
      <c r="R502" s="550">
        <f t="shared" si="50"/>
        <v>0</v>
      </c>
      <c r="S502" s="550">
        <f t="shared" si="51"/>
        <v>0</v>
      </c>
      <c r="T502" s="547">
        <v>0</v>
      </c>
      <c r="U502" s="547">
        <v>0</v>
      </c>
      <c r="V502" s="547">
        <v>0</v>
      </c>
      <c r="X502" s="231" t="s">
        <v>13938</v>
      </c>
      <c r="Z502" s="1369"/>
      <c r="AB502" s="1361"/>
      <c r="AC502" s="1362"/>
      <c r="AD502" s="582">
        <v>489</v>
      </c>
      <c r="AE502" s="576" t="s">
        <v>13939</v>
      </c>
      <c r="AF502" s="593" t="s">
        <v>13940</v>
      </c>
      <c r="AG502" s="593" t="s">
        <v>13941</v>
      </c>
      <c r="AH502" s="593" t="s">
        <v>13942</v>
      </c>
      <c r="AI502" s="593" t="s">
        <v>13943</v>
      </c>
      <c r="AJ502" s="593" t="s">
        <v>13944</v>
      </c>
      <c r="AK502" s="594" t="s">
        <v>13945</v>
      </c>
      <c r="AL502" s="595" t="s">
        <v>13946</v>
      </c>
      <c r="AM502" s="596" t="s">
        <v>13947</v>
      </c>
      <c r="AN502" s="596" t="s">
        <v>13948</v>
      </c>
      <c r="AO502" s="562" t="s">
        <v>13949</v>
      </c>
      <c r="AP502" s="577" t="s">
        <v>13950</v>
      </c>
      <c r="AQ502" s="557"/>
      <c r="AR502" s="557"/>
      <c r="AS502" s="557"/>
      <c r="AT502" s="542" t="s">
        <v>13951</v>
      </c>
      <c r="AU502" s="499" t="s">
        <v>13952</v>
      </c>
      <c r="AV502" s="499" t="s">
        <v>13953</v>
      </c>
      <c r="AW502" s="513" t="s">
        <v>13954</v>
      </c>
      <c r="AX502" s="513" t="s">
        <v>13955</v>
      </c>
      <c r="AY502" s="612" t="s">
        <v>13956</v>
      </c>
    </row>
    <row r="503" spans="2:51" ht="15" customHeight="1" outlineLevel="1" thickBot="1">
      <c r="B503" s="1735">
        <v>0</v>
      </c>
      <c r="C503" s="1736">
        <v>0</v>
      </c>
      <c r="D503" s="1736">
        <v>0</v>
      </c>
      <c r="E503" s="1736">
        <v>0</v>
      </c>
      <c r="F503" s="1736">
        <v>0</v>
      </c>
      <c r="G503" s="1736">
        <v>0</v>
      </c>
      <c r="H503" s="1736">
        <v>0</v>
      </c>
      <c r="I503" s="1736">
        <v>0</v>
      </c>
      <c r="J503" s="547">
        <v>0</v>
      </c>
      <c r="K503" s="547">
        <v>0</v>
      </c>
      <c r="L503" s="562">
        <f t="shared" si="48"/>
        <v>0</v>
      </c>
      <c r="M503" s="555">
        <v>0</v>
      </c>
      <c r="N503" s="564"/>
      <c r="O503" s="564"/>
      <c r="P503" s="564"/>
      <c r="Q503" s="542">
        <f t="shared" si="49"/>
        <v>0</v>
      </c>
      <c r="R503" s="550">
        <f t="shared" si="50"/>
        <v>0</v>
      </c>
      <c r="S503" s="550">
        <f t="shared" si="51"/>
        <v>0</v>
      </c>
      <c r="T503" s="547">
        <v>0</v>
      </c>
      <c r="U503" s="547">
        <v>0</v>
      </c>
      <c r="V503" s="547">
        <v>0</v>
      </c>
      <c r="X503" s="231" t="s">
        <v>13957</v>
      </c>
      <c r="Z503" s="1369"/>
      <c r="AB503" s="1361"/>
      <c r="AC503" s="1362"/>
      <c r="AD503" s="582">
        <v>490</v>
      </c>
      <c r="AE503" s="576" t="s">
        <v>13958</v>
      </c>
      <c r="AF503" s="593" t="s">
        <v>13959</v>
      </c>
      <c r="AG503" s="593" t="s">
        <v>13960</v>
      </c>
      <c r="AH503" s="593" t="s">
        <v>13961</v>
      </c>
      <c r="AI503" s="593" t="s">
        <v>13962</v>
      </c>
      <c r="AJ503" s="593" t="s">
        <v>13963</v>
      </c>
      <c r="AK503" s="594" t="s">
        <v>13964</v>
      </c>
      <c r="AL503" s="595" t="s">
        <v>13965</v>
      </c>
      <c r="AM503" s="596" t="s">
        <v>13966</v>
      </c>
      <c r="AN503" s="596" t="s">
        <v>13967</v>
      </c>
      <c r="AO503" s="562" t="s">
        <v>13968</v>
      </c>
      <c r="AP503" s="577" t="s">
        <v>13969</v>
      </c>
      <c r="AQ503" s="557"/>
      <c r="AR503" s="557"/>
      <c r="AS503" s="557"/>
      <c r="AT503" s="542" t="s">
        <v>13970</v>
      </c>
      <c r="AU503" s="499" t="s">
        <v>13971</v>
      </c>
      <c r="AV503" s="499" t="s">
        <v>13972</v>
      </c>
      <c r="AW503" s="513" t="s">
        <v>13973</v>
      </c>
      <c r="AX503" s="513" t="s">
        <v>13974</v>
      </c>
      <c r="AY503" s="612" t="s">
        <v>13975</v>
      </c>
    </row>
    <row r="504" spans="2:51" ht="15" customHeight="1" outlineLevel="1" thickBot="1">
      <c r="B504" s="1735">
        <v>0</v>
      </c>
      <c r="C504" s="1736">
        <v>0</v>
      </c>
      <c r="D504" s="1736">
        <v>0</v>
      </c>
      <c r="E504" s="1736">
        <v>0</v>
      </c>
      <c r="F504" s="1736">
        <v>0</v>
      </c>
      <c r="G504" s="1736">
        <v>0</v>
      </c>
      <c r="H504" s="1736">
        <v>0</v>
      </c>
      <c r="I504" s="1736">
        <v>0</v>
      </c>
      <c r="J504" s="547">
        <v>0</v>
      </c>
      <c r="K504" s="547">
        <v>0</v>
      </c>
      <c r="L504" s="562">
        <f t="shared" si="48"/>
        <v>0</v>
      </c>
      <c r="M504" s="555">
        <v>0</v>
      </c>
      <c r="N504" s="564"/>
      <c r="O504" s="564"/>
      <c r="P504" s="564"/>
      <c r="Q504" s="542">
        <f t="shared" si="49"/>
        <v>0</v>
      </c>
      <c r="R504" s="550">
        <f t="shared" si="50"/>
        <v>0</v>
      </c>
      <c r="S504" s="550">
        <f t="shared" si="51"/>
        <v>0</v>
      </c>
      <c r="T504" s="547">
        <v>0</v>
      </c>
      <c r="U504" s="547">
        <v>0</v>
      </c>
      <c r="V504" s="547">
        <v>0</v>
      </c>
      <c r="X504" s="231" t="s">
        <v>13976</v>
      </c>
      <c r="Z504" s="1369"/>
      <c r="AB504" s="1361"/>
      <c r="AC504" s="1362"/>
      <c r="AD504" s="582">
        <v>491</v>
      </c>
      <c r="AE504" s="576" t="s">
        <v>13977</v>
      </c>
      <c r="AF504" s="593" t="s">
        <v>13978</v>
      </c>
      <c r="AG504" s="593" t="s">
        <v>13979</v>
      </c>
      <c r="AH504" s="593" t="s">
        <v>13980</v>
      </c>
      <c r="AI504" s="593" t="s">
        <v>13981</v>
      </c>
      <c r="AJ504" s="593" t="s">
        <v>13982</v>
      </c>
      <c r="AK504" s="594" t="s">
        <v>13983</v>
      </c>
      <c r="AL504" s="595" t="s">
        <v>13984</v>
      </c>
      <c r="AM504" s="596" t="s">
        <v>13985</v>
      </c>
      <c r="AN504" s="596" t="s">
        <v>13986</v>
      </c>
      <c r="AO504" s="562" t="s">
        <v>13987</v>
      </c>
      <c r="AP504" s="577" t="s">
        <v>13988</v>
      </c>
      <c r="AQ504" s="557"/>
      <c r="AR504" s="557"/>
      <c r="AS504" s="557"/>
      <c r="AT504" s="542" t="s">
        <v>13989</v>
      </c>
      <c r="AU504" s="499" t="s">
        <v>13990</v>
      </c>
      <c r="AV504" s="499" t="s">
        <v>13991</v>
      </c>
      <c r="AW504" s="513" t="s">
        <v>13992</v>
      </c>
      <c r="AX504" s="513" t="s">
        <v>13993</v>
      </c>
      <c r="AY504" s="612" t="s">
        <v>13994</v>
      </c>
    </row>
    <row r="505" spans="2:51" ht="15" customHeight="1" outlineLevel="1" thickBot="1">
      <c r="B505" s="1735">
        <v>0</v>
      </c>
      <c r="C505" s="1736">
        <v>0</v>
      </c>
      <c r="D505" s="1736">
        <v>0</v>
      </c>
      <c r="E505" s="1736">
        <v>0</v>
      </c>
      <c r="F505" s="1736">
        <v>0</v>
      </c>
      <c r="G505" s="1736">
        <v>0</v>
      </c>
      <c r="H505" s="1736">
        <v>0</v>
      </c>
      <c r="I505" s="1736">
        <v>0</v>
      </c>
      <c r="J505" s="547">
        <v>0</v>
      </c>
      <c r="K505" s="547">
        <v>0</v>
      </c>
      <c r="L505" s="562">
        <f t="shared" si="48"/>
        <v>0</v>
      </c>
      <c r="M505" s="555">
        <v>0</v>
      </c>
      <c r="N505" s="564"/>
      <c r="O505" s="564"/>
      <c r="P505" s="564"/>
      <c r="Q505" s="542">
        <f t="shared" si="49"/>
        <v>0</v>
      </c>
      <c r="R505" s="550">
        <f t="shared" si="50"/>
        <v>0</v>
      </c>
      <c r="S505" s="550">
        <f t="shared" si="51"/>
        <v>0</v>
      </c>
      <c r="T505" s="547">
        <v>0</v>
      </c>
      <c r="U505" s="547">
        <v>0</v>
      </c>
      <c r="V505" s="547">
        <v>0</v>
      </c>
      <c r="X505" s="231" t="s">
        <v>13995</v>
      </c>
      <c r="Z505" s="1369"/>
      <c r="AB505" s="1361"/>
      <c r="AC505" s="1362"/>
      <c r="AD505" s="582">
        <v>492</v>
      </c>
      <c r="AE505" s="576" t="s">
        <v>13996</v>
      </c>
      <c r="AF505" s="593" t="s">
        <v>13997</v>
      </c>
      <c r="AG505" s="593" t="s">
        <v>13998</v>
      </c>
      <c r="AH505" s="593" t="s">
        <v>13999</v>
      </c>
      <c r="AI505" s="593" t="s">
        <v>14000</v>
      </c>
      <c r="AJ505" s="593" t="s">
        <v>14001</v>
      </c>
      <c r="AK505" s="594" t="s">
        <v>14002</v>
      </c>
      <c r="AL505" s="595" t="s">
        <v>14003</v>
      </c>
      <c r="AM505" s="596" t="s">
        <v>14004</v>
      </c>
      <c r="AN505" s="596" t="s">
        <v>14005</v>
      </c>
      <c r="AO505" s="562" t="s">
        <v>14006</v>
      </c>
      <c r="AP505" s="577" t="s">
        <v>14007</v>
      </c>
      <c r="AQ505" s="557"/>
      <c r="AR505" s="557"/>
      <c r="AS505" s="557"/>
      <c r="AT505" s="542" t="s">
        <v>14008</v>
      </c>
      <c r="AU505" s="499" t="s">
        <v>14009</v>
      </c>
      <c r="AV505" s="499" t="s">
        <v>14010</v>
      </c>
      <c r="AW505" s="513" t="s">
        <v>14011</v>
      </c>
      <c r="AX505" s="513" t="s">
        <v>14012</v>
      </c>
      <c r="AY505" s="612" t="s">
        <v>14013</v>
      </c>
    </row>
    <row r="506" spans="2:51" ht="15" customHeight="1" outlineLevel="1" thickBot="1">
      <c r="B506" s="1735">
        <v>0</v>
      </c>
      <c r="C506" s="1736">
        <v>0</v>
      </c>
      <c r="D506" s="1736">
        <v>0</v>
      </c>
      <c r="E506" s="1736">
        <v>0</v>
      </c>
      <c r="F506" s="1736">
        <v>0</v>
      </c>
      <c r="G506" s="1736">
        <v>0</v>
      </c>
      <c r="H506" s="1736">
        <v>0</v>
      </c>
      <c r="I506" s="1736">
        <v>0</v>
      </c>
      <c r="J506" s="547">
        <v>0</v>
      </c>
      <c r="K506" s="547">
        <v>0</v>
      </c>
      <c r="L506" s="562">
        <f t="shared" si="48"/>
        <v>0</v>
      </c>
      <c r="M506" s="555">
        <v>0</v>
      </c>
      <c r="N506" s="564"/>
      <c r="O506" s="564"/>
      <c r="P506" s="564"/>
      <c r="Q506" s="542">
        <f t="shared" si="49"/>
        <v>0</v>
      </c>
      <c r="R506" s="550">
        <f t="shared" si="50"/>
        <v>0</v>
      </c>
      <c r="S506" s="550">
        <f t="shared" si="51"/>
        <v>0</v>
      </c>
      <c r="T506" s="547">
        <v>0</v>
      </c>
      <c r="U506" s="547">
        <v>0</v>
      </c>
      <c r="V506" s="547">
        <v>0</v>
      </c>
      <c r="X506" s="231" t="s">
        <v>14014</v>
      </c>
      <c r="Z506" s="1369"/>
      <c r="AB506" s="1361"/>
      <c r="AC506" s="1362"/>
      <c r="AD506" s="582">
        <v>493</v>
      </c>
      <c r="AE506" s="576" t="s">
        <v>14015</v>
      </c>
      <c r="AF506" s="593" t="s">
        <v>14016</v>
      </c>
      <c r="AG506" s="593" t="s">
        <v>14017</v>
      </c>
      <c r="AH506" s="593" t="s">
        <v>14018</v>
      </c>
      <c r="AI506" s="593" t="s">
        <v>14019</v>
      </c>
      <c r="AJ506" s="593" t="s">
        <v>14020</v>
      </c>
      <c r="AK506" s="594" t="s">
        <v>14021</v>
      </c>
      <c r="AL506" s="595" t="s">
        <v>14022</v>
      </c>
      <c r="AM506" s="596" t="s">
        <v>14023</v>
      </c>
      <c r="AN506" s="596" t="s">
        <v>14024</v>
      </c>
      <c r="AO506" s="562" t="s">
        <v>14025</v>
      </c>
      <c r="AP506" s="577" t="s">
        <v>14026</v>
      </c>
      <c r="AQ506" s="557"/>
      <c r="AR506" s="557"/>
      <c r="AS506" s="557"/>
      <c r="AT506" s="542" t="s">
        <v>14027</v>
      </c>
      <c r="AU506" s="499" t="s">
        <v>14028</v>
      </c>
      <c r="AV506" s="499" t="s">
        <v>14029</v>
      </c>
      <c r="AW506" s="513" t="s">
        <v>14030</v>
      </c>
      <c r="AX506" s="513" t="s">
        <v>14031</v>
      </c>
      <c r="AY506" s="612" t="s">
        <v>14032</v>
      </c>
    </row>
    <row r="507" spans="2:51" ht="15" customHeight="1" outlineLevel="1" thickBot="1">
      <c r="B507" s="1735">
        <v>0</v>
      </c>
      <c r="C507" s="1736">
        <v>0</v>
      </c>
      <c r="D507" s="1736">
        <v>0</v>
      </c>
      <c r="E507" s="1736">
        <v>0</v>
      </c>
      <c r="F507" s="1736">
        <v>0</v>
      </c>
      <c r="G507" s="1736">
        <v>0</v>
      </c>
      <c r="H507" s="1736">
        <v>0</v>
      </c>
      <c r="I507" s="1736">
        <v>0</v>
      </c>
      <c r="J507" s="547">
        <v>0</v>
      </c>
      <c r="K507" s="547">
        <v>0</v>
      </c>
      <c r="L507" s="562">
        <f t="shared" si="48"/>
        <v>0</v>
      </c>
      <c r="M507" s="555">
        <v>0</v>
      </c>
      <c r="N507" s="564"/>
      <c r="O507" s="564"/>
      <c r="P507" s="564"/>
      <c r="Q507" s="542">
        <f t="shared" si="49"/>
        <v>0</v>
      </c>
      <c r="R507" s="550">
        <f t="shared" si="50"/>
        <v>0</v>
      </c>
      <c r="S507" s="550">
        <f t="shared" si="51"/>
        <v>0</v>
      </c>
      <c r="T507" s="547">
        <v>0</v>
      </c>
      <c r="U507" s="547">
        <v>0</v>
      </c>
      <c r="V507" s="547">
        <v>0</v>
      </c>
      <c r="X507" s="231" t="s">
        <v>14033</v>
      </c>
      <c r="Z507" s="1369"/>
      <c r="AB507" s="1361"/>
      <c r="AC507" s="1362"/>
      <c r="AD507" s="582">
        <v>494</v>
      </c>
      <c r="AE507" s="576" t="s">
        <v>14034</v>
      </c>
      <c r="AF507" s="593" t="s">
        <v>14035</v>
      </c>
      <c r="AG507" s="593" t="s">
        <v>14036</v>
      </c>
      <c r="AH507" s="593" t="s">
        <v>14037</v>
      </c>
      <c r="AI507" s="593" t="s">
        <v>14038</v>
      </c>
      <c r="AJ507" s="593" t="s">
        <v>14039</v>
      </c>
      <c r="AK507" s="594" t="s">
        <v>14040</v>
      </c>
      <c r="AL507" s="595" t="s">
        <v>14041</v>
      </c>
      <c r="AM507" s="596" t="s">
        <v>14042</v>
      </c>
      <c r="AN507" s="596" t="s">
        <v>14043</v>
      </c>
      <c r="AO507" s="562" t="s">
        <v>14044</v>
      </c>
      <c r="AP507" s="577" t="s">
        <v>14045</v>
      </c>
      <c r="AQ507" s="557"/>
      <c r="AR507" s="557"/>
      <c r="AS507" s="557"/>
      <c r="AT507" s="542" t="s">
        <v>14046</v>
      </c>
      <c r="AU507" s="499" t="s">
        <v>14047</v>
      </c>
      <c r="AV507" s="499" t="s">
        <v>14048</v>
      </c>
      <c r="AW507" s="513" t="s">
        <v>14049</v>
      </c>
      <c r="AX507" s="513" t="s">
        <v>14050</v>
      </c>
      <c r="AY507" s="612" t="s">
        <v>14051</v>
      </c>
    </row>
    <row r="508" spans="2:51" ht="15" customHeight="1" outlineLevel="1" thickBot="1">
      <c r="B508" s="1735">
        <v>0</v>
      </c>
      <c r="C508" s="1736">
        <v>0</v>
      </c>
      <c r="D508" s="1736">
        <v>0</v>
      </c>
      <c r="E508" s="1736">
        <v>0</v>
      </c>
      <c r="F508" s="1736">
        <v>0</v>
      </c>
      <c r="G508" s="1736">
        <v>0</v>
      </c>
      <c r="H508" s="1736">
        <v>0</v>
      </c>
      <c r="I508" s="1736">
        <v>0</v>
      </c>
      <c r="J508" s="547">
        <v>0</v>
      </c>
      <c r="K508" s="547">
        <v>0</v>
      </c>
      <c r="L508" s="562">
        <f t="shared" si="48"/>
        <v>0</v>
      </c>
      <c r="M508" s="555">
        <v>0</v>
      </c>
      <c r="N508" s="564"/>
      <c r="O508" s="564"/>
      <c r="P508" s="564"/>
      <c r="Q508" s="542">
        <f t="shared" si="49"/>
        <v>0</v>
      </c>
      <c r="R508" s="550">
        <f t="shared" si="50"/>
        <v>0</v>
      </c>
      <c r="S508" s="550">
        <f t="shared" si="51"/>
        <v>0</v>
      </c>
      <c r="T508" s="547">
        <v>0</v>
      </c>
      <c r="U508" s="547">
        <v>0</v>
      </c>
      <c r="V508" s="547">
        <v>0</v>
      </c>
      <c r="X508" s="231" t="s">
        <v>14052</v>
      </c>
      <c r="Z508" s="1369"/>
      <c r="AB508" s="1361"/>
      <c r="AC508" s="1362"/>
      <c r="AD508" s="582">
        <v>495</v>
      </c>
      <c r="AE508" s="576" t="s">
        <v>14053</v>
      </c>
      <c r="AF508" s="593" t="s">
        <v>14054</v>
      </c>
      <c r="AG508" s="593" t="s">
        <v>14055</v>
      </c>
      <c r="AH508" s="593" t="s">
        <v>14056</v>
      </c>
      <c r="AI508" s="593" t="s">
        <v>14057</v>
      </c>
      <c r="AJ508" s="593" t="s">
        <v>14058</v>
      </c>
      <c r="AK508" s="594" t="s">
        <v>14059</v>
      </c>
      <c r="AL508" s="595" t="s">
        <v>14060</v>
      </c>
      <c r="AM508" s="596" t="s">
        <v>14061</v>
      </c>
      <c r="AN508" s="596" t="s">
        <v>14062</v>
      </c>
      <c r="AO508" s="562" t="s">
        <v>14063</v>
      </c>
      <c r="AP508" s="577" t="s">
        <v>14064</v>
      </c>
      <c r="AQ508" s="557"/>
      <c r="AR508" s="557"/>
      <c r="AS508" s="557"/>
      <c r="AT508" s="542" t="s">
        <v>14065</v>
      </c>
      <c r="AU508" s="499" t="s">
        <v>14066</v>
      </c>
      <c r="AV508" s="499" t="s">
        <v>14067</v>
      </c>
      <c r="AW508" s="513" t="s">
        <v>14068</v>
      </c>
      <c r="AX508" s="513" t="s">
        <v>14069</v>
      </c>
      <c r="AY508" s="612" t="s">
        <v>14070</v>
      </c>
    </row>
    <row r="509" spans="2:51" ht="15" customHeight="1" outlineLevel="1" thickBot="1">
      <c r="B509" s="1735">
        <v>0</v>
      </c>
      <c r="C509" s="1736">
        <v>0</v>
      </c>
      <c r="D509" s="1736">
        <v>0</v>
      </c>
      <c r="E509" s="1736">
        <v>0</v>
      </c>
      <c r="F509" s="1736">
        <v>0</v>
      </c>
      <c r="G509" s="1736">
        <v>0</v>
      </c>
      <c r="H509" s="1736">
        <v>0</v>
      </c>
      <c r="I509" s="1736">
        <v>0</v>
      </c>
      <c r="J509" s="547">
        <v>0</v>
      </c>
      <c r="K509" s="547">
        <v>0</v>
      </c>
      <c r="L509" s="562">
        <f t="shared" si="48"/>
        <v>0</v>
      </c>
      <c r="M509" s="555">
        <v>0</v>
      </c>
      <c r="N509" s="564"/>
      <c r="O509" s="564"/>
      <c r="P509" s="564"/>
      <c r="Q509" s="542">
        <f t="shared" si="49"/>
        <v>0</v>
      </c>
      <c r="R509" s="550">
        <f t="shared" si="50"/>
        <v>0</v>
      </c>
      <c r="S509" s="550">
        <f t="shared" si="51"/>
        <v>0</v>
      </c>
      <c r="T509" s="547">
        <v>0</v>
      </c>
      <c r="U509" s="547">
        <v>0</v>
      </c>
      <c r="V509" s="547">
        <v>0</v>
      </c>
      <c r="X509" s="231" t="s">
        <v>14071</v>
      </c>
      <c r="Z509" s="1369"/>
      <c r="AB509" s="1361"/>
      <c r="AC509" s="1362"/>
      <c r="AD509" s="582">
        <v>496</v>
      </c>
      <c r="AE509" s="576" t="s">
        <v>14072</v>
      </c>
      <c r="AF509" s="593" t="s">
        <v>14073</v>
      </c>
      <c r="AG509" s="593" t="s">
        <v>14074</v>
      </c>
      <c r="AH509" s="593" t="s">
        <v>14075</v>
      </c>
      <c r="AI509" s="593" t="s">
        <v>14076</v>
      </c>
      <c r="AJ509" s="593" t="s">
        <v>14077</v>
      </c>
      <c r="AK509" s="594" t="s">
        <v>14078</v>
      </c>
      <c r="AL509" s="595" t="s">
        <v>14079</v>
      </c>
      <c r="AM509" s="596" t="s">
        <v>14080</v>
      </c>
      <c r="AN509" s="596" t="s">
        <v>14081</v>
      </c>
      <c r="AO509" s="562" t="s">
        <v>14082</v>
      </c>
      <c r="AP509" s="577" t="s">
        <v>14083</v>
      </c>
      <c r="AQ509" s="557"/>
      <c r="AR509" s="557"/>
      <c r="AS509" s="557"/>
      <c r="AT509" s="542" t="s">
        <v>14084</v>
      </c>
      <c r="AU509" s="499" t="s">
        <v>14085</v>
      </c>
      <c r="AV509" s="499" t="s">
        <v>14086</v>
      </c>
      <c r="AW509" s="513" t="s">
        <v>14087</v>
      </c>
      <c r="AX509" s="513" t="s">
        <v>14088</v>
      </c>
      <c r="AY509" s="612" t="s">
        <v>14089</v>
      </c>
    </row>
    <row r="510" spans="2:51" ht="15" customHeight="1" outlineLevel="1" thickBot="1">
      <c r="B510" s="1735">
        <v>0</v>
      </c>
      <c r="C510" s="1736">
        <v>0</v>
      </c>
      <c r="D510" s="1736">
        <v>0</v>
      </c>
      <c r="E510" s="1736">
        <v>0</v>
      </c>
      <c r="F510" s="1736">
        <v>0</v>
      </c>
      <c r="G510" s="1736">
        <v>0</v>
      </c>
      <c r="H510" s="1736">
        <v>0</v>
      </c>
      <c r="I510" s="1736">
        <v>0</v>
      </c>
      <c r="J510" s="547">
        <v>0</v>
      </c>
      <c r="K510" s="547">
        <v>0</v>
      </c>
      <c r="L510" s="562">
        <f t="shared" si="48"/>
        <v>0</v>
      </c>
      <c r="M510" s="555">
        <v>0</v>
      </c>
      <c r="N510" s="564"/>
      <c r="O510" s="564"/>
      <c r="P510" s="564"/>
      <c r="Q510" s="542">
        <f t="shared" si="49"/>
        <v>0</v>
      </c>
      <c r="R510" s="550">
        <f t="shared" si="50"/>
        <v>0</v>
      </c>
      <c r="S510" s="550">
        <f t="shared" si="51"/>
        <v>0</v>
      </c>
      <c r="T510" s="547">
        <v>0</v>
      </c>
      <c r="U510" s="547">
        <v>0</v>
      </c>
      <c r="V510" s="547">
        <v>0</v>
      </c>
      <c r="X510" s="231" t="s">
        <v>14090</v>
      </c>
      <c r="Z510" s="1369"/>
      <c r="AB510" s="1361"/>
      <c r="AC510" s="1362"/>
      <c r="AD510" s="582">
        <v>497</v>
      </c>
      <c r="AE510" s="576" t="s">
        <v>14091</v>
      </c>
      <c r="AF510" s="593" t="s">
        <v>14092</v>
      </c>
      <c r="AG510" s="593" t="s">
        <v>14093</v>
      </c>
      <c r="AH510" s="593" t="s">
        <v>14094</v>
      </c>
      <c r="AI510" s="593" t="s">
        <v>14095</v>
      </c>
      <c r="AJ510" s="593" t="s">
        <v>14096</v>
      </c>
      <c r="AK510" s="594" t="s">
        <v>14097</v>
      </c>
      <c r="AL510" s="595" t="s">
        <v>14098</v>
      </c>
      <c r="AM510" s="596" t="s">
        <v>14099</v>
      </c>
      <c r="AN510" s="596" t="s">
        <v>14100</v>
      </c>
      <c r="AO510" s="562" t="s">
        <v>14101</v>
      </c>
      <c r="AP510" s="577" t="s">
        <v>14102</v>
      </c>
      <c r="AQ510" s="557"/>
      <c r="AR510" s="557"/>
      <c r="AS510" s="557"/>
      <c r="AT510" s="542" t="s">
        <v>14103</v>
      </c>
      <c r="AU510" s="499" t="s">
        <v>14104</v>
      </c>
      <c r="AV510" s="499" t="s">
        <v>14105</v>
      </c>
      <c r="AW510" s="513" t="s">
        <v>14106</v>
      </c>
      <c r="AX510" s="513" t="s">
        <v>14107</v>
      </c>
      <c r="AY510" s="612" t="s">
        <v>14108</v>
      </c>
    </row>
    <row r="511" spans="2:51" ht="15" customHeight="1" outlineLevel="1" thickBot="1">
      <c r="B511" s="1735">
        <v>0</v>
      </c>
      <c r="C511" s="1736">
        <v>0</v>
      </c>
      <c r="D511" s="1736">
        <v>0</v>
      </c>
      <c r="E511" s="1736">
        <v>0</v>
      </c>
      <c r="F511" s="1736">
        <v>0</v>
      </c>
      <c r="G511" s="1736">
        <v>0</v>
      </c>
      <c r="H511" s="1736">
        <v>0</v>
      </c>
      <c r="I511" s="1736">
        <v>0</v>
      </c>
      <c r="J511" s="547">
        <v>0</v>
      </c>
      <c r="K511" s="547">
        <v>0</v>
      </c>
      <c r="L511" s="562">
        <f t="shared" si="48"/>
        <v>0</v>
      </c>
      <c r="M511" s="555">
        <v>0</v>
      </c>
      <c r="N511" s="564"/>
      <c r="O511" s="564"/>
      <c r="P511" s="564"/>
      <c r="Q511" s="542">
        <f t="shared" si="49"/>
        <v>0</v>
      </c>
      <c r="R511" s="550">
        <f t="shared" si="50"/>
        <v>0</v>
      </c>
      <c r="S511" s="550">
        <f t="shared" si="51"/>
        <v>0</v>
      </c>
      <c r="T511" s="547">
        <v>0</v>
      </c>
      <c r="U511" s="547">
        <v>0</v>
      </c>
      <c r="V511" s="547">
        <v>0</v>
      </c>
      <c r="X511" s="231" t="s">
        <v>14109</v>
      </c>
      <c r="Z511" s="1369"/>
      <c r="AB511" s="1361"/>
      <c r="AC511" s="1362"/>
      <c r="AD511" s="582">
        <v>498</v>
      </c>
      <c r="AE511" s="576" t="s">
        <v>14110</v>
      </c>
      <c r="AF511" s="593" t="s">
        <v>14111</v>
      </c>
      <c r="AG511" s="593" t="s">
        <v>14112</v>
      </c>
      <c r="AH511" s="593" t="s">
        <v>14113</v>
      </c>
      <c r="AI511" s="593" t="s">
        <v>14114</v>
      </c>
      <c r="AJ511" s="593" t="s">
        <v>14115</v>
      </c>
      <c r="AK511" s="594" t="s">
        <v>14116</v>
      </c>
      <c r="AL511" s="595" t="s">
        <v>14117</v>
      </c>
      <c r="AM511" s="596" t="s">
        <v>14118</v>
      </c>
      <c r="AN511" s="596" t="s">
        <v>14119</v>
      </c>
      <c r="AO511" s="562" t="s">
        <v>14120</v>
      </c>
      <c r="AP511" s="577" t="s">
        <v>14121</v>
      </c>
      <c r="AQ511" s="557"/>
      <c r="AR511" s="557"/>
      <c r="AS511" s="557"/>
      <c r="AT511" s="542" t="s">
        <v>14122</v>
      </c>
      <c r="AU511" s="499" t="s">
        <v>14123</v>
      </c>
      <c r="AV511" s="499" t="s">
        <v>14124</v>
      </c>
      <c r="AW511" s="513" t="s">
        <v>14125</v>
      </c>
      <c r="AX511" s="513" t="s">
        <v>14126</v>
      </c>
      <c r="AY511" s="612" t="s">
        <v>14127</v>
      </c>
    </row>
    <row r="512" spans="2:51" ht="15" customHeight="1" outlineLevel="1" thickBot="1">
      <c r="B512" s="1735">
        <v>0</v>
      </c>
      <c r="C512" s="1736">
        <v>0</v>
      </c>
      <c r="D512" s="1736">
        <v>0</v>
      </c>
      <c r="E512" s="1736">
        <v>0</v>
      </c>
      <c r="F512" s="1736">
        <v>0</v>
      </c>
      <c r="G512" s="1736">
        <v>0</v>
      </c>
      <c r="H512" s="1736">
        <v>0</v>
      </c>
      <c r="I512" s="1736">
        <v>0</v>
      </c>
      <c r="J512" s="547">
        <v>0</v>
      </c>
      <c r="K512" s="547">
        <v>0</v>
      </c>
      <c r="L512" s="562">
        <f t="shared" si="48"/>
        <v>0</v>
      </c>
      <c r="M512" s="555">
        <v>0</v>
      </c>
      <c r="N512" s="564"/>
      <c r="O512" s="564"/>
      <c r="P512" s="564"/>
      <c r="Q512" s="542">
        <f t="shared" si="49"/>
        <v>0</v>
      </c>
      <c r="R512" s="550">
        <f t="shared" si="50"/>
        <v>0</v>
      </c>
      <c r="S512" s="550">
        <f t="shared" si="51"/>
        <v>0</v>
      </c>
      <c r="T512" s="547">
        <v>0</v>
      </c>
      <c r="U512" s="547">
        <v>0</v>
      </c>
      <c r="V512" s="547">
        <v>0</v>
      </c>
      <c r="X512" s="231" t="s">
        <v>14128</v>
      </c>
      <c r="Z512" s="1369"/>
      <c r="AB512" s="1361"/>
      <c r="AC512" s="1362"/>
      <c r="AD512" s="582">
        <v>499</v>
      </c>
      <c r="AE512" s="576" t="s">
        <v>14129</v>
      </c>
      <c r="AF512" s="593" t="s">
        <v>14130</v>
      </c>
      <c r="AG512" s="593" t="s">
        <v>14131</v>
      </c>
      <c r="AH512" s="593" t="s">
        <v>14132</v>
      </c>
      <c r="AI512" s="593" t="s">
        <v>14133</v>
      </c>
      <c r="AJ512" s="593" t="s">
        <v>14134</v>
      </c>
      <c r="AK512" s="594" t="s">
        <v>14135</v>
      </c>
      <c r="AL512" s="595" t="s">
        <v>14136</v>
      </c>
      <c r="AM512" s="596" t="s">
        <v>14137</v>
      </c>
      <c r="AN512" s="596" t="s">
        <v>14138</v>
      </c>
      <c r="AO512" s="562" t="s">
        <v>14139</v>
      </c>
      <c r="AP512" s="577" t="s">
        <v>14140</v>
      </c>
      <c r="AQ512" s="557"/>
      <c r="AR512" s="557"/>
      <c r="AS512" s="557"/>
      <c r="AT512" s="542" t="s">
        <v>14141</v>
      </c>
      <c r="AU512" s="499" t="s">
        <v>14142</v>
      </c>
      <c r="AV512" s="499" t="s">
        <v>14143</v>
      </c>
      <c r="AW512" s="513" t="s">
        <v>14144</v>
      </c>
      <c r="AX512" s="513" t="s">
        <v>14145</v>
      </c>
      <c r="AY512" s="612" t="s">
        <v>14146</v>
      </c>
    </row>
    <row r="513" spans="2:51" ht="15" customHeight="1" outlineLevel="1" thickBot="1">
      <c r="B513" s="1735">
        <v>0</v>
      </c>
      <c r="C513" s="1736">
        <v>0</v>
      </c>
      <c r="D513" s="1736">
        <v>0</v>
      </c>
      <c r="E513" s="1736">
        <v>0</v>
      </c>
      <c r="F513" s="1736">
        <v>0</v>
      </c>
      <c r="G513" s="1736">
        <v>0</v>
      </c>
      <c r="H513" s="1736">
        <v>0</v>
      </c>
      <c r="I513" s="1736">
        <v>0</v>
      </c>
      <c r="J513" s="547">
        <v>0</v>
      </c>
      <c r="K513" s="547">
        <v>0</v>
      </c>
      <c r="L513" s="562">
        <f t="shared" si="48"/>
        <v>0</v>
      </c>
      <c r="M513" s="555">
        <v>0</v>
      </c>
      <c r="N513" s="564"/>
      <c r="O513" s="564"/>
      <c r="P513" s="564"/>
      <c r="Q513" s="542">
        <f t="shared" si="49"/>
        <v>0</v>
      </c>
      <c r="R513" s="550">
        <f t="shared" si="50"/>
        <v>0</v>
      </c>
      <c r="S513" s="550">
        <f t="shared" si="51"/>
        <v>0</v>
      </c>
      <c r="T513" s="547">
        <v>0</v>
      </c>
      <c r="U513" s="547">
        <v>0</v>
      </c>
      <c r="V513" s="547">
        <v>0</v>
      </c>
      <c r="X513" s="231" t="s">
        <v>14147</v>
      </c>
      <c r="Z513" s="1369"/>
      <c r="AB513" s="1361"/>
      <c r="AC513" s="1362"/>
      <c r="AD513" s="582">
        <v>500</v>
      </c>
      <c r="AE513" s="576" t="s">
        <v>14148</v>
      </c>
      <c r="AF513" s="593" t="s">
        <v>14149</v>
      </c>
      <c r="AG513" s="593" t="s">
        <v>14150</v>
      </c>
      <c r="AH513" s="593" t="s">
        <v>14151</v>
      </c>
      <c r="AI513" s="593" t="s">
        <v>14152</v>
      </c>
      <c r="AJ513" s="593" t="s">
        <v>14153</v>
      </c>
      <c r="AK513" s="594" t="s">
        <v>14154</v>
      </c>
      <c r="AL513" s="595" t="s">
        <v>14155</v>
      </c>
      <c r="AM513" s="596" t="s">
        <v>14156</v>
      </c>
      <c r="AN513" s="596" t="s">
        <v>14157</v>
      </c>
      <c r="AO513" s="562" t="s">
        <v>14158</v>
      </c>
      <c r="AP513" s="577" t="s">
        <v>14159</v>
      </c>
      <c r="AQ513" s="557"/>
      <c r="AR513" s="557"/>
      <c r="AS513" s="557"/>
      <c r="AT513" s="542" t="s">
        <v>14160</v>
      </c>
      <c r="AU513" s="499" t="s">
        <v>14161</v>
      </c>
      <c r="AV513" s="499" t="s">
        <v>14162</v>
      </c>
      <c r="AW513" s="513" t="s">
        <v>14163</v>
      </c>
      <c r="AX513" s="513" t="s">
        <v>14164</v>
      </c>
      <c r="AY513" s="612" t="s">
        <v>14165</v>
      </c>
    </row>
    <row r="514" spans="2:51" ht="15" customHeight="1" outlineLevel="1" thickBot="1">
      <c r="B514" s="1735">
        <v>0</v>
      </c>
      <c r="C514" s="1736">
        <v>0</v>
      </c>
      <c r="D514" s="1736">
        <v>0</v>
      </c>
      <c r="E514" s="1736">
        <v>0</v>
      </c>
      <c r="F514" s="1736">
        <v>0</v>
      </c>
      <c r="G514" s="1736">
        <v>0</v>
      </c>
      <c r="H514" s="1736">
        <v>0</v>
      </c>
      <c r="I514" s="1736">
        <v>0</v>
      </c>
      <c r="J514" s="547">
        <v>0</v>
      </c>
      <c r="K514" s="547">
        <v>0</v>
      </c>
      <c r="L514" s="562">
        <f t="shared" si="48"/>
        <v>0</v>
      </c>
      <c r="M514" s="555">
        <v>0</v>
      </c>
      <c r="N514" s="564"/>
      <c r="O514" s="564"/>
      <c r="P514" s="564"/>
      <c r="Q514" s="542">
        <f t="shared" si="49"/>
        <v>0</v>
      </c>
      <c r="R514" s="550">
        <f t="shared" si="50"/>
        <v>0</v>
      </c>
      <c r="S514" s="550">
        <f t="shared" si="51"/>
        <v>0</v>
      </c>
      <c r="T514" s="547">
        <v>0</v>
      </c>
      <c r="U514" s="547">
        <v>0</v>
      </c>
      <c r="V514" s="547">
        <v>0</v>
      </c>
      <c r="X514" s="231" t="s">
        <v>14166</v>
      </c>
      <c r="Z514" s="1369"/>
      <c r="AB514" s="1361"/>
      <c r="AC514" s="1362"/>
      <c r="AD514" s="582">
        <v>501</v>
      </c>
      <c r="AE514" s="576" t="s">
        <v>14167</v>
      </c>
      <c r="AF514" s="593" t="s">
        <v>14168</v>
      </c>
      <c r="AG514" s="593" t="s">
        <v>14169</v>
      </c>
      <c r="AH514" s="593" t="s">
        <v>14170</v>
      </c>
      <c r="AI514" s="593" t="s">
        <v>14171</v>
      </c>
      <c r="AJ514" s="593" t="s">
        <v>14172</v>
      </c>
      <c r="AK514" s="594" t="s">
        <v>14173</v>
      </c>
      <c r="AL514" s="595" t="s">
        <v>14174</v>
      </c>
      <c r="AM514" s="596" t="s">
        <v>14175</v>
      </c>
      <c r="AN514" s="596" t="s">
        <v>14176</v>
      </c>
      <c r="AO514" s="562" t="s">
        <v>14177</v>
      </c>
      <c r="AP514" s="577" t="s">
        <v>14178</v>
      </c>
      <c r="AQ514" s="557"/>
      <c r="AR514" s="557"/>
      <c r="AS514" s="557"/>
      <c r="AT514" s="542" t="s">
        <v>14179</v>
      </c>
      <c r="AU514" s="499" t="s">
        <v>14180</v>
      </c>
      <c r="AV514" s="499" t="s">
        <v>14181</v>
      </c>
      <c r="AW514" s="513" t="s">
        <v>14182</v>
      </c>
      <c r="AX514" s="513" t="s">
        <v>14183</v>
      </c>
      <c r="AY514" s="612" t="s">
        <v>14184</v>
      </c>
    </row>
    <row r="515" spans="2:51" ht="15" customHeight="1" outlineLevel="1" thickBot="1">
      <c r="B515" s="1735">
        <v>0</v>
      </c>
      <c r="C515" s="1736">
        <v>0</v>
      </c>
      <c r="D515" s="1736">
        <v>0</v>
      </c>
      <c r="E515" s="1736">
        <v>0</v>
      </c>
      <c r="F515" s="1736">
        <v>0</v>
      </c>
      <c r="G515" s="1736">
        <v>0</v>
      </c>
      <c r="H515" s="1736">
        <v>0</v>
      </c>
      <c r="I515" s="1736">
        <v>0</v>
      </c>
      <c r="J515" s="547">
        <v>0</v>
      </c>
      <c r="K515" s="547">
        <v>0</v>
      </c>
      <c r="L515" s="562">
        <f t="shared" si="48"/>
        <v>0</v>
      </c>
      <c r="M515" s="555">
        <v>0</v>
      </c>
      <c r="N515" s="564"/>
      <c r="O515" s="564"/>
      <c r="P515" s="564"/>
      <c r="Q515" s="542">
        <f t="shared" si="49"/>
        <v>0</v>
      </c>
      <c r="R515" s="550">
        <f t="shared" si="50"/>
        <v>0</v>
      </c>
      <c r="S515" s="550">
        <f t="shared" si="51"/>
        <v>0</v>
      </c>
      <c r="T515" s="547">
        <v>0</v>
      </c>
      <c r="U515" s="547">
        <v>0</v>
      </c>
      <c r="V515" s="547">
        <v>0</v>
      </c>
      <c r="X515" s="231" t="s">
        <v>14185</v>
      </c>
      <c r="Z515" s="1369"/>
      <c r="AB515" s="1361"/>
      <c r="AC515" s="1362"/>
      <c r="AD515" s="582">
        <v>502</v>
      </c>
      <c r="AE515" s="576" t="s">
        <v>14186</v>
      </c>
      <c r="AF515" s="593" t="s">
        <v>14187</v>
      </c>
      <c r="AG515" s="593" t="s">
        <v>14188</v>
      </c>
      <c r="AH515" s="593" t="s">
        <v>14189</v>
      </c>
      <c r="AI515" s="593" t="s">
        <v>14190</v>
      </c>
      <c r="AJ515" s="593" t="s">
        <v>14191</v>
      </c>
      <c r="AK515" s="594" t="s">
        <v>14192</v>
      </c>
      <c r="AL515" s="595" t="s">
        <v>14193</v>
      </c>
      <c r="AM515" s="596" t="s">
        <v>14194</v>
      </c>
      <c r="AN515" s="596" t="s">
        <v>14195</v>
      </c>
      <c r="AO515" s="562" t="s">
        <v>14196</v>
      </c>
      <c r="AP515" s="577" t="s">
        <v>14197</v>
      </c>
      <c r="AQ515" s="557"/>
      <c r="AR515" s="557"/>
      <c r="AS515" s="557"/>
      <c r="AT515" s="542" t="s">
        <v>14198</v>
      </c>
      <c r="AU515" s="499" t="s">
        <v>14199</v>
      </c>
      <c r="AV515" s="499" t="s">
        <v>14200</v>
      </c>
      <c r="AW515" s="513" t="s">
        <v>14201</v>
      </c>
      <c r="AX515" s="513" t="s">
        <v>14202</v>
      </c>
      <c r="AY515" s="612" t="s">
        <v>14203</v>
      </c>
    </row>
    <row r="516" spans="2:51" ht="15" thickBot="1">
      <c r="B516" s="1735">
        <v>0</v>
      </c>
      <c r="C516" s="1736">
        <v>0</v>
      </c>
      <c r="D516" s="1736">
        <v>0</v>
      </c>
      <c r="E516" s="1736">
        <v>0</v>
      </c>
      <c r="F516" s="1736">
        <v>0</v>
      </c>
      <c r="G516" s="1736">
        <v>0</v>
      </c>
      <c r="H516" s="1736">
        <v>0</v>
      </c>
      <c r="I516" s="1736">
        <v>0</v>
      </c>
      <c r="J516" s="547">
        <v>0</v>
      </c>
      <c r="K516" s="547">
        <v>0</v>
      </c>
      <c r="L516" s="562">
        <f t="shared" si="48"/>
        <v>0</v>
      </c>
      <c r="M516" s="555">
        <v>0</v>
      </c>
      <c r="N516" s="564"/>
      <c r="O516" s="564"/>
      <c r="P516" s="564"/>
      <c r="Q516" s="542">
        <f t="shared" si="49"/>
        <v>0</v>
      </c>
      <c r="R516" s="550">
        <f t="shared" si="50"/>
        <v>0</v>
      </c>
      <c r="S516" s="550">
        <f t="shared" si="51"/>
        <v>0</v>
      </c>
      <c r="T516" s="547">
        <v>0</v>
      </c>
      <c r="U516" s="547">
        <v>0</v>
      </c>
      <c r="V516" s="547">
        <v>0</v>
      </c>
      <c r="X516" s="231" t="s">
        <v>14204</v>
      </c>
      <c r="Z516" s="1369"/>
      <c r="AB516" s="1361"/>
      <c r="AC516" s="1362"/>
      <c r="AD516" s="582">
        <v>503</v>
      </c>
      <c r="AE516" s="576" t="s">
        <v>14205</v>
      </c>
      <c r="AF516" s="593" t="s">
        <v>14206</v>
      </c>
      <c r="AG516" s="593" t="s">
        <v>14207</v>
      </c>
      <c r="AH516" s="593" t="s">
        <v>14208</v>
      </c>
      <c r="AI516" s="593" t="s">
        <v>14209</v>
      </c>
      <c r="AJ516" s="593" t="s">
        <v>14210</v>
      </c>
      <c r="AK516" s="594" t="s">
        <v>14211</v>
      </c>
      <c r="AL516" s="595" t="s">
        <v>14212</v>
      </c>
      <c r="AM516" s="596" t="s">
        <v>14213</v>
      </c>
      <c r="AN516" s="596" t="s">
        <v>14214</v>
      </c>
      <c r="AO516" s="562" t="s">
        <v>14215</v>
      </c>
      <c r="AP516" s="577" t="s">
        <v>14216</v>
      </c>
      <c r="AQ516" s="557"/>
      <c r="AR516" s="557"/>
      <c r="AS516" s="557"/>
      <c r="AT516" s="542" t="s">
        <v>14217</v>
      </c>
      <c r="AU516" s="499" t="s">
        <v>14218</v>
      </c>
      <c r="AV516" s="499" t="s">
        <v>14219</v>
      </c>
      <c r="AW516" s="513" t="s">
        <v>14220</v>
      </c>
      <c r="AX516" s="513" t="s">
        <v>14221</v>
      </c>
      <c r="AY516" s="612" t="s">
        <v>14222</v>
      </c>
    </row>
    <row r="517" spans="2:51" ht="15" customHeight="1" outlineLevel="1" thickBot="1">
      <c r="B517" s="1735">
        <v>0</v>
      </c>
      <c r="C517" s="1736">
        <v>0</v>
      </c>
      <c r="D517" s="1736">
        <v>0</v>
      </c>
      <c r="E517" s="1736">
        <v>0</v>
      </c>
      <c r="F517" s="1736">
        <v>0</v>
      </c>
      <c r="G517" s="1736">
        <v>0</v>
      </c>
      <c r="H517" s="1736">
        <v>0</v>
      </c>
      <c r="I517" s="1736">
        <v>0</v>
      </c>
      <c r="J517" s="547">
        <v>0</v>
      </c>
      <c r="K517" s="547">
        <v>0</v>
      </c>
      <c r="L517" s="562">
        <f t="shared" si="48"/>
        <v>0</v>
      </c>
      <c r="M517" s="555">
        <v>0</v>
      </c>
      <c r="N517" s="564"/>
      <c r="O517" s="564"/>
      <c r="P517" s="564"/>
      <c r="Q517" s="542">
        <f t="shared" si="49"/>
        <v>0</v>
      </c>
      <c r="R517" s="550">
        <f t="shared" si="50"/>
        <v>0</v>
      </c>
      <c r="S517" s="550">
        <f t="shared" si="51"/>
        <v>0</v>
      </c>
      <c r="T517" s="547">
        <v>0</v>
      </c>
      <c r="U517" s="547">
        <v>0</v>
      </c>
      <c r="V517" s="547">
        <v>0</v>
      </c>
      <c r="X517" s="231" t="s">
        <v>14223</v>
      </c>
      <c r="Z517" s="1369"/>
      <c r="AB517" s="1361"/>
      <c r="AC517" s="1362"/>
      <c r="AD517" s="582">
        <v>504</v>
      </c>
      <c r="AE517" s="576" t="s">
        <v>14224</v>
      </c>
      <c r="AF517" s="593" t="s">
        <v>14225</v>
      </c>
      <c r="AG517" s="593" t="s">
        <v>14226</v>
      </c>
      <c r="AH517" s="593" t="s">
        <v>14227</v>
      </c>
      <c r="AI517" s="593" t="s">
        <v>14228</v>
      </c>
      <c r="AJ517" s="593" t="s">
        <v>14229</v>
      </c>
      <c r="AK517" s="594" t="s">
        <v>14230</v>
      </c>
      <c r="AL517" s="595" t="s">
        <v>14231</v>
      </c>
      <c r="AM517" s="596" t="s">
        <v>14232</v>
      </c>
      <c r="AN517" s="596" t="s">
        <v>14233</v>
      </c>
      <c r="AO517" s="562" t="s">
        <v>14234</v>
      </c>
      <c r="AP517" s="577" t="s">
        <v>14235</v>
      </c>
      <c r="AQ517" s="557"/>
      <c r="AR517" s="557"/>
      <c r="AS517" s="557"/>
      <c r="AT517" s="542" t="s">
        <v>14236</v>
      </c>
      <c r="AU517" s="499" t="s">
        <v>14237</v>
      </c>
      <c r="AV517" s="499" t="s">
        <v>14238</v>
      </c>
      <c r="AW517" s="513" t="s">
        <v>14239</v>
      </c>
      <c r="AX517" s="513" t="s">
        <v>14240</v>
      </c>
      <c r="AY517" s="612" t="s">
        <v>14241</v>
      </c>
    </row>
    <row r="518" spans="2:51" ht="15" customHeight="1" outlineLevel="1" thickBot="1">
      <c r="B518" s="1735">
        <v>0</v>
      </c>
      <c r="C518" s="1736">
        <v>0</v>
      </c>
      <c r="D518" s="1736">
        <v>0</v>
      </c>
      <c r="E518" s="1736">
        <v>0</v>
      </c>
      <c r="F518" s="1736">
        <v>0</v>
      </c>
      <c r="G518" s="1736">
        <v>0</v>
      </c>
      <c r="H518" s="1736">
        <v>0</v>
      </c>
      <c r="I518" s="1736">
        <v>0</v>
      </c>
      <c r="J518" s="547">
        <v>0</v>
      </c>
      <c r="K518" s="547">
        <v>0</v>
      </c>
      <c r="L518" s="562">
        <f t="shared" si="48"/>
        <v>0</v>
      </c>
      <c r="M518" s="555">
        <v>0</v>
      </c>
      <c r="N518" s="564"/>
      <c r="O518" s="564"/>
      <c r="P518" s="564"/>
      <c r="Q518" s="542">
        <f t="shared" si="49"/>
        <v>0</v>
      </c>
      <c r="R518" s="550">
        <f t="shared" si="50"/>
        <v>0</v>
      </c>
      <c r="S518" s="550">
        <f t="shared" si="51"/>
        <v>0</v>
      </c>
      <c r="T518" s="547">
        <v>0</v>
      </c>
      <c r="U518" s="547">
        <v>0</v>
      </c>
      <c r="V518" s="547">
        <v>0</v>
      </c>
      <c r="X518" s="231" t="s">
        <v>14242</v>
      </c>
      <c r="Z518" s="1369"/>
      <c r="AB518" s="1361"/>
      <c r="AC518" s="1362"/>
      <c r="AD518" s="582">
        <v>505</v>
      </c>
      <c r="AE518" s="576" t="s">
        <v>14243</v>
      </c>
      <c r="AF518" s="593" t="s">
        <v>14244</v>
      </c>
      <c r="AG518" s="593" t="s">
        <v>14245</v>
      </c>
      <c r="AH518" s="593" t="s">
        <v>14246</v>
      </c>
      <c r="AI518" s="593" t="s">
        <v>14247</v>
      </c>
      <c r="AJ518" s="593" t="s">
        <v>14248</v>
      </c>
      <c r="AK518" s="594" t="s">
        <v>14249</v>
      </c>
      <c r="AL518" s="595" t="s">
        <v>14250</v>
      </c>
      <c r="AM518" s="596" t="s">
        <v>14251</v>
      </c>
      <c r="AN518" s="596" t="s">
        <v>14252</v>
      </c>
      <c r="AO518" s="562" t="s">
        <v>14253</v>
      </c>
      <c r="AP518" s="577" t="s">
        <v>14254</v>
      </c>
      <c r="AQ518" s="557"/>
      <c r="AR518" s="557"/>
      <c r="AS518" s="557"/>
      <c r="AT518" s="542" t="s">
        <v>14255</v>
      </c>
      <c r="AU518" s="499" t="s">
        <v>14256</v>
      </c>
      <c r="AV518" s="499" t="s">
        <v>14257</v>
      </c>
      <c r="AW518" s="513" t="s">
        <v>14258</v>
      </c>
      <c r="AX518" s="513" t="s">
        <v>14259</v>
      </c>
      <c r="AY518" s="612" t="s">
        <v>14260</v>
      </c>
    </row>
    <row r="519" spans="2:51" ht="15" customHeight="1" outlineLevel="1" thickBot="1">
      <c r="B519" s="1735">
        <v>0</v>
      </c>
      <c r="C519" s="1736">
        <v>0</v>
      </c>
      <c r="D519" s="1736">
        <v>0</v>
      </c>
      <c r="E519" s="1736">
        <v>0</v>
      </c>
      <c r="F519" s="1736">
        <v>0</v>
      </c>
      <c r="G519" s="1736">
        <v>0</v>
      </c>
      <c r="H519" s="1736">
        <v>0</v>
      </c>
      <c r="I519" s="1736">
        <v>0</v>
      </c>
      <c r="J519" s="547">
        <v>0</v>
      </c>
      <c r="K519" s="547">
        <v>0</v>
      </c>
      <c r="L519" s="562">
        <f t="shared" si="48"/>
        <v>0</v>
      </c>
      <c r="M519" s="555">
        <v>0</v>
      </c>
      <c r="N519" s="564"/>
      <c r="O519" s="564"/>
      <c r="P519" s="564"/>
      <c r="Q519" s="542">
        <f t="shared" si="49"/>
        <v>0</v>
      </c>
      <c r="R519" s="550">
        <f t="shared" si="50"/>
        <v>0</v>
      </c>
      <c r="S519" s="550">
        <f t="shared" si="51"/>
        <v>0</v>
      </c>
      <c r="T519" s="547">
        <v>0</v>
      </c>
      <c r="U519" s="547">
        <v>0</v>
      </c>
      <c r="V519" s="547">
        <v>0</v>
      </c>
      <c r="X519" s="231" t="s">
        <v>14261</v>
      </c>
      <c r="Z519" s="1369"/>
      <c r="AB519" s="1361"/>
      <c r="AC519" s="1362"/>
      <c r="AD519" s="582">
        <v>506</v>
      </c>
      <c r="AE519" s="576" t="s">
        <v>14262</v>
      </c>
      <c r="AF519" s="593" t="s">
        <v>14263</v>
      </c>
      <c r="AG519" s="593" t="s">
        <v>14264</v>
      </c>
      <c r="AH519" s="593" t="s">
        <v>14265</v>
      </c>
      <c r="AI519" s="593" t="s">
        <v>14266</v>
      </c>
      <c r="AJ519" s="593" t="s">
        <v>14267</v>
      </c>
      <c r="AK519" s="594" t="s">
        <v>14268</v>
      </c>
      <c r="AL519" s="595" t="s">
        <v>14269</v>
      </c>
      <c r="AM519" s="596" t="s">
        <v>14270</v>
      </c>
      <c r="AN519" s="596" t="s">
        <v>14271</v>
      </c>
      <c r="AO519" s="562" t="s">
        <v>14272</v>
      </c>
      <c r="AP519" s="577" t="s">
        <v>14273</v>
      </c>
      <c r="AQ519" s="557"/>
      <c r="AR519" s="557"/>
      <c r="AS519" s="557"/>
      <c r="AT519" s="542" t="s">
        <v>14274</v>
      </c>
      <c r="AU519" s="499" t="s">
        <v>14275</v>
      </c>
      <c r="AV519" s="499" t="s">
        <v>14276</v>
      </c>
      <c r="AW519" s="513" t="s">
        <v>14277</v>
      </c>
      <c r="AX519" s="513" t="s">
        <v>14278</v>
      </c>
      <c r="AY519" s="612" t="s">
        <v>14279</v>
      </c>
    </row>
    <row r="520" spans="2:51" ht="15" customHeight="1" outlineLevel="1" thickBot="1">
      <c r="B520" s="1735">
        <v>0</v>
      </c>
      <c r="C520" s="1736">
        <v>0</v>
      </c>
      <c r="D520" s="1736">
        <v>0</v>
      </c>
      <c r="E520" s="1736">
        <v>0</v>
      </c>
      <c r="F520" s="1736">
        <v>0</v>
      </c>
      <c r="G520" s="1736">
        <v>0</v>
      </c>
      <c r="H520" s="1736">
        <v>0</v>
      </c>
      <c r="I520" s="1736">
        <v>0</v>
      </c>
      <c r="J520" s="547">
        <v>0</v>
      </c>
      <c r="K520" s="547">
        <v>0</v>
      </c>
      <c r="L520" s="562">
        <f t="shared" si="48"/>
        <v>0</v>
      </c>
      <c r="M520" s="555">
        <v>0</v>
      </c>
      <c r="N520" s="564"/>
      <c r="O520" s="564"/>
      <c r="P520" s="564"/>
      <c r="Q520" s="542">
        <f t="shared" si="49"/>
        <v>0</v>
      </c>
      <c r="R520" s="550">
        <f t="shared" si="50"/>
        <v>0</v>
      </c>
      <c r="S520" s="550">
        <f t="shared" si="51"/>
        <v>0</v>
      </c>
      <c r="T520" s="547">
        <v>0</v>
      </c>
      <c r="U520" s="547">
        <v>0</v>
      </c>
      <c r="V520" s="547">
        <v>0</v>
      </c>
      <c r="X520" s="231" t="s">
        <v>14280</v>
      </c>
      <c r="Z520" s="1369"/>
      <c r="AB520" s="1361"/>
      <c r="AC520" s="1362"/>
      <c r="AD520" s="582">
        <v>507</v>
      </c>
      <c r="AE520" s="576" t="s">
        <v>14281</v>
      </c>
      <c r="AF520" s="593" t="s">
        <v>14282</v>
      </c>
      <c r="AG520" s="593" t="s">
        <v>14283</v>
      </c>
      <c r="AH520" s="593" t="s">
        <v>14284</v>
      </c>
      <c r="AI520" s="593" t="s">
        <v>14285</v>
      </c>
      <c r="AJ520" s="593" t="s">
        <v>14286</v>
      </c>
      <c r="AK520" s="594" t="s">
        <v>14287</v>
      </c>
      <c r="AL520" s="595" t="s">
        <v>14288</v>
      </c>
      <c r="AM520" s="596" t="s">
        <v>14289</v>
      </c>
      <c r="AN520" s="596" t="s">
        <v>14290</v>
      </c>
      <c r="AO520" s="562" t="s">
        <v>14291</v>
      </c>
      <c r="AP520" s="577" t="s">
        <v>14292</v>
      </c>
      <c r="AQ520" s="557"/>
      <c r="AR520" s="557"/>
      <c r="AS520" s="557"/>
      <c r="AT520" s="542" t="s">
        <v>14293</v>
      </c>
      <c r="AU520" s="499" t="s">
        <v>14294</v>
      </c>
      <c r="AV520" s="499" t="s">
        <v>14295</v>
      </c>
      <c r="AW520" s="513" t="s">
        <v>14296</v>
      </c>
      <c r="AX520" s="513" t="s">
        <v>14297</v>
      </c>
      <c r="AY520" s="612" t="s">
        <v>14298</v>
      </c>
    </row>
    <row r="521" spans="2:51" ht="15" customHeight="1" outlineLevel="1" thickBot="1">
      <c r="B521" s="1735">
        <v>0</v>
      </c>
      <c r="C521" s="1736">
        <v>0</v>
      </c>
      <c r="D521" s="1736">
        <v>0</v>
      </c>
      <c r="E521" s="1736">
        <v>0</v>
      </c>
      <c r="F521" s="1736">
        <v>0</v>
      </c>
      <c r="G521" s="1736">
        <v>0</v>
      </c>
      <c r="H521" s="1736">
        <v>0</v>
      </c>
      <c r="I521" s="1736">
        <v>0</v>
      </c>
      <c r="J521" s="547">
        <v>0</v>
      </c>
      <c r="K521" s="547">
        <v>0</v>
      </c>
      <c r="L521" s="562">
        <f t="shared" si="48"/>
        <v>0</v>
      </c>
      <c r="M521" s="555">
        <v>0</v>
      </c>
      <c r="N521" s="564"/>
      <c r="O521" s="564"/>
      <c r="P521" s="564"/>
      <c r="Q521" s="542">
        <f t="shared" si="49"/>
        <v>0</v>
      </c>
      <c r="R521" s="550">
        <f t="shared" si="50"/>
        <v>0</v>
      </c>
      <c r="S521" s="550">
        <f t="shared" si="51"/>
        <v>0</v>
      </c>
      <c r="T521" s="547">
        <v>0</v>
      </c>
      <c r="U521" s="547">
        <v>0</v>
      </c>
      <c r="V521" s="547">
        <v>0</v>
      </c>
      <c r="X521" s="231" t="s">
        <v>14299</v>
      </c>
      <c r="Z521" s="1369"/>
      <c r="AB521" s="1361"/>
      <c r="AC521" s="1362"/>
      <c r="AD521" s="582">
        <v>508</v>
      </c>
      <c r="AE521" s="576" t="s">
        <v>14300</v>
      </c>
      <c r="AF521" s="593" t="s">
        <v>14301</v>
      </c>
      <c r="AG521" s="593" t="s">
        <v>14302</v>
      </c>
      <c r="AH521" s="593" t="s">
        <v>14303</v>
      </c>
      <c r="AI521" s="593" t="s">
        <v>14304</v>
      </c>
      <c r="AJ521" s="593" t="s">
        <v>14305</v>
      </c>
      <c r="AK521" s="594" t="s">
        <v>14306</v>
      </c>
      <c r="AL521" s="595" t="s">
        <v>14307</v>
      </c>
      <c r="AM521" s="596" t="s">
        <v>14308</v>
      </c>
      <c r="AN521" s="596" t="s">
        <v>14309</v>
      </c>
      <c r="AO521" s="562" t="s">
        <v>14310</v>
      </c>
      <c r="AP521" s="577" t="s">
        <v>14311</v>
      </c>
      <c r="AQ521" s="557"/>
      <c r="AR521" s="557"/>
      <c r="AS521" s="557"/>
      <c r="AT521" s="542" t="s">
        <v>14312</v>
      </c>
      <c r="AU521" s="499" t="s">
        <v>14313</v>
      </c>
      <c r="AV521" s="499" t="s">
        <v>14314</v>
      </c>
      <c r="AW521" s="513" t="s">
        <v>14315</v>
      </c>
      <c r="AX521" s="513" t="s">
        <v>14316</v>
      </c>
      <c r="AY521" s="612" t="s">
        <v>14317</v>
      </c>
    </row>
    <row r="522" spans="2:51" ht="15" customHeight="1" outlineLevel="1" thickBot="1">
      <c r="B522" s="1735">
        <v>0</v>
      </c>
      <c r="C522" s="1736">
        <v>0</v>
      </c>
      <c r="D522" s="1736">
        <v>0</v>
      </c>
      <c r="E522" s="1736">
        <v>0</v>
      </c>
      <c r="F522" s="1736">
        <v>0</v>
      </c>
      <c r="G522" s="1736">
        <v>0</v>
      </c>
      <c r="H522" s="1736">
        <v>0</v>
      </c>
      <c r="I522" s="1736">
        <v>0</v>
      </c>
      <c r="J522" s="547">
        <v>0</v>
      </c>
      <c r="K522" s="547">
        <v>0</v>
      </c>
      <c r="L522" s="562">
        <f t="shared" si="48"/>
        <v>0</v>
      </c>
      <c r="M522" s="555">
        <v>0</v>
      </c>
      <c r="N522" s="564"/>
      <c r="O522" s="564"/>
      <c r="P522" s="564"/>
      <c r="Q522" s="542">
        <f t="shared" si="49"/>
        <v>0</v>
      </c>
      <c r="R522" s="550">
        <f t="shared" si="50"/>
        <v>0</v>
      </c>
      <c r="S522" s="550">
        <f t="shared" si="51"/>
        <v>0</v>
      </c>
      <c r="T522" s="547">
        <v>0</v>
      </c>
      <c r="U522" s="547">
        <v>0</v>
      </c>
      <c r="V522" s="547">
        <v>0</v>
      </c>
      <c r="X522" s="231" t="s">
        <v>14318</v>
      </c>
      <c r="Z522" s="1369"/>
      <c r="AB522" s="1361"/>
      <c r="AC522" s="1362"/>
      <c r="AD522" s="582">
        <v>509</v>
      </c>
      <c r="AE522" s="576" t="s">
        <v>14319</v>
      </c>
      <c r="AF522" s="593" t="s">
        <v>14320</v>
      </c>
      <c r="AG522" s="593" t="s">
        <v>14321</v>
      </c>
      <c r="AH522" s="593" t="s">
        <v>14322</v>
      </c>
      <c r="AI522" s="593" t="s">
        <v>14323</v>
      </c>
      <c r="AJ522" s="593" t="s">
        <v>14324</v>
      </c>
      <c r="AK522" s="594" t="s">
        <v>14325</v>
      </c>
      <c r="AL522" s="595" t="s">
        <v>14326</v>
      </c>
      <c r="AM522" s="596" t="s">
        <v>14327</v>
      </c>
      <c r="AN522" s="596" t="s">
        <v>14328</v>
      </c>
      <c r="AO522" s="562" t="s">
        <v>14329</v>
      </c>
      <c r="AP522" s="577" t="s">
        <v>14330</v>
      </c>
      <c r="AQ522" s="557"/>
      <c r="AR522" s="557"/>
      <c r="AS522" s="557"/>
      <c r="AT522" s="542" t="s">
        <v>14331</v>
      </c>
      <c r="AU522" s="499" t="s">
        <v>14332</v>
      </c>
      <c r="AV522" s="499" t="s">
        <v>14333</v>
      </c>
      <c r="AW522" s="513" t="s">
        <v>14334</v>
      </c>
      <c r="AX522" s="513" t="s">
        <v>14335</v>
      </c>
      <c r="AY522" s="612" t="s">
        <v>14336</v>
      </c>
    </row>
    <row r="523" spans="2:51" ht="15" customHeight="1" outlineLevel="1" thickBot="1">
      <c r="B523" s="1735">
        <v>0</v>
      </c>
      <c r="C523" s="1736">
        <v>0</v>
      </c>
      <c r="D523" s="1736">
        <v>0</v>
      </c>
      <c r="E523" s="1736">
        <v>0</v>
      </c>
      <c r="F523" s="1736">
        <v>0</v>
      </c>
      <c r="G523" s="1736">
        <v>0</v>
      </c>
      <c r="H523" s="1736">
        <v>0</v>
      </c>
      <c r="I523" s="1736">
        <v>0</v>
      </c>
      <c r="J523" s="547">
        <v>0</v>
      </c>
      <c r="K523" s="547">
        <v>0</v>
      </c>
      <c r="L523" s="562">
        <f t="shared" si="48"/>
        <v>0</v>
      </c>
      <c r="M523" s="555">
        <v>0</v>
      </c>
      <c r="N523" s="564"/>
      <c r="O523" s="564"/>
      <c r="P523" s="564"/>
      <c r="Q523" s="542">
        <f t="shared" si="49"/>
        <v>0</v>
      </c>
      <c r="R523" s="550">
        <f t="shared" si="50"/>
        <v>0</v>
      </c>
      <c r="S523" s="550">
        <f t="shared" si="51"/>
        <v>0</v>
      </c>
      <c r="T523" s="547">
        <v>0</v>
      </c>
      <c r="U523" s="547">
        <v>0</v>
      </c>
      <c r="V523" s="547">
        <v>0</v>
      </c>
      <c r="X523" s="231" t="s">
        <v>14337</v>
      </c>
      <c r="Z523" s="1369"/>
      <c r="AB523" s="1361"/>
      <c r="AC523" s="1362"/>
      <c r="AD523" s="582">
        <v>510</v>
      </c>
      <c r="AE523" s="576" t="s">
        <v>14338</v>
      </c>
      <c r="AF523" s="593" t="s">
        <v>14339</v>
      </c>
      <c r="AG523" s="593" t="s">
        <v>14340</v>
      </c>
      <c r="AH523" s="593" t="s">
        <v>14341</v>
      </c>
      <c r="AI523" s="593" t="s">
        <v>14342</v>
      </c>
      <c r="AJ523" s="593" t="s">
        <v>14343</v>
      </c>
      <c r="AK523" s="594" t="s">
        <v>14344</v>
      </c>
      <c r="AL523" s="595" t="s">
        <v>14345</v>
      </c>
      <c r="AM523" s="596" t="s">
        <v>14346</v>
      </c>
      <c r="AN523" s="596" t="s">
        <v>14347</v>
      </c>
      <c r="AO523" s="562" t="s">
        <v>14348</v>
      </c>
      <c r="AP523" s="577" t="s">
        <v>14349</v>
      </c>
      <c r="AQ523" s="557"/>
      <c r="AR523" s="557"/>
      <c r="AS523" s="557"/>
      <c r="AT523" s="542" t="s">
        <v>14350</v>
      </c>
      <c r="AU523" s="499" t="s">
        <v>14351</v>
      </c>
      <c r="AV523" s="499" t="s">
        <v>14352</v>
      </c>
      <c r="AW523" s="513" t="s">
        <v>14353</v>
      </c>
      <c r="AX523" s="513" t="s">
        <v>14354</v>
      </c>
      <c r="AY523" s="612" t="s">
        <v>14355</v>
      </c>
    </row>
    <row r="524" spans="2:51" ht="15" customHeight="1" outlineLevel="1" thickBot="1">
      <c r="B524" s="1735">
        <v>0</v>
      </c>
      <c r="C524" s="1736">
        <v>0</v>
      </c>
      <c r="D524" s="1736">
        <v>0</v>
      </c>
      <c r="E524" s="1736">
        <v>0</v>
      </c>
      <c r="F524" s="1736">
        <v>0</v>
      </c>
      <c r="G524" s="1736">
        <v>0</v>
      </c>
      <c r="H524" s="1736">
        <v>0</v>
      </c>
      <c r="I524" s="1736">
        <v>0</v>
      </c>
      <c r="J524" s="547">
        <v>0</v>
      </c>
      <c r="K524" s="547">
        <v>0</v>
      </c>
      <c r="L524" s="562">
        <f t="shared" si="48"/>
        <v>0</v>
      </c>
      <c r="M524" s="555">
        <v>0</v>
      </c>
      <c r="N524" s="564"/>
      <c r="O524" s="564"/>
      <c r="P524" s="564"/>
      <c r="Q524" s="542">
        <f t="shared" si="49"/>
        <v>0</v>
      </c>
      <c r="R524" s="550">
        <f t="shared" si="50"/>
        <v>0</v>
      </c>
      <c r="S524" s="550">
        <f t="shared" si="51"/>
        <v>0</v>
      </c>
      <c r="T524" s="547">
        <v>0</v>
      </c>
      <c r="U524" s="547">
        <v>0</v>
      </c>
      <c r="V524" s="547">
        <v>0</v>
      </c>
      <c r="X524" s="231" t="s">
        <v>14356</v>
      </c>
      <c r="Z524" s="1369"/>
      <c r="AB524" s="1361"/>
      <c r="AC524" s="1362"/>
      <c r="AD524" s="582">
        <v>511</v>
      </c>
      <c r="AE524" s="576" t="s">
        <v>14357</v>
      </c>
      <c r="AF524" s="593" t="s">
        <v>14358</v>
      </c>
      <c r="AG524" s="593" t="s">
        <v>14359</v>
      </c>
      <c r="AH524" s="593" t="s">
        <v>14360</v>
      </c>
      <c r="AI524" s="593" t="s">
        <v>14361</v>
      </c>
      <c r="AJ524" s="593" t="s">
        <v>14362</v>
      </c>
      <c r="AK524" s="594" t="s">
        <v>14363</v>
      </c>
      <c r="AL524" s="595" t="s">
        <v>14364</v>
      </c>
      <c r="AM524" s="596" t="s">
        <v>14365</v>
      </c>
      <c r="AN524" s="596" t="s">
        <v>14366</v>
      </c>
      <c r="AO524" s="562" t="s">
        <v>14367</v>
      </c>
      <c r="AP524" s="577" t="s">
        <v>14368</v>
      </c>
      <c r="AQ524" s="557"/>
      <c r="AR524" s="557"/>
      <c r="AS524" s="557"/>
      <c r="AT524" s="542" t="s">
        <v>14369</v>
      </c>
      <c r="AU524" s="499" t="s">
        <v>14370</v>
      </c>
      <c r="AV524" s="499" t="s">
        <v>14371</v>
      </c>
      <c r="AW524" s="513" t="s">
        <v>14372</v>
      </c>
      <c r="AX524" s="513" t="s">
        <v>14373</v>
      </c>
      <c r="AY524" s="612" t="s">
        <v>14374</v>
      </c>
    </row>
    <row r="525" spans="2:51" ht="15" customHeight="1" outlineLevel="1" thickBot="1">
      <c r="B525" s="1735">
        <v>0</v>
      </c>
      <c r="C525" s="1736">
        <v>0</v>
      </c>
      <c r="D525" s="1736">
        <v>0</v>
      </c>
      <c r="E525" s="1736">
        <v>0</v>
      </c>
      <c r="F525" s="1736">
        <v>0</v>
      </c>
      <c r="G525" s="1736">
        <v>0</v>
      </c>
      <c r="H525" s="1736">
        <v>0</v>
      </c>
      <c r="I525" s="1736">
        <v>0</v>
      </c>
      <c r="J525" s="547">
        <v>0</v>
      </c>
      <c r="K525" s="547">
        <v>0</v>
      </c>
      <c r="L525" s="562">
        <f t="shared" si="48"/>
        <v>0</v>
      </c>
      <c r="M525" s="555">
        <v>0</v>
      </c>
      <c r="N525" s="564"/>
      <c r="O525" s="564"/>
      <c r="P525" s="564"/>
      <c r="Q525" s="542">
        <f t="shared" si="49"/>
        <v>0</v>
      </c>
      <c r="R525" s="550">
        <f t="shared" si="50"/>
        <v>0</v>
      </c>
      <c r="S525" s="550">
        <f t="shared" si="51"/>
        <v>0</v>
      </c>
      <c r="T525" s="547">
        <v>0</v>
      </c>
      <c r="U525" s="547">
        <v>0</v>
      </c>
      <c r="V525" s="547">
        <v>0</v>
      </c>
      <c r="X525" s="231" t="s">
        <v>14375</v>
      </c>
      <c r="Z525" s="1369"/>
      <c r="AB525" s="1361"/>
      <c r="AC525" s="1362"/>
      <c r="AD525" s="582">
        <v>512</v>
      </c>
      <c r="AE525" s="576" t="s">
        <v>14376</v>
      </c>
      <c r="AF525" s="593" t="s">
        <v>14377</v>
      </c>
      <c r="AG525" s="593" t="s">
        <v>14378</v>
      </c>
      <c r="AH525" s="593" t="s">
        <v>14379</v>
      </c>
      <c r="AI525" s="593" t="s">
        <v>14380</v>
      </c>
      <c r="AJ525" s="593" t="s">
        <v>14381</v>
      </c>
      <c r="AK525" s="594" t="s">
        <v>14382</v>
      </c>
      <c r="AL525" s="595" t="s">
        <v>14383</v>
      </c>
      <c r="AM525" s="596" t="s">
        <v>14384</v>
      </c>
      <c r="AN525" s="596" t="s">
        <v>14385</v>
      </c>
      <c r="AO525" s="562" t="s">
        <v>14386</v>
      </c>
      <c r="AP525" s="577" t="s">
        <v>14387</v>
      </c>
      <c r="AQ525" s="557"/>
      <c r="AR525" s="557"/>
      <c r="AS525" s="557"/>
      <c r="AT525" s="542" t="s">
        <v>14388</v>
      </c>
      <c r="AU525" s="499" t="s">
        <v>14389</v>
      </c>
      <c r="AV525" s="499" t="s">
        <v>14390</v>
      </c>
      <c r="AW525" s="513" t="s">
        <v>14391</v>
      </c>
      <c r="AX525" s="513" t="s">
        <v>14392</v>
      </c>
      <c r="AY525" s="612" t="s">
        <v>14393</v>
      </c>
    </row>
    <row r="526" spans="2:51" ht="15" customHeight="1" outlineLevel="1" thickBot="1">
      <c r="B526" s="1735">
        <v>0</v>
      </c>
      <c r="C526" s="1736">
        <v>0</v>
      </c>
      <c r="D526" s="1736">
        <v>0</v>
      </c>
      <c r="E526" s="1736">
        <v>0</v>
      </c>
      <c r="F526" s="1736">
        <v>0</v>
      </c>
      <c r="G526" s="1736">
        <v>0</v>
      </c>
      <c r="H526" s="1736">
        <v>0</v>
      </c>
      <c r="I526" s="1736">
        <v>0</v>
      </c>
      <c r="J526" s="547">
        <v>0</v>
      </c>
      <c r="K526" s="547">
        <v>0</v>
      </c>
      <c r="L526" s="562">
        <f t="shared" si="48"/>
        <v>0</v>
      </c>
      <c r="M526" s="555">
        <v>0</v>
      </c>
      <c r="N526" s="564"/>
      <c r="O526" s="564"/>
      <c r="P526" s="564"/>
      <c r="Q526" s="542">
        <f t="shared" si="49"/>
        <v>0</v>
      </c>
      <c r="R526" s="550">
        <f t="shared" si="50"/>
        <v>0</v>
      </c>
      <c r="S526" s="550">
        <f t="shared" si="51"/>
        <v>0</v>
      </c>
      <c r="T526" s="547">
        <v>0</v>
      </c>
      <c r="U526" s="547">
        <v>0</v>
      </c>
      <c r="V526" s="547">
        <v>0</v>
      </c>
      <c r="X526" s="231" t="s">
        <v>14394</v>
      </c>
      <c r="Z526" s="1369"/>
      <c r="AB526" s="1361"/>
      <c r="AC526" s="1362"/>
      <c r="AD526" s="582">
        <v>513</v>
      </c>
      <c r="AE526" s="576" t="s">
        <v>14395</v>
      </c>
      <c r="AF526" s="593" t="s">
        <v>14396</v>
      </c>
      <c r="AG526" s="593" t="s">
        <v>14397</v>
      </c>
      <c r="AH526" s="593" t="s">
        <v>14398</v>
      </c>
      <c r="AI526" s="593" t="s">
        <v>14399</v>
      </c>
      <c r="AJ526" s="593" t="s">
        <v>14400</v>
      </c>
      <c r="AK526" s="594" t="s">
        <v>14401</v>
      </c>
      <c r="AL526" s="595" t="s">
        <v>14402</v>
      </c>
      <c r="AM526" s="596" t="s">
        <v>14403</v>
      </c>
      <c r="AN526" s="596" t="s">
        <v>14404</v>
      </c>
      <c r="AO526" s="562" t="s">
        <v>14405</v>
      </c>
      <c r="AP526" s="577" t="s">
        <v>14406</v>
      </c>
      <c r="AQ526" s="557"/>
      <c r="AR526" s="557"/>
      <c r="AS526" s="557"/>
      <c r="AT526" s="542" t="s">
        <v>14407</v>
      </c>
      <c r="AU526" s="499" t="s">
        <v>14408</v>
      </c>
      <c r="AV526" s="499" t="s">
        <v>14409</v>
      </c>
      <c r="AW526" s="513" t="s">
        <v>14410</v>
      </c>
      <c r="AX526" s="513" t="s">
        <v>14411</v>
      </c>
      <c r="AY526" s="612" t="s">
        <v>14412</v>
      </c>
    </row>
    <row r="527" spans="2:51" ht="15" customHeight="1" outlineLevel="1" thickBot="1">
      <c r="B527" s="1735">
        <v>0</v>
      </c>
      <c r="C527" s="1736">
        <v>0</v>
      </c>
      <c r="D527" s="1736">
        <v>0</v>
      </c>
      <c r="E527" s="1736">
        <v>0</v>
      </c>
      <c r="F527" s="1736">
        <v>0</v>
      </c>
      <c r="G527" s="1736">
        <v>0</v>
      </c>
      <c r="H527" s="1736">
        <v>0</v>
      </c>
      <c r="I527" s="1736">
        <v>0</v>
      </c>
      <c r="J527" s="547">
        <v>0</v>
      </c>
      <c r="K527" s="547">
        <v>0</v>
      </c>
      <c r="L527" s="562">
        <f t="shared" si="48"/>
        <v>0</v>
      </c>
      <c r="M527" s="555">
        <v>0</v>
      </c>
      <c r="N527" s="564"/>
      <c r="O527" s="564"/>
      <c r="P527" s="564"/>
      <c r="Q527" s="542">
        <f t="shared" si="49"/>
        <v>0</v>
      </c>
      <c r="R527" s="550">
        <f t="shared" si="50"/>
        <v>0</v>
      </c>
      <c r="S527" s="550">
        <f t="shared" si="51"/>
        <v>0</v>
      </c>
      <c r="T527" s="547">
        <v>0</v>
      </c>
      <c r="U527" s="547">
        <v>0</v>
      </c>
      <c r="V527" s="547">
        <v>0</v>
      </c>
      <c r="X527" s="231" t="s">
        <v>14413</v>
      </c>
      <c r="Z527" s="1369"/>
      <c r="AB527" s="1361"/>
      <c r="AC527" s="1362"/>
      <c r="AD527" s="582">
        <v>514</v>
      </c>
      <c r="AE527" s="576" t="s">
        <v>14414</v>
      </c>
      <c r="AF527" s="593" t="s">
        <v>14415</v>
      </c>
      <c r="AG527" s="593" t="s">
        <v>14416</v>
      </c>
      <c r="AH527" s="593" t="s">
        <v>14417</v>
      </c>
      <c r="AI527" s="593" t="s">
        <v>14418</v>
      </c>
      <c r="AJ527" s="593" t="s">
        <v>14419</v>
      </c>
      <c r="AK527" s="594" t="s">
        <v>14420</v>
      </c>
      <c r="AL527" s="595" t="s">
        <v>14421</v>
      </c>
      <c r="AM527" s="596" t="s">
        <v>14422</v>
      </c>
      <c r="AN527" s="596" t="s">
        <v>14423</v>
      </c>
      <c r="AO527" s="562" t="s">
        <v>14424</v>
      </c>
      <c r="AP527" s="577" t="s">
        <v>14425</v>
      </c>
      <c r="AQ527" s="557"/>
      <c r="AR527" s="557"/>
      <c r="AS527" s="557"/>
      <c r="AT527" s="542" t="s">
        <v>14426</v>
      </c>
      <c r="AU527" s="499" t="s">
        <v>14427</v>
      </c>
      <c r="AV527" s="499" t="s">
        <v>14428</v>
      </c>
      <c r="AW527" s="513" t="s">
        <v>14429</v>
      </c>
      <c r="AX527" s="513" t="s">
        <v>14430</v>
      </c>
      <c r="AY527" s="612" t="s">
        <v>14431</v>
      </c>
    </row>
    <row r="528" spans="2:51" ht="15" customHeight="1" outlineLevel="1" thickBot="1">
      <c r="B528" s="1735">
        <v>0</v>
      </c>
      <c r="C528" s="1736">
        <v>0</v>
      </c>
      <c r="D528" s="1736">
        <v>0</v>
      </c>
      <c r="E528" s="1736">
        <v>0</v>
      </c>
      <c r="F528" s="1736">
        <v>0</v>
      </c>
      <c r="G528" s="1736">
        <v>0</v>
      </c>
      <c r="H528" s="1736">
        <v>0</v>
      </c>
      <c r="I528" s="1736">
        <v>0</v>
      </c>
      <c r="J528" s="547">
        <v>0</v>
      </c>
      <c r="K528" s="547">
        <v>0</v>
      </c>
      <c r="L528" s="562">
        <f t="shared" si="48"/>
        <v>0</v>
      </c>
      <c r="M528" s="555">
        <v>0</v>
      </c>
      <c r="N528" s="564"/>
      <c r="O528" s="564"/>
      <c r="P528" s="564"/>
      <c r="Q528" s="542">
        <f t="shared" si="49"/>
        <v>0</v>
      </c>
      <c r="R528" s="550">
        <f t="shared" si="50"/>
        <v>0</v>
      </c>
      <c r="S528" s="550">
        <f t="shared" si="51"/>
        <v>0</v>
      </c>
      <c r="T528" s="547">
        <v>0</v>
      </c>
      <c r="U528" s="547">
        <v>0</v>
      </c>
      <c r="V528" s="547">
        <v>0</v>
      </c>
      <c r="X528" s="231" t="s">
        <v>14432</v>
      </c>
      <c r="Z528" s="1369"/>
      <c r="AB528" s="1361"/>
      <c r="AC528" s="1362"/>
      <c r="AD528" s="582">
        <v>515</v>
      </c>
      <c r="AE528" s="576" t="s">
        <v>14433</v>
      </c>
      <c r="AF528" s="593" t="s">
        <v>14434</v>
      </c>
      <c r="AG528" s="593" t="s">
        <v>14435</v>
      </c>
      <c r="AH528" s="593" t="s">
        <v>14436</v>
      </c>
      <c r="AI528" s="593" t="s">
        <v>14437</v>
      </c>
      <c r="AJ528" s="593" t="s">
        <v>14438</v>
      </c>
      <c r="AK528" s="594" t="s">
        <v>14439</v>
      </c>
      <c r="AL528" s="595" t="s">
        <v>14440</v>
      </c>
      <c r="AM528" s="596" t="s">
        <v>14441</v>
      </c>
      <c r="AN528" s="596" t="s">
        <v>14442</v>
      </c>
      <c r="AO528" s="562" t="s">
        <v>14443</v>
      </c>
      <c r="AP528" s="577" t="s">
        <v>14444</v>
      </c>
      <c r="AQ528" s="557"/>
      <c r="AR528" s="557"/>
      <c r="AS528" s="557"/>
      <c r="AT528" s="542" t="s">
        <v>14445</v>
      </c>
      <c r="AU528" s="499" t="s">
        <v>14446</v>
      </c>
      <c r="AV528" s="499" t="s">
        <v>14447</v>
      </c>
      <c r="AW528" s="513" t="s">
        <v>14448</v>
      </c>
      <c r="AX528" s="513" t="s">
        <v>14449</v>
      </c>
      <c r="AY528" s="612" t="s">
        <v>14450</v>
      </c>
    </row>
    <row r="529" spans="2:51" ht="15" customHeight="1" outlineLevel="1" thickBot="1">
      <c r="B529" s="1735">
        <v>0</v>
      </c>
      <c r="C529" s="1736">
        <v>0</v>
      </c>
      <c r="D529" s="1736">
        <v>0</v>
      </c>
      <c r="E529" s="1736">
        <v>0</v>
      </c>
      <c r="F529" s="1736">
        <v>0</v>
      </c>
      <c r="G529" s="1736">
        <v>0</v>
      </c>
      <c r="H529" s="1736">
        <v>0</v>
      </c>
      <c r="I529" s="1736">
        <v>0</v>
      </c>
      <c r="J529" s="547">
        <v>0</v>
      </c>
      <c r="K529" s="547">
        <v>0</v>
      </c>
      <c r="L529" s="562">
        <f t="shared" si="48"/>
        <v>0</v>
      </c>
      <c r="M529" s="555">
        <v>0</v>
      </c>
      <c r="N529" s="564"/>
      <c r="O529" s="564"/>
      <c r="P529" s="564"/>
      <c r="Q529" s="542">
        <f t="shared" si="49"/>
        <v>0</v>
      </c>
      <c r="R529" s="550">
        <f t="shared" si="50"/>
        <v>0</v>
      </c>
      <c r="S529" s="550">
        <f t="shared" si="51"/>
        <v>0</v>
      </c>
      <c r="T529" s="547">
        <v>0</v>
      </c>
      <c r="U529" s="547">
        <v>0</v>
      </c>
      <c r="V529" s="547">
        <v>0</v>
      </c>
      <c r="X529" s="231" t="s">
        <v>14451</v>
      </c>
      <c r="Z529" s="1369"/>
      <c r="AB529" s="1361"/>
      <c r="AC529" s="1362"/>
      <c r="AD529" s="582">
        <v>516</v>
      </c>
      <c r="AE529" s="576" t="s">
        <v>14452</v>
      </c>
      <c r="AF529" s="593" t="s">
        <v>14453</v>
      </c>
      <c r="AG529" s="593" t="s">
        <v>14454</v>
      </c>
      <c r="AH529" s="593" t="s">
        <v>14455</v>
      </c>
      <c r="AI529" s="593" t="s">
        <v>14456</v>
      </c>
      <c r="AJ529" s="593" t="s">
        <v>14457</v>
      </c>
      <c r="AK529" s="594" t="s">
        <v>14458</v>
      </c>
      <c r="AL529" s="595" t="s">
        <v>14459</v>
      </c>
      <c r="AM529" s="596" t="s">
        <v>14460</v>
      </c>
      <c r="AN529" s="596" t="s">
        <v>14461</v>
      </c>
      <c r="AO529" s="562" t="s">
        <v>14462</v>
      </c>
      <c r="AP529" s="577" t="s">
        <v>14463</v>
      </c>
      <c r="AQ529" s="557"/>
      <c r="AR529" s="557"/>
      <c r="AS529" s="557"/>
      <c r="AT529" s="542" t="s">
        <v>14464</v>
      </c>
      <c r="AU529" s="499" t="s">
        <v>14465</v>
      </c>
      <c r="AV529" s="499" t="s">
        <v>14466</v>
      </c>
      <c r="AW529" s="513" t="s">
        <v>14467</v>
      </c>
      <c r="AX529" s="513" t="s">
        <v>14468</v>
      </c>
      <c r="AY529" s="612" t="s">
        <v>14469</v>
      </c>
    </row>
    <row r="530" spans="2:51" ht="15" customHeight="1" outlineLevel="1" thickBot="1">
      <c r="B530" s="1735">
        <v>0</v>
      </c>
      <c r="C530" s="1736">
        <v>0</v>
      </c>
      <c r="D530" s="1736">
        <v>0</v>
      </c>
      <c r="E530" s="1736">
        <v>0</v>
      </c>
      <c r="F530" s="1736">
        <v>0</v>
      </c>
      <c r="G530" s="1736">
        <v>0</v>
      </c>
      <c r="H530" s="1736">
        <v>0</v>
      </c>
      <c r="I530" s="1736">
        <v>0</v>
      </c>
      <c r="J530" s="547">
        <v>0</v>
      </c>
      <c r="K530" s="547">
        <v>0</v>
      </c>
      <c r="L530" s="562">
        <f t="shared" si="48"/>
        <v>0</v>
      </c>
      <c r="M530" s="555">
        <v>0</v>
      </c>
      <c r="N530" s="564"/>
      <c r="O530" s="564"/>
      <c r="P530" s="564"/>
      <c r="Q530" s="542">
        <f t="shared" si="49"/>
        <v>0</v>
      </c>
      <c r="R530" s="550">
        <f t="shared" si="50"/>
        <v>0</v>
      </c>
      <c r="S530" s="550">
        <f t="shared" si="51"/>
        <v>0</v>
      </c>
      <c r="T530" s="547">
        <v>0</v>
      </c>
      <c r="U530" s="547">
        <v>0</v>
      </c>
      <c r="V530" s="547">
        <v>0</v>
      </c>
      <c r="X530" s="231" t="s">
        <v>14470</v>
      </c>
      <c r="Z530" s="1369"/>
      <c r="AB530" s="1361"/>
      <c r="AC530" s="1362"/>
      <c r="AD530" s="582">
        <v>517</v>
      </c>
      <c r="AE530" s="576" t="s">
        <v>14471</v>
      </c>
      <c r="AF530" s="593" t="s">
        <v>14472</v>
      </c>
      <c r="AG530" s="593" t="s">
        <v>14473</v>
      </c>
      <c r="AH530" s="593" t="s">
        <v>14474</v>
      </c>
      <c r="AI530" s="593" t="s">
        <v>14475</v>
      </c>
      <c r="AJ530" s="593" t="s">
        <v>14476</v>
      </c>
      <c r="AK530" s="594" t="s">
        <v>14477</v>
      </c>
      <c r="AL530" s="595" t="s">
        <v>14478</v>
      </c>
      <c r="AM530" s="596" t="s">
        <v>14479</v>
      </c>
      <c r="AN530" s="596" t="s">
        <v>14480</v>
      </c>
      <c r="AO530" s="562" t="s">
        <v>14481</v>
      </c>
      <c r="AP530" s="577" t="s">
        <v>14482</v>
      </c>
      <c r="AQ530" s="557"/>
      <c r="AR530" s="557"/>
      <c r="AS530" s="557"/>
      <c r="AT530" s="542" t="s">
        <v>14483</v>
      </c>
      <c r="AU530" s="499" t="s">
        <v>14484</v>
      </c>
      <c r="AV530" s="499" t="s">
        <v>14485</v>
      </c>
      <c r="AW530" s="513" t="s">
        <v>14486</v>
      </c>
      <c r="AX530" s="513" t="s">
        <v>14487</v>
      </c>
      <c r="AY530" s="612" t="s">
        <v>14488</v>
      </c>
    </row>
    <row r="531" spans="2:51" ht="15" customHeight="1" outlineLevel="1" thickBot="1">
      <c r="B531" s="1735">
        <v>0</v>
      </c>
      <c r="C531" s="1736">
        <v>0</v>
      </c>
      <c r="D531" s="1736">
        <v>0</v>
      </c>
      <c r="E531" s="1736">
        <v>0</v>
      </c>
      <c r="F531" s="1736">
        <v>0</v>
      </c>
      <c r="G531" s="1736">
        <v>0</v>
      </c>
      <c r="H531" s="1736">
        <v>0</v>
      </c>
      <c r="I531" s="1736">
        <v>0</v>
      </c>
      <c r="J531" s="547">
        <v>0</v>
      </c>
      <c r="K531" s="547">
        <v>0</v>
      </c>
      <c r="L531" s="562">
        <f t="shared" si="48"/>
        <v>0</v>
      </c>
      <c r="M531" s="555">
        <v>0</v>
      </c>
      <c r="N531" s="564"/>
      <c r="O531" s="564"/>
      <c r="P531" s="564"/>
      <c r="Q531" s="542">
        <f t="shared" si="49"/>
        <v>0</v>
      </c>
      <c r="R531" s="550">
        <f t="shared" si="50"/>
        <v>0</v>
      </c>
      <c r="S531" s="550">
        <f t="shared" si="51"/>
        <v>0</v>
      </c>
      <c r="T531" s="547">
        <v>0</v>
      </c>
      <c r="U531" s="547">
        <v>0</v>
      </c>
      <c r="V531" s="547">
        <v>0</v>
      </c>
      <c r="X531" s="231" t="s">
        <v>14489</v>
      </c>
      <c r="Z531" s="1369"/>
      <c r="AB531" s="1361"/>
      <c r="AC531" s="1362"/>
      <c r="AD531" s="582">
        <v>518</v>
      </c>
      <c r="AE531" s="576" t="s">
        <v>14490</v>
      </c>
      <c r="AF531" s="593" t="s">
        <v>14491</v>
      </c>
      <c r="AG531" s="593" t="s">
        <v>14492</v>
      </c>
      <c r="AH531" s="593" t="s">
        <v>14493</v>
      </c>
      <c r="AI531" s="593" t="s">
        <v>14494</v>
      </c>
      <c r="AJ531" s="593" t="s">
        <v>14495</v>
      </c>
      <c r="AK531" s="594" t="s">
        <v>14496</v>
      </c>
      <c r="AL531" s="595" t="s">
        <v>14497</v>
      </c>
      <c r="AM531" s="596" t="s">
        <v>14498</v>
      </c>
      <c r="AN531" s="596" t="s">
        <v>14499</v>
      </c>
      <c r="AO531" s="562" t="s">
        <v>14500</v>
      </c>
      <c r="AP531" s="577" t="s">
        <v>14501</v>
      </c>
      <c r="AQ531" s="557"/>
      <c r="AR531" s="557"/>
      <c r="AS531" s="557"/>
      <c r="AT531" s="542" t="s">
        <v>14502</v>
      </c>
      <c r="AU531" s="499" t="s">
        <v>14503</v>
      </c>
      <c r="AV531" s="499" t="s">
        <v>14504</v>
      </c>
      <c r="AW531" s="513" t="s">
        <v>14505</v>
      </c>
      <c r="AX531" s="513" t="s">
        <v>14506</v>
      </c>
      <c r="AY531" s="612" t="s">
        <v>14507</v>
      </c>
    </row>
    <row r="532" spans="2:51" ht="15" customHeight="1" outlineLevel="1" thickBot="1">
      <c r="B532" s="1735">
        <v>0</v>
      </c>
      <c r="C532" s="1736">
        <v>0</v>
      </c>
      <c r="D532" s="1736">
        <v>0</v>
      </c>
      <c r="E532" s="1736">
        <v>0</v>
      </c>
      <c r="F532" s="1736">
        <v>0</v>
      </c>
      <c r="G532" s="1736">
        <v>0</v>
      </c>
      <c r="H532" s="1736">
        <v>0</v>
      </c>
      <c r="I532" s="1736">
        <v>0</v>
      </c>
      <c r="J532" s="547">
        <v>0</v>
      </c>
      <c r="K532" s="547">
        <v>0</v>
      </c>
      <c r="L532" s="562">
        <f t="shared" si="48"/>
        <v>0</v>
      </c>
      <c r="M532" s="555">
        <v>0</v>
      </c>
      <c r="N532" s="564"/>
      <c r="O532" s="564"/>
      <c r="P532" s="564"/>
      <c r="Q532" s="542">
        <f t="shared" si="49"/>
        <v>0</v>
      </c>
      <c r="R532" s="550">
        <f t="shared" si="50"/>
        <v>0</v>
      </c>
      <c r="S532" s="550">
        <f t="shared" si="51"/>
        <v>0</v>
      </c>
      <c r="T532" s="547">
        <v>0</v>
      </c>
      <c r="U532" s="547">
        <v>0</v>
      </c>
      <c r="V532" s="547">
        <v>0</v>
      </c>
      <c r="X532" s="231" t="s">
        <v>14508</v>
      </c>
      <c r="Z532" s="1369"/>
      <c r="AB532" s="1361"/>
      <c r="AC532" s="1362"/>
      <c r="AD532" s="582">
        <v>519</v>
      </c>
      <c r="AE532" s="576" t="s">
        <v>14509</v>
      </c>
      <c r="AF532" s="593" t="s">
        <v>14510</v>
      </c>
      <c r="AG532" s="593" t="s">
        <v>14511</v>
      </c>
      <c r="AH532" s="593" t="s">
        <v>14512</v>
      </c>
      <c r="AI532" s="593" t="s">
        <v>14513</v>
      </c>
      <c r="AJ532" s="593" t="s">
        <v>14514</v>
      </c>
      <c r="AK532" s="594" t="s">
        <v>14515</v>
      </c>
      <c r="AL532" s="595" t="s">
        <v>14516</v>
      </c>
      <c r="AM532" s="596" t="s">
        <v>14517</v>
      </c>
      <c r="AN532" s="596" t="s">
        <v>14518</v>
      </c>
      <c r="AO532" s="562" t="s">
        <v>14519</v>
      </c>
      <c r="AP532" s="577" t="s">
        <v>14520</v>
      </c>
      <c r="AQ532" s="557"/>
      <c r="AR532" s="557"/>
      <c r="AS532" s="557"/>
      <c r="AT532" s="542" t="s">
        <v>14521</v>
      </c>
      <c r="AU532" s="499" t="s">
        <v>14522</v>
      </c>
      <c r="AV532" s="499" t="s">
        <v>14523</v>
      </c>
      <c r="AW532" s="513" t="s">
        <v>14524</v>
      </c>
      <c r="AX532" s="513" t="s">
        <v>14525</v>
      </c>
      <c r="AY532" s="612" t="s">
        <v>14526</v>
      </c>
    </row>
    <row r="533" spans="2:51" ht="15" customHeight="1" outlineLevel="1" thickBot="1">
      <c r="B533" s="1735">
        <v>0</v>
      </c>
      <c r="C533" s="1736">
        <v>0</v>
      </c>
      <c r="D533" s="1736">
        <v>0</v>
      </c>
      <c r="E533" s="1736">
        <v>0</v>
      </c>
      <c r="F533" s="1736">
        <v>0</v>
      </c>
      <c r="G533" s="1736">
        <v>0</v>
      </c>
      <c r="H533" s="1736">
        <v>0</v>
      </c>
      <c r="I533" s="1736">
        <v>0</v>
      </c>
      <c r="J533" s="547">
        <v>0</v>
      </c>
      <c r="K533" s="547">
        <v>0</v>
      </c>
      <c r="L533" s="562">
        <f t="shared" si="48"/>
        <v>0</v>
      </c>
      <c r="M533" s="555">
        <v>0</v>
      </c>
      <c r="N533" s="564"/>
      <c r="O533" s="564"/>
      <c r="P533" s="564"/>
      <c r="Q533" s="542">
        <f t="shared" si="49"/>
        <v>0</v>
      </c>
      <c r="R533" s="550">
        <f t="shared" si="50"/>
        <v>0</v>
      </c>
      <c r="S533" s="550">
        <f t="shared" si="51"/>
        <v>0</v>
      </c>
      <c r="T533" s="547">
        <v>0</v>
      </c>
      <c r="U533" s="547">
        <v>0</v>
      </c>
      <c r="V533" s="547">
        <v>0</v>
      </c>
      <c r="X533" s="231" t="s">
        <v>14527</v>
      </c>
      <c r="Z533" s="1369"/>
      <c r="AB533" s="1361"/>
      <c r="AC533" s="1362"/>
      <c r="AD533" s="582">
        <v>520</v>
      </c>
      <c r="AE533" s="576" t="s">
        <v>14528</v>
      </c>
      <c r="AF533" s="593" t="s">
        <v>14529</v>
      </c>
      <c r="AG533" s="593" t="s">
        <v>14530</v>
      </c>
      <c r="AH533" s="593" t="s">
        <v>14531</v>
      </c>
      <c r="AI533" s="593" t="s">
        <v>14532</v>
      </c>
      <c r="AJ533" s="593" t="s">
        <v>14533</v>
      </c>
      <c r="AK533" s="594" t="s">
        <v>14534</v>
      </c>
      <c r="AL533" s="595" t="s">
        <v>14535</v>
      </c>
      <c r="AM533" s="596" t="s">
        <v>14536</v>
      </c>
      <c r="AN533" s="596" t="s">
        <v>14537</v>
      </c>
      <c r="AO533" s="562" t="s">
        <v>14538</v>
      </c>
      <c r="AP533" s="577" t="s">
        <v>14539</v>
      </c>
      <c r="AQ533" s="557"/>
      <c r="AR533" s="557"/>
      <c r="AS533" s="557"/>
      <c r="AT533" s="542" t="s">
        <v>14540</v>
      </c>
      <c r="AU533" s="499" t="s">
        <v>14541</v>
      </c>
      <c r="AV533" s="499" t="s">
        <v>14542</v>
      </c>
      <c r="AW533" s="513" t="s">
        <v>14543</v>
      </c>
      <c r="AX533" s="513" t="s">
        <v>14544</v>
      </c>
      <c r="AY533" s="612" t="s">
        <v>14545</v>
      </c>
    </row>
    <row r="534" spans="2:51" ht="15" customHeight="1" outlineLevel="1" thickBot="1">
      <c r="B534" s="1735">
        <v>0</v>
      </c>
      <c r="C534" s="1736">
        <v>0</v>
      </c>
      <c r="D534" s="1736">
        <v>0</v>
      </c>
      <c r="E534" s="1736">
        <v>0</v>
      </c>
      <c r="F534" s="1736">
        <v>0</v>
      </c>
      <c r="G534" s="1736">
        <v>0</v>
      </c>
      <c r="H534" s="1736">
        <v>0</v>
      </c>
      <c r="I534" s="1736">
        <v>0</v>
      </c>
      <c r="J534" s="547">
        <v>0</v>
      </c>
      <c r="K534" s="547">
        <v>0</v>
      </c>
      <c r="L534" s="562">
        <f t="shared" si="48"/>
        <v>0</v>
      </c>
      <c r="M534" s="555">
        <v>0</v>
      </c>
      <c r="N534" s="564"/>
      <c r="O534" s="564"/>
      <c r="P534" s="564"/>
      <c r="Q534" s="542">
        <f t="shared" si="49"/>
        <v>0</v>
      </c>
      <c r="R534" s="550">
        <f t="shared" si="50"/>
        <v>0</v>
      </c>
      <c r="S534" s="550">
        <f t="shared" si="51"/>
        <v>0</v>
      </c>
      <c r="T534" s="547">
        <v>0</v>
      </c>
      <c r="U534" s="547">
        <v>0</v>
      </c>
      <c r="V534" s="547">
        <v>0</v>
      </c>
      <c r="X534" s="231" t="s">
        <v>14546</v>
      </c>
      <c r="Z534" s="1369"/>
      <c r="AB534" s="1361"/>
      <c r="AC534" s="1362"/>
      <c r="AD534" s="582">
        <v>521</v>
      </c>
      <c r="AE534" s="576" t="s">
        <v>14547</v>
      </c>
      <c r="AF534" s="593" t="s">
        <v>14548</v>
      </c>
      <c r="AG534" s="593" t="s">
        <v>14549</v>
      </c>
      <c r="AH534" s="593" t="s">
        <v>14550</v>
      </c>
      <c r="AI534" s="593" t="s">
        <v>14551</v>
      </c>
      <c r="AJ534" s="593" t="s">
        <v>14552</v>
      </c>
      <c r="AK534" s="594" t="s">
        <v>14553</v>
      </c>
      <c r="AL534" s="595" t="s">
        <v>14554</v>
      </c>
      <c r="AM534" s="596" t="s">
        <v>14555</v>
      </c>
      <c r="AN534" s="596" t="s">
        <v>14556</v>
      </c>
      <c r="AO534" s="562" t="s">
        <v>14557</v>
      </c>
      <c r="AP534" s="577" t="s">
        <v>14558</v>
      </c>
      <c r="AQ534" s="557"/>
      <c r="AR534" s="557"/>
      <c r="AS534" s="557"/>
      <c r="AT534" s="542" t="s">
        <v>14559</v>
      </c>
      <c r="AU534" s="499" t="s">
        <v>14560</v>
      </c>
      <c r="AV534" s="499" t="s">
        <v>14561</v>
      </c>
      <c r="AW534" s="513" t="s">
        <v>14562</v>
      </c>
      <c r="AX534" s="513" t="s">
        <v>14563</v>
      </c>
      <c r="AY534" s="612" t="s">
        <v>14564</v>
      </c>
    </row>
    <row r="535" spans="2:51" ht="15" customHeight="1" outlineLevel="1" thickBot="1">
      <c r="B535" s="1735">
        <v>0</v>
      </c>
      <c r="C535" s="1736">
        <v>0</v>
      </c>
      <c r="D535" s="1736">
        <v>0</v>
      </c>
      <c r="E535" s="1736">
        <v>0</v>
      </c>
      <c r="F535" s="1736">
        <v>0</v>
      </c>
      <c r="G535" s="1736">
        <v>0</v>
      </c>
      <c r="H535" s="1736">
        <v>0</v>
      </c>
      <c r="I535" s="1736">
        <v>0</v>
      </c>
      <c r="J535" s="547">
        <v>0</v>
      </c>
      <c r="K535" s="547">
        <v>0</v>
      </c>
      <c r="L535" s="562">
        <f t="shared" si="48"/>
        <v>0</v>
      </c>
      <c r="M535" s="555">
        <v>0</v>
      </c>
      <c r="N535" s="564"/>
      <c r="O535" s="564"/>
      <c r="P535" s="564"/>
      <c r="Q535" s="542">
        <f t="shared" si="49"/>
        <v>0</v>
      </c>
      <c r="R535" s="550">
        <f t="shared" si="50"/>
        <v>0</v>
      </c>
      <c r="S535" s="550">
        <f t="shared" si="51"/>
        <v>0</v>
      </c>
      <c r="T535" s="547">
        <v>0</v>
      </c>
      <c r="U535" s="547">
        <v>0</v>
      </c>
      <c r="V535" s="547">
        <v>0</v>
      </c>
      <c r="X535" s="231" t="s">
        <v>14565</v>
      </c>
      <c r="Z535" s="1369"/>
      <c r="AB535" s="1361"/>
      <c r="AC535" s="1362"/>
      <c r="AD535" s="582">
        <v>522</v>
      </c>
      <c r="AE535" s="576" t="s">
        <v>14566</v>
      </c>
      <c r="AF535" s="593" t="s">
        <v>14567</v>
      </c>
      <c r="AG535" s="593" t="s">
        <v>14568</v>
      </c>
      <c r="AH535" s="593" t="s">
        <v>14569</v>
      </c>
      <c r="AI535" s="593" t="s">
        <v>14570</v>
      </c>
      <c r="AJ535" s="593" t="s">
        <v>14571</v>
      </c>
      <c r="AK535" s="594" t="s">
        <v>14572</v>
      </c>
      <c r="AL535" s="595" t="s">
        <v>14573</v>
      </c>
      <c r="AM535" s="596" t="s">
        <v>14574</v>
      </c>
      <c r="AN535" s="596" t="s">
        <v>14575</v>
      </c>
      <c r="AO535" s="562" t="s">
        <v>14576</v>
      </c>
      <c r="AP535" s="577" t="s">
        <v>14577</v>
      </c>
      <c r="AQ535" s="557"/>
      <c r="AR535" s="557"/>
      <c r="AS535" s="557"/>
      <c r="AT535" s="542" t="s">
        <v>14578</v>
      </c>
      <c r="AU535" s="499" t="s">
        <v>14579</v>
      </c>
      <c r="AV535" s="499" t="s">
        <v>14580</v>
      </c>
      <c r="AW535" s="513" t="s">
        <v>14581</v>
      </c>
      <c r="AX535" s="513" t="s">
        <v>14582</v>
      </c>
      <c r="AY535" s="612" t="s">
        <v>14583</v>
      </c>
    </row>
    <row r="536" spans="2:51" ht="15" customHeight="1" outlineLevel="1" thickBot="1">
      <c r="B536" s="1735">
        <v>0</v>
      </c>
      <c r="C536" s="1736">
        <v>0</v>
      </c>
      <c r="D536" s="1736">
        <v>0</v>
      </c>
      <c r="E536" s="1736">
        <v>0</v>
      </c>
      <c r="F536" s="1736">
        <v>0</v>
      </c>
      <c r="G536" s="1736">
        <v>0</v>
      </c>
      <c r="H536" s="1736">
        <v>0</v>
      </c>
      <c r="I536" s="1736">
        <v>0</v>
      </c>
      <c r="J536" s="547">
        <v>0</v>
      </c>
      <c r="K536" s="547">
        <v>0</v>
      </c>
      <c r="L536" s="562">
        <f t="shared" si="48"/>
        <v>0</v>
      </c>
      <c r="M536" s="555">
        <v>0</v>
      </c>
      <c r="N536" s="564"/>
      <c r="O536" s="564"/>
      <c r="P536" s="564"/>
      <c r="Q536" s="542">
        <f t="shared" si="49"/>
        <v>0</v>
      </c>
      <c r="R536" s="550">
        <f t="shared" si="50"/>
        <v>0</v>
      </c>
      <c r="S536" s="550">
        <f t="shared" si="51"/>
        <v>0</v>
      </c>
      <c r="T536" s="547">
        <v>0</v>
      </c>
      <c r="U536" s="547">
        <v>0</v>
      </c>
      <c r="V536" s="547">
        <v>0</v>
      </c>
      <c r="X536" s="231" t="s">
        <v>14584</v>
      </c>
      <c r="Z536" s="1369"/>
      <c r="AB536" s="1361"/>
      <c r="AC536" s="1362"/>
      <c r="AD536" s="582">
        <v>523</v>
      </c>
      <c r="AE536" s="576" t="s">
        <v>14585</v>
      </c>
      <c r="AF536" s="593" t="s">
        <v>14586</v>
      </c>
      <c r="AG536" s="593" t="s">
        <v>14587</v>
      </c>
      <c r="AH536" s="593" t="s">
        <v>14588</v>
      </c>
      <c r="AI536" s="593" t="s">
        <v>14589</v>
      </c>
      <c r="AJ536" s="593" t="s">
        <v>14590</v>
      </c>
      <c r="AK536" s="594" t="s">
        <v>14591</v>
      </c>
      <c r="AL536" s="595" t="s">
        <v>14592</v>
      </c>
      <c r="AM536" s="596" t="s">
        <v>14593</v>
      </c>
      <c r="AN536" s="596" t="s">
        <v>14594</v>
      </c>
      <c r="AO536" s="562" t="s">
        <v>14595</v>
      </c>
      <c r="AP536" s="577" t="s">
        <v>14596</v>
      </c>
      <c r="AQ536" s="557"/>
      <c r="AR536" s="557"/>
      <c r="AS536" s="557"/>
      <c r="AT536" s="542" t="s">
        <v>14597</v>
      </c>
      <c r="AU536" s="499" t="s">
        <v>14598</v>
      </c>
      <c r="AV536" s="499" t="s">
        <v>14599</v>
      </c>
      <c r="AW536" s="513" t="s">
        <v>14600</v>
      </c>
      <c r="AX536" s="513" t="s">
        <v>14601</v>
      </c>
      <c r="AY536" s="612" t="s">
        <v>14602</v>
      </c>
    </row>
    <row r="537" spans="2:51" ht="15" customHeight="1" outlineLevel="1" thickBot="1">
      <c r="B537" s="1735">
        <v>0</v>
      </c>
      <c r="C537" s="1736">
        <v>0</v>
      </c>
      <c r="D537" s="1736">
        <v>0</v>
      </c>
      <c r="E537" s="1736">
        <v>0</v>
      </c>
      <c r="F537" s="1736">
        <v>0</v>
      </c>
      <c r="G537" s="1736">
        <v>0</v>
      </c>
      <c r="H537" s="1736">
        <v>0</v>
      </c>
      <c r="I537" s="1736">
        <v>0</v>
      </c>
      <c r="J537" s="547">
        <v>0</v>
      </c>
      <c r="K537" s="547">
        <v>0</v>
      </c>
      <c r="L537" s="562">
        <f t="shared" si="48"/>
        <v>0</v>
      </c>
      <c r="M537" s="555">
        <v>0</v>
      </c>
      <c r="N537" s="564"/>
      <c r="O537" s="564"/>
      <c r="P537" s="564"/>
      <c r="Q537" s="542">
        <f t="shared" si="49"/>
        <v>0</v>
      </c>
      <c r="R537" s="550">
        <f t="shared" si="50"/>
        <v>0</v>
      </c>
      <c r="S537" s="550">
        <f t="shared" si="51"/>
        <v>0</v>
      </c>
      <c r="T537" s="547">
        <v>0</v>
      </c>
      <c r="U537" s="547">
        <v>0</v>
      </c>
      <c r="V537" s="547">
        <v>0</v>
      </c>
      <c r="X537" s="231" t="s">
        <v>14603</v>
      </c>
      <c r="Z537" s="1369"/>
      <c r="AB537" s="1361"/>
      <c r="AC537" s="1362"/>
      <c r="AD537" s="582">
        <v>524</v>
      </c>
      <c r="AE537" s="576" t="s">
        <v>14604</v>
      </c>
      <c r="AF537" s="593" t="s">
        <v>14605</v>
      </c>
      <c r="AG537" s="593" t="s">
        <v>14606</v>
      </c>
      <c r="AH537" s="593" t="s">
        <v>14607</v>
      </c>
      <c r="AI537" s="593" t="s">
        <v>14608</v>
      </c>
      <c r="AJ537" s="593" t="s">
        <v>14609</v>
      </c>
      <c r="AK537" s="594" t="s">
        <v>14610</v>
      </c>
      <c r="AL537" s="595" t="s">
        <v>14611</v>
      </c>
      <c r="AM537" s="596" t="s">
        <v>14612</v>
      </c>
      <c r="AN537" s="596" t="s">
        <v>14613</v>
      </c>
      <c r="AO537" s="562" t="s">
        <v>14614</v>
      </c>
      <c r="AP537" s="577" t="s">
        <v>14615</v>
      </c>
      <c r="AQ537" s="557"/>
      <c r="AR537" s="557"/>
      <c r="AS537" s="557"/>
      <c r="AT537" s="542" t="s">
        <v>14616</v>
      </c>
      <c r="AU537" s="499" t="s">
        <v>14617</v>
      </c>
      <c r="AV537" s="499" t="s">
        <v>14618</v>
      </c>
      <c r="AW537" s="513" t="s">
        <v>14619</v>
      </c>
      <c r="AX537" s="513" t="s">
        <v>14620</v>
      </c>
      <c r="AY537" s="612" t="s">
        <v>14621</v>
      </c>
    </row>
    <row r="538" spans="2:51" ht="15" customHeight="1" outlineLevel="1" thickBot="1">
      <c r="B538" s="1735">
        <v>0</v>
      </c>
      <c r="C538" s="1736">
        <v>0</v>
      </c>
      <c r="D538" s="1736">
        <v>0</v>
      </c>
      <c r="E538" s="1736">
        <v>0</v>
      </c>
      <c r="F538" s="1736">
        <v>0</v>
      </c>
      <c r="G538" s="1736">
        <v>0</v>
      </c>
      <c r="H538" s="1736">
        <v>0</v>
      </c>
      <c r="I538" s="1736">
        <v>0</v>
      </c>
      <c r="J538" s="547">
        <v>0</v>
      </c>
      <c r="K538" s="547">
        <v>0</v>
      </c>
      <c r="L538" s="562">
        <f t="shared" si="48"/>
        <v>0</v>
      </c>
      <c r="M538" s="555">
        <v>0</v>
      </c>
      <c r="N538" s="564"/>
      <c r="O538" s="564"/>
      <c r="P538" s="564"/>
      <c r="Q538" s="542">
        <f t="shared" si="49"/>
        <v>0</v>
      </c>
      <c r="R538" s="550">
        <f t="shared" si="50"/>
        <v>0</v>
      </c>
      <c r="S538" s="550">
        <f t="shared" si="51"/>
        <v>0</v>
      </c>
      <c r="T538" s="547">
        <v>0</v>
      </c>
      <c r="U538" s="547">
        <v>0</v>
      </c>
      <c r="V538" s="547">
        <v>0</v>
      </c>
      <c r="X538" s="231" t="s">
        <v>14622</v>
      </c>
      <c r="Z538" s="1369"/>
      <c r="AB538" s="1361"/>
      <c r="AC538" s="1362"/>
      <c r="AD538" s="582">
        <v>525</v>
      </c>
      <c r="AE538" s="576" t="s">
        <v>14623</v>
      </c>
      <c r="AF538" s="593" t="s">
        <v>14624</v>
      </c>
      <c r="AG538" s="593" t="s">
        <v>14625</v>
      </c>
      <c r="AH538" s="593" t="s">
        <v>14626</v>
      </c>
      <c r="AI538" s="593" t="s">
        <v>14627</v>
      </c>
      <c r="AJ538" s="593" t="s">
        <v>14628</v>
      </c>
      <c r="AK538" s="594" t="s">
        <v>14629</v>
      </c>
      <c r="AL538" s="595" t="s">
        <v>14630</v>
      </c>
      <c r="AM538" s="596" t="s">
        <v>14631</v>
      </c>
      <c r="AN538" s="596" t="s">
        <v>14632</v>
      </c>
      <c r="AO538" s="562" t="s">
        <v>14633</v>
      </c>
      <c r="AP538" s="577" t="s">
        <v>14634</v>
      </c>
      <c r="AQ538" s="557"/>
      <c r="AR538" s="557"/>
      <c r="AS538" s="557"/>
      <c r="AT538" s="542" t="s">
        <v>14635</v>
      </c>
      <c r="AU538" s="499" t="s">
        <v>14636</v>
      </c>
      <c r="AV538" s="499" t="s">
        <v>14637</v>
      </c>
      <c r="AW538" s="513" t="s">
        <v>14638</v>
      </c>
      <c r="AX538" s="513" t="s">
        <v>14639</v>
      </c>
      <c r="AY538" s="612" t="s">
        <v>14640</v>
      </c>
    </row>
    <row r="539" spans="2:51" ht="15" customHeight="1" outlineLevel="1" thickBot="1">
      <c r="B539" s="1735">
        <v>0</v>
      </c>
      <c r="C539" s="1736">
        <v>0</v>
      </c>
      <c r="D539" s="1736">
        <v>0</v>
      </c>
      <c r="E539" s="1736">
        <v>0</v>
      </c>
      <c r="F539" s="1736">
        <v>0</v>
      </c>
      <c r="G539" s="1736">
        <v>0</v>
      </c>
      <c r="H539" s="1736">
        <v>0</v>
      </c>
      <c r="I539" s="1736">
        <v>0</v>
      </c>
      <c r="J539" s="547">
        <v>0</v>
      </c>
      <c r="K539" s="547">
        <v>0</v>
      </c>
      <c r="L539" s="562">
        <f t="shared" si="48"/>
        <v>0</v>
      </c>
      <c r="M539" s="555">
        <v>0</v>
      </c>
      <c r="N539" s="564"/>
      <c r="O539" s="564"/>
      <c r="P539" s="564"/>
      <c r="Q539" s="542">
        <f t="shared" si="49"/>
        <v>0</v>
      </c>
      <c r="R539" s="550">
        <f t="shared" si="50"/>
        <v>0</v>
      </c>
      <c r="S539" s="550">
        <f t="shared" si="51"/>
        <v>0</v>
      </c>
      <c r="T539" s="547">
        <v>0</v>
      </c>
      <c r="U539" s="547">
        <v>0</v>
      </c>
      <c r="V539" s="547">
        <v>0</v>
      </c>
      <c r="X539" s="231" t="s">
        <v>14641</v>
      </c>
      <c r="Z539" s="1369"/>
      <c r="AB539" s="1361"/>
      <c r="AC539" s="1362"/>
      <c r="AD539" s="582">
        <v>526</v>
      </c>
      <c r="AE539" s="576" t="s">
        <v>14642</v>
      </c>
      <c r="AF539" s="593" t="s">
        <v>14643</v>
      </c>
      <c r="AG539" s="593" t="s">
        <v>14644</v>
      </c>
      <c r="AH539" s="593" t="s">
        <v>14645</v>
      </c>
      <c r="AI539" s="593" t="s">
        <v>14646</v>
      </c>
      <c r="AJ539" s="593" t="s">
        <v>14647</v>
      </c>
      <c r="AK539" s="594" t="s">
        <v>14648</v>
      </c>
      <c r="AL539" s="595" t="s">
        <v>14649</v>
      </c>
      <c r="AM539" s="596" t="s">
        <v>14650</v>
      </c>
      <c r="AN539" s="596" t="s">
        <v>14651</v>
      </c>
      <c r="AO539" s="562" t="s">
        <v>14652</v>
      </c>
      <c r="AP539" s="577" t="s">
        <v>14653</v>
      </c>
      <c r="AQ539" s="557"/>
      <c r="AR539" s="557"/>
      <c r="AS539" s="557"/>
      <c r="AT539" s="542" t="s">
        <v>14654</v>
      </c>
      <c r="AU539" s="499" t="s">
        <v>14655</v>
      </c>
      <c r="AV539" s="499" t="s">
        <v>14656</v>
      </c>
      <c r="AW539" s="513" t="s">
        <v>14657</v>
      </c>
      <c r="AX539" s="513" t="s">
        <v>14658</v>
      </c>
      <c r="AY539" s="612" t="s">
        <v>14659</v>
      </c>
    </row>
    <row r="540" spans="2:51" ht="15" customHeight="1" outlineLevel="1" thickBot="1">
      <c r="B540" s="1735">
        <v>0</v>
      </c>
      <c r="C540" s="1736">
        <v>0</v>
      </c>
      <c r="D540" s="1736">
        <v>0</v>
      </c>
      <c r="E540" s="1736">
        <v>0</v>
      </c>
      <c r="F540" s="1736">
        <v>0</v>
      </c>
      <c r="G540" s="1736">
        <v>0</v>
      </c>
      <c r="H540" s="1736">
        <v>0</v>
      </c>
      <c r="I540" s="1736">
        <v>0</v>
      </c>
      <c r="J540" s="547">
        <v>0</v>
      </c>
      <c r="K540" s="547">
        <v>0</v>
      </c>
      <c r="L540" s="562">
        <f t="shared" si="48"/>
        <v>0</v>
      </c>
      <c r="M540" s="555">
        <v>0</v>
      </c>
      <c r="N540" s="564"/>
      <c r="O540" s="564"/>
      <c r="P540" s="564"/>
      <c r="Q540" s="542">
        <f t="shared" si="49"/>
        <v>0</v>
      </c>
      <c r="R540" s="550">
        <f t="shared" si="50"/>
        <v>0</v>
      </c>
      <c r="S540" s="550">
        <f t="shared" si="51"/>
        <v>0</v>
      </c>
      <c r="T540" s="547">
        <v>0</v>
      </c>
      <c r="U540" s="547">
        <v>0</v>
      </c>
      <c r="V540" s="547">
        <v>0</v>
      </c>
      <c r="X540" s="231" t="s">
        <v>14660</v>
      </c>
      <c r="Z540" s="1369"/>
      <c r="AB540" s="1361"/>
      <c r="AC540" s="1362"/>
      <c r="AD540" s="582">
        <v>527</v>
      </c>
      <c r="AE540" s="576" t="s">
        <v>14661</v>
      </c>
      <c r="AF540" s="593" t="s">
        <v>14662</v>
      </c>
      <c r="AG540" s="593" t="s">
        <v>14663</v>
      </c>
      <c r="AH540" s="593" t="s">
        <v>14664</v>
      </c>
      <c r="AI540" s="593" t="s">
        <v>14665</v>
      </c>
      <c r="AJ540" s="593" t="s">
        <v>14666</v>
      </c>
      <c r="AK540" s="594" t="s">
        <v>14667</v>
      </c>
      <c r="AL540" s="595" t="s">
        <v>14668</v>
      </c>
      <c r="AM540" s="596" t="s">
        <v>14669</v>
      </c>
      <c r="AN540" s="596" t="s">
        <v>14670</v>
      </c>
      <c r="AO540" s="562" t="s">
        <v>14671</v>
      </c>
      <c r="AP540" s="577" t="s">
        <v>14672</v>
      </c>
      <c r="AQ540" s="557"/>
      <c r="AR540" s="557"/>
      <c r="AS540" s="557"/>
      <c r="AT540" s="542" t="s">
        <v>14673</v>
      </c>
      <c r="AU540" s="499" t="s">
        <v>14674</v>
      </c>
      <c r="AV540" s="499" t="s">
        <v>14675</v>
      </c>
      <c r="AW540" s="513" t="s">
        <v>14676</v>
      </c>
      <c r="AX540" s="513" t="s">
        <v>14677</v>
      </c>
      <c r="AY540" s="612" t="s">
        <v>14678</v>
      </c>
    </row>
    <row r="541" spans="2:51" ht="15" customHeight="1" outlineLevel="1" thickBot="1">
      <c r="B541" s="1735">
        <v>0</v>
      </c>
      <c r="C541" s="1736">
        <v>0</v>
      </c>
      <c r="D541" s="1736">
        <v>0</v>
      </c>
      <c r="E541" s="1736">
        <v>0</v>
      </c>
      <c r="F541" s="1736">
        <v>0</v>
      </c>
      <c r="G541" s="1736">
        <v>0</v>
      </c>
      <c r="H541" s="1736">
        <v>0</v>
      </c>
      <c r="I541" s="1736">
        <v>0</v>
      </c>
      <c r="J541" s="547">
        <v>0</v>
      </c>
      <c r="K541" s="547">
        <v>0</v>
      </c>
      <c r="L541" s="562">
        <f t="shared" si="48"/>
        <v>0</v>
      </c>
      <c r="M541" s="555">
        <v>0</v>
      </c>
      <c r="N541" s="564"/>
      <c r="O541" s="564"/>
      <c r="P541" s="564"/>
      <c r="Q541" s="542">
        <f t="shared" si="49"/>
        <v>0</v>
      </c>
      <c r="R541" s="550">
        <f t="shared" si="50"/>
        <v>0</v>
      </c>
      <c r="S541" s="550">
        <f t="shared" si="51"/>
        <v>0</v>
      </c>
      <c r="T541" s="547">
        <v>0</v>
      </c>
      <c r="U541" s="547">
        <v>0</v>
      </c>
      <c r="V541" s="547">
        <v>0</v>
      </c>
      <c r="X541" s="231" t="s">
        <v>14679</v>
      </c>
      <c r="Z541" s="1369"/>
      <c r="AB541" s="1361"/>
      <c r="AC541" s="1362"/>
      <c r="AD541" s="582">
        <v>528</v>
      </c>
      <c r="AE541" s="576" t="s">
        <v>14680</v>
      </c>
      <c r="AF541" s="593" t="s">
        <v>14681</v>
      </c>
      <c r="AG541" s="593" t="s">
        <v>14682</v>
      </c>
      <c r="AH541" s="593" t="s">
        <v>14683</v>
      </c>
      <c r="AI541" s="593" t="s">
        <v>14684</v>
      </c>
      <c r="AJ541" s="593" t="s">
        <v>14685</v>
      </c>
      <c r="AK541" s="594" t="s">
        <v>14686</v>
      </c>
      <c r="AL541" s="595" t="s">
        <v>14687</v>
      </c>
      <c r="AM541" s="596" t="s">
        <v>14688</v>
      </c>
      <c r="AN541" s="596" t="s">
        <v>14689</v>
      </c>
      <c r="AO541" s="562" t="s">
        <v>14690</v>
      </c>
      <c r="AP541" s="577" t="s">
        <v>14691</v>
      </c>
      <c r="AQ541" s="557"/>
      <c r="AR541" s="557"/>
      <c r="AS541" s="557"/>
      <c r="AT541" s="542" t="s">
        <v>14692</v>
      </c>
      <c r="AU541" s="499" t="s">
        <v>14693</v>
      </c>
      <c r="AV541" s="499" t="s">
        <v>14694</v>
      </c>
      <c r="AW541" s="513" t="s">
        <v>14695</v>
      </c>
      <c r="AX541" s="513" t="s">
        <v>14696</v>
      </c>
      <c r="AY541" s="612" t="s">
        <v>14697</v>
      </c>
    </row>
    <row r="542" spans="2:51" ht="15" customHeight="1" outlineLevel="1" thickBot="1">
      <c r="B542" s="1735">
        <v>0</v>
      </c>
      <c r="C542" s="1736">
        <v>0</v>
      </c>
      <c r="D542" s="1736">
        <v>0</v>
      </c>
      <c r="E542" s="1736">
        <v>0</v>
      </c>
      <c r="F542" s="1736">
        <v>0</v>
      </c>
      <c r="G542" s="1736">
        <v>0</v>
      </c>
      <c r="H542" s="1736">
        <v>0</v>
      </c>
      <c r="I542" s="1736">
        <v>0</v>
      </c>
      <c r="J542" s="547">
        <v>0</v>
      </c>
      <c r="K542" s="547">
        <v>0</v>
      </c>
      <c r="L542" s="562">
        <f t="shared" si="48"/>
        <v>0</v>
      </c>
      <c r="M542" s="555">
        <v>0</v>
      </c>
      <c r="N542" s="564"/>
      <c r="O542" s="564"/>
      <c r="P542" s="564"/>
      <c r="Q542" s="542">
        <f t="shared" si="49"/>
        <v>0</v>
      </c>
      <c r="R542" s="550">
        <f t="shared" si="50"/>
        <v>0</v>
      </c>
      <c r="S542" s="550">
        <f t="shared" si="51"/>
        <v>0</v>
      </c>
      <c r="T542" s="547">
        <v>0</v>
      </c>
      <c r="U542" s="547">
        <v>0</v>
      </c>
      <c r="V542" s="547">
        <v>0</v>
      </c>
      <c r="X542" s="231" t="s">
        <v>14698</v>
      </c>
      <c r="Z542" s="1369"/>
      <c r="AB542" s="1361"/>
      <c r="AC542" s="1362"/>
      <c r="AD542" s="582">
        <v>529</v>
      </c>
      <c r="AE542" s="576" t="s">
        <v>14699</v>
      </c>
      <c r="AF542" s="593" t="s">
        <v>14700</v>
      </c>
      <c r="AG542" s="593" t="s">
        <v>14701</v>
      </c>
      <c r="AH542" s="593" t="s">
        <v>14702</v>
      </c>
      <c r="AI542" s="593" t="s">
        <v>14703</v>
      </c>
      <c r="AJ542" s="593" t="s">
        <v>14704</v>
      </c>
      <c r="AK542" s="594" t="s">
        <v>14705</v>
      </c>
      <c r="AL542" s="595" t="s">
        <v>14706</v>
      </c>
      <c r="AM542" s="596" t="s">
        <v>14707</v>
      </c>
      <c r="AN542" s="596" t="s">
        <v>14708</v>
      </c>
      <c r="AO542" s="562" t="s">
        <v>14709</v>
      </c>
      <c r="AP542" s="577" t="s">
        <v>14710</v>
      </c>
      <c r="AQ542" s="557"/>
      <c r="AR542" s="557"/>
      <c r="AS542" s="557"/>
      <c r="AT542" s="542" t="s">
        <v>14711</v>
      </c>
      <c r="AU542" s="499" t="s">
        <v>14712</v>
      </c>
      <c r="AV542" s="499" t="s">
        <v>14713</v>
      </c>
      <c r="AW542" s="513" t="s">
        <v>14714</v>
      </c>
      <c r="AX542" s="513" t="s">
        <v>14715</v>
      </c>
      <c r="AY542" s="612" t="s">
        <v>14716</v>
      </c>
    </row>
    <row r="543" spans="2:51" ht="15" customHeight="1" outlineLevel="1" thickBot="1">
      <c r="B543" s="1735">
        <v>0</v>
      </c>
      <c r="C543" s="1736">
        <v>0</v>
      </c>
      <c r="D543" s="1736">
        <v>0</v>
      </c>
      <c r="E543" s="1736">
        <v>0</v>
      </c>
      <c r="F543" s="1736">
        <v>0</v>
      </c>
      <c r="G543" s="1736">
        <v>0</v>
      </c>
      <c r="H543" s="1736">
        <v>0</v>
      </c>
      <c r="I543" s="1736">
        <v>0</v>
      </c>
      <c r="J543" s="547">
        <v>0</v>
      </c>
      <c r="K543" s="547">
        <v>0</v>
      </c>
      <c r="L543" s="562">
        <f t="shared" si="48"/>
        <v>0</v>
      </c>
      <c r="M543" s="555">
        <v>0</v>
      </c>
      <c r="N543" s="564"/>
      <c r="O543" s="564"/>
      <c r="P543" s="564"/>
      <c r="Q543" s="542">
        <f t="shared" si="49"/>
        <v>0</v>
      </c>
      <c r="R543" s="550">
        <f t="shared" si="50"/>
        <v>0</v>
      </c>
      <c r="S543" s="550">
        <f t="shared" si="51"/>
        <v>0</v>
      </c>
      <c r="T543" s="547">
        <v>0</v>
      </c>
      <c r="U543" s="547">
        <v>0</v>
      </c>
      <c r="V543" s="547">
        <v>0</v>
      </c>
      <c r="X543" s="231" t="s">
        <v>14717</v>
      </c>
      <c r="Z543" s="1369"/>
      <c r="AB543" s="1361"/>
      <c r="AC543" s="1362"/>
      <c r="AD543" s="582">
        <v>530</v>
      </c>
      <c r="AE543" s="576" t="s">
        <v>14718</v>
      </c>
      <c r="AF543" s="593" t="s">
        <v>14719</v>
      </c>
      <c r="AG543" s="593" t="s">
        <v>14720</v>
      </c>
      <c r="AH543" s="593" t="s">
        <v>14721</v>
      </c>
      <c r="AI543" s="593" t="s">
        <v>14722</v>
      </c>
      <c r="AJ543" s="593" t="s">
        <v>14723</v>
      </c>
      <c r="AK543" s="594" t="s">
        <v>14724</v>
      </c>
      <c r="AL543" s="595" t="s">
        <v>14725</v>
      </c>
      <c r="AM543" s="596" t="s">
        <v>14726</v>
      </c>
      <c r="AN543" s="596" t="s">
        <v>14727</v>
      </c>
      <c r="AO543" s="562" t="s">
        <v>14728</v>
      </c>
      <c r="AP543" s="577" t="s">
        <v>14729</v>
      </c>
      <c r="AQ543" s="557"/>
      <c r="AR543" s="557"/>
      <c r="AS543" s="557"/>
      <c r="AT543" s="542" t="s">
        <v>14730</v>
      </c>
      <c r="AU543" s="499" t="s">
        <v>14731</v>
      </c>
      <c r="AV543" s="499" t="s">
        <v>14732</v>
      </c>
      <c r="AW543" s="513" t="s">
        <v>14733</v>
      </c>
      <c r="AX543" s="513" t="s">
        <v>14734</v>
      </c>
      <c r="AY543" s="612" t="s">
        <v>14735</v>
      </c>
    </row>
    <row r="544" spans="2:51" ht="15" customHeight="1" outlineLevel="1" thickBot="1">
      <c r="B544" s="1735">
        <v>0</v>
      </c>
      <c r="C544" s="1736">
        <v>0</v>
      </c>
      <c r="D544" s="1736">
        <v>0</v>
      </c>
      <c r="E544" s="1736">
        <v>0</v>
      </c>
      <c r="F544" s="1736">
        <v>0</v>
      </c>
      <c r="G544" s="1736">
        <v>0</v>
      </c>
      <c r="H544" s="1736">
        <v>0</v>
      </c>
      <c r="I544" s="1736">
        <v>0</v>
      </c>
      <c r="J544" s="547">
        <v>0</v>
      </c>
      <c r="K544" s="547">
        <v>0</v>
      </c>
      <c r="L544" s="562">
        <f t="shared" si="48"/>
        <v>0</v>
      </c>
      <c r="M544" s="555">
        <v>0</v>
      </c>
      <c r="N544" s="564"/>
      <c r="O544" s="564"/>
      <c r="P544" s="564"/>
      <c r="Q544" s="542">
        <f t="shared" si="49"/>
        <v>0</v>
      </c>
      <c r="R544" s="550">
        <f t="shared" si="50"/>
        <v>0</v>
      </c>
      <c r="S544" s="550">
        <f t="shared" si="51"/>
        <v>0</v>
      </c>
      <c r="T544" s="547">
        <v>0</v>
      </c>
      <c r="U544" s="547">
        <v>0</v>
      </c>
      <c r="V544" s="547">
        <v>0</v>
      </c>
      <c r="X544" s="231" t="s">
        <v>14736</v>
      </c>
      <c r="Z544" s="1369"/>
      <c r="AB544" s="1361"/>
      <c r="AC544" s="1362"/>
      <c r="AD544" s="582">
        <v>531</v>
      </c>
      <c r="AE544" s="576" t="s">
        <v>14737</v>
      </c>
      <c r="AF544" s="593" t="s">
        <v>14738</v>
      </c>
      <c r="AG544" s="593" t="s">
        <v>14739</v>
      </c>
      <c r="AH544" s="593" t="s">
        <v>14740</v>
      </c>
      <c r="AI544" s="593" t="s">
        <v>14741</v>
      </c>
      <c r="AJ544" s="593" t="s">
        <v>14742</v>
      </c>
      <c r="AK544" s="594" t="s">
        <v>14743</v>
      </c>
      <c r="AL544" s="595" t="s">
        <v>14744</v>
      </c>
      <c r="AM544" s="596" t="s">
        <v>14745</v>
      </c>
      <c r="AN544" s="596" t="s">
        <v>14746</v>
      </c>
      <c r="AO544" s="562" t="s">
        <v>14747</v>
      </c>
      <c r="AP544" s="577" t="s">
        <v>14748</v>
      </c>
      <c r="AQ544" s="557"/>
      <c r="AR544" s="557"/>
      <c r="AS544" s="557"/>
      <c r="AT544" s="542" t="s">
        <v>14749</v>
      </c>
      <c r="AU544" s="499" t="s">
        <v>14750</v>
      </c>
      <c r="AV544" s="499" t="s">
        <v>14751</v>
      </c>
      <c r="AW544" s="513" t="s">
        <v>14752</v>
      </c>
      <c r="AX544" s="513" t="s">
        <v>14753</v>
      </c>
      <c r="AY544" s="612" t="s">
        <v>14754</v>
      </c>
    </row>
    <row r="545" spans="2:51" ht="15" customHeight="1" outlineLevel="1" thickBot="1">
      <c r="B545" s="1735">
        <v>0</v>
      </c>
      <c r="C545" s="1736">
        <v>0</v>
      </c>
      <c r="D545" s="1736">
        <v>0</v>
      </c>
      <c r="E545" s="1736">
        <v>0</v>
      </c>
      <c r="F545" s="1736">
        <v>0</v>
      </c>
      <c r="G545" s="1736">
        <v>0</v>
      </c>
      <c r="H545" s="1736">
        <v>0</v>
      </c>
      <c r="I545" s="1736">
        <v>0</v>
      </c>
      <c r="J545" s="547">
        <v>0</v>
      </c>
      <c r="K545" s="547">
        <v>0</v>
      </c>
      <c r="L545" s="562">
        <f t="shared" ref="L545:L608" si="52">I545*J545</f>
        <v>0</v>
      </c>
      <c r="M545" s="555">
        <v>0</v>
      </c>
      <c r="N545" s="564"/>
      <c r="O545" s="564"/>
      <c r="P545" s="564"/>
      <c r="Q545" s="542">
        <f t="shared" ref="Q545:Q608" si="53">IF(M545=0,0,((1+M545)*(1+C$824))-1)</f>
        <v>0</v>
      </c>
      <c r="R545" s="550">
        <f t="shared" ref="R545:R608" si="54">Q545*K545</f>
        <v>0</v>
      </c>
      <c r="S545" s="550">
        <f t="shared" ref="S545:S608" si="55" xml:space="preserve"> M545*K545</f>
        <v>0</v>
      </c>
      <c r="T545" s="547">
        <v>0</v>
      </c>
      <c r="U545" s="547">
        <v>0</v>
      </c>
      <c r="V545" s="547">
        <v>0</v>
      </c>
      <c r="X545" s="231" t="s">
        <v>14755</v>
      </c>
      <c r="Z545" s="1369"/>
      <c r="AB545" s="1361"/>
      <c r="AC545" s="1362"/>
      <c r="AD545" s="582">
        <v>532</v>
      </c>
      <c r="AE545" s="576" t="s">
        <v>14756</v>
      </c>
      <c r="AF545" s="593" t="s">
        <v>14757</v>
      </c>
      <c r="AG545" s="593" t="s">
        <v>14758</v>
      </c>
      <c r="AH545" s="593" t="s">
        <v>14759</v>
      </c>
      <c r="AI545" s="593" t="s">
        <v>14760</v>
      </c>
      <c r="AJ545" s="593" t="s">
        <v>14761</v>
      </c>
      <c r="AK545" s="594" t="s">
        <v>14762</v>
      </c>
      <c r="AL545" s="595" t="s">
        <v>14763</v>
      </c>
      <c r="AM545" s="596" t="s">
        <v>14764</v>
      </c>
      <c r="AN545" s="596" t="s">
        <v>14765</v>
      </c>
      <c r="AO545" s="562" t="s">
        <v>14766</v>
      </c>
      <c r="AP545" s="577" t="s">
        <v>14767</v>
      </c>
      <c r="AQ545" s="557"/>
      <c r="AR545" s="557"/>
      <c r="AS545" s="557"/>
      <c r="AT545" s="542" t="s">
        <v>14768</v>
      </c>
      <c r="AU545" s="499" t="s">
        <v>14769</v>
      </c>
      <c r="AV545" s="499" t="s">
        <v>14770</v>
      </c>
      <c r="AW545" s="513" t="s">
        <v>14771</v>
      </c>
      <c r="AX545" s="513" t="s">
        <v>14772</v>
      </c>
      <c r="AY545" s="612" t="s">
        <v>14773</v>
      </c>
    </row>
    <row r="546" spans="2:51" ht="15" customHeight="1" outlineLevel="1" thickBot="1">
      <c r="B546" s="1735">
        <v>0</v>
      </c>
      <c r="C546" s="1736">
        <v>0</v>
      </c>
      <c r="D546" s="1736">
        <v>0</v>
      </c>
      <c r="E546" s="1736">
        <v>0</v>
      </c>
      <c r="F546" s="1736">
        <v>0</v>
      </c>
      <c r="G546" s="1736">
        <v>0</v>
      </c>
      <c r="H546" s="1736">
        <v>0</v>
      </c>
      <c r="I546" s="1736">
        <v>0</v>
      </c>
      <c r="J546" s="547">
        <v>0</v>
      </c>
      <c r="K546" s="547">
        <v>0</v>
      </c>
      <c r="L546" s="562">
        <f t="shared" si="52"/>
        <v>0</v>
      </c>
      <c r="M546" s="555">
        <v>0</v>
      </c>
      <c r="N546" s="564"/>
      <c r="O546" s="564"/>
      <c r="P546" s="564"/>
      <c r="Q546" s="542">
        <f t="shared" si="53"/>
        <v>0</v>
      </c>
      <c r="R546" s="550">
        <f t="shared" si="54"/>
        <v>0</v>
      </c>
      <c r="S546" s="550">
        <f t="shared" si="55"/>
        <v>0</v>
      </c>
      <c r="T546" s="547">
        <v>0</v>
      </c>
      <c r="U546" s="547">
        <v>0</v>
      </c>
      <c r="V546" s="547">
        <v>0</v>
      </c>
      <c r="X546" s="231" t="s">
        <v>14774</v>
      </c>
      <c r="Z546" s="1369"/>
      <c r="AB546" s="1361"/>
      <c r="AC546" s="1362"/>
      <c r="AD546" s="582">
        <v>533</v>
      </c>
      <c r="AE546" s="576" t="s">
        <v>14775</v>
      </c>
      <c r="AF546" s="593" t="s">
        <v>14776</v>
      </c>
      <c r="AG546" s="593" t="s">
        <v>14777</v>
      </c>
      <c r="AH546" s="593" t="s">
        <v>14778</v>
      </c>
      <c r="AI546" s="593" t="s">
        <v>14779</v>
      </c>
      <c r="AJ546" s="593" t="s">
        <v>14780</v>
      </c>
      <c r="AK546" s="594" t="s">
        <v>14781</v>
      </c>
      <c r="AL546" s="595" t="s">
        <v>14782</v>
      </c>
      <c r="AM546" s="596" t="s">
        <v>14783</v>
      </c>
      <c r="AN546" s="596" t="s">
        <v>14784</v>
      </c>
      <c r="AO546" s="562" t="s">
        <v>14785</v>
      </c>
      <c r="AP546" s="577" t="s">
        <v>14786</v>
      </c>
      <c r="AQ546" s="557"/>
      <c r="AR546" s="557"/>
      <c r="AS546" s="557"/>
      <c r="AT546" s="542" t="s">
        <v>14787</v>
      </c>
      <c r="AU546" s="499" t="s">
        <v>14788</v>
      </c>
      <c r="AV546" s="499" t="s">
        <v>14789</v>
      </c>
      <c r="AW546" s="513" t="s">
        <v>14790</v>
      </c>
      <c r="AX546" s="513" t="s">
        <v>14791</v>
      </c>
      <c r="AY546" s="612" t="s">
        <v>14792</v>
      </c>
    </row>
    <row r="547" spans="2:51" ht="15" customHeight="1" outlineLevel="1" thickBot="1">
      <c r="B547" s="1735">
        <v>0</v>
      </c>
      <c r="C547" s="1736">
        <v>0</v>
      </c>
      <c r="D547" s="1736">
        <v>0</v>
      </c>
      <c r="E547" s="1736">
        <v>0</v>
      </c>
      <c r="F547" s="1736">
        <v>0</v>
      </c>
      <c r="G547" s="1736">
        <v>0</v>
      </c>
      <c r="H547" s="1736">
        <v>0</v>
      </c>
      <c r="I547" s="1736">
        <v>0</v>
      </c>
      <c r="J547" s="547">
        <v>0</v>
      </c>
      <c r="K547" s="547">
        <v>0</v>
      </c>
      <c r="L547" s="562">
        <f t="shared" si="52"/>
        <v>0</v>
      </c>
      <c r="M547" s="555">
        <v>0</v>
      </c>
      <c r="N547" s="564"/>
      <c r="O547" s="564"/>
      <c r="P547" s="564"/>
      <c r="Q547" s="542">
        <f t="shared" si="53"/>
        <v>0</v>
      </c>
      <c r="R547" s="550">
        <f t="shared" si="54"/>
        <v>0</v>
      </c>
      <c r="S547" s="550">
        <f t="shared" si="55"/>
        <v>0</v>
      </c>
      <c r="T547" s="547">
        <v>0</v>
      </c>
      <c r="U547" s="547">
        <v>0</v>
      </c>
      <c r="V547" s="547">
        <v>0</v>
      </c>
      <c r="X547" s="231" t="s">
        <v>14793</v>
      </c>
      <c r="Z547" s="1369"/>
      <c r="AB547" s="1361"/>
      <c r="AC547" s="1362"/>
      <c r="AD547" s="582">
        <v>534</v>
      </c>
      <c r="AE547" s="576" t="s">
        <v>14794</v>
      </c>
      <c r="AF547" s="593" t="s">
        <v>14795</v>
      </c>
      <c r="AG547" s="593" t="s">
        <v>14796</v>
      </c>
      <c r="AH547" s="593" t="s">
        <v>14797</v>
      </c>
      <c r="AI547" s="593" t="s">
        <v>14798</v>
      </c>
      <c r="AJ547" s="593" t="s">
        <v>14799</v>
      </c>
      <c r="AK547" s="594" t="s">
        <v>14800</v>
      </c>
      <c r="AL547" s="595" t="s">
        <v>14801</v>
      </c>
      <c r="AM547" s="596" t="s">
        <v>14802</v>
      </c>
      <c r="AN547" s="596" t="s">
        <v>14803</v>
      </c>
      <c r="AO547" s="562" t="s">
        <v>14804</v>
      </c>
      <c r="AP547" s="577" t="s">
        <v>14805</v>
      </c>
      <c r="AQ547" s="557"/>
      <c r="AR547" s="557"/>
      <c r="AS547" s="557"/>
      <c r="AT547" s="542" t="s">
        <v>14806</v>
      </c>
      <c r="AU547" s="499" t="s">
        <v>14807</v>
      </c>
      <c r="AV547" s="499" t="s">
        <v>14808</v>
      </c>
      <c r="AW547" s="513" t="s">
        <v>14809</v>
      </c>
      <c r="AX547" s="513" t="s">
        <v>14810</v>
      </c>
      <c r="AY547" s="612" t="s">
        <v>14811</v>
      </c>
    </row>
    <row r="548" spans="2:51" ht="15" customHeight="1" outlineLevel="1" thickBot="1">
      <c r="B548" s="1735">
        <v>0</v>
      </c>
      <c r="C548" s="1736">
        <v>0</v>
      </c>
      <c r="D548" s="1736">
        <v>0</v>
      </c>
      <c r="E548" s="1736">
        <v>0</v>
      </c>
      <c r="F548" s="1736">
        <v>0</v>
      </c>
      <c r="G548" s="1736">
        <v>0</v>
      </c>
      <c r="H548" s="1736">
        <v>0</v>
      </c>
      <c r="I548" s="1736">
        <v>0</v>
      </c>
      <c r="J548" s="547">
        <v>0</v>
      </c>
      <c r="K548" s="547">
        <v>0</v>
      </c>
      <c r="L548" s="562">
        <f t="shared" si="52"/>
        <v>0</v>
      </c>
      <c r="M548" s="555">
        <v>0</v>
      </c>
      <c r="N548" s="564"/>
      <c r="O548" s="564"/>
      <c r="P548" s="564"/>
      <c r="Q548" s="542">
        <f t="shared" si="53"/>
        <v>0</v>
      </c>
      <c r="R548" s="550">
        <f t="shared" si="54"/>
        <v>0</v>
      </c>
      <c r="S548" s="550">
        <f t="shared" si="55"/>
        <v>0</v>
      </c>
      <c r="T548" s="547">
        <v>0</v>
      </c>
      <c r="U548" s="547">
        <v>0</v>
      </c>
      <c r="V548" s="547">
        <v>0</v>
      </c>
      <c r="X548" s="231" t="s">
        <v>14812</v>
      </c>
      <c r="Z548" s="1369"/>
      <c r="AB548" s="1361"/>
      <c r="AC548" s="1362"/>
      <c r="AD548" s="582">
        <v>535</v>
      </c>
      <c r="AE548" s="576" t="s">
        <v>14813</v>
      </c>
      <c r="AF548" s="593" t="s">
        <v>14814</v>
      </c>
      <c r="AG548" s="593" t="s">
        <v>14815</v>
      </c>
      <c r="AH548" s="593" t="s">
        <v>14816</v>
      </c>
      <c r="AI548" s="593" t="s">
        <v>14817</v>
      </c>
      <c r="AJ548" s="593" t="s">
        <v>14818</v>
      </c>
      <c r="AK548" s="594" t="s">
        <v>14819</v>
      </c>
      <c r="AL548" s="595" t="s">
        <v>14820</v>
      </c>
      <c r="AM548" s="596" t="s">
        <v>14821</v>
      </c>
      <c r="AN548" s="596" t="s">
        <v>14822</v>
      </c>
      <c r="AO548" s="562" t="s">
        <v>14823</v>
      </c>
      <c r="AP548" s="577" t="s">
        <v>14824</v>
      </c>
      <c r="AQ548" s="557"/>
      <c r="AR548" s="557"/>
      <c r="AS548" s="557"/>
      <c r="AT548" s="542" t="s">
        <v>14825</v>
      </c>
      <c r="AU548" s="499" t="s">
        <v>14826</v>
      </c>
      <c r="AV548" s="499" t="s">
        <v>14827</v>
      </c>
      <c r="AW548" s="513" t="s">
        <v>14828</v>
      </c>
      <c r="AX548" s="513" t="s">
        <v>14829</v>
      </c>
      <c r="AY548" s="612" t="s">
        <v>14830</v>
      </c>
    </row>
    <row r="549" spans="2:51" ht="15" customHeight="1" outlineLevel="1" thickBot="1">
      <c r="B549" s="1735">
        <v>0</v>
      </c>
      <c r="C549" s="1736">
        <v>0</v>
      </c>
      <c r="D549" s="1736">
        <v>0</v>
      </c>
      <c r="E549" s="1736">
        <v>0</v>
      </c>
      <c r="F549" s="1736">
        <v>0</v>
      </c>
      <c r="G549" s="1736">
        <v>0</v>
      </c>
      <c r="H549" s="1736">
        <v>0</v>
      </c>
      <c r="I549" s="1736">
        <v>0</v>
      </c>
      <c r="J549" s="547">
        <v>0</v>
      </c>
      <c r="K549" s="547">
        <v>0</v>
      </c>
      <c r="L549" s="562">
        <f t="shared" si="52"/>
        <v>0</v>
      </c>
      <c r="M549" s="555">
        <v>0</v>
      </c>
      <c r="N549" s="564"/>
      <c r="O549" s="564"/>
      <c r="P549" s="564"/>
      <c r="Q549" s="542">
        <f t="shared" si="53"/>
        <v>0</v>
      </c>
      <c r="R549" s="550">
        <f t="shared" si="54"/>
        <v>0</v>
      </c>
      <c r="S549" s="550">
        <f t="shared" si="55"/>
        <v>0</v>
      </c>
      <c r="T549" s="547">
        <v>0</v>
      </c>
      <c r="U549" s="547">
        <v>0</v>
      </c>
      <c r="V549" s="547">
        <v>0</v>
      </c>
      <c r="X549" s="231" t="s">
        <v>14831</v>
      </c>
      <c r="Z549" s="1369"/>
      <c r="AB549" s="1361"/>
      <c r="AC549" s="1362"/>
      <c r="AD549" s="582">
        <v>536</v>
      </c>
      <c r="AE549" s="576" t="s">
        <v>14832</v>
      </c>
      <c r="AF549" s="593" t="s">
        <v>14833</v>
      </c>
      <c r="AG549" s="593" t="s">
        <v>14834</v>
      </c>
      <c r="AH549" s="593" t="s">
        <v>14835</v>
      </c>
      <c r="AI549" s="593" t="s">
        <v>14836</v>
      </c>
      <c r="AJ549" s="593" t="s">
        <v>14837</v>
      </c>
      <c r="AK549" s="594" t="s">
        <v>14838</v>
      </c>
      <c r="AL549" s="595" t="s">
        <v>14839</v>
      </c>
      <c r="AM549" s="596" t="s">
        <v>14840</v>
      </c>
      <c r="AN549" s="596" t="s">
        <v>14841</v>
      </c>
      <c r="AO549" s="562" t="s">
        <v>14842</v>
      </c>
      <c r="AP549" s="577" t="s">
        <v>14843</v>
      </c>
      <c r="AQ549" s="557"/>
      <c r="AR549" s="557"/>
      <c r="AS549" s="557"/>
      <c r="AT549" s="542" t="s">
        <v>14844</v>
      </c>
      <c r="AU549" s="499" t="s">
        <v>14845</v>
      </c>
      <c r="AV549" s="499" t="s">
        <v>14846</v>
      </c>
      <c r="AW549" s="513" t="s">
        <v>14847</v>
      </c>
      <c r="AX549" s="513" t="s">
        <v>14848</v>
      </c>
      <c r="AY549" s="612" t="s">
        <v>14849</v>
      </c>
    </row>
    <row r="550" spans="2:51" ht="15" customHeight="1" outlineLevel="1" thickBot="1">
      <c r="B550" s="1735">
        <v>0</v>
      </c>
      <c r="C550" s="1736">
        <v>0</v>
      </c>
      <c r="D550" s="1736">
        <v>0</v>
      </c>
      <c r="E550" s="1736">
        <v>0</v>
      </c>
      <c r="F550" s="1736">
        <v>0</v>
      </c>
      <c r="G550" s="1736">
        <v>0</v>
      </c>
      <c r="H550" s="1736">
        <v>0</v>
      </c>
      <c r="I550" s="1736">
        <v>0</v>
      </c>
      <c r="J550" s="547">
        <v>0</v>
      </c>
      <c r="K550" s="547">
        <v>0</v>
      </c>
      <c r="L550" s="562">
        <f t="shared" si="52"/>
        <v>0</v>
      </c>
      <c r="M550" s="555">
        <v>0</v>
      </c>
      <c r="N550" s="564"/>
      <c r="O550" s="564"/>
      <c r="P550" s="564"/>
      <c r="Q550" s="542">
        <f t="shared" si="53"/>
        <v>0</v>
      </c>
      <c r="R550" s="550">
        <f t="shared" si="54"/>
        <v>0</v>
      </c>
      <c r="S550" s="550">
        <f t="shared" si="55"/>
        <v>0</v>
      </c>
      <c r="T550" s="547">
        <v>0</v>
      </c>
      <c r="U550" s="547">
        <v>0</v>
      </c>
      <c r="V550" s="547">
        <v>0</v>
      </c>
      <c r="X550" s="231" t="s">
        <v>14850</v>
      </c>
      <c r="Z550" s="1369"/>
      <c r="AB550" s="1361"/>
      <c r="AC550" s="1362"/>
      <c r="AD550" s="582">
        <v>537</v>
      </c>
      <c r="AE550" s="576" t="s">
        <v>14851</v>
      </c>
      <c r="AF550" s="593" t="s">
        <v>14852</v>
      </c>
      <c r="AG550" s="593" t="s">
        <v>14853</v>
      </c>
      <c r="AH550" s="593" t="s">
        <v>14854</v>
      </c>
      <c r="AI550" s="593" t="s">
        <v>14855</v>
      </c>
      <c r="AJ550" s="593" t="s">
        <v>14856</v>
      </c>
      <c r="AK550" s="594" t="s">
        <v>14857</v>
      </c>
      <c r="AL550" s="595" t="s">
        <v>14858</v>
      </c>
      <c r="AM550" s="596" t="s">
        <v>14859</v>
      </c>
      <c r="AN550" s="596" t="s">
        <v>14860</v>
      </c>
      <c r="AO550" s="562" t="s">
        <v>14861</v>
      </c>
      <c r="AP550" s="577" t="s">
        <v>14862</v>
      </c>
      <c r="AQ550" s="557"/>
      <c r="AR550" s="557"/>
      <c r="AS550" s="557"/>
      <c r="AT550" s="542" t="s">
        <v>14863</v>
      </c>
      <c r="AU550" s="499" t="s">
        <v>14864</v>
      </c>
      <c r="AV550" s="499" t="s">
        <v>14865</v>
      </c>
      <c r="AW550" s="513" t="s">
        <v>14866</v>
      </c>
      <c r="AX550" s="513" t="s">
        <v>14867</v>
      </c>
      <c r="AY550" s="612" t="s">
        <v>14868</v>
      </c>
    </row>
    <row r="551" spans="2:51" ht="15" customHeight="1" outlineLevel="1" thickBot="1">
      <c r="B551" s="1735">
        <v>0</v>
      </c>
      <c r="C551" s="1736">
        <v>0</v>
      </c>
      <c r="D551" s="1736">
        <v>0</v>
      </c>
      <c r="E551" s="1736">
        <v>0</v>
      </c>
      <c r="F551" s="1736">
        <v>0</v>
      </c>
      <c r="G551" s="1736">
        <v>0</v>
      </c>
      <c r="H551" s="1736">
        <v>0</v>
      </c>
      <c r="I551" s="1736">
        <v>0</v>
      </c>
      <c r="J551" s="547">
        <v>0</v>
      </c>
      <c r="K551" s="547">
        <v>0</v>
      </c>
      <c r="L551" s="562">
        <f t="shared" si="52"/>
        <v>0</v>
      </c>
      <c r="M551" s="555">
        <v>0</v>
      </c>
      <c r="N551" s="564"/>
      <c r="O551" s="564"/>
      <c r="P551" s="564"/>
      <c r="Q551" s="542">
        <f t="shared" si="53"/>
        <v>0</v>
      </c>
      <c r="R551" s="550">
        <f t="shared" si="54"/>
        <v>0</v>
      </c>
      <c r="S551" s="550">
        <f t="shared" si="55"/>
        <v>0</v>
      </c>
      <c r="T551" s="547">
        <v>0</v>
      </c>
      <c r="U551" s="547">
        <v>0</v>
      </c>
      <c r="V551" s="547">
        <v>0</v>
      </c>
      <c r="X551" s="231" t="s">
        <v>14869</v>
      </c>
      <c r="Z551" s="1369"/>
      <c r="AB551" s="1361"/>
      <c r="AC551" s="1362"/>
      <c r="AD551" s="582">
        <v>538</v>
      </c>
      <c r="AE551" s="576" t="s">
        <v>14870</v>
      </c>
      <c r="AF551" s="593" t="s">
        <v>14871</v>
      </c>
      <c r="AG551" s="593" t="s">
        <v>14872</v>
      </c>
      <c r="AH551" s="593" t="s">
        <v>14873</v>
      </c>
      <c r="AI551" s="593" t="s">
        <v>14874</v>
      </c>
      <c r="AJ551" s="593" t="s">
        <v>14875</v>
      </c>
      <c r="AK551" s="594" t="s">
        <v>14876</v>
      </c>
      <c r="AL551" s="595" t="s">
        <v>14877</v>
      </c>
      <c r="AM551" s="596" t="s">
        <v>14878</v>
      </c>
      <c r="AN551" s="596" t="s">
        <v>14879</v>
      </c>
      <c r="AO551" s="562" t="s">
        <v>14880</v>
      </c>
      <c r="AP551" s="577" t="s">
        <v>14881</v>
      </c>
      <c r="AQ551" s="557"/>
      <c r="AR551" s="557"/>
      <c r="AS551" s="557"/>
      <c r="AT551" s="542" t="s">
        <v>14882</v>
      </c>
      <c r="AU551" s="499" t="s">
        <v>14883</v>
      </c>
      <c r="AV551" s="499" t="s">
        <v>14884</v>
      </c>
      <c r="AW551" s="513" t="s">
        <v>14885</v>
      </c>
      <c r="AX551" s="513" t="s">
        <v>14886</v>
      </c>
      <c r="AY551" s="612" t="s">
        <v>14887</v>
      </c>
    </row>
    <row r="552" spans="2:51" ht="15" customHeight="1" outlineLevel="1" thickBot="1">
      <c r="B552" s="1735">
        <v>0</v>
      </c>
      <c r="C552" s="1736">
        <v>0</v>
      </c>
      <c r="D552" s="1736">
        <v>0</v>
      </c>
      <c r="E552" s="1736">
        <v>0</v>
      </c>
      <c r="F552" s="1736">
        <v>0</v>
      </c>
      <c r="G552" s="1736">
        <v>0</v>
      </c>
      <c r="H552" s="1736">
        <v>0</v>
      </c>
      <c r="I552" s="1736">
        <v>0</v>
      </c>
      <c r="J552" s="547">
        <v>0</v>
      </c>
      <c r="K552" s="547">
        <v>0</v>
      </c>
      <c r="L552" s="562">
        <f t="shared" si="52"/>
        <v>0</v>
      </c>
      <c r="M552" s="555">
        <v>0</v>
      </c>
      <c r="N552" s="564"/>
      <c r="O552" s="564"/>
      <c r="P552" s="564"/>
      <c r="Q552" s="542">
        <f t="shared" si="53"/>
        <v>0</v>
      </c>
      <c r="R552" s="550">
        <f t="shared" si="54"/>
        <v>0</v>
      </c>
      <c r="S552" s="550">
        <f t="shared" si="55"/>
        <v>0</v>
      </c>
      <c r="T552" s="547">
        <v>0</v>
      </c>
      <c r="U552" s="547">
        <v>0</v>
      </c>
      <c r="V552" s="547">
        <v>0</v>
      </c>
      <c r="X552" s="231" t="s">
        <v>14888</v>
      </c>
      <c r="Z552" s="1369"/>
      <c r="AB552" s="1361"/>
      <c r="AC552" s="1362"/>
      <c r="AD552" s="582">
        <v>539</v>
      </c>
      <c r="AE552" s="576" t="s">
        <v>14889</v>
      </c>
      <c r="AF552" s="593" t="s">
        <v>14890</v>
      </c>
      <c r="AG552" s="593" t="s">
        <v>14891</v>
      </c>
      <c r="AH552" s="593" t="s">
        <v>14892</v>
      </c>
      <c r="AI552" s="593" t="s">
        <v>14893</v>
      </c>
      <c r="AJ552" s="593" t="s">
        <v>14894</v>
      </c>
      <c r="AK552" s="594" t="s">
        <v>14895</v>
      </c>
      <c r="AL552" s="595" t="s">
        <v>14896</v>
      </c>
      <c r="AM552" s="596" t="s">
        <v>14897</v>
      </c>
      <c r="AN552" s="596" t="s">
        <v>14898</v>
      </c>
      <c r="AO552" s="562" t="s">
        <v>14899</v>
      </c>
      <c r="AP552" s="577" t="s">
        <v>14900</v>
      </c>
      <c r="AQ552" s="557"/>
      <c r="AR552" s="557"/>
      <c r="AS552" s="557"/>
      <c r="AT552" s="542" t="s">
        <v>14901</v>
      </c>
      <c r="AU552" s="499" t="s">
        <v>14902</v>
      </c>
      <c r="AV552" s="499" t="s">
        <v>14903</v>
      </c>
      <c r="AW552" s="513" t="s">
        <v>14904</v>
      </c>
      <c r="AX552" s="513" t="s">
        <v>14905</v>
      </c>
      <c r="AY552" s="612" t="s">
        <v>14906</v>
      </c>
    </row>
    <row r="553" spans="2:51" ht="15" customHeight="1" outlineLevel="1" thickBot="1">
      <c r="B553" s="1735">
        <v>0</v>
      </c>
      <c r="C553" s="1736">
        <v>0</v>
      </c>
      <c r="D553" s="1736">
        <v>0</v>
      </c>
      <c r="E553" s="1736">
        <v>0</v>
      </c>
      <c r="F553" s="1736">
        <v>0</v>
      </c>
      <c r="G553" s="1736">
        <v>0</v>
      </c>
      <c r="H553" s="1736">
        <v>0</v>
      </c>
      <c r="I553" s="1736">
        <v>0</v>
      </c>
      <c r="J553" s="547">
        <v>0</v>
      </c>
      <c r="K553" s="547">
        <v>0</v>
      </c>
      <c r="L553" s="562">
        <f t="shared" si="52"/>
        <v>0</v>
      </c>
      <c r="M553" s="555">
        <v>0</v>
      </c>
      <c r="N553" s="564"/>
      <c r="O553" s="564"/>
      <c r="P553" s="564"/>
      <c r="Q553" s="542">
        <f t="shared" si="53"/>
        <v>0</v>
      </c>
      <c r="R553" s="550">
        <f t="shared" si="54"/>
        <v>0</v>
      </c>
      <c r="S553" s="550">
        <f t="shared" si="55"/>
        <v>0</v>
      </c>
      <c r="T553" s="547">
        <v>0</v>
      </c>
      <c r="U553" s="547">
        <v>0</v>
      </c>
      <c r="V553" s="547">
        <v>0</v>
      </c>
      <c r="X553" s="231" t="s">
        <v>14907</v>
      </c>
      <c r="Z553" s="1369"/>
      <c r="AB553" s="1361"/>
      <c r="AC553" s="1362"/>
      <c r="AD553" s="582">
        <v>540</v>
      </c>
      <c r="AE553" s="576" t="s">
        <v>14908</v>
      </c>
      <c r="AF553" s="593" t="s">
        <v>14909</v>
      </c>
      <c r="AG553" s="593" t="s">
        <v>14910</v>
      </c>
      <c r="AH553" s="593" t="s">
        <v>14911</v>
      </c>
      <c r="AI553" s="593" t="s">
        <v>14912</v>
      </c>
      <c r="AJ553" s="593" t="s">
        <v>14913</v>
      </c>
      <c r="AK553" s="594" t="s">
        <v>14914</v>
      </c>
      <c r="AL553" s="595" t="s">
        <v>14915</v>
      </c>
      <c r="AM553" s="596" t="s">
        <v>14916</v>
      </c>
      <c r="AN553" s="596" t="s">
        <v>14917</v>
      </c>
      <c r="AO553" s="562" t="s">
        <v>14918</v>
      </c>
      <c r="AP553" s="577" t="s">
        <v>14919</v>
      </c>
      <c r="AQ553" s="557"/>
      <c r="AR553" s="557"/>
      <c r="AS553" s="557"/>
      <c r="AT553" s="542" t="s">
        <v>14920</v>
      </c>
      <c r="AU553" s="499" t="s">
        <v>14921</v>
      </c>
      <c r="AV553" s="499" t="s">
        <v>14922</v>
      </c>
      <c r="AW553" s="513" t="s">
        <v>14923</v>
      </c>
      <c r="AX553" s="513" t="s">
        <v>14924</v>
      </c>
      <c r="AY553" s="612" t="s">
        <v>14925</v>
      </c>
    </row>
    <row r="554" spans="2:51" ht="15" customHeight="1" outlineLevel="1" thickBot="1">
      <c r="B554" s="1735">
        <v>0</v>
      </c>
      <c r="C554" s="1736">
        <v>0</v>
      </c>
      <c r="D554" s="1736">
        <v>0</v>
      </c>
      <c r="E554" s="1736">
        <v>0</v>
      </c>
      <c r="F554" s="1736">
        <v>0</v>
      </c>
      <c r="G554" s="1736">
        <v>0</v>
      </c>
      <c r="H554" s="1736">
        <v>0</v>
      </c>
      <c r="I554" s="1736">
        <v>0</v>
      </c>
      <c r="J554" s="547">
        <v>0</v>
      </c>
      <c r="K554" s="547">
        <v>0</v>
      </c>
      <c r="L554" s="562">
        <f t="shared" si="52"/>
        <v>0</v>
      </c>
      <c r="M554" s="555">
        <v>0</v>
      </c>
      <c r="N554" s="564"/>
      <c r="O554" s="564"/>
      <c r="P554" s="564"/>
      <c r="Q554" s="542">
        <f t="shared" si="53"/>
        <v>0</v>
      </c>
      <c r="R554" s="550">
        <f t="shared" si="54"/>
        <v>0</v>
      </c>
      <c r="S554" s="550">
        <f t="shared" si="55"/>
        <v>0</v>
      </c>
      <c r="T554" s="547">
        <v>0</v>
      </c>
      <c r="U554" s="547">
        <v>0</v>
      </c>
      <c r="V554" s="547">
        <v>0</v>
      </c>
      <c r="X554" s="231" t="s">
        <v>14926</v>
      </c>
      <c r="Z554" s="1369"/>
      <c r="AB554" s="1361"/>
      <c r="AC554" s="1362"/>
      <c r="AD554" s="582">
        <v>541</v>
      </c>
      <c r="AE554" s="576" t="s">
        <v>14927</v>
      </c>
      <c r="AF554" s="593" t="s">
        <v>14928</v>
      </c>
      <c r="AG554" s="593" t="s">
        <v>14929</v>
      </c>
      <c r="AH554" s="593" t="s">
        <v>14930</v>
      </c>
      <c r="AI554" s="593" t="s">
        <v>14931</v>
      </c>
      <c r="AJ554" s="593" t="s">
        <v>14932</v>
      </c>
      <c r="AK554" s="594" t="s">
        <v>14933</v>
      </c>
      <c r="AL554" s="595" t="s">
        <v>14934</v>
      </c>
      <c r="AM554" s="596" t="s">
        <v>14935</v>
      </c>
      <c r="AN554" s="596" t="s">
        <v>14936</v>
      </c>
      <c r="AO554" s="562" t="s">
        <v>14937</v>
      </c>
      <c r="AP554" s="577" t="s">
        <v>14938</v>
      </c>
      <c r="AQ554" s="557"/>
      <c r="AR554" s="557"/>
      <c r="AS554" s="557"/>
      <c r="AT554" s="542" t="s">
        <v>14939</v>
      </c>
      <c r="AU554" s="499" t="s">
        <v>14940</v>
      </c>
      <c r="AV554" s="499" t="s">
        <v>14941</v>
      </c>
      <c r="AW554" s="513" t="s">
        <v>14942</v>
      </c>
      <c r="AX554" s="513" t="s">
        <v>14943</v>
      </c>
      <c r="AY554" s="612" t="s">
        <v>14944</v>
      </c>
    </row>
    <row r="555" spans="2:51" ht="15" customHeight="1" outlineLevel="1" thickBot="1">
      <c r="B555" s="1735">
        <v>0</v>
      </c>
      <c r="C555" s="1736">
        <v>0</v>
      </c>
      <c r="D555" s="1736">
        <v>0</v>
      </c>
      <c r="E555" s="1736">
        <v>0</v>
      </c>
      <c r="F555" s="1736">
        <v>0</v>
      </c>
      <c r="G555" s="1736">
        <v>0</v>
      </c>
      <c r="H555" s="1736">
        <v>0</v>
      </c>
      <c r="I555" s="1736">
        <v>0</v>
      </c>
      <c r="J555" s="547">
        <v>0</v>
      </c>
      <c r="K555" s="547">
        <v>0</v>
      </c>
      <c r="L555" s="562">
        <f t="shared" si="52"/>
        <v>0</v>
      </c>
      <c r="M555" s="555">
        <v>0</v>
      </c>
      <c r="N555" s="564"/>
      <c r="O555" s="564"/>
      <c r="P555" s="564"/>
      <c r="Q555" s="542">
        <f t="shared" si="53"/>
        <v>0</v>
      </c>
      <c r="R555" s="550">
        <f t="shared" si="54"/>
        <v>0</v>
      </c>
      <c r="S555" s="550">
        <f t="shared" si="55"/>
        <v>0</v>
      </c>
      <c r="T555" s="547">
        <v>0</v>
      </c>
      <c r="U555" s="547">
        <v>0</v>
      </c>
      <c r="V555" s="547">
        <v>0</v>
      </c>
      <c r="X555" s="231" t="s">
        <v>14945</v>
      </c>
      <c r="Z555" s="1369"/>
      <c r="AB555" s="1361"/>
      <c r="AC555" s="1362"/>
      <c r="AD555" s="582">
        <v>542</v>
      </c>
      <c r="AE555" s="576" t="s">
        <v>14946</v>
      </c>
      <c r="AF555" s="593" t="s">
        <v>14947</v>
      </c>
      <c r="AG555" s="593" t="s">
        <v>14948</v>
      </c>
      <c r="AH555" s="593" t="s">
        <v>14949</v>
      </c>
      <c r="AI555" s="593" t="s">
        <v>14950</v>
      </c>
      <c r="AJ555" s="593" t="s">
        <v>14951</v>
      </c>
      <c r="AK555" s="594" t="s">
        <v>14952</v>
      </c>
      <c r="AL555" s="595" t="s">
        <v>14953</v>
      </c>
      <c r="AM555" s="596" t="s">
        <v>14954</v>
      </c>
      <c r="AN555" s="596" t="s">
        <v>14955</v>
      </c>
      <c r="AO555" s="562" t="s">
        <v>14956</v>
      </c>
      <c r="AP555" s="577" t="s">
        <v>14957</v>
      </c>
      <c r="AQ555" s="557"/>
      <c r="AR555" s="557"/>
      <c r="AS555" s="557"/>
      <c r="AT555" s="542" t="s">
        <v>14958</v>
      </c>
      <c r="AU555" s="499" t="s">
        <v>14959</v>
      </c>
      <c r="AV555" s="499" t="s">
        <v>14960</v>
      </c>
      <c r="AW555" s="513" t="s">
        <v>14961</v>
      </c>
      <c r="AX555" s="513" t="s">
        <v>14962</v>
      </c>
      <c r="AY555" s="612" t="s">
        <v>14963</v>
      </c>
    </row>
    <row r="556" spans="2:51" ht="15" customHeight="1" outlineLevel="1" thickBot="1">
      <c r="B556" s="1735">
        <v>0</v>
      </c>
      <c r="C556" s="1736">
        <v>0</v>
      </c>
      <c r="D556" s="1736">
        <v>0</v>
      </c>
      <c r="E556" s="1736">
        <v>0</v>
      </c>
      <c r="F556" s="1736">
        <v>0</v>
      </c>
      <c r="G556" s="1736">
        <v>0</v>
      </c>
      <c r="H556" s="1736">
        <v>0</v>
      </c>
      <c r="I556" s="1736">
        <v>0</v>
      </c>
      <c r="J556" s="547">
        <v>0</v>
      </c>
      <c r="K556" s="547">
        <v>0</v>
      </c>
      <c r="L556" s="562">
        <f t="shared" si="52"/>
        <v>0</v>
      </c>
      <c r="M556" s="555">
        <v>0</v>
      </c>
      <c r="N556" s="564"/>
      <c r="O556" s="564"/>
      <c r="P556" s="564"/>
      <c r="Q556" s="542">
        <f t="shared" si="53"/>
        <v>0</v>
      </c>
      <c r="R556" s="550">
        <f t="shared" si="54"/>
        <v>0</v>
      </c>
      <c r="S556" s="550">
        <f t="shared" si="55"/>
        <v>0</v>
      </c>
      <c r="T556" s="547">
        <v>0</v>
      </c>
      <c r="U556" s="547">
        <v>0</v>
      </c>
      <c r="V556" s="547">
        <v>0</v>
      </c>
      <c r="X556" s="231" t="s">
        <v>14964</v>
      </c>
      <c r="Z556" s="1369"/>
      <c r="AB556" s="1361"/>
      <c r="AC556" s="1362"/>
      <c r="AD556" s="582">
        <v>543</v>
      </c>
      <c r="AE556" s="576" t="s">
        <v>14965</v>
      </c>
      <c r="AF556" s="593" t="s">
        <v>14966</v>
      </c>
      <c r="AG556" s="593" t="s">
        <v>14967</v>
      </c>
      <c r="AH556" s="593" t="s">
        <v>14968</v>
      </c>
      <c r="AI556" s="593" t="s">
        <v>14969</v>
      </c>
      <c r="AJ556" s="593" t="s">
        <v>14970</v>
      </c>
      <c r="AK556" s="594" t="s">
        <v>14971</v>
      </c>
      <c r="AL556" s="595" t="s">
        <v>14972</v>
      </c>
      <c r="AM556" s="596" t="s">
        <v>14973</v>
      </c>
      <c r="AN556" s="596" t="s">
        <v>14974</v>
      </c>
      <c r="AO556" s="562" t="s">
        <v>14975</v>
      </c>
      <c r="AP556" s="577" t="s">
        <v>14976</v>
      </c>
      <c r="AQ556" s="557"/>
      <c r="AR556" s="557"/>
      <c r="AS556" s="557"/>
      <c r="AT556" s="542" t="s">
        <v>14977</v>
      </c>
      <c r="AU556" s="499" t="s">
        <v>14978</v>
      </c>
      <c r="AV556" s="499" t="s">
        <v>14979</v>
      </c>
      <c r="AW556" s="513" t="s">
        <v>14980</v>
      </c>
      <c r="AX556" s="513" t="s">
        <v>14981</v>
      </c>
      <c r="AY556" s="612" t="s">
        <v>14982</v>
      </c>
    </row>
    <row r="557" spans="2:51" ht="15" customHeight="1" outlineLevel="1" thickBot="1">
      <c r="B557" s="1735">
        <v>0</v>
      </c>
      <c r="C557" s="1736">
        <v>0</v>
      </c>
      <c r="D557" s="1736">
        <v>0</v>
      </c>
      <c r="E557" s="1736">
        <v>0</v>
      </c>
      <c r="F557" s="1736">
        <v>0</v>
      </c>
      <c r="G557" s="1736">
        <v>0</v>
      </c>
      <c r="H557" s="1736">
        <v>0</v>
      </c>
      <c r="I557" s="1736">
        <v>0</v>
      </c>
      <c r="J557" s="547">
        <v>0</v>
      </c>
      <c r="K557" s="547">
        <v>0</v>
      </c>
      <c r="L557" s="562">
        <f t="shared" si="52"/>
        <v>0</v>
      </c>
      <c r="M557" s="555">
        <v>0</v>
      </c>
      <c r="N557" s="564"/>
      <c r="O557" s="564"/>
      <c r="P557" s="564"/>
      <c r="Q557" s="542">
        <f t="shared" si="53"/>
        <v>0</v>
      </c>
      <c r="R557" s="550">
        <f t="shared" si="54"/>
        <v>0</v>
      </c>
      <c r="S557" s="550">
        <f t="shared" si="55"/>
        <v>0</v>
      </c>
      <c r="T557" s="547">
        <v>0</v>
      </c>
      <c r="U557" s="547">
        <v>0</v>
      </c>
      <c r="V557" s="547">
        <v>0</v>
      </c>
      <c r="X557" s="231" t="s">
        <v>14983</v>
      </c>
      <c r="Z557" s="1369"/>
      <c r="AB557" s="1361"/>
      <c r="AC557" s="1362"/>
      <c r="AD557" s="582">
        <v>544</v>
      </c>
      <c r="AE557" s="576" t="s">
        <v>14984</v>
      </c>
      <c r="AF557" s="593" t="s">
        <v>14985</v>
      </c>
      <c r="AG557" s="593" t="s">
        <v>14986</v>
      </c>
      <c r="AH557" s="593" t="s">
        <v>14987</v>
      </c>
      <c r="AI557" s="593" t="s">
        <v>14988</v>
      </c>
      <c r="AJ557" s="593" t="s">
        <v>14989</v>
      </c>
      <c r="AK557" s="594" t="s">
        <v>14990</v>
      </c>
      <c r="AL557" s="595" t="s">
        <v>14991</v>
      </c>
      <c r="AM557" s="596" t="s">
        <v>14992</v>
      </c>
      <c r="AN557" s="596" t="s">
        <v>14993</v>
      </c>
      <c r="AO557" s="562" t="s">
        <v>14994</v>
      </c>
      <c r="AP557" s="577" t="s">
        <v>14995</v>
      </c>
      <c r="AQ557" s="557"/>
      <c r="AR557" s="557"/>
      <c r="AS557" s="557"/>
      <c r="AT557" s="542" t="s">
        <v>14996</v>
      </c>
      <c r="AU557" s="499" t="s">
        <v>14997</v>
      </c>
      <c r="AV557" s="499" t="s">
        <v>14998</v>
      </c>
      <c r="AW557" s="513" t="s">
        <v>14999</v>
      </c>
      <c r="AX557" s="513" t="s">
        <v>15000</v>
      </c>
      <c r="AY557" s="612" t="s">
        <v>15001</v>
      </c>
    </row>
    <row r="558" spans="2:51" ht="15" customHeight="1" outlineLevel="1" thickBot="1">
      <c r="B558" s="1735">
        <v>0</v>
      </c>
      <c r="C558" s="1736">
        <v>0</v>
      </c>
      <c r="D558" s="1736">
        <v>0</v>
      </c>
      <c r="E558" s="1736">
        <v>0</v>
      </c>
      <c r="F558" s="1736">
        <v>0</v>
      </c>
      <c r="G558" s="1736">
        <v>0</v>
      </c>
      <c r="H558" s="1736">
        <v>0</v>
      </c>
      <c r="I558" s="1736">
        <v>0</v>
      </c>
      <c r="J558" s="547">
        <v>0</v>
      </c>
      <c r="K558" s="547">
        <v>0</v>
      </c>
      <c r="L558" s="562">
        <f t="shared" si="52"/>
        <v>0</v>
      </c>
      <c r="M558" s="555">
        <v>0</v>
      </c>
      <c r="N558" s="564"/>
      <c r="O558" s="564"/>
      <c r="P558" s="564"/>
      <c r="Q558" s="542">
        <f t="shared" si="53"/>
        <v>0</v>
      </c>
      <c r="R558" s="550">
        <f t="shared" si="54"/>
        <v>0</v>
      </c>
      <c r="S558" s="550">
        <f t="shared" si="55"/>
        <v>0</v>
      </c>
      <c r="T558" s="547">
        <v>0</v>
      </c>
      <c r="U558" s="547">
        <v>0</v>
      </c>
      <c r="V558" s="547">
        <v>0</v>
      </c>
      <c r="X558" s="231" t="s">
        <v>15002</v>
      </c>
      <c r="Z558" s="1369"/>
      <c r="AB558" s="1361"/>
      <c r="AC558" s="1362"/>
      <c r="AD558" s="582">
        <v>545</v>
      </c>
      <c r="AE558" s="576" t="s">
        <v>15003</v>
      </c>
      <c r="AF558" s="593" t="s">
        <v>15004</v>
      </c>
      <c r="AG558" s="593" t="s">
        <v>15005</v>
      </c>
      <c r="AH558" s="593" t="s">
        <v>15006</v>
      </c>
      <c r="AI558" s="593" t="s">
        <v>15007</v>
      </c>
      <c r="AJ558" s="593" t="s">
        <v>15008</v>
      </c>
      <c r="AK558" s="594" t="s">
        <v>15009</v>
      </c>
      <c r="AL558" s="595" t="s">
        <v>15010</v>
      </c>
      <c r="AM558" s="596" t="s">
        <v>15011</v>
      </c>
      <c r="AN558" s="596" t="s">
        <v>15012</v>
      </c>
      <c r="AO558" s="562" t="s">
        <v>15013</v>
      </c>
      <c r="AP558" s="577" t="s">
        <v>15014</v>
      </c>
      <c r="AQ558" s="557"/>
      <c r="AR558" s="557"/>
      <c r="AS558" s="557"/>
      <c r="AT558" s="542" t="s">
        <v>15015</v>
      </c>
      <c r="AU558" s="499" t="s">
        <v>15016</v>
      </c>
      <c r="AV558" s="499" t="s">
        <v>15017</v>
      </c>
      <c r="AW558" s="513" t="s">
        <v>15018</v>
      </c>
      <c r="AX558" s="513" t="s">
        <v>15019</v>
      </c>
      <c r="AY558" s="612" t="s">
        <v>15020</v>
      </c>
    </row>
    <row r="559" spans="2:51" ht="15" customHeight="1" outlineLevel="1" thickBot="1">
      <c r="B559" s="1735">
        <v>0</v>
      </c>
      <c r="C559" s="1736">
        <v>0</v>
      </c>
      <c r="D559" s="1736">
        <v>0</v>
      </c>
      <c r="E559" s="1736">
        <v>0</v>
      </c>
      <c r="F559" s="1736">
        <v>0</v>
      </c>
      <c r="G559" s="1736">
        <v>0</v>
      </c>
      <c r="H559" s="1736">
        <v>0</v>
      </c>
      <c r="I559" s="1736">
        <v>0</v>
      </c>
      <c r="J559" s="547">
        <v>0</v>
      </c>
      <c r="K559" s="547">
        <v>0</v>
      </c>
      <c r="L559" s="562">
        <f t="shared" si="52"/>
        <v>0</v>
      </c>
      <c r="M559" s="555">
        <v>0</v>
      </c>
      <c r="N559" s="564"/>
      <c r="O559" s="564"/>
      <c r="P559" s="564"/>
      <c r="Q559" s="542">
        <f t="shared" si="53"/>
        <v>0</v>
      </c>
      <c r="R559" s="550">
        <f t="shared" si="54"/>
        <v>0</v>
      </c>
      <c r="S559" s="550">
        <f t="shared" si="55"/>
        <v>0</v>
      </c>
      <c r="T559" s="547">
        <v>0</v>
      </c>
      <c r="U559" s="547">
        <v>0</v>
      </c>
      <c r="V559" s="547">
        <v>0</v>
      </c>
      <c r="X559" s="231" t="s">
        <v>15021</v>
      </c>
      <c r="Z559" s="1369"/>
      <c r="AB559" s="1361"/>
      <c r="AC559" s="1362"/>
      <c r="AD559" s="582">
        <v>546</v>
      </c>
      <c r="AE559" s="576" t="s">
        <v>15022</v>
      </c>
      <c r="AF559" s="593" t="s">
        <v>15023</v>
      </c>
      <c r="AG559" s="593" t="s">
        <v>15024</v>
      </c>
      <c r="AH559" s="593" t="s">
        <v>15025</v>
      </c>
      <c r="AI559" s="593" t="s">
        <v>15026</v>
      </c>
      <c r="AJ559" s="593" t="s">
        <v>15027</v>
      </c>
      <c r="AK559" s="594" t="s">
        <v>15028</v>
      </c>
      <c r="AL559" s="595" t="s">
        <v>15029</v>
      </c>
      <c r="AM559" s="596" t="s">
        <v>15030</v>
      </c>
      <c r="AN559" s="596" t="s">
        <v>15031</v>
      </c>
      <c r="AO559" s="562" t="s">
        <v>15032</v>
      </c>
      <c r="AP559" s="577" t="s">
        <v>15033</v>
      </c>
      <c r="AQ559" s="557"/>
      <c r="AR559" s="557"/>
      <c r="AS559" s="557"/>
      <c r="AT559" s="542" t="s">
        <v>15034</v>
      </c>
      <c r="AU559" s="499" t="s">
        <v>15035</v>
      </c>
      <c r="AV559" s="499" t="s">
        <v>15036</v>
      </c>
      <c r="AW559" s="513" t="s">
        <v>15037</v>
      </c>
      <c r="AX559" s="513" t="s">
        <v>15038</v>
      </c>
      <c r="AY559" s="612" t="s">
        <v>15039</v>
      </c>
    </row>
    <row r="560" spans="2:51" ht="15" customHeight="1" outlineLevel="1" thickBot="1">
      <c r="B560" s="1735">
        <v>0</v>
      </c>
      <c r="C560" s="1736">
        <v>0</v>
      </c>
      <c r="D560" s="1736">
        <v>0</v>
      </c>
      <c r="E560" s="1736">
        <v>0</v>
      </c>
      <c r="F560" s="1736">
        <v>0</v>
      </c>
      <c r="G560" s="1736">
        <v>0</v>
      </c>
      <c r="H560" s="1736">
        <v>0</v>
      </c>
      <c r="I560" s="1736">
        <v>0</v>
      </c>
      <c r="J560" s="547">
        <v>0</v>
      </c>
      <c r="K560" s="547">
        <v>0</v>
      </c>
      <c r="L560" s="562">
        <f t="shared" si="52"/>
        <v>0</v>
      </c>
      <c r="M560" s="555">
        <v>0</v>
      </c>
      <c r="N560" s="564"/>
      <c r="O560" s="564"/>
      <c r="P560" s="564"/>
      <c r="Q560" s="542">
        <f t="shared" si="53"/>
        <v>0</v>
      </c>
      <c r="R560" s="550">
        <f t="shared" si="54"/>
        <v>0</v>
      </c>
      <c r="S560" s="550">
        <f t="shared" si="55"/>
        <v>0</v>
      </c>
      <c r="T560" s="547">
        <v>0</v>
      </c>
      <c r="U560" s="547">
        <v>0</v>
      </c>
      <c r="V560" s="547">
        <v>0</v>
      </c>
      <c r="X560" s="231" t="s">
        <v>15040</v>
      </c>
      <c r="Z560" s="1369"/>
      <c r="AB560" s="1361"/>
      <c r="AC560" s="1362"/>
      <c r="AD560" s="582">
        <v>547</v>
      </c>
      <c r="AE560" s="576" t="s">
        <v>15041</v>
      </c>
      <c r="AF560" s="593" t="s">
        <v>15042</v>
      </c>
      <c r="AG560" s="593" t="s">
        <v>15043</v>
      </c>
      <c r="AH560" s="593" t="s">
        <v>15044</v>
      </c>
      <c r="AI560" s="593" t="s">
        <v>15045</v>
      </c>
      <c r="AJ560" s="593" t="s">
        <v>15046</v>
      </c>
      <c r="AK560" s="594" t="s">
        <v>15047</v>
      </c>
      <c r="AL560" s="595" t="s">
        <v>15048</v>
      </c>
      <c r="AM560" s="596" t="s">
        <v>15049</v>
      </c>
      <c r="AN560" s="596" t="s">
        <v>15050</v>
      </c>
      <c r="AO560" s="562" t="s">
        <v>15051</v>
      </c>
      <c r="AP560" s="577" t="s">
        <v>15052</v>
      </c>
      <c r="AQ560" s="557"/>
      <c r="AR560" s="557"/>
      <c r="AS560" s="557"/>
      <c r="AT560" s="542" t="s">
        <v>15053</v>
      </c>
      <c r="AU560" s="499" t="s">
        <v>15054</v>
      </c>
      <c r="AV560" s="499" t="s">
        <v>15055</v>
      </c>
      <c r="AW560" s="513" t="s">
        <v>15056</v>
      </c>
      <c r="AX560" s="513" t="s">
        <v>15057</v>
      </c>
      <c r="AY560" s="612" t="s">
        <v>15058</v>
      </c>
    </row>
    <row r="561" spans="2:51" ht="15" customHeight="1" outlineLevel="1" thickBot="1">
      <c r="B561" s="1735">
        <v>0</v>
      </c>
      <c r="C561" s="1736">
        <v>0</v>
      </c>
      <c r="D561" s="1736">
        <v>0</v>
      </c>
      <c r="E561" s="1736">
        <v>0</v>
      </c>
      <c r="F561" s="1736">
        <v>0</v>
      </c>
      <c r="G561" s="1736">
        <v>0</v>
      </c>
      <c r="H561" s="1736">
        <v>0</v>
      </c>
      <c r="I561" s="1736">
        <v>0</v>
      </c>
      <c r="J561" s="547">
        <v>0</v>
      </c>
      <c r="K561" s="547">
        <v>0</v>
      </c>
      <c r="L561" s="562">
        <f t="shared" si="52"/>
        <v>0</v>
      </c>
      <c r="M561" s="555">
        <v>0</v>
      </c>
      <c r="N561" s="564"/>
      <c r="O561" s="564"/>
      <c r="P561" s="564"/>
      <c r="Q561" s="542">
        <f t="shared" si="53"/>
        <v>0</v>
      </c>
      <c r="R561" s="550">
        <f t="shared" si="54"/>
        <v>0</v>
      </c>
      <c r="S561" s="550">
        <f t="shared" si="55"/>
        <v>0</v>
      </c>
      <c r="T561" s="547">
        <v>0</v>
      </c>
      <c r="U561" s="547">
        <v>0</v>
      </c>
      <c r="V561" s="547">
        <v>0</v>
      </c>
      <c r="X561" s="231" t="s">
        <v>15059</v>
      </c>
      <c r="Z561" s="1369"/>
      <c r="AB561" s="1361"/>
      <c r="AC561" s="1362"/>
      <c r="AD561" s="582">
        <v>548</v>
      </c>
      <c r="AE561" s="576" t="s">
        <v>15060</v>
      </c>
      <c r="AF561" s="593" t="s">
        <v>15061</v>
      </c>
      <c r="AG561" s="593" t="s">
        <v>15062</v>
      </c>
      <c r="AH561" s="593" t="s">
        <v>15063</v>
      </c>
      <c r="AI561" s="593" t="s">
        <v>15064</v>
      </c>
      <c r="AJ561" s="593" t="s">
        <v>15065</v>
      </c>
      <c r="AK561" s="594" t="s">
        <v>15066</v>
      </c>
      <c r="AL561" s="595" t="s">
        <v>15067</v>
      </c>
      <c r="AM561" s="596" t="s">
        <v>15068</v>
      </c>
      <c r="AN561" s="596" t="s">
        <v>15069</v>
      </c>
      <c r="AO561" s="562" t="s">
        <v>15070</v>
      </c>
      <c r="AP561" s="577" t="s">
        <v>15071</v>
      </c>
      <c r="AQ561" s="557"/>
      <c r="AR561" s="557"/>
      <c r="AS561" s="557"/>
      <c r="AT561" s="542" t="s">
        <v>15072</v>
      </c>
      <c r="AU561" s="499" t="s">
        <v>15073</v>
      </c>
      <c r="AV561" s="499" t="s">
        <v>15074</v>
      </c>
      <c r="AW561" s="513" t="s">
        <v>15075</v>
      </c>
      <c r="AX561" s="513" t="s">
        <v>15076</v>
      </c>
      <c r="AY561" s="612" t="s">
        <v>15077</v>
      </c>
    </row>
    <row r="562" spans="2:51" ht="15" customHeight="1" outlineLevel="1" thickBot="1">
      <c r="B562" s="1735">
        <v>0</v>
      </c>
      <c r="C562" s="1736">
        <v>0</v>
      </c>
      <c r="D562" s="1736">
        <v>0</v>
      </c>
      <c r="E562" s="1736">
        <v>0</v>
      </c>
      <c r="F562" s="1736">
        <v>0</v>
      </c>
      <c r="G562" s="1736">
        <v>0</v>
      </c>
      <c r="H562" s="1736">
        <v>0</v>
      </c>
      <c r="I562" s="1736">
        <v>0</v>
      </c>
      <c r="J562" s="547">
        <v>0</v>
      </c>
      <c r="K562" s="547">
        <v>0</v>
      </c>
      <c r="L562" s="562">
        <f t="shared" si="52"/>
        <v>0</v>
      </c>
      <c r="M562" s="555">
        <v>0</v>
      </c>
      <c r="N562" s="564"/>
      <c r="O562" s="564"/>
      <c r="P562" s="564"/>
      <c r="Q562" s="542">
        <f t="shared" si="53"/>
        <v>0</v>
      </c>
      <c r="R562" s="550">
        <f t="shared" si="54"/>
        <v>0</v>
      </c>
      <c r="S562" s="550">
        <f t="shared" si="55"/>
        <v>0</v>
      </c>
      <c r="T562" s="547">
        <v>0</v>
      </c>
      <c r="U562" s="547">
        <v>0</v>
      </c>
      <c r="V562" s="547">
        <v>0</v>
      </c>
      <c r="X562" s="231" t="s">
        <v>15078</v>
      </c>
      <c r="Z562" s="1369"/>
      <c r="AB562" s="1361"/>
      <c r="AC562" s="1362"/>
      <c r="AD562" s="582">
        <v>549</v>
      </c>
      <c r="AE562" s="576" t="s">
        <v>15079</v>
      </c>
      <c r="AF562" s="593" t="s">
        <v>15080</v>
      </c>
      <c r="AG562" s="593" t="s">
        <v>15081</v>
      </c>
      <c r="AH562" s="593" t="s">
        <v>15082</v>
      </c>
      <c r="AI562" s="593" t="s">
        <v>15083</v>
      </c>
      <c r="AJ562" s="593" t="s">
        <v>15084</v>
      </c>
      <c r="AK562" s="594" t="s">
        <v>15085</v>
      </c>
      <c r="AL562" s="595" t="s">
        <v>15086</v>
      </c>
      <c r="AM562" s="596" t="s">
        <v>15087</v>
      </c>
      <c r="AN562" s="596" t="s">
        <v>15088</v>
      </c>
      <c r="AO562" s="562" t="s">
        <v>15089</v>
      </c>
      <c r="AP562" s="577" t="s">
        <v>15090</v>
      </c>
      <c r="AQ562" s="557"/>
      <c r="AR562" s="557"/>
      <c r="AS562" s="557"/>
      <c r="AT562" s="542" t="s">
        <v>15091</v>
      </c>
      <c r="AU562" s="499" t="s">
        <v>15092</v>
      </c>
      <c r="AV562" s="499" t="s">
        <v>15093</v>
      </c>
      <c r="AW562" s="513" t="s">
        <v>15094</v>
      </c>
      <c r="AX562" s="513" t="s">
        <v>15095</v>
      </c>
      <c r="AY562" s="612" t="s">
        <v>15096</v>
      </c>
    </row>
    <row r="563" spans="2:51" ht="15" customHeight="1" outlineLevel="1" thickBot="1">
      <c r="B563" s="1735">
        <v>0</v>
      </c>
      <c r="C563" s="1736">
        <v>0</v>
      </c>
      <c r="D563" s="1736">
        <v>0</v>
      </c>
      <c r="E563" s="1736">
        <v>0</v>
      </c>
      <c r="F563" s="1736">
        <v>0</v>
      </c>
      <c r="G563" s="1736">
        <v>0</v>
      </c>
      <c r="H563" s="1736">
        <v>0</v>
      </c>
      <c r="I563" s="1736">
        <v>0</v>
      </c>
      <c r="J563" s="547">
        <v>0</v>
      </c>
      <c r="K563" s="547">
        <v>0</v>
      </c>
      <c r="L563" s="562">
        <f t="shared" si="52"/>
        <v>0</v>
      </c>
      <c r="M563" s="555">
        <v>0</v>
      </c>
      <c r="N563" s="564"/>
      <c r="O563" s="564"/>
      <c r="P563" s="564"/>
      <c r="Q563" s="542">
        <f t="shared" si="53"/>
        <v>0</v>
      </c>
      <c r="R563" s="550">
        <f t="shared" si="54"/>
        <v>0</v>
      </c>
      <c r="S563" s="550">
        <f t="shared" si="55"/>
        <v>0</v>
      </c>
      <c r="T563" s="547">
        <v>0</v>
      </c>
      <c r="U563" s="547">
        <v>0</v>
      </c>
      <c r="V563" s="547">
        <v>0</v>
      </c>
      <c r="X563" s="231" t="s">
        <v>15097</v>
      </c>
      <c r="Z563" s="1369"/>
      <c r="AB563" s="1361"/>
      <c r="AC563" s="1362"/>
      <c r="AD563" s="582">
        <v>550</v>
      </c>
      <c r="AE563" s="576" t="s">
        <v>15098</v>
      </c>
      <c r="AF563" s="593" t="s">
        <v>15099</v>
      </c>
      <c r="AG563" s="593" t="s">
        <v>15100</v>
      </c>
      <c r="AH563" s="593" t="s">
        <v>15101</v>
      </c>
      <c r="AI563" s="593" t="s">
        <v>15102</v>
      </c>
      <c r="AJ563" s="593" t="s">
        <v>15103</v>
      </c>
      <c r="AK563" s="594" t="s">
        <v>15104</v>
      </c>
      <c r="AL563" s="595" t="s">
        <v>15105</v>
      </c>
      <c r="AM563" s="596" t="s">
        <v>15106</v>
      </c>
      <c r="AN563" s="596" t="s">
        <v>15107</v>
      </c>
      <c r="AO563" s="562" t="s">
        <v>15108</v>
      </c>
      <c r="AP563" s="577" t="s">
        <v>15109</v>
      </c>
      <c r="AQ563" s="557"/>
      <c r="AR563" s="557"/>
      <c r="AS563" s="557"/>
      <c r="AT563" s="542" t="s">
        <v>15110</v>
      </c>
      <c r="AU563" s="499" t="s">
        <v>15111</v>
      </c>
      <c r="AV563" s="499" t="s">
        <v>15112</v>
      </c>
      <c r="AW563" s="513" t="s">
        <v>15113</v>
      </c>
      <c r="AX563" s="513" t="s">
        <v>15114</v>
      </c>
      <c r="AY563" s="612" t="s">
        <v>15115</v>
      </c>
    </row>
    <row r="564" spans="2:51" ht="15" customHeight="1" outlineLevel="1" thickBot="1">
      <c r="B564" s="1735">
        <v>0</v>
      </c>
      <c r="C564" s="1736">
        <v>0</v>
      </c>
      <c r="D564" s="1736">
        <v>0</v>
      </c>
      <c r="E564" s="1736">
        <v>0</v>
      </c>
      <c r="F564" s="1736">
        <v>0</v>
      </c>
      <c r="G564" s="1736">
        <v>0</v>
      </c>
      <c r="H564" s="1736">
        <v>0</v>
      </c>
      <c r="I564" s="1736">
        <v>0</v>
      </c>
      <c r="J564" s="547">
        <v>0</v>
      </c>
      <c r="K564" s="547">
        <v>0</v>
      </c>
      <c r="L564" s="562">
        <f t="shared" si="52"/>
        <v>0</v>
      </c>
      <c r="M564" s="555">
        <v>0</v>
      </c>
      <c r="N564" s="564"/>
      <c r="O564" s="564"/>
      <c r="P564" s="564"/>
      <c r="Q564" s="542">
        <f t="shared" si="53"/>
        <v>0</v>
      </c>
      <c r="R564" s="550">
        <f t="shared" si="54"/>
        <v>0</v>
      </c>
      <c r="S564" s="550">
        <f t="shared" si="55"/>
        <v>0</v>
      </c>
      <c r="T564" s="547">
        <v>0</v>
      </c>
      <c r="U564" s="547">
        <v>0</v>
      </c>
      <c r="V564" s="547">
        <v>0</v>
      </c>
      <c r="X564" s="231" t="s">
        <v>15116</v>
      </c>
      <c r="Z564" s="1369"/>
      <c r="AB564" s="1361"/>
      <c r="AC564" s="1362"/>
      <c r="AD564" s="582">
        <v>551</v>
      </c>
      <c r="AE564" s="576" t="s">
        <v>15117</v>
      </c>
      <c r="AF564" s="593" t="s">
        <v>15118</v>
      </c>
      <c r="AG564" s="593" t="s">
        <v>15119</v>
      </c>
      <c r="AH564" s="593" t="s">
        <v>15120</v>
      </c>
      <c r="AI564" s="593" t="s">
        <v>15121</v>
      </c>
      <c r="AJ564" s="593" t="s">
        <v>15122</v>
      </c>
      <c r="AK564" s="594" t="s">
        <v>15123</v>
      </c>
      <c r="AL564" s="595" t="s">
        <v>15124</v>
      </c>
      <c r="AM564" s="596" t="s">
        <v>15125</v>
      </c>
      <c r="AN564" s="596" t="s">
        <v>15126</v>
      </c>
      <c r="AO564" s="562" t="s">
        <v>15127</v>
      </c>
      <c r="AP564" s="577" t="s">
        <v>15128</v>
      </c>
      <c r="AQ564" s="557"/>
      <c r="AR564" s="557"/>
      <c r="AS564" s="557"/>
      <c r="AT564" s="542" t="s">
        <v>15129</v>
      </c>
      <c r="AU564" s="499" t="s">
        <v>15130</v>
      </c>
      <c r="AV564" s="499" t="s">
        <v>15131</v>
      </c>
      <c r="AW564" s="513" t="s">
        <v>15132</v>
      </c>
      <c r="AX564" s="513" t="s">
        <v>15133</v>
      </c>
      <c r="AY564" s="612" t="s">
        <v>15134</v>
      </c>
    </row>
    <row r="565" spans="2:51" ht="15" customHeight="1" outlineLevel="1" thickBot="1">
      <c r="B565" s="1735">
        <v>0</v>
      </c>
      <c r="C565" s="1736">
        <v>0</v>
      </c>
      <c r="D565" s="1736">
        <v>0</v>
      </c>
      <c r="E565" s="1736">
        <v>0</v>
      </c>
      <c r="F565" s="1736">
        <v>0</v>
      </c>
      <c r="G565" s="1736">
        <v>0</v>
      </c>
      <c r="H565" s="1736">
        <v>0</v>
      </c>
      <c r="I565" s="1736">
        <v>0</v>
      </c>
      <c r="J565" s="547">
        <v>0</v>
      </c>
      <c r="K565" s="547">
        <v>0</v>
      </c>
      <c r="L565" s="562">
        <f t="shared" si="52"/>
        <v>0</v>
      </c>
      <c r="M565" s="555">
        <v>0</v>
      </c>
      <c r="N565" s="564"/>
      <c r="O565" s="564"/>
      <c r="P565" s="564"/>
      <c r="Q565" s="542">
        <f t="shared" si="53"/>
        <v>0</v>
      </c>
      <c r="R565" s="550">
        <f t="shared" si="54"/>
        <v>0</v>
      </c>
      <c r="S565" s="550">
        <f t="shared" si="55"/>
        <v>0</v>
      </c>
      <c r="T565" s="547">
        <v>0</v>
      </c>
      <c r="U565" s="547">
        <v>0</v>
      </c>
      <c r="V565" s="547">
        <v>0</v>
      </c>
      <c r="X565" s="231" t="s">
        <v>15135</v>
      </c>
      <c r="Z565" s="1369"/>
      <c r="AB565" s="1361"/>
      <c r="AC565" s="1362"/>
      <c r="AD565" s="582">
        <v>552</v>
      </c>
      <c r="AE565" s="576" t="s">
        <v>15136</v>
      </c>
      <c r="AF565" s="593" t="s">
        <v>15137</v>
      </c>
      <c r="AG565" s="593" t="s">
        <v>15138</v>
      </c>
      <c r="AH565" s="593" t="s">
        <v>15139</v>
      </c>
      <c r="AI565" s="593" t="s">
        <v>15140</v>
      </c>
      <c r="AJ565" s="593" t="s">
        <v>15141</v>
      </c>
      <c r="AK565" s="594" t="s">
        <v>15142</v>
      </c>
      <c r="AL565" s="595" t="s">
        <v>15143</v>
      </c>
      <c r="AM565" s="596" t="s">
        <v>15144</v>
      </c>
      <c r="AN565" s="596" t="s">
        <v>15145</v>
      </c>
      <c r="AO565" s="562" t="s">
        <v>15146</v>
      </c>
      <c r="AP565" s="577" t="s">
        <v>15147</v>
      </c>
      <c r="AQ565" s="557"/>
      <c r="AR565" s="557"/>
      <c r="AS565" s="557"/>
      <c r="AT565" s="542" t="s">
        <v>15148</v>
      </c>
      <c r="AU565" s="499" t="s">
        <v>15149</v>
      </c>
      <c r="AV565" s="499" t="s">
        <v>15150</v>
      </c>
      <c r="AW565" s="513" t="s">
        <v>15151</v>
      </c>
      <c r="AX565" s="513" t="s">
        <v>15152</v>
      </c>
      <c r="AY565" s="612" t="s">
        <v>15153</v>
      </c>
    </row>
    <row r="566" spans="2:51" ht="15" thickBot="1">
      <c r="B566" s="1735">
        <v>0</v>
      </c>
      <c r="C566" s="1736">
        <v>0</v>
      </c>
      <c r="D566" s="1736">
        <v>0</v>
      </c>
      <c r="E566" s="1736">
        <v>0</v>
      </c>
      <c r="F566" s="1736">
        <v>0</v>
      </c>
      <c r="G566" s="1736">
        <v>0</v>
      </c>
      <c r="H566" s="1736">
        <v>0</v>
      </c>
      <c r="I566" s="1736">
        <v>0</v>
      </c>
      <c r="J566" s="547">
        <v>0</v>
      </c>
      <c r="K566" s="547">
        <v>0</v>
      </c>
      <c r="L566" s="562">
        <f t="shared" si="52"/>
        <v>0</v>
      </c>
      <c r="M566" s="555">
        <v>0</v>
      </c>
      <c r="N566" s="564"/>
      <c r="O566" s="564"/>
      <c r="P566" s="564"/>
      <c r="Q566" s="542">
        <f t="shared" si="53"/>
        <v>0</v>
      </c>
      <c r="R566" s="550">
        <f t="shared" si="54"/>
        <v>0</v>
      </c>
      <c r="S566" s="550">
        <f t="shared" si="55"/>
        <v>0</v>
      </c>
      <c r="T566" s="547">
        <v>0</v>
      </c>
      <c r="U566" s="547">
        <v>0</v>
      </c>
      <c r="V566" s="547">
        <v>0</v>
      </c>
      <c r="X566" s="231" t="s">
        <v>15154</v>
      </c>
      <c r="Z566" s="1369"/>
      <c r="AB566" s="1361"/>
      <c r="AC566" s="1362"/>
      <c r="AD566" s="582">
        <v>553</v>
      </c>
      <c r="AE566" s="576" t="s">
        <v>15155</v>
      </c>
      <c r="AF566" s="593" t="s">
        <v>15156</v>
      </c>
      <c r="AG566" s="593" t="s">
        <v>15157</v>
      </c>
      <c r="AH566" s="593" t="s">
        <v>15158</v>
      </c>
      <c r="AI566" s="593" t="s">
        <v>15159</v>
      </c>
      <c r="AJ566" s="593" t="s">
        <v>15160</v>
      </c>
      <c r="AK566" s="594" t="s">
        <v>15161</v>
      </c>
      <c r="AL566" s="595" t="s">
        <v>15162</v>
      </c>
      <c r="AM566" s="596" t="s">
        <v>15163</v>
      </c>
      <c r="AN566" s="596" t="s">
        <v>15164</v>
      </c>
      <c r="AO566" s="562" t="s">
        <v>15165</v>
      </c>
      <c r="AP566" s="577" t="s">
        <v>15166</v>
      </c>
      <c r="AQ566" s="557"/>
      <c r="AR566" s="557"/>
      <c r="AS566" s="557"/>
      <c r="AT566" s="542" t="s">
        <v>15167</v>
      </c>
      <c r="AU566" s="499" t="s">
        <v>15168</v>
      </c>
      <c r="AV566" s="499" t="s">
        <v>15169</v>
      </c>
      <c r="AW566" s="513" t="s">
        <v>15170</v>
      </c>
      <c r="AX566" s="513" t="s">
        <v>15171</v>
      </c>
      <c r="AY566" s="612" t="s">
        <v>15172</v>
      </c>
    </row>
    <row r="567" spans="2:51" ht="15" customHeight="1" outlineLevel="1" thickBot="1">
      <c r="B567" s="1735">
        <v>0</v>
      </c>
      <c r="C567" s="1736">
        <v>0</v>
      </c>
      <c r="D567" s="1736">
        <v>0</v>
      </c>
      <c r="E567" s="1736">
        <v>0</v>
      </c>
      <c r="F567" s="1736">
        <v>0</v>
      </c>
      <c r="G567" s="1736">
        <v>0</v>
      </c>
      <c r="H567" s="1736">
        <v>0</v>
      </c>
      <c r="I567" s="1736">
        <v>0</v>
      </c>
      <c r="J567" s="547">
        <v>0</v>
      </c>
      <c r="K567" s="547">
        <v>0</v>
      </c>
      <c r="L567" s="562">
        <f t="shared" si="52"/>
        <v>0</v>
      </c>
      <c r="M567" s="555">
        <v>0</v>
      </c>
      <c r="N567" s="564"/>
      <c r="O567" s="564"/>
      <c r="P567" s="564"/>
      <c r="Q567" s="542">
        <f t="shared" si="53"/>
        <v>0</v>
      </c>
      <c r="R567" s="550">
        <f t="shared" si="54"/>
        <v>0</v>
      </c>
      <c r="S567" s="550">
        <f t="shared" si="55"/>
        <v>0</v>
      </c>
      <c r="T567" s="547">
        <v>0</v>
      </c>
      <c r="U567" s="547">
        <v>0</v>
      </c>
      <c r="V567" s="547">
        <v>0</v>
      </c>
      <c r="X567" s="231" t="s">
        <v>15173</v>
      </c>
      <c r="Z567" s="1369"/>
      <c r="AB567" s="1361"/>
      <c r="AC567" s="1362"/>
      <c r="AD567" s="582">
        <v>554</v>
      </c>
      <c r="AE567" s="576" t="s">
        <v>15174</v>
      </c>
      <c r="AF567" s="593" t="s">
        <v>15175</v>
      </c>
      <c r="AG567" s="593" t="s">
        <v>15176</v>
      </c>
      <c r="AH567" s="593" t="s">
        <v>15177</v>
      </c>
      <c r="AI567" s="593" t="s">
        <v>15178</v>
      </c>
      <c r="AJ567" s="593" t="s">
        <v>15179</v>
      </c>
      <c r="AK567" s="594" t="s">
        <v>15180</v>
      </c>
      <c r="AL567" s="595" t="s">
        <v>15181</v>
      </c>
      <c r="AM567" s="596" t="s">
        <v>15182</v>
      </c>
      <c r="AN567" s="596" t="s">
        <v>15183</v>
      </c>
      <c r="AO567" s="562" t="s">
        <v>15184</v>
      </c>
      <c r="AP567" s="577" t="s">
        <v>15185</v>
      </c>
      <c r="AQ567" s="557"/>
      <c r="AR567" s="557"/>
      <c r="AS567" s="557"/>
      <c r="AT567" s="542" t="s">
        <v>15186</v>
      </c>
      <c r="AU567" s="499" t="s">
        <v>15187</v>
      </c>
      <c r="AV567" s="499" t="s">
        <v>15188</v>
      </c>
      <c r="AW567" s="513" t="s">
        <v>15189</v>
      </c>
      <c r="AX567" s="513" t="s">
        <v>15190</v>
      </c>
      <c r="AY567" s="612" t="s">
        <v>15191</v>
      </c>
    </row>
    <row r="568" spans="2:51" ht="15" customHeight="1" outlineLevel="1" thickBot="1">
      <c r="B568" s="1735">
        <v>0</v>
      </c>
      <c r="C568" s="1736">
        <v>0</v>
      </c>
      <c r="D568" s="1736">
        <v>0</v>
      </c>
      <c r="E568" s="1736">
        <v>0</v>
      </c>
      <c r="F568" s="1736">
        <v>0</v>
      </c>
      <c r="G568" s="1736">
        <v>0</v>
      </c>
      <c r="H568" s="1736">
        <v>0</v>
      </c>
      <c r="I568" s="1736">
        <v>0</v>
      </c>
      <c r="J568" s="547">
        <v>0</v>
      </c>
      <c r="K568" s="547">
        <v>0</v>
      </c>
      <c r="L568" s="562">
        <f t="shared" si="52"/>
        <v>0</v>
      </c>
      <c r="M568" s="555">
        <v>0</v>
      </c>
      <c r="N568" s="564"/>
      <c r="O568" s="564"/>
      <c r="P568" s="564"/>
      <c r="Q568" s="542">
        <f t="shared" si="53"/>
        <v>0</v>
      </c>
      <c r="R568" s="550">
        <f t="shared" si="54"/>
        <v>0</v>
      </c>
      <c r="S568" s="550">
        <f t="shared" si="55"/>
        <v>0</v>
      </c>
      <c r="T568" s="547">
        <v>0</v>
      </c>
      <c r="U568" s="547">
        <v>0</v>
      </c>
      <c r="V568" s="547">
        <v>0</v>
      </c>
      <c r="X568" s="231" t="s">
        <v>15192</v>
      </c>
      <c r="Z568" s="1369"/>
      <c r="AB568" s="1361"/>
      <c r="AC568" s="1362"/>
      <c r="AD568" s="582">
        <v>555</v>
      </c>
      <c r="AE568" s="576" t="s">
        <v>15193</v>
      </c>
      <c r="AF568" s="593" t="s">
        <v>15194</v>
      </c>
      <c r="AG568" s="593" t="s">
        <v>15195</v>
      </c>
      <c r="AH568" s="593" t="s">
        <v>15196</v>
      </c>
      <c r="AI568" s="593" t="s">
        <v>15197</v>
      </c>
      <c r="AJ568" s="593" t="s">
        <v>15198</v>
      </c>
      <c r="AK568" s="594" t="s">
        <v>15199</v>
      </c>
      <c r="AL568" s="595" t="s">
        <v>15200</v>
      </c>
      <c r="AM568" s="596" t="s">
        <v>15201</v>
      </c>
      <c r="AN568" s="596" t="s">
        <v>15202</v>
      </c>
      <c r="AO568" s="562" t="s">
        <v>15203</v>
      </c>
      <c r="AP568" s="577" t="s">
        <v>15204</v>
      </c>
      <c r="AQ568" s="557"/>
      <c r="AR568" s="557"/>
      <c r="AS568" s="557"/>
      <c r="AT568" s="542" t="s">
        <v>15205</v>
      </c>
      <c r="AU568" s="499" t="s">
        <v>15206</v>
      </c>
      <c r="AV568" s="499" t="s">
        <v>15207</v>
      </c>
      <c r="AW568" s="513" t="s">
        <v>15208</v>
      </c>
      <c r="AX568" s="513" t="s">
        <v>15209</v>
      </c>
      <c r="AY568" s="612" t="s">
        <v>15210</v>
      </c>
    </row>
    <row r="569" spans="2:51" ht="15" customHeight="1" outlineLevel="1" thickBot="1">
      <c r="B569" s="1735">
        <v>0</v>
      </c>
      <c r="C569" s="1736">
        <v>0</v>
      </c>
      <c r="D569" s="1736">
        <v>0</v>
      </c>
      <c r="E569" s="1736">
        <v>0</v>
      </c>
      <c r="F569" s="1736">
        <v>0</v>
      </c>
      <c r="G569" s="1736">
        <v>0</v>
      </c>
      <c r="H569" s="1736">
        <v>0</v>
      </c>
      <c r="I569" s="1736">
        <v>0</v>
      </c>
      <c r="J569" s="547">
        <v>0</v>
      </c>
      <c r="K569" s="547">
        <v>0</v>
      </c>
      <c r="L569" s="562">
        <f t="shared" si="52"/>
        <v>0</v>
      </c>
      <c r="M569" s="555">
        <v>0</v>
      </c>
      <c r="N569" s="564"/>
      <c r="O569" s="564"/>
      <c r="P569" s="564"/>
      <c r="Q569" s="542">
        <f t="shared" si="53"/>
        <v>0</v>
      </c>
      <c r="R569" s="550">
        <f t="shared" si="54"/>
        <v>0</v>
      </c>
      <c r="S569" s="550">
        <f t="shared" si="55"/>
        <v>0</v>
      </c>
      <c r="T569" s="547">
        <v>0</v>
      </c>
      <c r="U569" s="547">
        <v>0</v>
      </c>
      <c r="V569" s="547">
        <v>0</v>
      </c>
      <c r="X569" s="231" t="s">
        <v>15211</v>
      </c>
      <c r="Z569" s="1369"/>
      <c r="AB569" s="1361"/>
      <c r="AC569" s="1362"/>
      <c r="AD569" s="582">
        <v>556</v>
      </c>
      <c r="AE569" s="576" t="s">
        <v>15212</v>
      </c>
      <c r="AF569" s="593" t="s">
        <v>15213</v>
      </c>
      <c r="AG569" s="593" t="s">
        <v>15214</v>
      </c>
      <c r="AH569" s="593" t="s">
        <v>15215</v>
      </c>
      <c r="AI569" s="593" t="s">
        <v>15216</v>
      </c>
      <c r="AJ569" s="593" t="s">
        <v>15217</v>
      </c>
      <c r="AK569" s="594" t="s">
        <v>15218</v>
      </c>
      <c r="AL569" s="595" t="s">
        <v>15219</v>
      </c>
      <c r="AM569" s="596" t="s">
        <v>15220</v>
      </c>
      <c r="AN569" s="596" t="s">
        <v>15221</v>
      </c>
      <c r="AO569" s="562" t="s">
        <v>15222</v>
      </c>
      <c r="AP569" s="577" t="s">
        <v>15223</v>
      </c>
      <c r="AQ569" s="557"/>
      <c r="AR569" s="557"/>
      <c r="AS569" s="557"/>
      <c r="AT569" s="542" t="s">
        <v>15224</v>
      </c>
      <c r="AU569" s="499" t="s">
        <v>15225</v>
      </c>
      <c r="AV569" s="499" t="s">
        <v>15226</v>
      </c>
      <c r="AW569" s="513" t="s">
        <v>15227</v>
      </c>
      <c r="AX569" s="513" t="s">
        <v>15228</v>
      </c>
      <c r="AY569" s="612" t="s">
        <v>15229</v>
      </c>
    </row>
    <row r="570" spans="2:51" ht="15" customHeight="1" outlineLevel="1" thickBot="1">
      <c r="B570" s="1735">
        <v>0</v>
      </c>
      <c r="C570" s="1736">
        <v>0</v>
      </c>
      <c r="D570" s="1736">
        <v>0</v>
      </c>
      <c r="E570" s="1736">
        <v>0</v>
      </c>
      <c r="F570" s="1736">
        <v>0</v>
      </c>
      <c r="G570" s="1736">
        <v>0</v>
      </c>
      <c r="H570" s="1736">
        <v>0</v>
      </c>
      <c r="I570" s="1736">
        <v>0</v>
      </c>
      <c r="J570" s="547">
        <v>0</v>
      </c>
      <c r="K570" s="547">
        <v>0</v>
      </c>
      <c r="L570" s="562">
        <f t="shared" si="52"/>
        <v>0</v>
      </c>
      <c r="M570" s="555">
        <v>0</v>
      </c>
      <c r="N570" s="564"/>
      <c r="O570" s="564"/>
      <c r="P570" s="564"/>
      <c r="Q570" s="542">
        <f t="shared" si="53"/>
        <v>0</v>
      </c>
      <c r="R570" s="550">
        <f t="shared" si="54"/>
        <v>0</v>
      </c>
      <c r="S570" s="550">
        <f t="shared" si="55"/>
        <v>0</v>
      </c>
      <c r="T570" s="547">
        <v>0</v>
      </c>
      <c r="U570" s="547">
        <v>0</v>
      </c>
      <c r="V570" s="547">
        <v>0</v>
      </c>
      <c r="X570" s="231" t="s">
        <v>15230</v>
      </c>
      <c r="Z570" s="1369"/>
      <c r="AB570" s="1361"/>
      <c r="AC570" s="1362"/>
      <c r="AD570" s="582">
        <v>557</v>
      </c>
      <c r="AE570" s="576" t="s">
        <v>15231</v>
      </c>
      <c r="AF570" s="593" t="s">
        <v>15232</v>
      </c>
      <c r="AG570" s="593" t="s">
        <v>15233</v>
      </c>
      <c r="AH570" s="593" t="s">
        <v>15234</v>
      </c>
      <c r="AI570" s="593" t="s">
        <v>15235</v>
      </c>
      <c r="AJ570" s="593" t="s">
        <v>15236</v>
      </c>
      <c r="AK570" s="594" t="s">
        <v>15237</v>
      </c>
      <c r="AL570" s="595" t="s">
        <v>15238</v>
      </c>
      <c r="AM570" s="596" t="s">
        <v>15239</v>
      </c>
      <c r="AN570" s="596" t="s">
        <v>15240</v>
      </c>
      <c r="AO570" s="562" t="s">
        <v>15241</v>
      </c>
      <c r="AP570" s="577" t="s">
        <v>15242</v>
      </c>
      <c r="AQ570" s="557"/>
      <c r="AR570" s="557"/>
      <c r="AS570" s="557"/>
      <c r="AT570" s="542" t="s">
        <v>15243</v>
      </c>
      <c r="AU570" s="499" t="s">
        <v>15244</v>
      </c>
      <c r="AV570" s="499" t="s">
        <v>15245</v>
      </c>
      <c r="AW570" s="513" t="s">
        <v>15246</v>
      </c>
      <c r="AX570" s="513" t="s">
        <v>15247</v>
      </c>
      <c r="AY570" s="612" t="s">
        <v>15248</v>
      </c>
    </row>
    <row r="571" spans="2:51" ht="15" customHeight="1" outlineLevel="1" thickBot="1">
      <c r="B571" s="1735">
        <v>0</v>
      </c>
      <c r="C571" s="1736">
        <v>0</v>
      </c>
      <c r="D571" s="1736">
        <v>0</v>
      </c>
      <c r="E571" s="1736">
        <v>0</v>
      </c>
      <c r="F571" s="1736">
        <v>0</v>
      </c>
      <c r="G571" s="1736">
        <v>0</v>
      </c>
      <c r="H571" s="1736">
        <v>0</v>
      </c>
      <c r="I571" s="1736">
        <v>0</v>
      </c>
      <c r="J571" s="547">
        <v>0</v>
      </c>
      <c r="K571" s="547">
        <v>0</v>
      </c>
      <c r="L571" s="562">
        <f t="shared" si="52"/>
        <v>0</v>
      </c>
      <c r="M571" s="555">
        <v>0</v>
      </c>
      <c r="N571" s="564"/>
      <c r="O571" s="564"/>
      <c r="P571" s="564"/>
      <c r="Q571" s="542">
        <f t="shared" si="53"/>
        <v>0</v>
      </c>
      <c r="R571" s="550">
        <f t="shared" si="54"/>
        <v>0</v>
      </c>
      <c r="S571" s="550">
        <f t="shared" si="55"/>
        <v>0</v>
      </c>
      <c r="T571" s="547">
        <v>0</v>
      </c>
      <c r="U571" s="547">
        <v>0</v>
      </c>
      <c r="V571" s="547">
        <v>0</v>
      </c>
      <c r="X571" s="231" t="s">
        <v>15249</v>
      </c>
      <c r="Z571" s="1369"/>
      <c r="AB571" s="1361"/>
      <c r="AC571" s="1362"/>
      <c r="AD571" s="582">
        <v>558</v>
      </c>
      <c r="AE571" s="576" t="s">
        <v>15250</v>
      </c>
      <c r="AF571" s="593" t="s">
        <v>15251</v>
      </c>
      <c r="AG571" s="593" t="s">
        <v>15252</v>
      </c>
      <c r="AH571" s="593" t="s">
        <v>15253</v>
      </c>
      <c r="AI571" s="593" t="s">
        <v>15254</v>
      </c>
      <c r="AJ571" s="593" t="s">
        <v>15255</v>
      </c>
      <c r="AK571" s="594" t="s">
        <v>15256</v>
      </c>
      <c r="AL571" s="595" t="s">
        <v>15257</v>
      </c>
      <c r="AM571" s="596" t="s">
        <v>15258</v>
      </c>
      <c r="AN571" s="596" t="s">
        <v>15259</v>
      </c>
      <c r="AO571" s="562" t="s">
        <v>15260</v>
      </c>
      <c r="AP571" s="577" t="s">
        <v>15261</v>
      </c>
      <c r="AQ571" s="557"/>
      <c r="AR571" s="557"/>
      <c r="AS571" s="557"/>
      <c r="AT571" s="542" t="s">
        <v>15262</v>
      </c>
      <c r="AU571" s="499" t="s">
        <v>15263</v>
      </c>
      <c r="AV571" s="499" t="s">
        <v>15264</v>
      </c>
      <c r="AW571" s="513" t="s">
        <v>15265</v>
      </c>
      <c r="AX571" s="513" t="s">
        <v>15266</v>
      </c>
      <c r="AY571" s="612" t="s">
        <v>15267</v>
      </c>
    </row>
    <row r="572" spans="2:51" ht="15" customHeight="1" outlineLevel="1" thickBot="1">
      <c r="B572" s="1735">
        <v>0</v>
      </c>
      <c r="C572" s="1736">
        <v>0</v>
      </c>
      <c r="D572" s="1736">
        <v>0</v>
      </c>
      <c r="E572" s="1736">
        <v>0</v>
      </c>
      <c r="F572" s="1736">
        <v>0</v>
      </c>
      <c r="G572" s="1736">
        <v>0</v>
      </c>
      <c r="H572" s="1736">
        <v>0</v>
      </c>
      <c r="I572" s="1736">
        <v>0</v>
      </c>
      <c r="J572" s="547">
        <v>0</v>
      </c>
      <c r="K572" s="547">
        <v>0</v>
      </c>
      <c r="L572" s="562">
        <f t="shared" si="52"/>
        <v>0</v>
      </c>
      <c r="M572" s="555">
        <v>0</v>
      </c>
      <c r="N572" s="564"/>
      <c r="O572" s="564"/>
      <c r="P572" s="564"/>
      <c r="Q572" s="542">
        <f t="shared" si="53"/>
        <v>0</v>
      </c>
      <c r="R572" s="550">
        <f t="shared" si="54"/>
        <v>0</v>
      </c>
      <c r="S572" s="550">
        <f t="shared" si="55"/>
        <v>0</v>
      </c>
      <c r="T572" s="547">
        <v>0</v>
      </c>
      <c r="U572" s="547">
        <v>0</v>
      </c>
      <c r="V572" s="547">
        <v>0</v>
      </c>
      <c r="X572" s="231" t="s">
        <v>15268</v>
      </c>
      <c r="Z572" s="1369"/>
      <c r="AB572" s="1361"/>
      <c r="AC572" s="1362"/>
      <c r="AD572" s="582">
        <v>559</v>
      </c>
      <c r="AE572" s="576" t="s">
        <v>15269</v>
      </c>
      <c r="AF572" s="593" t="s">
        <v>15270</v>
      </c>
      <c r="AG572" s="593" t="s">
        <v>15271</v>
      </c>
      <c r="AH572" s="593" t="s">
        <v>15272</v>
      </c>
      <c r="AI572" s="593" t="s">
        <v>15273</v>
      </c>
      <c r="AJ572" s="593" t="s">
        <v>15274</v>
      </c>
      <c r="AK572" s="594" t="s">
        <v>15275</v>
      </c>
      <c r="AL572" s="595" t="s">
        <v>15276</v>
      </c>
      <c r="AM572" s="596" t="s">
        <v>15277</v>
      </c>
      <c r="AN572" s="596" t="s">
        <v>15278</v>
      </c>
      <c r="AO572" s="562" t="s">
        <v>15279</v>
      </c>
      <c r="AP572" s="577" t="s">
        <v>15280</v>
      </c>
      <c r="AQ572" s="557"/>
      <c r="AR572" s="557"/>
      <c r="AS572" s="557"/>
      <c r="AT572" s="542" t="s">
        <v>15281</v>
      </c>
      <c r="AU572" s="499" t="s">
        <v>15282</v>
      </c>
      <c r="AV572" s="499" t="s">
        <v>15283</v>
      </c>
      <c r="AW572" s="513" t="s">
        <v>15284</v>
      </c>
      <c r="AX572" s="513" t="s">
        <v>15285</v>
      </c>
      <c r="AY572" s="612" t="s">
        <v>15286</v>
      </c>
    </row>
    <row r="573" spans="2:51" ht="15" customHeight="1" outlineLevel="1" thickBot="1">
      <c r="B573" s="1735">
        <v>0</v>
      </c>
      <c r="C573" s="1736">
        <v>0</v>
      </c>
      <c r="D573" s="1736">
        <v>0</v>
      </c>
      <c r="E573" s="1736">
        <v>0</v>
      </c>
      <c r="F573" s="1736">
        <v>0</v>
      </c>
      <c r="G573" s="1736">
        <v>0</v>
      </c>
      <c r="H573" s="1736">
        <v>0</v>
      </c>
      <c r="I573" s="1736">
        <v>0</v>
      </c>
      <c r="J573" s="547">
        <v>0</v>
      </c>
      <c r="K573" s="547">
        <v>0</v>
      </c>
      <c r="L573" s="562">
        <f t="shared" si="52"/>
        <v>0</v>
      </c>
      <c r="M573" s="555">
        <v>0</v>
      </c>
      <c r="N573" s="564"/>
      <c r="O573" s="564"/>
      <c r="P573" s="564"/>
      <c r="Q573" s="542">
        <f t="shared" si="53"/>
        <v>0</v>
      </c>
      <c r="R573" s="550">
        <f t="shared" si="54"/>
        <v>0</v>
      </c>
      <c r="S573" s="550">
        <f t="shared" si="55"/>
        <v>0</v>
      </c>
      <c r="T573" s="547">
        <v>0</v>
      </c>
      <c r="U573" s="547">
        <v>0</v>
      </c>
      <c r="V573" s="547">
        <v>0</v>
      </c>
      <c r="X573" s="231" t="s">
        <v>15287</v>
      </c>
      <c r="Z573" s="1369"/>
      <c r="AB573" s="1361"/>
      <c r="AC573" s="1362"/>
      <c r="AD573" s="582">
        <v>560</v>
      </c>
      <c r="AE573" s="576" t="s">
        <v>15288</v>
      </c>
      <c r="AF573" s="593" t="s">
        <v>15289</v>
      </c>
      <c r="AG573" s="593" t="s">
        <v>15290</v>
      </c>
      <c r="AH573" s="593" t="s">
        <v>15291</v>
      </c>
      <c r="AI573" s="593" t="s">
        <v>15292</v>
      </c>
      <c r="AJ573" s="593" t="s">
        <v>15293</v>
      </c>
      <c r="AK573" s="594" t="s">
        <v>15294</v>
      </c>
      <c r="AL573" s="595" t="s">
        <v>15295</v>
      </c>
      <c r="AM573" s="596" t="s">
        <v>15296</v>
      </c>
      <c r="AN573" s="596" t="s">
        <v>15297</v>
      </c>
      <c r="AO573" s="562" t="s">
        <v>15298</v>
      </c>
      <c r="AP573" s="577" t="s">
        <v>15299</v>
      </c>
      <c r="AQ573" s="557"/>
      <c r="AR573" s="557"/>
      <c r="AS573" s="557"/>
      <c r="AT573" s="542" t="s">
        <v>15300</v>
      </c>
      <c r="AU573" s="499" t="s">
        <v>15301</v>
      </c>
      <c r="AV573" s="499" t="s">
        <v>15302</v>
      </c>
      <c r="AW573" s="513" t="s">
        <v>15303</v>
      </c>
      <c r="AX573" s="513" t="s">
        <v>15304</v>
      </c>
      <c r="AY573" s="612" t="s">
        <v>15305</v>
      </c>
    </row>
    <row r="574" spans="2:51" ht="15" customHeight="1" outlineLevel="1" thickBot="1">
      <c r="B574" s="1735">
        <v>0</v>
      </c>
      <c r="C574" s="1736">
        <v>0</v>
      </c>
      <c r="D574" s="1736">
        <v>0</v>
      </c>
      <c r="E574" s="1736">
        <v>0</v>
      </c>
      <c r="F574" s="1736">
        <v>0</v>
      </c>
      <c r="G574" s="1736">
        <v>0</v>
      </c>
      <c r="H574" s="1736">
        <v>0</v>
      </c>
      <c r="I574" s="1736">
        <v>0</v>
      </c>
      <c r="J574" s="547">
        <v>0</v>
      </c>
      <c r="K574" s="547">
        <v>0</v>
      </c>
      <c r="L574" s="562">
        <f t="shared" si="52"/>
        <v>0</v>
      </c>
      <c r="M574" s="555">
        <v>0</v>
      </c>
      <c r="N574" s="564"/>
      <c r="O574" s="564"/>
      <c r="P574" s="564"/>
      <c r="Q574" s="542">
        <f t="shared" si="53"/>
        <v>0</v>
      </c>
      <c r="R574" s="550">
        <f t="shared" si="54"/>
        <v>0</v>
      </c>
      <c r="S574" s="550">
        <f t="shared" si="55"/>
        <v>0</v>
      </c>
      <c r="T574" s="547">
        <v>0</v>
      </c>
      <c r="U574" s="547">
        <v>0</v>
      </c>
      <c r="V574" s="547">
        <v>0</v>
      </c>
      <c r="X574" s="231" t="s">
        <v>15306</v>
      </c>
      <c r="Z574" s="1369"/>
      <c r="AB574" s="1361"/>
      <c r="AC574" s="1362"/>
      <c r="AD574" s="582">
        <v>561</v>
      </c>
      <c r="AE574" s="576" t="s">
        <v>15307</v>
      </c>
      <c r="AF574" s="593" t="s">
        <v>15308</v>
      </c>
      <c r="AG574" s="593" t="s">
        <v>15309</v>
      </c>
      <c r="AH574" s="593" t="s">
        <v>15310</v>
      </c>
      <c r="AI574" s="593" t="s">
        <v>15311</v>
      </c>
      <c r="AJ574" s="593" t="s">
        <v>15312</v>
      </c>
      <c r="AK574" s="594" t="s">
        <v>15313</v>
      </c>
      <c r="AL574" s="595" t="s">
        <v>15314</v>
      </c>
      <c r="AM574" s="596" t="s">
        <v>15315</v>
      </c>
      <c r="AN574" s="596" t="s">
        <v>15316</v>
      </c>
      <c r="AO574" s="562" t="s">
        <v>15317</v>
      </c>
      <c r="AP574" s="577" t="s">
        <v>15318</v>
      </c>
      <c r="AQ574" s="557"/>
      <c r="AR574" s="557"/>
      <c r="AS574" s="557"/>
      <c r="AT574" s="542" t="s">
        <v>15319</v>
      </c>
      <c r="AU574" s="499" t="s">
        <v>15320</v>
      </c>
      <c r="AV574" s="499" t="s">
        <v>15321</v>
      </c>
      <c r="AW574" s="513" t="s">
        <v>15322</v>
      </c>
      <c r="AX574" s="513" t="s">
        <v>15323</v>
      </c>
      <c r="AY574" s="612" t="s">
        <v>15324</v>
      </c>
    </row>
    <row r="575" spans="2:51" ht="15" customHeight="1" outlineLevel="1" thickBot="1">
      <c r="B575" s="1735">
        <v>0</v>
      </c>
      <c r="C575" s="1736">
        <v>0</v>
      </c>
      <c r="D575" s="1736">
        <v>0</v>
      </c>
      <c r="E575" s="1736">
        <v>0</v>
      </c>
      <c r="F575" s="1736">
        <v>0</v>
      </c>
      <c r="G575" s="1736">
        <v>0</v>
      </c>
      <c r="H575" s="1736">
        <v>0</v>
      </c>
      <c r="I575" s="1736">
        <v>0</v>
      </c>
      <c r="J575" s="547">
        <v>0</v>
      </c>
      <c r="K575" s="547">
        <v>0</v>
      </c>
      <c r="L575" s="562">
        <f t="shared" si="52"/>
        <v>0</v>
      </c>
      <c r="M575" s="555">
        <v>0</v>
      </c>
      <c r="N575" s="564"/>
      <c r="O575" s="564"/>
      <c r="P575" s="564"/>
      <c r="Q575" s="542">
        <f t="shared" si="53"/>
        <v>0</v>
      </c>
      <c r="R575" s="550">
        <f t="shared" si="54"/>
        <v>0</v>
      </c>
      <c r="S575" s="550">
        <f t="shared" si="55"/>
        <v>0</v>
      </c>
      <c r="T575" s="547">
        <v>0</v>
      </c>
      <c r="U575" s="547">
        <v>0</v>
      </c>
      <c r="V575" s="547">
        <v>0</v>
      </c>
      <c r="X575" s="231" t="s">
        <v>15325</v>
      </c>
      <c r="Z575" s="1369"/>
      <c r="AB575" s="1361"/>
      <c r="AC575" s="1362"/>
      <c r="AD575" s="582">
        <v>562</v>
      </c>
      <c r="AE575" s="576" t="s">
        <v>15326</v>
      </c>
      <c r="AF575" s="593" t="s">
        <v>15327</v>
      </c>
      <c r="AG575" s="593" t="s">
        <v>15328</v>
      </c>
      <c r="AH575" s="593" t="s">
        <v>15329</v>
      </c>
      <c r="AI575" s="593" t="s">
        <v>15330</v>
      </c>
      <c r="AJ575" s="593" t="s">
        <v>15331</v>
      </c>
      <c r="AK575" s="594" t="s">
        <v>15332</v>
      </c>
      <c r="AL575" s="595" t="s">
        <v>15333</v>
      </c>
      <c r="AM575" s="596" t="s">
        <v>15334</v>
      </c>
      <c r="AN575" s="596" t="s">
        <v>15335</v>
      </c>
      <c r="AO575" s="562" t="s">
        <v>15336</v>
      </c>
      <c r="AP575" s="577" t="s">
        <v>15337</v>
      </c>
      <c r="AQ575" s="557"/>
      <c r="AR575" s="557"/>
      <c r="AS575" s="557"/>
      <c r="AT575" s="542" t="s">
        <v>15338</v>
      </c>
      <c r="AU575" s="499" t="s">
        <v>15339</v>
      </c>
      <c r="AV575" s="499" t="s">
        <v>15340</v>
      </c>
      <c r="AW575" s="513" t="s">
        <v>15341</v>
      </c>
      <c r="AX575" s="513" t="s">
        <v>15342</v>
      </c>
      <c r="AY575" s="612" t="s">
        <v>15343</v>
      </c>
    </row>
    <row r="576" spans="2:51" ht="15" customHeight="1" outlineLevel="1" thickBot="1">
      <c r="B576" s="1735">
        <v>0</v>
      </c>
      <c r="C576" s="1736">
        <v>0</v>
      </c>
      <c r="D576" s="1736">
        <v>0</v>
      </c>
      <c r="E576" s="1736">
        <v>0</v>
      </c>
      <c r="F576" s="1736">
        <v>0</v>
      </c>
      <c r="G576" s="1736">
        <v>0</v>
      </c>
      <c r="H576" s="1736">
        <v>0</v>
      </c>
      <c r="I576" s="1736">
        <v>0</v>
      </c>
      <c r="J576" s="547">
        <v>0</v>
      </c>
      <c r="K576" s="547">
        <v>0</v>
      </c>
      <c r="L576" s="562">
        <f t="shared" si="52"/>
        <v>0</v>
      </c>
      <c r="M576" s="555">
        <v>0</v>
      </c>
      <c r="N576" s="564"/>
      <c r="O576" s="564"/>
      <c r="P576" s="564"/>
      <c r="Q576" s="542">
        <f t="shared" si="53"/>
        <v>0</v>
      </c>
      <c r="R576" s="550">
        <f t="shared" si="54"/>
        <v>0</v>
      </c>
      <c r="S576" s="550">
        <f t="shared" si="55"/>
        <v>0</v>
      </c>
      <c r="T576" s="547">
        <v>0</v>
      </c>
      <c r="U576" s="547">
        <v>0</v>
      </c>
      <c r="V576" s="547">
        <v>0</v>
      </c>
      <c r="X576" s="231" t="s">
        <v>15344</v>
      </c>
      <c r="Z576" s="1369"/>
      <c r="AB576" s="1361"/>
      <c r="AC576" s="1362"/>
      <c r="AD576" s="582">
        <v>563</v>
      </c>
      <c r="AE576" s="576" t="s">
        <v>15345</v>
      </c>
      <c r="AF576" s="593" t="s">
        <v>15346</v>
      </c>
      <c r="AG576" s="593" t="s">
        <v>15347</v>
      </c>
      <c r="AH576" s="593" t="s">
        <v>15348</v>
      </c>
      <c r="AI576" s="593" t="s">
        <v>15349</v>
      </c>
      <c r="AJ576" s="593" t="s">
        <v>15350</v>
      </c>
      <c r="AK576" s="594" t="s">
        <v>15351</v>
      </c>
      <c r="AL576" s="595" t="s">
        <v>15352</v>
      </c>
      <c r="AM576" s="596" t="s">
        <v>15353</v>
      </c>
      <c r="AN576" s="596" t="s">
        <v>15354</v>
      </c>
      <c r="AO576" s="562" t="s">
        <v>15355</v>
      </c>
      <c r="AP576" s="577" t="s">
        <v>15356</v>
      </c>
      <c r="AQ576" s="557"/>
      <c r="AR576" s="557"/>
      <c r="AS576" s="557"/>
      <c r="AT576" s="542" t="s">
        <v>15357</v>
      </c>
      <c r="AU576" s="499" t="s">
        <v>15358</v>
      </c>
      <c r="AV576" s="499" t="s">
        <v>15359</v>
      </c>
      <c r="AW576" s="513" t="s">
        <v>15360</v>
      </c>
      <c r="AX576" s="513" t="s">
        <v>15361</v>
      </c>
      <c r="AY576" s="612" t="s">
        <v>15362</v>
      </c>
    </row>
    <row r="577" spans="2:51" ht="15" customHeight="1" outlineLevel="1" thickBot="1">
      <c r="B577" s="1735">
        <v>0</v>
      </c>
      <c r="C577" s="1736">
        <v>0</v>
      </c>
      <c r="D577" s="1736">
        <v>0</v>
      </c>
      <c r="E577" s="1736">
        <v>0</v>
      </c>
      <c r="F577" s="1736">
        <v>0</v>
      </c>
      <c r="G577" s="1736">
        <v>0</v>
      </c>
      <c r="H577" s="1736">
        <v>0</v>
      </c>
      <c r="I577" s="1736">
        <v>0</v>
      </c>
      <c r="J577" s="547">
        <v>0</v>
      </c>
      <c r="K577" s="547">
        <v>0</v>
      </c>
      <c r="L577" s="562">
        <f t="shared" si="52"/>
        <v>0</v>
      </c>
      <c r="M577" s="555">
        <v>0</v>
      </c>
      <c r="N577" s="564"/>
      <c r="O577" s="564"/>
      <c r="P577" s="564"/>
      <c r="Q577" s="542">
        <f t="shared" si="53"/>
        <v>0</v>
      </c>
      <c r="R577" s="550">
        <f t="shared" si="54"/>
        <v>0</v>
      </c>
      <c r="S577" s="550">
        <f t="shared" si="55"/>
        <v>0</v>
      </c>
      <c r="T577" s="547">
        <v>0</v>
      </c>
      <c r="U577" s="547">
        <v>0</v>
      </c>
      <c r="V577" s="547">
        <v>0</v>
      </c>
      <c r="X577" s="231" t="s">
        <v>15363</v>
      </c>
      <c r="Z577" s="1369"/>
      <c r="AB577" s="1361"/>
      <c r="AC577" s="1362"/>
      <c r="AD577" s="582">
        <v>564</v>
      </c>
      <c r="AE577" s="576" t="s">
        <v>15364</v>
      </c>
      <c r="AF577" s="593" t="s">
        <v>15365</v>
      </c>
      <c r="AG577" s="593" t="s">
        <v>15366</v>
      </c>
      <c r="AH577" s="593" t="s">
        <v>15367</v>
      </c>
      <c r="AI577" s="593" t="s">
        <v>15368</v>
      </c>
      <c r="AJ577" s="593" t="s">
        <v>15369</v>
      </c>
      <c r="AK577" s="594" t="s">
        <v>15370</v>
      </c>
      <c r="AL577" s="595" t="s">
        <v>15371</v>
      </c>
      <c r="AM577" s="596" t="s">
        <v>15372</v>
      </c>
      <c r="AN577" s="596" t="s">
        <v>15373</v>
      </c>
      <c r="AO577" s="562" t="s">
        <v>15374</v>
      </c>
      <c r="AP577" s="577" t="s">
        <v>15375</v>
      </c>
      <c r="AQ577" s="557"/>
      <c r="AR577" s="557"/>
      <c r="AS577" s="557"/>
      <c r="AT577" s="542" t="s">
        <v>15376</v>
      </c>
      <c r="AU577" s="499" t="s">
        <v>15377</v>
      </c>
      <c r="AV577" s="499" t="s">
        <v>15378</v>
      </c>
      <c r="AW577" s="513" t="s">
        <v>15379</v>
      </c>
      <c r="AX577" s="513" t="s">
        <v>15380</v>
      </c>
      <c r="AY577" s="612" t="s">
        <v>15381</v>
      </c>
    </row>
    <row r="578" spans="2:51" ht="15" customHeight="1" outlineLevel="1" thickBot="1">
      <c r="B578" s="1735">
        <v>0</v>
      </c>
      <c r="C578" s="1736">
        <v>0</v>
      </c>
      <c r="D578" s="1736">
        <v>0</v>
      </c>
      <c r="E578" s="1736">
        <v>0</v>
      </c>
      <c r="F578" s="1736">
        <v>0</v>
      </c>
      <c r="G578" s="1736">
        <v>0</v>
      </c>
      <c r="H578" s="1736">
        <v>0</v>
      </c>
      <c r="I578" s="1736">
        <v>0</v>
      </c>
      <c r="J578" s="547">
        <v>0</v>
      </c>
      <c r="K578" s="547">
        <v>0</v>
      </c>
      <c r="L578" s="562">
        <f t="shared" si="52"/>
        <v>0</v>
      </c>
      <c r="M578" s="555">
        <v>0</v>
      </c>
      <c r="N578" s="564"/>
      <c r="O578" s="564"/>
      <c r="P578" s="564"/>
      <c r="Q578" s="542">
        <f t="shared" si="53"/>
        <v>0</v>
      </c>
      <c r="R578" s="550">
        <f t="shared" si="54"/>
        <v>0</v>
      </c>
      <c r="S578" s="550">
        <f t="shared" si="55"/>
        <v>0</v>
      </c>
      <c r="T578" s="547">
        <v>0</v>
      </c>
      <c r="U578" s="547">
        <v>0</v>
      </c>
      <c r="V578" s="547">
        <v>0</v>
      </c>
      <c r="X578" s="231" t="s">
        <v>15382</v>
      </c>
      <c r="Z578" s="1369"/>
      <c r="AB578" s="1361"/>
      <c r="AC578" s="1362"/>
      <c r="AD578" s="582">
        <v>565</v>
      </c>
      <c r="AE578" s="576" t="s">
        <v>15383</v>
      </c>
      <c r="AF578" s="593" t="s">
        <v>15384</v>
      </c>
      <c r="AG578" s="593" t="s">
        <v>15385</v>
      </c>
      <c r="AH578" s="593" t="s">
        <v>15386</v>
      </c>
      <c r="AI578" s="593" t="s">
        <v>15387</v>
      </c>
      <c r="AJ578" s="593" t="s">
        <v>15388</v>
      </c>
      <c r="AK578" s="594" t="s">
        <v>15389</v>
      </c>
      <c r="AL578" s="595" t="s">
        <v>15390</v>
      </c>
      <c r="AM578" s="596" t="s">
        <v>15391</v>
      </c>
      <c r="AN578" s="596" t="s">
        <v>15392</v>
      </c>
      <c r="AO578" s="562" t="s">
        <v>15393</v>
      </c>
      <c r="AP578" s="577" t="s">
        <v>15394</v>
      </c>
      <c r="AQ578" s="557"/>
      <c r="AR578" s="557"/>
      <c r="AS578" s="557"/>
      <c r="AT578" s="542" t="s">
        <v>15395</v>
      </c>
      <c r="AU578" s="499" t="s">
        <v>15396</v>
      </c>
      <c r="AV578" s="499" t="s">
        <v>15397</v>
      </c>
      <c r="AW578" s="513" t="s">
        <v>15398</v>
      </c>
      <c r="AX578" s="513" t="s">
        <v>15399</v>
      </c>
      <c r="AY578" s="612" t="s">
        <v>15400</v>
      </c>
    </row>
    <row r="579" spans="2:51" ht="15" customHeight="1" outlineLevel="1" thickBot="1">
      <c r="B579" s="1735">
        <v>0</v>
      </c>
      <c r="C579" s="1736">
        <v>0</v>
      </c>
      <c r="D579" s="1736">
        <v>0</v>
      </c>
      <c r="E579" s="1736">
        <v>0</v>
      </c>
      <c r="F579" s="1736">
        <v>0</v>
      </c>
      <c r="G579" s="1736">
        <v>0</v>
      </c>
      <c r="H579" s="1736">
        <v>0</v>
      </c>
      <c r="I579" s="1736">
        <v>0</v>
      </c>
      <c r="J579" s="547">
        <v>0</v>
      </c>
      <c r="K579" s="547">
        <v>0</v>
      </c>
      <c r="L579" s="562">
        <f t="shared" si="52"/>
        <v>0</v>
      </c>
      <c r="M579" s="555">
        <v>0</v>
      </c>
      <c r="N579" s="564"/>
      <c r="O579" s="564"/>
      <c r="P579" s="564"/>
      <c r="Q579" s="542">
        <f t="shared" si="53"/>
        <v>0</v>
      </c>
      <c r="R579" s="550">
        <f t="shared" si="54"/>
        <v>0</v>
      </c>
      <c r="S579" s="550">
        <f t="shared" si="55"/>
        <v>0</v>
      </c>
      <c r="T579" s="547">
        <v>0</v>
      </c>
      <c r="U579" s="547">
        <v>0</v>
      </c>
      <c r="V579" s="547">
        <v>0</v>
      </c>
      <c r="X579" s="231" t="s">
        <v>15401</v>
      </c>
      <c r="Z579" s="1369"/>
      <c r="AB579" s="1361"/>
      <c r="AC579" s="1362"/>
      <c r="AD579" s="582">
        <v>566</v>
      </c>
      <c r="AE579" s="576" t="s">
        <v>15402</v>
      </c>
      <c r="AF579" s="593" t="s">
        <v>15403</v>
      </c>
      <c r="AG579" s="593" t="s">
        <v>15404</v>
      </c>
      <c r="AH579" s="593" t="s">
        <v>15405</v>
      </c>
      <c r="AI579" s="593" t="s">
        <v>15406</v>
      </c>
      <c r="AJ579" s="593" t="s">
        <v>15407</v>
      </c>
      <c r="AK579" s="594" t="s">
        <v>15408</v>
      </c>
      <c r="AL579" s="595" t="s">
        <v>15409</v>
      </c>
      <c r="AM579" s="596" t="s">
        <v>15410</v>
      </c>
      <c r="AN579" s="596" t="s">
        <v>15411</v>
      </c>
      <c r="AO579" s="562" t="s">
        <v>15412</v>
      </c>
      <c r="AP579" s="577" t="s">
        <v>15413</v>
      </c>
      <c r="AQ579" s="557"/>
      <c r="AR579" s="557"/>
      <c r="AS579" s="557"/>
      <c r="AT579" s="542" t="s">
        <v>15414</v>
      </c>
      <c r="AU579" s="499" t="s">
        <v>15415</v>
      </c>
      <c r="AV579" s="499" t="s">
        <v>15416</v>
      </c>
      <c r="AW579" s="513" t="s">
        <v>15417</v>
      </c>
      <c r="AX579" s="513" t="s">
        <v>15418</v>
      </c>
      <c r="AY579" s="612" t="s">
        <v>15419</v>
      </c>
    </row>
    <row r="580" spans="2:51" ht="15" customHeight="1" outlineLevel="1" thickBot="1">
      <c r="B580" s="1735">
        <v>0</v>
      </c>
      <c r="C580" s="1736">
        <v>0</v>
      </c>
      <c r="D580" s="1736">
        <v>0</v>
      </c>
      <c r="E580" s="1736">
        <v>0</v>
      </c>
      <c r="F580" s="1736">
        <v>0</v>
      </c>
      <c r="G580" s="1736">
        <v>0</v>
      </c>
      <c r="H580" s="1736">
        <v>0</v>
      </c>
      <c r="I580" s="1736">
        <v>0</v>
      </c>
      <c r="J580" s="547">
        <v>0</v>
      </c>
      <c r="K580" s="547">
        <v>0</v>
      </c>
      <c r="L580" s="562">
        <f t="shared" si="52"/>
        <v>0</v>
      </c>
      <c r="M580" s="555">
        <v>0</v>
      </c>
      <c r="N580" s="564"/>
      <c r="O580" s="564"/>
      <c r="P580" s="564"/>
      <c r="Q580" s="542">
        <f t="shared" si="53"/>
        <v>0</v>
      </c>
      <c r="R580" s="550">
        <f t="shared" si="54"/>
        <v>0</v>
      </c>
      <c r="S580" s="550">
        <f t="shared" si="55"/>
        <v>0</v>
      </c>
      <c r="T580" s="547">
        <v>0</v>
      </c>
      <c r="U580" s="547">
        <v>0</v>
      </c>
      <c r="V580" s="547">
        <v>0</v>
      </c>
      <c r="X580" s="231" t="s">
        <v>15420</v>
      </c>
      <c r="Z580" s="1369"/>
      <c r="AB580" s="1361"/>
      <c r="AC580" s="1362"/>
      <c r="AD580" s="582">
        <v>567</v>
      </c>
      <c r="AE580" s="576" t="s">
        <v>15421</v>
      </c>
      <c r="AF580" s="593" t="s">
        <v>15422</v>
      </c>
      <c r="AG580" s="593" t="s">
        <v>15423</v>
      </c>
      <c r="AH580" s="593" t="s">
        <v>15424</v>
      </c>
      <c r="AI580" s="593" t="s">
        <v>15425</v>
      </c>
      <c r="AJ580" s="593" t="s">
        <v>15426</v>
      </c>
      <c r="AK580" s="594" t="s">
        <v>15427</v>
      </c>
      <c r="AL580" s="595" t="s">
        <v>15428</v>
      </c>
      <c r="AM580" s="596" t="s">
        <v>15429</v>
      </c>
      <c r="AN580" s="596" t="s">
        <v>15430</v>
      </c>
      <c r="AO580" s="562" t="s">
        <v>15431</v>
      </c>
      <c r="AP580" s="577" t="s">
        <v>15432</v>
      </c>
      <c r="AQ580" s="557"/>
      <c r="AR580" s="557"/>
      <c r="AS580" s="557"/>
      <c r="AT580" s="542" t="s">
        <v>15433</v>
      </c>
      <c r="AU580" s="499" t="s">
        <v>15434</v>
      </c>
      <c r="AV580" s="499" t="s">
        <v>15435</v>
      </c>
      <c r="AW580" s="513" t="s">
        <v>15436</v>
      </c>
      <c r="AX580" s="513" t="s">
        <v>15437</v>
      </c>
      <c r="AY580" s="612" t="s">
        <v>15438</v>
      </c>
    </row>
    <row r="581" spans="2:51" ht="15" customHeight="1" outlineLevel="1" thickBot="1">
      <c r="B581" s="1735">
        <v>0</v>
      </c>
      <c r="C581" s="1736">
        <v>0</v>
      </c>
      <c r="D581" s="1736">
        <v>0</v>
      </c>
      <c r="E581" s="1736">
        <v>0</v>
      </c>
      <c r="F581" s="1736">
        <v>0</v>
      </c>
      <c r="G581" s="1736">
        <v>0</v>
      </c>
      <c r="H581" s="1736">
        <v>0</v>
      </c>
      <c r="I581" s="1736">
        <v>0</v>
      </c>
      <c r="J581" s="547">
        <v>0</v>
      </c>
      <c r="K581" s="547">
        <v>0</v>
      </c>
      <c r="L581" s="562">
        <f t="shared" si="52"/>
        <v>0</v>
      </c>
      <c r="M581" s="555">
        <v>0</v>
      </c>
      <c r="N581" s="564"/>
      <c r="O581" s="564"/>
      <c r="P581" s="564"/>
      <c r="Q581" s="542">
        <f t="shared" si="53"/>
        <v>0</v>
      </c>
      <c r="R581" s="550">
        <f t="shared" si="54"/>
        <v>0</v>
      </c>
      <c r="S581" s="550">
        <f t="shared" si="55"/>
        <v>0</v>
      </c>
      <c r="T581" s="547">
        <v>0</v>
      </c>
      <c r="U581" s="547">
        <v>0</v>
      </c>
      <c r="V581" s="547">
        <v>0</v>
      </c>
      <c r="X581" s="231" t="s">
        <v>15439</v>
      </c>
      <c r="Z581" s="1369"/>
      <c r="AB581" s="1361"/>
      <c r="AC581" s="1362"/>
      <c r="AD581" s="582">
        <v>568</v>
      </c>
      <c r="AE581" s="576" t="s">
        <v>15440</v>
      </c>
      <c r="AF581" s="593" t="s">
        <v>15441</v>
      </c>
      <c r="AG581" s="593" t="s">
        <v>15442</v>
      </c>
      <c r="AH581" s="593" t="s">
        <v>15443</v>
      </c>
      <c r="AI581" s="593" t="s">
        <v>15444</v>
      </c>
      <c r="AJ581" s="593" t="s">
        <v>15445</v>
      </c>
      <c r="AK581" s="594" t="s">
        <v>15446</v>
      </c>
      <c r="AL581" s="595" t="s">
        <v>15447</v>
      </c>
      <c r="AM581" s="596" t="s">
        <v>15448</v>
      </c>
      <c r="AN581" s="596" t="s">
        <v>15449</v>
      </c>
      <c r="AO581" s="562" t="s">
        <v>15450</v>
      </c>
      <c r="AP581" s="577" t="s">
        <v>15451</v>
      </c>
      <c r="AQ581" s="557"/>
      <c r="AR581" s="557"/>
      <c r="AS581" s="557"/>
      <c r="AT581" s="542" t="s">
        <v>15452</v>
      </c>
      <c r="AU581" s="499" t="s">
        <v>15453</v>
      </c>
      <c r="AV581" s="499" t="s">
        <v>15454</v>
      </c>
      <c r="AW581" s="513" t="s">
        <v>15455</v>
      </c>
      <c r="AX581" s="513" t="s">
        <v>15456</v>
      </c>
      <c r="AY581" s="612" t="s">
        <v>15457</v>
      </c>
    </row>
    <row r="582" spans="2:51" ht="15" customHeight="1" outlineLevel="1" thickBot="1">
      <c r="B582" s="1735">
        <v>0</v>
      </c>
      <c r="C582" s="1736">
        <v>0</v>
      </c>
      <c r="D582" s="1736">
        <v>0</v>
      </c>
      <c r="E582" s="1736">
        <v>0</v>
      </c>
      <c r="F582" s="1736">
        <v>0</v>
      </c>
      <c r="G582" s="1736">
        <v>0</v>
      </c>
      <c r="H582" s="1736">
        <v>0</v>
      </c>
      <c r="I582" s="1736">
        <v>0</v>
      </c>
      <c r="J582" s="547">
        <v>0</v>
      </c>
      <c r="K582" s="547">
        <v>0</v>
      </c>
      <c r="L582" s="562">
        <f t="shared" si="52"/>
        <v>0</v>
      </c>
      <c r="M582" s="555">
        <v>0</v>
      </c>
      <c r="N582" s="564"/>
      <c r="O582" s="564"/>
      <c r="P582" s="564"/>
      <c r="Q582" s="542">
        <f t="shared" si="53"/>
        <v>0</v>
      </c>
      <c r="R582" s="550">
        <f t="shared" si="54"/>
        <v>0</v>
      </c>
      <c r="S582" s="550">
        <f t="shared" si="55"/>
        <v>0</v>
      </c>
      <c r="T582" s="547">
        <v>0</v>
      </c>
      <c r="U582" s="547">
        <v>0</v>
      </c>
      <c r="V582" s="547">
        <v>0</v>
      </c>
      <c r="X582" s="231" t="s">
        <v>15458</v>
      </c>
      <c r="Z582" s="1369"/>
      <c r="AB582" s="1361"/>
      <c r="AC582" s="1362"/>
      <c r="AD582" s="582">
        <v>569</v>
      </c>
      <c r="AE582" s="576" t="s">
        <v>15459</v>
      </c>
      <c r="AF582" s="593" t="s">
        <v>15460</v>
      </c>
      <c r="AG582" s="593" t="s">
        <v>15461</v>
      </c>
      <c r="AH582" s="593" t="s">
        <v>15462</v>
      </c>
      <c r="AI582" s="593" t="s">
        <v>15463</v>
      </c>
      <c r="AJ582" s="593" t="s">
        <v>15464</v>
      </c>
      <c r="AK582" s="594" t="s">
        <v>15465</v>
      </c>
      <c r="AL582" s="595" t="s">
        <v>15466</v>
      </c>
      <c r="AM582" s="596" t="s">
        <v>15467</v>
      </c>
      <c r="AN582" s="596" t="s">
        <v>15468</v>
      </c>
      <c r="AO582" s="562" t="s">
        <v>15469</v>
      </c>
      <c r="AP582" s="577" t="s">
        <v>15470</v>
      </c>
      <c r="AQ582" s="557"/>
      <c r="AR582" s="557"/>
      <c r="AS582" s="557"/>
      <c r="AT582" s="542" t="s">
        <v>15471</v>
      </c>
      <c r="AU582" s="499" t="s">
        <v>15472</v>
      </c>
      <c r="AV582" s="499" t="s">
        <v>15473</v>
      </c>
      <c r="AW582" s="513" t="s">
        <v>15474</v>
      </c>
      <c r="AX582" s="513" t="s">
        <v>15475</v>
      </c>
      <c r="AY582" s="612" t="s">
        <v>15476</v>
      </c>
    </row>
    <row r="583" spans="2:51" ht="15" customHeight="1" outlineLevel="1" thickBot="1">
      <c r="B583" s="1735">
        <v>0</v>
      </c>
      <c r="C583" s="1736">
        <v>0</v>
      </c>
      <c r="D583" s="1736">
        <v>0</v>
      </c>
      <c r="E583" s="1736">
        <v>0</v>
      </c>
      <c r="F583" s="1736">
        <v>0</v>
      </c>
      <c r="G583" s="1736">
        <v>0</v>
      </c>
      <c r="H583" s="1736">
        <v>0</v>
      </c>
      <c r="I583" s="1736">
        <v>0</v>
      </c>
      <c r="J583" s="547">
        <v>0</v>
      </c>
      <c r="K583" s="547">
        <v>0</v>
      </c>
      <c r="L583" s="562">
        <f t="shared" si="52"/>
        <v>0</v>
      </c>
      <c r="M583" s="555">
        <v>0</v>
      </c>
      <c r="N583" s="564"/>
      <c r="O583" s="564"/>
      <c r="P583" s="564"/>
      <c r="Q583" s="542">
        <f t="shared" si="53"/>
        <v>0</v>
      </c>
      <c r="R583" s="550">
        <f t="shared" si="54"/>
        <v>0</v>
      </c>
      <c r="S583" s="550">
        <f t="shared" si="55"/>
        <v>0</v>
      </c>
      <c r="T583" s="547">
        <v>0</v>
      </c>
      <c r="U583" s="547">
        <v>0</v>
      </c>
      <c r="V583" s="547">
        <v>0</v>
      </c>
      <c r="X583" s="231" t="s">
        <v>15477</v>
      </c>
      <c r="Z583" s="1369"/>
      <c r="AB583" s="1361"/>
      <c r="AC583" s="1362"/>
      <c r="AD583" s="582">
        <v>570</v>
      </c>
      <c r="AE583" s="576" t="s">
        <v>15478</v>
      </c>
      <c r="AF583" s="593" t="s">
        <v>15479</v>
      </c>
      <c r="AG583" s="593" t="s">
        <v>15480</v>
      </c>
      <c r="AH583" s="593" t="s">
        <v>15481</v>
      </c>
      <c r="AI583" s="593" t="s">
        <v>15482</v>
      </c>
      <c r="AJ583" s="593" t="s">
        <v>15483</v>
      </c>
      <c r="AK583" s="594" t="s">
        <v>15484</v>
      </c>
      <c r="AL583" s="595" t="s">
        <v>15485</v>
      </c>
      <c r="AM583" s="596" t="s">
        <v>15486</v>
      </c>
      <c r="AN583" s="596" t="s">
        <v>15487</v>
      </c>
      <c r="AO583" s="562" t="s">
        <v>15488</v>
      </c>
      <c r="AP583" s="577" t="s">
        <v>15489</v>
      </c>
      <c r="AQ583" s="557"/>
      <c r="AR583" s="557"/>
      <c r="AS583" s="557"/>
      <c r="AT583" s="542" t="s">
        <v>15490</v>
      </c>
      <c r="AU583" s="499" t="s">
        <v>15491</v>
      </c>
      <c r="AV583" s="499" t="s">
        <v>15492</v>
      </c>
      <c r="AW583" s="513" t="s">
        <v>15493</v>
      </c>
      <c r="AX583" s="513" t="s">
        <v>15494</v>
      </c>
      <c r="AY583" s="612" t="s">
        <v>15495</v>
      </c>
    </row>
    <row r="584" spans="2:51" ht="15" customHeight="1" outlineLevel="1" thickBot="1">
      <c r="B584" s="1735">
        <v>0</v>
      </c>
      <c r="C584" s="1736">
        <v>0</v>
      </c>
      <c r="D584" s="1736">
        <v>0</v>
      </c>
      <c r="E584" s="1736">
        <v>0</v>
      </c>
      <c r="F584" s="1736">
        <v>0</v>
      </c>
      <c r="G584" s="1736">
        <v>0</v>
      </c>
      <c r="H584" s="1736">
        <v>0</v>
      </c>
      <c r="I584" s="1736">
        <v>0</v>
      </c>
      <c r="J584" s="547">
        <v>0</v>
      </c>
      <c r="K584" s="547">
        <v>0</v>
      </c>
      <c r="L584" s="562">
        <f t="shared" si="52"/>
        <v>0</v>
      </c>
      <c r="M584" s="555">
        <v>0</v>
      </c>
      <c r="N584" s="564"/>
      <c r="O584" s="564"/>
      <c r="P584" s="564"/>
      <c r="Q584" s="542">
        <f t="shared" si="53"/>
        <v>0</v>
      </c>
      <c r="R584" s="550">
        <f t="shared" si="54"/>
        <v>0</v>
      </c>
      <c r="S584" s="550">
        <f t="shared" si="55"/>
        <v>0</v>
      </c>
      <c r="T584" s="547">
        <v>0</v>
      </c>
      <c r="U584" s="547">
        <v>0</v>
      </c>
      <c r="V584" s="547">
        <v>0</v>
      </c>
      <c r="X584" s="231" t="s">
        <v>15496</v>
      </c>
      <c r="Z584" s="1369"/>
      <c r="AB584" s="1361"/>
      <c r="AC584" s="1362"/>
      <c r="AD584" s="582">
        <v>571</v>
      </c>
      <c r="AE584" s="576" t="s">
        <v>15497</v>
      </c>
      <c r="AF584" s="593" t="s">
        <v>15498</v>
      </c>
      <c r="AG584" s="593" t="s">
        <v>15499</v>
      </c>
      <c r="AH584" s="593" t="s">
        <v>15500</v>
      </c>
      <c r="AI584" s="593" t="s">
        <v>15501</v>
      </c>
      <c r="AJ584" s="593" t="s">
        <v>15502</v>
      </c>
      <c r="AK584" s="594" t="s">
        <v>15503</v>
      </c>
      <c r="AL584" s="595" t="s">
        <v>15504</v>
      </c>
      <c r="AM584" s="596" t="s">
        <v>15505</v>
      </c>
      <c r="AN584" s="596" t="s">
        <v>15506</v>
      </c>
      <c r="AO584" s="562" t="s">
        <v>15507</v>
      </c>
      <c r="AP584" s="577" t="s">
        <v>15508</v>
      </c>
      <c r="AQ584" s="557"/>
      <c r="AR584" s="557"/>
      <c r="AS584" s="557"/>
      <c r="AT584" s="542" t="s">
        <v>15509</v>
      </c>
      <c r="AU584" s="499" t="s">
        <v>15510</v>
      </c>
      <c r="AV584" s="499" t="s">
        <v>15511</v>
      </c>
      <c r="AW584" s="513" t="s">
        <v>15512</v>
      </c>
      <c r="AX584" s="513" t="s">
        <v>15513</v>
      </c>
      <c r="AY584" s="612" t="s">
        <v>15514</v>
      </c>
    </row>
    <row r="585" spans="2:51" ht="15" customHeight="1" outlineLevel="1" thickBot="1">
      <c r="B585" s="1735">
        <v>0</v>
      </c>
      <c r="C585" s="1736">
        <v>0</v>
      </c>
      <c r="D585" s="1736">
        <v>0</v>
      </c>
      <c r="E585" s="1736">
        <v>0</v>
      </c>
      <c r="F585" s="1736">
        <v>0</v>
      </c>
      <c r="G585" s="1736">
        <v>0</v>
      </c>
      <c r="H585" s="1736">
        <v>0</v>
      </c>
      <c r="I585" s="1736">
        <v>0</v>
      </c>
      <c r="J585" s="547">
        <v>0</v>
      </c>
      <c r="K585" s="547">
        <v>0</v>
      </c>
      <c r="L585" s="562">
        <f t="shared" si="52"/>
        <v>0</v>
      </c>
      <c r="M585" s="555">
        <v>0</v>
      </c>
      <c r="N585" s="564"/>
      <c r="O585" s="564"/>
      <c r="P585" s="564"/>
      <c r="Q585" s="542">
        <f t="shared" si="53"/>
        <v>0</v>
      </c>
      <c r="R585" s="550">
        <f t="shared" si="54"/>
        <v>0</v>
      </c>
      <c r="S585" s="550">
        <f t="shared" si="55"/>
        <v>0</v>
      </c>
      <c r="T585" s="547">
        <v>0</v>
      </c>
      <c r="U585" s="547">
        <v>0</v>
      </c>
      <c r="V585" s="547">
        <v>0</v>
      </c>
      <c r="X585" s="231" t="s">
        <v>15515</v>
      </c>
      <c r="Z585" s="1369"/>
      <c r="AB585" s="1361"/>
      <c r="AC585" s="1362"/>
      <c r="AD585" s="582">
        <v>572</v>
      </c>
      <c r="AE585" s="576" t="s">
        <v>15516</v>
      </c>
      <c r="AF585" s="593" t="s">
        <v>15517</v>
      </c>
      <c r="AG585" s="593" t="s">
        <v>15518</v>
      </c>
      <c r="AH585" s="593" t="s">
        <v>15519</v>
      </c>
      <c r="AI585" s="593" t="s">
        <v>15520</v>
      </c>
      <c r="AJ585" s="593" t="s">
        <v>15521</v>
      </c>
      <c r="AK585" s="594" t="s">
        <v>15522</v>
      </c>
      <c r="AL585" s="595" t="s">
        <v>15523</v>
      </c>
      <c r="AM585" s="596" t="s">
        <v>15524</v>
      </c>
      <c r="AN585" s="596" t="s">
        <v>15525</v>
      </c>
      <c r="AO585" s="562" t="s">
        <v>15526</v>
      </c>
      <c r="AP585" s="577" t="s">
        <v>15527</v>
      </c>
      <c r="AQ585" s="557"/>
      <c r="AR585" s="557"/>
      <c r="AS585" s="557"/>
      <c r="AT585" s="542" t="s">
        <v>15528</v>
      </c>
      <c r="AU585" s="499" t="s">
        <v>15529</v>
      </c>
      <c r="AV585" s="499" t="s">
        <v>15530</v>
      </c>
      <c r="AW585" s="513" t="s">
        <v>15531</v>
      </c>
      <c r="AX585" s="513" t="s">
        <v>15532</v>
      </c>
      <c r="AY585" s="612" t="s">
        <v>15533</v>
      </c>
    </row>
    <row r="586" spans="2:51" ht="15" customHeight="1" outlineLevel="1" thickBot="1">
      <c r="B586" s="1735">
        <v>0</v>
      </c>
      <c r="C586" s="1736">
        <v>0</v>
      </c>
      <c r="D586" s="1736">
        <v>0</v>
      </c>
      <c r="E586" s="1736">
        <v>0</v>
      </c>
      <c r="F586" s="1736">
        <v>0</v>
      </c>
      <c r="G586" s="1736">
        <v>0</v>
      </c>
      <c r="H586" s="1736">
        <v>0</v>
      </c>
      <c r="I586" s="1736">
        <v>0</v>
      </c>
      <c r="J586" s="547">
        <v>0</v>
      </c>
      <c r="K586" s="547">
        <v>0</v>
      </c>
      <c r="L586" s="562">
        <f t="shared" si="52"/>
        <v>0</v>
      </c>
      <c r="M586" s="555">
        <v>0</v>
      </c>
      <c r="N586" s="564"/>
      <c r="O586" s="564"/>
      <c r="P586" s="564"/>
      <c r="Q586" s="542">
        <f t="shared" si="53"/>
        <v>0</v>
      </c>
      <c r="R586" s="550">
        <f t="shared" si="54"/>
        <v>0</v>
      </c>
      <c r="S586" s="550">
        <f t="shared" si="55"/>
        <v>0</v>
      </c>
      <c r="T586" s="547">
        <v>0</v>
      </c>
      <c r="U586" s="547">
        <v>0</v>
      </c>
      <c r="V586" s="547">
        <v>0</v>
      </c>
      <c r="X586" s="231" t="s">
        <v>15534</v>
      </c>
      <c r="Z586" s="1369"/>
      <c r="AB586" s="1361"/>
      <c r="AC586" s="1362"/>
      <c r="AD586" s="582">
        <v>573</v>
      </c>
      <c r="AE586" s="576" t="s">
        <v>15535</v>
      </c>
      <c r="AF586" s="593" t="s">
        <v>15536</v>
      </c>
      <c r="AG586" s="593" t="s">
        <v>15537</v>
      </c>
      <c r="AH586" s="593" t="s">
        <v>15538</v>
      </c>
      <c r="AI586" s="593" t="s">
        <v>15539</v>
      </c>
      <c r="AJ586" s="593" t="s">
        <v>15540</v>
      </c>
      <c r="AK586" s="594" t="s">
        <v>15541</v>
      </c>
      <c r="AL586" s="595" t="s">
        <v>15542</v>
      </c>
      <c r="AM586" s="596" t="s">
        <v>15543</v>
      </c>
      <c r="AN586" s="596" t="s">
        <v>15544</v>
      </c>
      <c r="AO586" s="562" t="s">
        <v>15545</v>
      </c>
      <c r="AP586" s="577" t="s">
        <v>15546</v>
      </c>
      <c r="AQ586" s="557"/>
      <c r="AR586" s="557"/>
      <c r="AS586" s="557"/>
      <c r="AT586" s="542" t="s">
        <v>15547</v>
      </c>
      <c r="AU586" s="499" t="s">
        <v>15548</v>
      </c>
      <c r="AV586" s="499" t="s">
        <v>15549</v>
      </c>
      <c r="AW586" s="513" t="s">
        <v>15550</v>
      </c>
      <c r="AX586" s="513" t="s">
        <v>15551</v>
      </c>
      <c r="AY586" s="612" t="s">
        <v>15552</v>
      </c>
    </row>
    <row r="587" spans="2:51" ht="15" customHeight="1" outlineLevel="1" thickBot="1">
      <c r="B587" s="1735">
        <v>0</v>
      </c>
      <c r="C587" s="1736">
        <v>0</v>
      </c>
      <c r="D587" s="1736">
        <v>0</v>
      </c>
      <c r="E587" s="1736">
        <v>0</v>
      </c>
      <c r="F587" s="1736">
        <v>0</v>
      </c>
      <c r="G587" s="1736">
        <v>0</v>
      </c>
      <c r="H587" s="1736">
        <v>0</v>
      </c>
      <c r="I587" s="1736">
        <v>0</v>
      </c>
      <c r="J587" s="547">
        <v>0</v>
      </c>
      <c r="K587" s="547">
        <v>0</v>
      </c>
      <c r="L587" s="562">
        <f t="shared" si="52"/>
        <v>0</v>
      </c>
      <c r="M587" s="555">
        <v>0</v>
      </c>
      <c r="N587" s="564"/>
      <c r="O587" s="564"/>
      <c r="P587" s="564"/>
      <c r="Q587" s="542">
        <f t="shared" si="53"/>
        <v>0</v>
      </c>
      <c r="R587" s="550">
        <f t="shared" si="54"/>
        <v>0</v>
      </c>
      <c r="S587" s="550">
        <f t="shared" si="55"/>
        <v>0</v>
      </c>
      <c r="T587" s="547">
        <v>0</v>
      </c>
      <c r="U587" s="547">
        <v>0</v>
      </c>
      <c r="V587" s="547">
        <v>0</v>
      </c>
      <c r="X587" s="231" t="s">
        <v>15553</v>
      </c>
      <c r="Z587" s="1369"/>
      <c r="AB587" s="1361"/>
      <c r="AC587" s="1362"/>
      <c r="AD587" s="582">
        <v>574</v>
      </c>
      <c r="AE587" s="576" t="s">
        <v>15554</v>
      </c>
      <c r="AF587" s="593" t="s">
        <v>15555</v>
      </c>
      <c r="AG587" s="593" t="s">
        <v>15556</v>
      </c>
      <c r="AH587" s="593" t="s">
        <v>15557</v>
      </c>
      <c r="AI587" s="593" t="s">
        <v>15558</v>
      </c>
      <c r="AJ587" s="593" t="s">
        <v>15559</v>
      </c>
      <c r="AK587" s="594" t="s">
        <v>15560</v>
      </c>
      <c r="AL587" s="595" t="s">
        <v>15561</v>
      </c>
      <c r="AM587" s="596" t="s">
        <v>15562</v>
      </c>
      <c r="AN587" s="596" t="s">
        <v>15563</v>
      </c>
      <c r="AO587" s="562" t="s">
        <v>15564</v>
      </c>
      <c r="AP587" s="577" t="s">
        <v>15565</v>
      </c>
      <c r="AQ587" s="557"/>
      <c r="AR587" s="557"/>
      <c r="AS587" s="557"/>
      <c r="AT587" s="542" t="s">
        <v>15566</v>
      </c>
      <c r="AU587" s="499" t="s">
        <v>15567</v>
      </c>
      <c r="AV587" s="499" t="s">
        <v>15568</v>
      </c>
      <c r="AW587" s="513" t="s">
        <v>15569</v>
      </c>
      <c r="AX587" s="513" t="s">
        <v>15570</v>
      </c>
      <c r="AY587" s="612" t="s">
        <v>15571</v>
      </c>
    </row>
    <row r="588" spans="2:51" ht="15" customHeight="1" outlineLevel="1" thickBot="1">
      <c r="B588" s="1735">
        <v>0</v>
      </c>
      <c r="C588" s="1736">
        <v>0</v>
      </c>
      <c r="D588" s="1736">
        <v>0</v>
      </c>
      <c r="E588" s="1736">
        <v>0</v>
      </c>
      <c r="F588" s="1736">
        <v>0</v>
      </c>
      <c r="G588" s="1736">
        <v>0</v>
      </c>
      <c r="H588" s="1736">
        <v>0</v>
      </c>
      <c r="I588" s="1736">
        <v>0</v>
      </c>
      <c r="J588" s="547">
        <v>0</v>
      </c>
      <c r="K588" s="547">
        <v>0</v>
      </c>
      <c r="L588" s="562">
        <f t="shared" si="52"/>
        <v>0</v>
      </c>
      <c r="M588" s="555">
        <v>0</v>
      </c>
      <c r="N588" s="564"/>
      <c r="O588" s="564"/>
      <c r="P588" s="564"/>
      <c r="Q588" s="542">
        <f t="shared" si="53"/>
        <v>0</v>
      </c>
      <c r="R588" s="550">
        <f t="shared" si="54"/>
        <v>0</v>
      </c>
      <c r="S588" s="550">
        <f t="shared" si="55"/>
        <v>0</v>
      </c>
      <c r="T588" s="547">
        <v>0</v>
      </c>
      <c r="U588" s="547">
        <v>0</v>
      </c>
      <c r="V588" s="547">
        <v>0</v>
      </c>
      <c r="X588" s="231" t="s">
        <v>15572</v>
      </c>
      <c r="Z588" s="1369"/>
      <c r="AB588" s="1361"/>
      <c r="AC588" s="1362"/>
      <c r="AD588" s="582">
        <v>575</v>
      </c>
      <c r="AE588" s="576" t="s">
        <v>15573</v>
      </c>
      <c r="AF588" s="593" t="s">
        <v>15574</v>
      </c>
      <c r="AG588" s="593" t="s">
        <v>15575</v>
      </c>
      <c r="AH588" s="593" t="s">
        <v>15576</v>
      </c>
      <c r="AI588" s="593" t="s">
        <v>15577</v>
      </c>
      <c r="AJ588" s="593" t="s">
        <v>15578</v>
      </c>
      <c r="AK588" s="594" t="s">
        <v>15579</v>
      </c>
      <c r="AL588" s="595" t="s">
        <v>15580</v>
      </c>
      <c r="AM588" s="596" t="s">
        <v>15581</v>
      </c>
      <c r="AN588" s="596" t="s">
        <v>15582</v>
      </c>
      <c r="AO588" s="562" t="s">
        <v>15583</v>
      </c>
      <c r="AP588" s="577" t="s">
        <v>15584</v>
      </c>
      <c r="AQ588" s="557"/>
      <c r="AR588" s="557"/>
      <c r="AS588" s="557"/>
      <c r="AT588" s="542" t="s">
        <v>15585</v>
      </c>
      <c r="AU588" s="499" t="s">
        <v>15586</v>
      </c>
      <c r="AV588" s="499" t="s">
        <v>15587</v>
      </c>
      <c r="AW588" s="513" t="s">
        <v>15588</v>
      </c>
      <c r="AX588" s="513" t="s">
        <v>15589</v>
      </c>
      <c r="AY588" s="612" t="s">
        <v>15590</v>
      </c>
    </row>
    <row r="589" spans="2:51" ht="15" customHeight="1" outlineLevel="1" thickBot="1">
      <c r="B589" s="1735">
        <v>0</v>
      </c>
      <c r="C589" s="1736">
        <v>0</v>
      </c>
      <c r="D589" s="1736">
        <v>0</v>
      </c>
      <c r="E589" s="1736">
        <v>0</v>
      </c>
      <c r="F589" s="1736">
        <v>0</v>
      </c>
      <c r="G589" s="1736">
        <v>0</v>
      </c>
      <c r="H589" s="1736">
        <v>0</v>
      </c>
      <c r="I589" s="1736">
        <v>0</v>
      </c>
      <c r="J589" s="547">
        <v>0</v>
      </c>
      <c r="K589" s="547">
        <v>0</v>
      </c>
      <c r="L589" s="562">
        <f t="shared" si="52"/>
        <v>0</v>
      </c>
      <c r="M589" s="555">
        <v>0</v>
      </c>
      <c r="N589" s="564"/>
      <c r="O589" s="564"/>
      <c r="P589" s="564"/>
      <c r="Q589" s="542">
        <f t="shared" si="53"/>
        <v>0</v>
      </c>
      <c r="R589" s="550">
        <f t="shared" si="54"/>
        <v>0</v>
      </c>
      <c r="S589" s="550">
        <f t="shared" si="55"/>
        <v>0</v>
      </c>
      <c r="T589" s="547">
        <v>0</v>
      </c>
      <c r="U589" s="547">
        <v>0</v>
      </c>
      <c r="V589" s="547">
        <v>0</v>
      </c>
      <c r="X589" s="231" t="s">
        <v>15591</v>
      </c>
      <c r="Z589" s="1369"/>
      <c r="AB589" s="1361"/>
      <c r="AC589" s="1362"/>
      <c r="AD589" s="582">
        <v>576</v>
      </c>
      <c r="AE589" s="576" t="s">
        <v>15592</v>
      </c>
      <c r="AF589" s="593" t="s">
        <v>15593</v>
      </c>
      <c r="AG589" s="593" t="s">
        <v>15594</v>
      </c>
      <c r="AH589" s="593" t="s">
        <v>15595</v>
      </c>
      <c r="AI589" s="593" t="s">
        <v>15596</v>
      </c>
      <c r="AJ589" s="593" t="s">
        <v>15597</v>
      </c>
      <c r="AK589" s="594" t="s">
        <v>15598</v>
      </c>
      <c r="AL589" s="595" t="s">
        <v>15599</v>
      </c>
      <c r="AM589" s="596" t="s">
        <v>15600</v>
      </c>
      <c r="AN589" s="596" t="s">
        <v>15601</v>
      </c>
      <c r="AO589" s="562" t="s">
        <v>15602</v>
      </c>
      <c r="AP589" s="577" t="s">
        <v>15603</v>
      </c>
      <c r="AQ589" s="557"/>
      <c r="AR589" s="557"/>
      <c r="AS589" s="557"/>
      <c r="AT589" s="542" t="s">
        <v>15604</v>
      </c>
      <c r="AU589" s="499" t="s">
        <v>15605</v>
      </c>
      <c r="AV589" s="499" t="s">
        <v>15606</v>
      </c>
      <c r="AW589" s="513" t="s">
        <v>15607</v>
      </c>
      <c r="AX589" s="513" t="s">
        <v>15608</v>
      </c>
      <c r="AY589" s="612" t="s">
        <v>15609</v>
      </c>
    </row>
    <row r="590" spans="2:51" ht="15" customHeight="1" outlineLevel="1" thickBot="1">
      <c r="B590" s="1735">
        <v>0</v>
      </c>
      <c r="C590" s="1736">
        <v>0</v>
      </c>
      <c r="D590" s="1736">
        <v>0</v>
      </c>
      <c r="E590" s="1736">
        <v>0</v>
      </c>
      <c r="F590" s="1736">
        <v>0</v>
      </c>
      <c r="G590" s="1736">
        <v>0</v>
      </c>
      <c r="H590" s="1736">
        <v>0</v>
      </c>
      <c r="I590" s="1736">
        <v>0</v>
      </c>
      <c r="J590" s="547">
        <v>0</v>
      </c>
      <c r="K590" s="547">
        <v>0</v>
      </c>
      <c r="L590" s="562">
        <f t="shared" si="52"/>
        <v>0</v>
      </c>
      <c r="M590" s="555">
        <v>0</v>
      </c>
      <c r="N590" s="564"/>
      <c r="O590" s="564"/>
      <c r="P590" s="564"/>
      <c r="Q590" s="542">
        <f t="shared" si="53"/>
        <v>0</v>
      </c>
      <c r="R590" s="550">
        <f t="shared" si="54"/>
        <v>0</v>
      </c>
      <c r="S590" s="550">
        <f t="shared" si="55"/>
        <v>0</v>
      </c>
      <c r="T590" s="547">
        <v>0</v>
      </c>
      <c r="U590" s="547">
        <v>0</v>
      </c>
      <c r="V590" s="547">
        <v>0</v>
      </c>
      <c r="X590" s="231" t="s">
        <v>15610</v>
      </c>
      <c r="Z590" s="1369"/>
      <c r="AB590" s="1361"/>
      <c r="AC590" s="1362"/>
      <c r="AD590" s="582">
        <v>577</v>
      </c>
      <c r="AE590" s="576" t="s">
        <v>15611</v>
      </c>
      <c r="AF590" s="593" t="s">
        <v>15612</v>
      </c>
      <c r="AG590" s="593" t="s">
        <v>15613</v>
      </c>
      <c r="AH590" s="593" t="s">
        <v>15614</v>
      </c>
      <c r="AI590" s="593" t="s">
        <v>15615</v>
      </c>
      <c r="AJ590" s="593" t="s">
        <v>15616</v>
      </c>
      <c r="AK590" s="594" t="s">
        <v>15617</v>
      </c>
      <c r="AL590" s="595" t="s">
        <v>15618</v>
      </c>
      <c r="AM590" s="596" t="s">
        <v>15619</v>
      </c>
      <c r="AN590" s="596" t="s">
        <v>15620</v>
      </c>
      <c r="AO590" s="562" t="s">
        <v>15621</v>
      </c>
      <c r="AP590" s="577" t="s">
        <v>15622</v>
      </c>
      <c r="AQ590" s="557"/>
      <c r="AR590" s="557"/>
      <c r="AS590" s="557"/>
      <c r="AT590" s="542" t="s">
        <v>15623</v>
      </c>
      <c r="AU590" s="499" t="s">
        <v>15624</v>
      </c>
      <c r="AV590" s="499" t="s">
        <v>15625</v>
      </c>
      <c r="AW590" s="513" t="s">
        <v>15626</v>
      </c>
      <c r="AX590" s="513" t="s">
        <v>15627</v>
      </c>
      <c r="AY590" s="612" t="s">
        <v>15628</v>
      </c>
    </row>
    <row r="591" spans="2:51" ht="15" customHeight="1" outlineLevel="1" thickBot="1">
      <c r="B591" s="1735">
        <v>0</v>
      </c>
      <c r="C591" s="1736">
        <v>0</v>
      </c>
      <c r="D591" s="1736">
        <v>0</v>
      </c>
      <c r="E591" s="1736">
        <v>0</v>
      </c>
      <c r="F591" s="1736">
        <v>0</v>
      </c>
      <c r="G591" s="1736">
        <v>0</v>
      </c>
      <c r="H591" s="1736">
        <v>0</v>
      </c>
      <c r="I591" s="1736">
        <v>0</v>
      </c>
      <c r="J591" s="547">
        <v>0</v>
      </c>
      <c r="K591" s="547">
        <v>0</v>
      </c>
      <c r="L591" s="562">
        <f t="shared" si="52"/>
        <v>0</v>
      </c>
      <c r="M591" s="555">
        <v>0</v>
      </c>
      <c r="N591" s="564"/>
      <c r="O591" s="564"/>
      <c r="P591" s="564"/>
      <c r="Q591" s="542">
        <f t="shared" si="53"/>
        <v>0</v>
      </c>
      <c r="R591" s="550">
        <f t="shared" si="54"/>
        <v>0</v>
      </c>
      <c r="S591" s="550">
        <f t="shared" si="55"/>
        <v>0</v>
      </c>
      <c r="T591" s="547">
        <v>0</v>
      </c>
      <c r="U591" s="547">
        <v>0</v>
      </c>
      <c r="V591" s="547">
        <v>0</v>
      </c>
      <c r="X591" s="231" t="s">
        <v>15629</v>
      </c>
      <c r="Z591" s="1369"/>
      <c r="AB591" s="1361"/>
      <c r="AC591" s="1362"/>
      <c r="AD591" s="582">
        <v>578</v>
      </c>
      <c r="AE591" s="576" t="s">
        <v>15630</v>
      </c>
      <c r="AF591" s="593" t="s">
        <v>15631</v>
      </c>
      <c r="AG591" s="593" t="s">
        <v>15632</v>
      </c>
      <c r="AH591" s="593" t="s">
        <v>15633</v>
      </c>
      <c r="AI591" s="593" t="s">
        <v>15634</v>
      </c>
      <c r="AJ591" s="593" t="s">
        <v>15635</v>
      </c>
      <c r="AK591" s="594" t="s">
        <v>15636</v>
      </c>
      <c r="AL591" s="595" t="s">
        <v>15637</v>
      </c>
      <c r="AM591" s="596" t="s">
        <v>15638</v>
      </c>
      <c r="AN591" s="596" t="s">
        <v>15639</v>
      </c>
      <c r="AO591" s="562" t="s">
        <v>15640</v>
      </c>
      <c r="AP591" s="577" t="s">
        <v>15641</v>
      </c>
      <c r="AQ591" s="557"/>
      <c r="AR591" s="557"/>
      <c r="AS591" s="557"/>
      <c r="AT591" s="542" t="s">
        <v>15642</v>
      </c>
      <c r="AU591" s="499" t="s">
        <v>15643</v>
      </c>
      <c r="AV591" s="499" t="s">
        <v>15644</v>
      </c>
      <c r="AW591" s="513" t="s">
        <v>15645</v>
      </c>
      <c r="AX591" s="513" t="s">
        <v>15646</v>
      </c>
      <c r="AY591" s="612" t="s">
        <v>15647</v>
      </c>
    </row>
    <row r="592" spans="2:51" ht="15" customHeight="1" outlineLevel="1" thickBot="1">
      <c r="B592" s="1735">
        <v>0</v>
      </c>
      <c r="C592" s="1736">
        <v>0</v>
      </c>
      <c r="D592" s="1736">
        <v>0</v>
      </c>
      <c r="E592" s="1736">
        <v>0</v>
      </c>
      <c r="F592" s="1736">
        <v>0</v>
      </c>
      <c r="G592" s="1736">
        <v>0</v>
      </c>
      <c r="H592" s="1736">
        <v>0</v>
      </c>
      <c r="I592" s="1736">
        <v>0</v>
      </c>
      <c r="J592" s="547">
        <v>0</v>
      </c>
      <c r="K592" s="547">
        <v>0</v>
      </c>
      <c r="L592" s="562">
        <f t="shared" si="52"/>
        <v>0</v>
      </c>
      <c r="M592" s="555">
        <v>0</v>
      </c>
      <c r="N592" s="564"/>
      <c r="O592" s="564"/>
      <c r="P592" s="564"/>
      <c r="Q592" s="542">
        <f t="shared" si="53"/>
        <v>0</v>
      </c>
      <c r="R592" s="550">
        <f t="shared" si="54"/>
        <v>0</v>
      </c>
      <c r="S592" s="550">
        <f t="shared" si="55"/>
        <v>0</v>
      </c>
      <c r="T592" s="547">
        <v>0</v>
      </c>
      <c r="U592" s="547">
        <v>0</v>
      </c>
      <c r="V592" s="547">
        <v>0</v>
      </c>
      <c r="X592" s="231" t="s">
        <v>15648</v>
      </c>
      <c r="Z592" s="1369"/>
      <c r="AB592" s="1361"/>
      <c r="AC592" s="1362"/>
      <c r="AD592" s="582">
        <v>579</v>
      </c>
      <c r="AE592" s="576" t="s">
        <v>15649</v>
      </c>
      <c r="AF592" s="593" t="s">
        <v>15650</v>
      </c>
      <c r="AG592" s="593" t="s">
        <v>15651</v>
      </c>
      <c r="AH592" s="593" t="s">
        <v>15652</v>
      </c>
      <c r="AI592" s="593" t="s">
        <v>15653</v>
      </c>
      <c r="AJ592" s="593" t="s">
        <v>15654</v>
      </c>
      <c r="AK592" s="594" t="s">
        <v>15655</v>
      </c>
      <c r="AL592" s="595" t="s">
        <v>15656</v>
      </c>
      <c r="AM592" s="596" t="s">
        <v>15657</v>
      </c>
      <c r="AN592" s="596" t="s">
        <v>15658</v>
      </c>
      <c r="AO592" s="562" t="s">
        <v>15659</v>
      </c>
      <c r="AP592" s="577" t="s">
        <v>15660</v>
      </c>
      <c r="AQ592" s="557"/>
      <c r="AR592" s="557"/>
      <c r="AS592" s="557"/>
      <c r="AT592" s="542" t="s">
        <v>15661</v>
      </c>
      <c r="AU592" s="499" t="s">
        <v>15662</v>
      </c>
      <c r="AV592" s="499" t="s">
        <v>15663</v>
      </c>
      <c r="AW592" s="513" t="s">
        <v>15664</v>
      </c>
      <c r="AX592" s="513" t="s">
        <v>15665</v>
      </c>
      <c r="AY592" s="612" t="s">
        <v>15666</v>
      </c>
    </row>
    <row r="593" spans="2:51" ht="15" customHeight="1" outlineLevel="1" thickBot="1">
      <c r="B593" s="1735">
        <v>0</v>
      </c>
      <c r="C593" s="1736">
        <v>0</v>
      </c>
      <c r="D593" s="1736">
        <v>0</v>
      </c>
      <c r="E593" s="1736">
        <v>0</v>
      </c>
      <c r="F593" s="1736">
        <v>0</v>
      </c>
      <c r="G593" s="1736">
        <v>0</v>
      </c>
      <c r="H593" s="1736">
        <v>0</v>
      </c>
      <c r="I593" s="1736">
        <v>0</v>
      </c>
      <c r="J593" s="547">
        <v>0</v>
      </c>
      <c r="K593" s="547">
        <v>0</v>
      </c>
      <c r="L593" s="562">
        <f t="shared" si="52"/>
        <v>0</v>
      </c>
      <c r="M593" s="555">
        <v>0</v>
      </c>
      <c r="N593" s="564"/>
      <c r="O593" s="564"/>
      <c r="P593" s="564"/>
      <c r="Q593" s="542">
        <f t="shared" si="53"/>
        <v>0</v>
      </c>
      <c r="R593" s="550">
        <f t="shared" si="54"/>
        <v>0</v>
      </c>
      <c r="S593" s="550">
        <f t="shared" si="55"/>
        <v>0</v>
      </c>
      <c r="T593" s="547">
        <v>0</v>
      </c>
      <c r="U593" s="547">
        <v>0</v>
      </c>
      <c r="V593" s="547">
        <v>0</v>
      </c>
      <c r="X593" s="231" t="s">
        <v>15667</v>
      </c>
      <c r="Z593" s="1369"/>
      <c r="AB593" s="1361"/>
      <c r="AC593" s="1362"/>
      <c r="AD593" s="582">
        <v>580</v>
      </c>
      <c r="AE593" s="576" t="s">
        <v>15668</v>
      </c>
      <c r="AF593" s="593" t="s">
        <v>15669</v>
      </c>
      <c r="AG593" s="593" t="s">
        <v>15670</v>
      </c>
      <c r="AH593" s="593" t="s">
        <v>15671</v>
      </c>
      <c r="AI593" s="593" t="s">
        <v>15672</v>
      </c>
      <c r="AJ593" s="593" t="s">
        <v>15673</v>
      </c>
      <c r="AK593" s="594" t="s">
        <v>15674</v>
      </c>
      <c r="AL593" s="595" t="s">
        <v>15675</v>
      </c>
      <c r="AM593" s="596" t="s">
        <v>15676</v>
      </c>
      <c r="AN593" s="596" t="s">
        <v>15677</v>
      </c>
      <c r="AO593" s="562" t="s">
        <v>15678</v>
      </c>
      <c r="AP593" s="577" t="s">
        <v>15679</v>
      </c>
      <c r="AQ593" s="557"/>
      <c r="AR593" s="557"/>
      <c r="AS593" s="557"/>
      <c r="AT593" s="542" t="s">
        <v>15680</v>
      </c>
      <c r="AU593" s="499" t="s">
        <v>15681</v>
      </c>
      <c r="AV593" s="499" t="s">
        <v>15682</v>
      </c>
      <c r="AW593" s="513" t="s">
        <v>15683</v>
      </c>
      <c r="AX593" s="513" t="s">
        <v>15684</v>
      </c>
      <c r="AY593" s="612" t="s">
        <v>15685</v>
      </c>
    </row>
    <row r="594" spans="2:51" ht="15" customHeight="1" outlineLevel="1" thickBot="1">
      <c r="B594" s="1735">
        <v>0</v>
      </c>
      <c r="C594" s="1736">
        <v>0</v>
      </c>
      <c r="D594" s="1736">
        <v>0</v>
      </c>
      <c r="E594" s="1736">
        <v>0</v>
      </c>
      <c r="F594" s="1736">
        <v>0</v>
      </c>
      <c r="G594" s="1736">
        <v>0</v>
      </c>
      <c r="H594" s="1736">
        <v>0</v>
      </c>
      <c r="I594" s="1736">
        <v>0</v>
      </c>
      <c r="J594" s="547">
        <v>0</v>
      </c>
      <c r="K594" s="547">
        <v>0</v>
      </c>
      <c r="L594" s="562">
        <f t="shared" si="52"/>
        <v>0</v>
      </c>
      <c r="M594" s="555">
        <v>0</v>
      </c>
      <c r="N594" s="564"/>
      <c r="O594" s="564"/>
      <c r="P594" s="564"/>
      <c r="Q594" s="542">
        <f t="shared" si="53"/>
        <v>0</v>
      </c>
      <c r="R594" s="550">
        <f t="shared" si="54"/>
        <v>0</v>
      </c>
      <c r="S594" s="550">
        <f t="shared" si="55"/>
        <v>0</v>
      </c>
      <c r="T594" s="547">
        <v>0</v>
      </c>
      <c r="U594" s="547">
        <v>0</v>
      </c>
      <c r="V594" s="547">
        <v>0</v>
      </c>
      <c r="X594" s="231" t="s">
        <v>15686</v>
      </c>
      <c r="Z594" s="1369"/>
      <c r="AB594" s="1361"/>
      <c r="AC594" s="1362"/>
      <c r="AD594" s="582">
        <v>581</v>
      </c>
      <c r="AE594" s="576" t="s">
        <v>15687</v>
      </c>
      <c r="AF594" s="593" t="s">
        <v>15688</v>
      </c>
      <c r="AG594" s="593" t="s">
        <v>15689</v>
      </c>
      <c r="AH594" s="593" t="s">
        <v>15690</v>
      </c>
      <c r="AI594" s="593" t="s">
        <v>15691</v>
      </c>
      <c r="AJ594" s="593" t="s">
        <v>15692</v>
      </c>
      <c r="AK594" s="594" t="s">
        <v>15693</v>
      </c>
      <c r="AL594" s="595" t="s">
        <v>15694</v>
      </c>
      <c r="AM594" s="596" t="s">
        <v>15695</v>
      </c>
      <c r="AN594" s="596" t="s">
        <v>15696</v>
      </c>
      <c r="AO594" s="562" t="s">
        <v>15697</v>
      </c>
      <c r="AP594" s="577" t="s">
        <v>15698</v>
      </c>
      <c r="AQ594" s="557"/>
      <c r="AR594" s="557"/>
      <c r="AS594" s="557"/>
      <c r="AT594" s="542" t="s">
        <v>15699</v>
      </c>
      <c r="AU594" s="499" t="s">
        <v>15700</v>
      </c>
      <c r="AV594" s="499" t="s">
        <v>15701</v>
      </c>
      <c r="AW594" s="513" t="s">
        <v>15702</v>
      </c>
      <c r="AX594" s="513" t="s">
        <v>15703</v>
      </c>
      <c r="AY594" s="612" t="s">
        <v>15704</v>
      </c>
    </row>
    <row r="595" spans="2:51" ht="15" customHeight="1" outlineLevel="1" thickBot="1">
      <c r="B595" s="1735">
        <v>0</v>
      </c>
      <c r="C595" s="1736">
        <v>0</v>
      </c>
      <c r="D595" s="1736">
        <v>0</v>
      </c>
      <c r="E595" s="1736">
        <v>0</v>
      </c>
      <c r="F595" s="1736">
        <v>0</v>
      </c>
      <c r="G595" s="1736">
        <v>0</v>
      </c>
      <c r="H595" s="1736">
        <v>0</v>
      </c>
      <c r="I595" s="1736">
        <v>0</v>
      </c>
      <c r="J595" s="547">
        <v>0</v>
      </c>
      <c r="K595" s="547">
        <v>0</v>
      </c>
      <c r="L595" s="562">
        <f t="shared" si="52"/>
        <v>0</v>
      </c>
      <c r="M595" s="555">
        <v>0</v>
      </c>
      <c r="N595" s="564"/>
      <c r="O595" s="564"/>
      <c r="P595" s="564"/>
      <c r="Q595" s="542">
        <f t="shared" si="53"/>
        <v>0</v>
      </c>
      <c r="R595" s="550">
        <f t="shared" si="54"/>
        <v>0</v>
      </c>
      <c r="S595" s="550">
        <f t="shared" si="55"/>
        <v>0</v>
      </c>
      <c r="T595" s="547">
        <v>0</v>
      </c>
      <c r="U595" s="547">
        <v>0</v>
      </c>
      <c r="V595" s="547">
        <v>0</v>
      </c>
      <c r="X595" s="231" t="s">
        <v>15705</v>
      </c>
      <c r="Z595" s="1369"/>
      <c r="AB595" s="1361"/>
      <c r="AC595" s="1362"/>
      <c r="AD595" s="582">
        <v>582</v>
      </c>
      <c r="AE595" s="576" t="s">
        <v>15706</v>
      </c>
      <c r="AF595" s="593" t="s">
        <v>15707</v>
      </c>
      <c r="AG595" s="593" t="s">
        <v>15708</v>
      </c>
      <c r="AH595" s="593" t="s">
        <v>15709</v>
      </c>
      <c r="AI595" s="593" t="s">
        <v>15710</v>
      </c>
      <c r="AJ595" s="593" t="s">
        <v>15711</v>
      </c>
      <c r="AK595" s="594" t="s">
        <v>15712</v>
      </c>
      <c r="AL595" s="595" t="s">
        <v>15713</v>
      </c>
      <c r="AM595" s="596" t="s">
        <v>15714</v>
      </c>
      <c r="AN595" s="596" t="s">
        <v>15715</v>
      </c>
      <c r="AO595" s="562" t="s">
        <v>15716</v>
      </c>
      <c r="AP595" s="577" t="s">
        <v>15717</v>
      </c>
      <c r="AQ595" s="557"/>
      <c r="AR595" s="557"/>
      <c r="AS595" s="557"/>
      <c r="AT595" s="542" t="s">
        <v>15718</v>
      </c>
      <c r="AU595" s="499" t="s">
        <v>15719</v>
      </c>
      <c r="AV595" s="499" t="s">
        <v>15720</v>
      </c>
      <c r="AW595" s="513" t="s">
        <v>15721</v>
      </c>
      <c r="AX595" s="513" t="s">
        <v>15722</v>
      </c>
      <c r="AY595" s="612" t="s">
        <v>15723</v>
      </c>
    </row>
    <row r="596" spans="2:51" ht="15" customHeight="1" outlineLevel="1" thickBot="1">
      <c r="B596" s="1735">
        <v>0</v>
      </c>
      <c r="C596" s="1736">
        <v>0</v>
      </c>
      <c r="D596" s="1736">
        <v>0</v>
      </c>
      <c r="E596" s="1736">
        <v>0</v>
      </c>
      <c r="F596" s="1736">
        <v>0</v>
      </c>
      <c r="G596" s="1736">
        <v>0</v>
      </c>
      <c r="H596" s="1736">
        <v>0</v>
      </c>
      <c r="I596" s="1736">
        <v>0</v>
      </c>
      <c r="J596" s="547">
        <v>0</v>
      </c>
      <c r="K596" s="547">
        <v>0</v>
      </c>
      <c r="L596" s="562">
        <f t="shared" si="52"/>
        <v>0</v>
      </c>
      <c r="M596" s="555">
        <v>0</v>
      </c>
      <c r="N596" s="564"/>
      <c r="O596" s="564"/>
      <c r="P596" s="564"/>
      <c r="Q596" s="542">
        <f t="shared" si="53"/>
        <v>0</v>
      </c>
      <c r="R596" s="550">
        <f t="shared" si="54"/>
        <v>0</v>
      </c>
      <c r="S596" s="550">
        <f t="shared" si="55"/>
        <v>0</v>
      </c>
      <c r="T596" s="547">
        <v>0</v>
      </c>
      <c r="U596" s="547">
        <v>0</v>
      </c>
      <c r="V596" s="547">
        <v>0</v>
      </c>
      <c r="X596" s="231" t="s">
        <v>15724</v>
      </c>
      <c r="Z596" s="1369"/>
      <c r="AB596" s="1361"/>
      <c r="AC596" s="1362"/>
      <c r="AD596" s="582">
        <v>583</v>
      </c>
      <c r="AE596" s="576" t="s">
        <v>15725</v>
      </c>
      <c r="AF596" s="593" t="s">
        <v>15726</v>
      </c>
      <c r="AG596" s="593" t="s">
        <v>15727</v>
      </c>
      <c r="AH596" s="593" t="s">
        <v>15728</v>
      </c>
      <c r="AI596" s="593" t="s">
        <v>15729</v>
      </c>
      <c r="AJ596" s="593" t="s">
        <v>15730</v>
      </c>
      <c r="AK596" s="594" t="s">
        <v>15731</v>
      </c>
      <c r="AL596" s="595" t="s">
        <v>15732</v>
      </c>
      <c r="AM596" s="596" t="s">
        <v>15733</v>
      </c>
      <c r="AN596" s="596" t="s">
        <v>15734</v>
      </c>
      <c r="AO596" s="562" t="s">
        <v>15735</v>
      </c>
      <c r="AP596" s="577" t="s">
        <v>15736</v>
      </c>
      <c r="AQ596" s="557"/>
      <c r="AR596" s="557"/>
      <c r="AS596" s="557"/>
      <c r="AT596" s="542" t="s">
        <v>15737</v>
      </c>
      <c r="AU596" s="499" t="s">
        <v>15738</v>
      </c>
      <c r="AV596" s="499" t="s">
        <v>15739</v>
      </c>
      <c r="AW596" s="513" t="s">
        <v>15740</v>
      </c>
      <c r="AX596" s="513" t="s">
        <v>15741</v>
      </c>
      <c r="AY596" s="612" t="s">
        <v>15742</v>
      </c>
    </row>
    <row r="597" spans="2:51" ht="15" customHeight="1" outlineLevel="1" thickBot="1">
      <c r="B597" s="1735">
        <v>0</v>
      </c>
      <c r="C597" s="1736">
        <v>0</v>
      </c>
      <c r="D597" s="1736">
        <v>0</v>
      </c>
      <c r="E597" s="1736">
        <v>0</v>
      </c>
      <c r="F597" s="1736">
        <v>0</v>
      </c>
      <c r="G597" s="1736">
        <v>0</v>
      </c>
      <c r="H597" s="1736">
        <v>0</v>
      </c>
      <c r="I597" s="1736">
        <v>0</v>
      </c>
      <c r="J597" s="547">
        <v>0</v>
      </c>
      <c r="K597" s="547">
        <v>0</v>
      </c>
      <c r="L597" s="562">
        <f t="shared" si="52"/>
        <v>0</v>
      </c>
      <c r="M597" s="555">
        <v>0</v>
      </c>
      <c r="N597" s="564"/>
      <c r="O597" s="564"/>
      <c r="P597" s="564"/>
      <c r="Q597" s="542">
        <f t="shared" si="53"/>
        <v>0</v>
      </c>
      <c r="R597" s="550">
        <f t="shared" si="54"/>
        <v>0</v>
      </c>
      <c r="S597" s="550">
        <f t="shared" si="55"/>
        <v>0</v>
      </c>
      <c r="T597" s="547">
        <v>0</v>
      </c>
      <c r="U597" s="547">
        <v>0</v>
      </c>
      <c r="V597" s="547">
        <v>0</v>
      </c>
      <c r="X597" s="231" t="s">
        <v>15743</v>
      </c>
      <c r="Z597" s="1369"/>
      <c r="AB597" s="1361"/>
      <c r="AC597" s="1362"/>
      <c r="AD597" s="582">
        <v>584</v>
      </c>
      <c r="AE597" s="576" t="s">
        <v>15744</v>
      </c>
      <c r="AF597" s="593" t="s">
        <v>15745</v>
      </c>
      <c r="AG597" s="593" t="s">
        <v>15746</v>
      </c>
      <c r="AH597" s="593" t="s">
        <v>15747</v>
      </c>
      <c r="AI597" s="593" t="s">
        <v>15748</v>
      </c>
      <c r="AJ597" s="593" t="s">
        <v>15749</v>
      </c>
      <c r="AK597" s="594" t="s">
        <v>15750</v>
      </c>
      <c r="AL597" s="595" t="s">
        <v>15751</v>
      </c>
      <c r="AM597" s="596" t="s">
        <v>15752</v>
      </c>
      <c r="AN597" s="596" t="s">
        <v>15753</v>
      </c>
      <c r="AO597" s="562" t="s">
        <v>15754</v>
      </c>
      <c r="AP597" s="577" t="s">
        <v>15755</v>
      </c>
      <c r="AQ597" s="557"/>
      <c r="AR597" s="557"/>
      <c r="AS597" s="557"/>
      <c r="AT597" s="542" t="s">
        <v>15756</v>
      </c>
      <c r="AU597" s="499" t="s">
        <v>15757</v>
      </c>
      <c r="AV597" s="499" t="s">
        <v>15758</v>
      </c>
      <c r="AW597" s="513" t="s">
        <v>15759</v>
      </c>
      <c r="AX597" s="513" t="s">
        <v>15760</v>
      </c>
      <c r="AY597" s="612" t="s">
        <v>15761</v>
      </c>
    </row>
    <row r="598" spans="2:51" ht="15" customHeight="1" outlineLevel="1" thickBot="1">
      <c r="B598" s="1735">
        <v>0</v>
      </c>
      <c r="C598" s="1736">
        <v>0</v>
      </c>
      <c r="D598" s="1736">
        <v>0</v>
      </c>
      <c r="E598" s="1736">
        <v>0</v>
      </c>
      <c r="F598" s="1736">
        <v>0</v>
      </c>
      <c r="G598" s="1736">
        <v>0</v>
      </c>
      <c r="H598" s="1736">
        <v>0</v>
      </c>
      <c r="I598" s="1736">
        <v>0</v>
      </c>
      <c r="J598" s="547">
        <v>0</v>
      </c>
      <c r="K598" s="547">
        <v>0</v>
      </c>
      <c r="L598" s="562">
        <f t="shared" si="52"/>
        <v>0</v>
      </c>
      <c r="M598" s="555">
        <v>0</v>
      </c>
      <c r="N598" s="564"/>
      <c r="O598" s="564"/>
      <c r="P598" s="564"/>
      <c r="Q598" s="542">
        <f t="shared" si="53"/>
        <v>0</v>
      </c>
      <c r="R598" s="550">
        <f t="shared" si="54"/>
        <v>0</v>
      </c>
      <c r="S598" s="550">
        <f t="shared" si="55"/>
        <v>0</v>
      </c>
      <c r="T598" s="547">
        <v>0</v>
      </c>
      <c r="U598" s="547">
        <v>0</v>
      </c>
      <c r="V598" s="547">
        <v>0</v>
      </c>
      <c r="X598" s="231" t="s">
        <v>15762</v>
      </c>
      <c r="Z598" s="1369"/>
      <c r="AB598" s="1361"/>
      <c r="AC598" s="1362"/>
      <c r="AD598" s="582">
        <v>585</v>
      </c>
      <c r="AE598" s="576" t="s">
        <v>15763</v>
      </c>
      <c r="AF598" s="593" t="s">
        <v>15764</v>
      </c>
      <c r="AG598" s="593" t="s">
        <v>15765</v>
      </c>
      <c r="AH598" s="593" t="s">
        <v>15766</v>
      </c>
      <c r="AI598" s="593" t="s">
        <v>15767</v>
      </c>
      <c r="AJ598" s="593" t="s">
        <v>15768</v>
      </c>
      <c r="AK598" s="594" t="s">
        <v>15769</v>
      </c>
      <c r="AL598" s="595" t="s">
        <v>15770</v>
      </c>
      <c r="AM598" s="596" t="s">
        <v>15771</v>
      </c>
      <c r="AN598" s="596" t="s">
        <v>15772</v>
      </c>
      <c r="AO598" s="562" t="s">
        <v>15773</v>
      </c>
      <c r="AP598" s="577" t="s">
        <v>15774</v>
      </c>
      <c r="AQ598" s="557"/>
      <c r="AR598" s="557"/>
      <c r="AS598" s="557"/>
      <c r="AT598" s="542" t="s">
        <v>15775</v>
      </c>
      <c r="AU598" s="499" t="s">
        <v>15776</v>
      </c>
      <c r="AV598" s="499" t="s">
        <v>15777</v>
      </c>
      <c r="AW598" s="513" t="s">
        <v>15778</v>
      </c>
      <c r="AX598" s="513" t="s">
        <v>15779</v>
      </c>
      <c r="AY598" s="612" t="s">
        <v>15780</v>
      </c>
    </row>
    <row r="599" spans="2:51" ht="15" customHeight="1" outlineLevel="1" thickBot="1">
      <c r="B599" s="1735">
        <v>0</v>
      </c>
      <c r="C599" s="1736">
        <v>0</v>
      </c>
      <c r="D599" s="1736">
        <v>0</v>
      </c>
      <c r="E599" s="1736">
        <v>0</v>
      </c>
      <c r="F599" s="1736">
        <v>0</v>
      </c>
      <c r="G599" s="1736">
        <v>0</v>
      </c>
      <c r="H599" s="1736">
        <v>0</v>
      </c>
      <c r="I599" s="1736">
        <v>0</v>
      </c>
      <c r="J599" s="547">
        <v>0</v>
      </c>
      <c r="K599" s="547">
        <v>0</v>
      </c>
      <c r="L599" s="562">
        <f t="shared" si="52"/>
        <v>0</v>
      </c>
      <c r="M599" s="555">
        <v>0</v>
      </c>
      <c r="N599" s="564"/>
      <c r="O599" s="564"/>
      <c r="P599" s="564"/>
      <c r="Q599" s="542">
        <f t="shared" si="53"/>
        <v>0</v>
      </c>
      <c r="R599" s="550">
        <f t="shared" si="54"/>
        <v>0</v>
      </c>
      <c r="S599" s="550">
        <f t="shared" si="55"/>
        <v>0</v>
      </c>
      <c r="T599" s="547">
        <v>0</v>
      </c>
      <c r="U599" s="547">
        <v>0</v>
      </c>
      <c r="V599" s="547">
        <v>0</v>
      </c>
      <c r="X599" s="231" t="s">
        <v>15781</v>
      </c>
      <c r="Z599" s="1369"/>
      <c r="AB599" s="1361"/>
      <c r="AC599" s="1362"/>
      <c r="AD599" s="582">
        <v>586</v>
      </c>
      <c r="AE599" s="576" t="s">
        <v>15782</v>
      </c>
      <c r="AF599" s="593" t="s">
        <v>15783</v>
      </c>
      <c r="AG599" s="593" t="s">
        <v>15784</v>
      </c>
      <c r="AH599" s="593" t="s">
        <v>15785</v>
      </c>
      <c r="AI599" s="593" t="s">
        <v>15786</v>
      </c>
      <c r="AJ599" s="593" t="s">
        <v>15787</v>
      </c>
      <c r="AK599" s="594" t="s">
        <v>15788</v>
      </c>
      <c r="AL599" s="595" t="s">
        <v>15789</v>
      </c>
      <c r="AM599" s="596" t="s">
        <v>15790</v>
      </c>
      <c r="AN599" s="596" t="s">
        <v>15791</v>
      </c>
      <c r="AO599" s="562" t="s">
        <v>15792</v>
      </c>
      <c r="AP599" s="577" t="s">
        <v>15793</v>
      </c>
      <c r="AQ599" s="557"/>
      <c r="AR599" s="557"/>
      <c r="AS599" s="557"/>
      <c r="AT599" s="542" t="s">
        <v>15794</v>
      </c>
      <c r="AU599" s="499" t="s">
        <v>15795</v>
      </c>
      <c r="AV599" s="499" t="s">
        <v>15796</v>
      </c>
      <c r="AW599" s="513" t="s">
        <v>15797</v>
      </c>
      <c r="AX599" s="513" t="s">
        <v>15798</v>
      </c>
      <c r="AY599" s="612" t="s">
        <v>15799</v>
      </c>
    </row>
    <row r="600" spans="2:51" ht="15" customHeight="1" outlineLevel="1" thickBot="1">
      <c r="B600" s="1735">
        <v>0</v>
      </c>
      <c r="C600" s="1736">
        <v>0</v>
      </c>
      <c r="D600" s="1736">
        <v>0</v>
      </c>
      <c r="E600" s="1736">
        <v>0</v>
      </c>
      <c r="F600" s="1736">
        <v>0</v>
      </c>
      <c r="G600" s="1736">
        <v>0</v>
      </c>
      <c r="H600" s="1736">
        <v>0</v>
      </c>
      <c r="I600" s="1736">
        <v>0</v>
      </c>
      <c r="J600" s="547">
        <v>0</v>
      </c>
      <c r="K600" s="547">
        <v>0</v>
      </c>
      <c r="L600" s="562">
        <f t="shared" si="52"/>
        <v>0</v>
      </c>
      <c r="M600" s="555">
        <v>0</v>
      </c>
      <c r="N600" s="564"/>
      <c r="O600" s="564"/>
      <c r="P600" s="564"/>
      <c r="Q600" s="542">
        <f t="shared" si="53"/>
        <v>0</v>
      </c>
      <c r="R600" s="550">
        <f t="shared" si="54"/>
        <v>0</v>
      </c>
      <c r="S600" s="550">
        <f t="shared" si="55"/>
        <v>0</v>
      </c>
      <c r="T600" s="547">
        <v>0</v>
      </c>
      <c r="U600" s="547">
        <v>0</v>
      </c>
      <c r="V600" s="547">
        <v>0</v>
      </c>
      <c r="X600" s="231" t="s">
        <v>15800</v>
      </c>
      <c r="Z600" s="1369"/>
      <c r="AB600" s="1361"/>
      <c r="AC600" s="1362"/>
      <c r="AD600" s="582">
        <v>587</v>
      </c>
      <c r="AE600" s="576" t="s">
        <v>15801</v>
      </c>
      <c r="AF600" s="593" t="s">
        <v>15802</v>
      </c>
      <c r="AG600" s="593" t="s">
        <v>15803</v>
      </c>
      <c r="AH600" s="593" t="s">
        <v>15804</v>
      </c>
      <c r="AI600" s="593" t="s">
        <v>15805</v>
      </c>
      <c r="AJ600" s="593" t="s">
        <v>15806</v>
      </c>
      <c r="AK600" s="594" t="s">
        <v>15807</v>
      </c>
      <c r="AL600" s="595" t="s">
        <v>15808</v>
      </c>
      <c r="AM600" s="596" t="s">
        <v>15809</v>
      </c>
      <c r="AN600" s="596" t="s">
        <v>15810</v>
      </c>
      <c r="AO600" s="562" t="s">
        <v>15811</v>
      </c>
      <c r="AP600" s="577" t="s">
        <v>15812</v>
      </c>
      <c r="AQ600" s="557"/>
      <c r="AR600" s="557"/>
      <c r="AS600" s="557"/>
      <c r="AT600" s="542" t="s">
        <v>15813</v>
      </c>
      <c r="AU600" s="499" t="s">
        <v>15814</v>
      </c>
      <c r="AV600" s="499" t="s">
        <v>15815</v>
      </c>
      <c r="AW600" s="513" t="s">
        <v>15816</v>
      </c>
      <c r="AX600" s="513" t="s">
        <v>15817</v>
      </c>
      <c r="AY600" s="612" t="s">
        <v>15818</v>
      </c>
    </row>
    <row r="601" spans="2:51" ht="15" customHeight="1" outlineLevel="1" thickBot="1">
      <c r="B601" s="1735">
        <v>0</v>
      </c>
      <c r="C601" s="1736">
        <v>0</v>
      </c>
      <c r="D601" s="1736">
        <v>0</v>
      </c>
      <c r="E601" s="1736">
        <v>0</v>
      </c>
      <c r="F601" s="1736">
        <v>0</v>
      </c>
      <c r="G601" s="1736">
        <v>0</v>
      </c>
      <c r="H601" s="1736">
        <v>0</v>
      </c>
      <c r="I601" s="1736">
        <v>0</v>
      </c>
      <c r="J601" s="547">
        <v>0</v>
      </c>
      <c r="K601" s="547">
        <v>0</v>
      </c>
      <c r="L601" s="562">
        <f t="shared" si="52"/>
        <v>0</v>
      </c>
      <c r="M601" s="555">
        <v>0</v>
      </c>
      <c r="N601" s="564"/>
      <c r="O601" s="564"/>
      <c r="P601" s="564"/>
      <c r="Q601" s="542">
        <f t="shared" si="53"/>
        <v>0</v>
      </c>
      <c r="R601" s="550">
        <f t="shared" si="54"/>
        <v>0</v>
      </c>
      <c r="S601" s="550">
        <f t="shared" si="55"/>
        <v>0</v>
      </c>
      <c r="T601" s="547">
        <v>0</v>
      </c>
      <c r="U601" s="547">
        <v>0</v>
      </c>
      <c r="V601" s="547">
        <v>0</v>
      </c>
      <c r="X601" s="231" t="s">
        <v>15819</v>
      </c>
      <c r="Z601" s="1369"/>
      <c r="AB601" s="1361"/>
      <c r="AC601" s="1362"/>
      <c r="AD601" s="582">
        <v>588</v>
      </c>
      <c r="AE601" s="576" t="s">
        <v>15820</v>
      </c>
      <c r="AF601" s="593" t="s">
        <v>15821</v>
      </c>
      <c r="AG601" s="593" t="s">
        <v>15822</v>
      </c>
      <c r="AH601" s="593" t="s">
        <v>15823</v>
      </c>
      <c r="AI601" s="593" t="s">
        <v>15824</v>
      </c>
      <c r="AJ601" s="593" t="s">
        <v>15825</v>
      </c>
      <c r="AK601" s="594" t="s">
        <v>15826</v>
      </c>
      <c r="AL601" s="595" t="s">
        <v>15827</v>
      </c>
      <c r="AM601" s="596" t="s">
        <v>15828</v>
      </c>
      <c r="AN601" s="596" t="s">
        <v>15829</v>
      </c>
      <c r="AO601" s="562" t="s">
        <v>15830</v>
      </c>
      <c r="AP601" s="577" t="s">
        <v>15831</v>
      </c>
      <c r="AQ601" s="557"/>
      <c r="AR601" s="557"/>
      <c r="AS601" s="557"/>
      <c r="AT601" s="542" t="s">
        <v>15832</v>
      </c>
      <c r="AU601" s="499" t="s">
        <v>15833</v>
      </c>
      <c r="AV601" s="499" t="s">
        <v>15834</v>
      </c>
      <c r="AW601" s="513" t="s">
        <v>15835</v>
      </c>
      <c r="AX601" s="513" t="s">
        <v>15836</v>
      </c>
      <c r="AY601" s="612" t="s">
        <v>15837</v>
      </c>
    </row>
    <row r="602" spans="2:51" ht="15" customHeight="1" outlineLevel="1" thickBot="1">
      <c r="B602" s="1735">
        <v>0</v>
      </c>
      <c r="C602" s="1736">
        <v>0</v>
      </c>
      <c r="D602" s="1736">
        <v>0</v>
      </c>
      <c r="E602" s="1736">
        <v>0</v>
      </c>
      <c r="F602" s="1736">
        <v>0</v>
      </c>
      <c r="G602" s="1736">
        <v>0</v>
      </c>
      <c r="H602" s="1736">
        <v>0</v>
      </c>
      <c r="I602" s="1736">
        <v>0</v>
      </c>
      <c r="J602" s="547">
        <v>0</v>
      </c>
      <c r="K602" s="547">
        <v>0</v>
      </c>
      <c r="L602" s="562">
        <f t="shared" si="52"/>
        <v>0</v>
      </c>
      <c r="M602" s="555">
        <v>0</v>
      </c>
      <c r="N602" s="564"/>
      <c r="O602" s="564"/>
      <c r="P602" s="564"/>
      <c r="Q602" s="542">
        <f t="shared" si="53"/>
        <v>0</v>
      </c>
      <c r="R602" s="550">
        <f t="shared" si="54"/>
        <v>0</v>
      </c>
      <c r="S602" s="550">
        <f t="shared" si="55"/>
        <v>0</v>
      </c>
      <c r="T602" s="547">
        <v>0</v>
      </c>
      <c r="U602" s="547">
        <v>0</v>
      </c>
      <c r="V602" s="547">
        <v>0</v>
      </c>
      <c r="X602" s="231" t="s">
        <v>15838</v>
      </c>
      <c r="Z602" s="1369"/>
      <c r="AB602" s="1361"/>
      <c r="AC602" s="1362"/>
      <c r="AD602" s="582">
        <v>589</v>
      </c>
      <c r="AE602" s="576" t="s">
        <v>15839</v>
      </c>
      <c r="AF602" s="593" t="s">
        <v>15840</v>
      </c>
      <c r="AG602" s="593" t="s">
        <v>15841</v>
      </c>
      <c r="AH602" s="593" t="s">
        <v>15842</v>
      </c>
      <c r="AI602" s="593" t="s">
        <v>15843</v>
      </c>
      <c r="AJ602" s="593" t="s">
        <v>15844</v>
      </c>
      <c r="AK602" s="594" t="s">
        <v>15845</v>
      </c>
      <c r="AL602" s="595" t="s">
        <v>15846</v>
      </c>
      <c r="AM602" s="596" t="s">
        <v>15847</v>
      </c>
      <c r="AN602" s="596" t="s">
        <v>15848</v>
      </c>
      <c r="AO602" s="562" t="s">
        <v>15849</v>
      </c>
      <c r="AP602" s="577" t="s">
        <v>15850</v>
      </c>
      <c r="AQ602" s="557"/>
      <c r="AR602" s="557"/>
      <c r="AS602" s="557"/>
      <c r="AT602" s="542" t="s">
        <v>15851</v>
      </c>
      <c r="AU602" s="499" t="s">
        <v>15852</v>
      </c>
      <c r="AV602" s="499" t="s">
        <v>15853</v>
      </c>
      <c r="AW602" s="513" t="s">
        <v>15854</v>
      </c>
      <c r="AX602" s="513" t="s">
        <v>15855</v>
      </c>
      <c r="AY602" s="612" t="s">
        <v>15856</v>
      </c>
    </row>
    <row r="603" spans="2:51" ht="15" customHeight="1" outlineLevel="1" thickBot="1">
      <c r="B603" s="1735">
        <v>0</v>
      </c>
      <c r="C603" s="1736">
        <v>0</v>
      </c>
      <c r="D603" s="1736">
        <v>0</v>
      </c>
      <c r="E603" s="1736">
        <v>0</v>
      </c>
      <c r="F603" s="1736">
        <v>0</v>
      </c>
      <c r="G603" s="1736">
        <v>0</v>
      </c>
      <c r="H603" s="1736">
        <v>0</v>
      </c>
      <c r="I603" s="1736">
        <v>0</v>
      </c>
      <c r="J603" s="547">
        <v>0</v>
      </c>
      <c r="K603" s="547">
        <v>0</v>
      </c>
      <c r="L603" s="562">
        <f t="shared" si="52"/>
        <v>0</v>
      </c>
      <c r="M603" s="555">
        <v>0</v>
      </c>
      <c r="N603" s="564"/>
      <c r="O603" s="564"/>
      <c r="P603" s="564"/>
      <c r="Q603" s="542">
        <f t="shared" si="53"/>
        <v>0</v>
      </c>
      <c r="R603" s="550">
        <f t="shared" si="54"/>
        <v>0</v>
      </c>
      <c r="S603" s="550">
        <f t="shared" si="55"/>
        <v>0</v>
      </c>
      <c r="T603" s="547">
        <v>0</v>
      </c>
      <c r="U603" s="547">
        <v>0</v>
      </c>
      <c r="V603" s="547">
        <v>0</v>
      </c>
      <c r="X603" s="231" t="s">
        <v>15857</v>
      </c>
      <c r="Z603" s="1369"/>
      <c r="AB603" s="1361"/>
      <c r="AC603" s="1362"/>
      <c r="AD603" s="582">
        <v>590</v>
      </c>
      <c r="AE603" s="576" t="s">
        <v>15858</v>
      </c>
      <c r="AF603" s="593" t="s">
        <v>15859</v>
      </c>
      <c r="AG603" s="593" t="s">
        <v>15860</v>
      </c>
      <c r="AH603" s="593" t="s">
        <v>15861</v>
      </c>
      <c r="AI603" s="593" t="s">
        <v>15862</v>
      </c>
      <c r="AJ603" s="593" t="s">
        <v>15863</v>
      </c>
      <c r="AK603" s="594" t="s">
        <v>15864</v>
      </c>
      <c r="AL603" s="595" t="s">
        <v>15865</v>
      </c>
      <c r="AM603" s="596" t="s">
        <v>15866</v>
      </c>
      <c r="AN603" s="596" t="s">
        <v>15867</v>
      </c>
      <c r="AO603" s="562" t="s">
        <v>15868</v>
      </c>
      <c r="AP603" s="577" t="s">
        <v>15869</v>
      </c>
      <c r="AQ603" s="557"/>
      <c r="AR603" s="557"/>
      <c r="AS603" s="557"/>
      <c r="AT603" s="542" t="s">
        <v>15870</v>
      </c>
      <c r="AU603" s="499" t="s">
        <v>15871</v>
      </c>
      <c r="AV603" s="499" t="s">
        <v>15872</v>
      </c>
      <c r="AW603" s="513" t="s">
        <v>15873</v>
      </c>
      <c r="AX603" s="513" t="s">
        <v>15874</v>
      </c>
      <c r="AY603" s="612" t="s">
        <v>15875</v>
      </c>
    </row>
    <row r="604" spans="2:51" ht="15" customHeight="1" outlineLevel="1" thickBot="1">
      <c r="B604" s="1735">
        <v>0</v>
      </c>
      <c r="C604" s="1736">
        <v>0</v>
      </c>
      <c r="D604" s="1736">
        <v>0</v>
      </c>
      <c r="E604" s="1736">
        <v>0</v>
      </c>
      <c r="F604" s="1736">
        <v>0</v>
      </c>
      <c r="G604" s="1736">
        <v>0</v>
      </c>
      <c r="H604" s="1736">
        <v>0</v>
      </c>
      <c r="I604" s="1736">
        <v>0</v>
      </c>
      <c r="J604" s="547">
        <v>0</v>
      </c>
      <c r="K604" s="547">
        <v>0</v>
      </c>
      <c r="L604" s="562">
        <f t="shared" si="52"/>
        <v>0</v>
      </c>
      <c r="M604" s="555">
        <v>0</v>
      </c>
      <c r="N604" s="564"/>
      <c r="O604" s="564"/>
      <c r="P604" s="564"/>
      <c r="Q604" s="542">
        <f t="shared" si="53"/>
        <v>0</v>
      </c>
      <c r="R604" s="550">
        <f t="shared" si="54"/>
        <v>0</v>
      </c>
      <c r="S604" s="550">
        <f t="shared" si="55"/>
        <v>0</v>
      </c>
      <c r="T604" s="547">
        <v>0</v>
      </c>
      <c r="U604" s="547">
        <v>0</v>
      </c>
      <c r="V604" s="547">
        <v>0</v>
      </c>
      <c r="X604" s="231" t="s">
        <v>15876</v>
      </c>
      <c r="Z604" s="1369"/>
      <c r="AB604" s="1361"/>
      <c r="AC604" s="1362"/>
      <c r="AD604" s="582">
        <v>591</v>
      </c>
      <c r="AE604" s="576" t="s">
        <v>15877</v>
      </c>
      <c r="AF604" s="593" t="s">
        <v>15878</v>
      </c>
      <c r="AG604" s="593" t="s">
        <v>15879</v>
      </c>
      <c r="AH604" s="593" t="s">
        <v>15880</v>
      </c>
      <c r="AI604" s="593" t="s">
        <v>15881</v>
      </c>
      <c r="AJ604" s="593" t="s">
        <v>15882</v>
      </c>
      <c r="AK604" s="594" t="s">
        <v>15883</v>
      </c>
      <c r="AL604" s="595" t="s">
        <v>15884</v>
      </c>
      <c r="AM604" s="596" t="s">
        <v>15885</v>
      </c>
      <c r="AN604" s="596" t="s">
        <v>15886</v>
      </c>
      <c r="AO604" s="562" t="s">
        <v>15887</v>
      </c>
      <c r="AP604" s="577" t="s">
        <v>15888</v>
      </c>
      <c r="AQ604" s="557"/>
      <c r="AR604" s="557"/>
      <c r="AS604" s="557"/>
      <c r="AT604" s="542" t="s">
        <v>15889</v>
      </c>
      <c r="AU604" s="499" t="s">
        <v>15890</v>
      </c>
      <c r="AV604" s="499" t="s">
        <v>15891</v>
      </c>
      <c r="AW604" s="513" t="s">
        <v>15892</v>
      </c>
      <c r="AX604" s="513" t="s">
        <v>15893</v>
      </c>
      <c r="AY604" s="612" t="s">
        <v>15894</v>
      </c>
    </row>
    <row r="605" spans="2:51" ht="15" customHeight="1" outlineLevel="1" thickBot="1">
      <c r="B605" s="1735">
        <v>0</v>
      </c>
      <c r="C605" s="1736">
        <v>0</v>
      </c>
      <c r="D605" s="1736">
        <v>0</v>
      </c>
      <c r="E605" s="1736">
        <v>0</v>
      </c>
      <c r="F605" s="1736">
        <v>0</v>
      </c>
      <c r="G605" s="1736">
        <v>0</v>
      </c>
      <c r="H605" s="1736">
        <v>0</v>
      </c>
      <c r="I605" s="1736">
        <v>0</v>
      </c>
      <c r="J605" s="547">
        <v>0</v>
      </c>
      <c r="K605" s="547">
        <v>0</v>
      </c>
      <c r="L605" s="562">
        <f t="shared" si="52"/>
        <v>0</v>
      </c>
      <c r="M605" s="555">
        <v>0</v>
      </c>
      <c r="N605" s="564"/>
      <c r="O605" s="564"/>
      <c r="P605" s="564"/>
      <c r="Q605" s="542">
        <f t="shared" si="53"/>
        <v>0</v>
      </c>
      <c r="R605" s="550">
        <f t="shared" si="54"/>
        <v>0</v>
      </c>
      <c r="S605" s="550">
        <f t="shared" si="55"/>
        <v>0</v>
      </c>
      <c r="T605" s="547">
        <v>0</v>
      </c>
      <c r="U605" s="547">
        <v>0</v>
      </c>
      <c r="V605" s="547">
        <v>0</v>
      </c>
      <c r="X605" s="231" t="s">
        <v>15895</v>
      </c>
      <c r="Z605" s="1369"/>
      <c r="AB605" s="1361"/>
      <c r="AC605" s="1362"/>
      <c r="AD605" s="582">
        <v>592</v>
      </c>
      <c r="AE605" s="576" t="s">
        <v>15896</v>
      </c>
      <c r="AF605" s="593" t="s">
        <v>15897</v>
      </c>
      <c r="AG605" s="593" t="s">
        <v>15898</v>
      </c>
      <c r="AH605" s="593" t="s">
        <v>15899</v>
      </c>
      <c r="AI605" s="593" t="s">
        <v>15900</v>
      </c>
      <c r="AJ605" s="593" t="s">
        <v>15901</v>
      </c>
      <c r="AK605" s="594" t="s">
        <v>15902</v>
      </c>
      <c r="AL605" s="595" t="s">
        <v>15903</v>
      </c>
      <c r="AM605" s="596" t="s">
        <v>15904</v>
      </c>
      <c r="AN605" s="596" t="s">
        <v>15905</v>
      </c>
      <c r="AO605" s="562" t="s">
        <v>15906</v>
      </c>
      <c r="AP605" s="577" t="s">
        <v>15907</v>
      </c>
      <c r="AQ605" s="557"/>
      <c r="AR605" s="557"/>
      <c r="AS605" s="557"/>
      <c r="AT605" s="542" t="s">
        <v>15908</v>
      </c>
      <c r="AU605" s="499" t="s">
        <v>15909</v>
      </c>
      <c r="AV605" s="499" t="s">
        <v>15910</v>
      </c>
      <c r="AW605" s="513" t="s">
        <v>15911</v>
      </c>
      <c r="AX605" s="513" t="s">
        <v>15912</v>
      </c>
      <c r="AY605" s="612" t="s">
        <v>15913</v>
      </c>
    </row>
    <row r="606" spans="2:51" ht="15" customHeight="1" outlineLevel="1" thickBot="1">
      <c r="B606" s="1735">
        <v>0</v>
      </c>
      <c r="C606" s="1736">
        <v>0</v>
      </c>
      <c r="D606" s="1736">
        <v>0</v>
      </c>
      <c r="E606" s="1736">
        <v>0</v>
      </c>
      <c r="F606" s="1736">
        <v>0</v>
      </c>
      <c r="G606" s="1736">
        <v>0</v>
      </c>
      <c r="H606" s="1736">
        <v>0</v>
      </c>
      <c r="I606" s="1736">
        <v>0</v>
      </c>
      <c r="J606" s="547">
        <v>0</v>
      </c>
      <c r="K606" s="547">
        <v>0</v>
      </c>
      <c r="L606" s="562">
        <f t="shared" si="52"/>
        <v>0</v>
      </c>
      <c r="M606" s="555">
        <v>0</v>
      </c>
      <c r="N606" s="564"/>
      <c r="O606" s="564"/>
      <c r="P606" s="564"/>
      <c r="Q606" s="542">
        <f t="shared" si="53"/>
        <v>0</v>
      </c>
      <c r="R606" s="550">
        <f t="shared" si="54"/>
        <v>0</v>
      </c>
      <c r="S606" s="550">
        <f t="shared" si="55"/>
        <v>0</v>
      </c>
      <c r="T606" s="547">
        <v>0</v>
      </c>
      <c r="U606" s="547">
        <v>0</v>
      </c>
      <c r="V606" s="547">
        <v>0</v>
      </c>
      <c r="X606" s="231" t="s">
        <v>15914</v>
      </c>
      <c r="Z606" s="1369"/>
      <c r="AB606" s="1361"/>
      <c r="AC606" s="1362"/>
      <c r="AD606" s="582">
        <v>593</v>
      </c>
      <c r="AE606" s="576" t="s">
        <v>15915</v>
      </c>
      <c r="AF606" s="593" t="s">
        <v>15916</v>
      </c>
      <c r="AG606" s="593" t="s">
        <v>15917</v>
      </c>
      <c r="AH606" s="593" t="s">
        <v>15918</v>
      </c>
      <c r="AI606" s="593" t="s">
        <v>15919</v>
      </c>
      <c r="AJ606" s="593" t="s">
        <v>15920</v>
      </c>
      <c r="AK606" s="594" t="s">
        <v>15921</v>
      </c>
      <c r="AL606" s="595" t="s">
        <v>15922</v>
      </c>
      <c r="AM606" s="596" t="s">
        <v>15923</v>
      </c>
      <c r="AN606" s="596" t="s">
        <v>15924</v>
      </c>
      <c r="AO606" s="562" t="s">
        <v>15925</v>
      </c>
      <c r="AP606" s="577" t="s">
        <v>15926</v>
      </c>
      <c r="AQ606" s="557"/>
      <c r="AR606" s="557"/>
      <c r="AS606" s="557"/>
      <c r="AT606" s="542" t="s">
        <v>15927</v>
      </c>
      <c r="AU606" s="499" t="s">
        <v>15928</v>
      </c>
      <c r="AV606" s="499" t="s">
        <v>15929</v>
      </c>
      <c r="AW606" s="513" t="s">
        <v>15930</v>
      </c>
      <c r="AX606" s="513" t="s">
        <v>15931</v>
      </c>
      <c r="AY606" s="612" t="s">
        <v>15932</v>
      </c>
    </row>
    <row r="607" spans="2:51" ht="15" customHeight="1" outlineLevel="1" thickBot="1">
      <c r="B607" s="1735">
        <v>0</v>
      </c>
      <c r="C607" s="1736">
        <v>0</v>
      </c>
      <c r="D607" s="1736">
        <v>0</v>
      </c>
      <c r="E607" s="1736">
        <v>0</v>
      </c>
      <c r="F607" s="1736">
        <v>0</v>
      </c>
      <c r="G607" s="1736">
        <v>0</v>
      </c>
      <c r="H607" s="1736">
        <v>0</v>
      </c>
      <c r="I607" s="1736">
        <v>0</v>
      </c>
      <c r="J607" s="547">
        <v>0</v>
      </c>
      <c r="K607" s="547">
        <v>0</v>
      </c>
      <c r="L607" s="562">
        <f t="shared" si="52"/>
        <v>0</v>
      </c>
      <c r="M607" s="555">
        <v>0</v>
      </c>
      <c r="N607" s="564"/>
      <c r="O607" s="564"/>
      <c r="P607" s="564"/>
      <c r="Q607" s="542">
        <f t="shared" si="53"/>
        <v>0</v>
      </c>
      <c r="R607" s="550">
        <f t="shared" si="54"/>
        <v>0</v>
      </c>
      <c r="S607" s="550">
        <f t="shared" si="55"/>
        <v>0</v>
      </c>
      <c r="T607" s="547">
        <v>0</v>
      </c>
      <c r="U607" s="547">
        <v>0</v>
      </c>
      <c r="V607" s="547">
        <v>0</v>
      </c>
      <c r="X607" s="231" t="s">
        <v>15933</v>
      </c>
      <c r="Z607" s="1369"/>
      <c r="AB607" s="1361"/>
      <c r="AC607" s="1362"/>
      <c r="AD607" s="582">
        <v>594</v>
      </c>
      <c r="AE607" s="576" t="s">
        <v>15934</v>
      </c>
      <c r="AF607" s="593" t="s">
        <v>15935</v>
      </c>
      <c r="AG607" s="593" t="s">
        <v>15936</v>
      </c>
      <c r="AH607" s="593" t="s">
        <v>15937</v>
      </c>
      <c r="AI607" s="593" t="s">
        <v>15938</v>
      </c>
      <c r="AJ607" s="593" t="s">
        <v>15939</v>
      </c>
      <c r="AK607" s="594" t="s">
        <v>15940</v>
      </c>
      <c r="AL607" s="595" t="s">
        <v>15941</v>
      </c>
      <c r="AM607" s="596" t="s">
        <v>15942</v>
      </c>
      <c r="AN607" s="596" t="s">
        <v>15943</v>
      </c>
      <c r="AO607" s="562" t="s">
        <v>15944</v>
      </c>
      <c r="AP607" s="577" t="s">
        <v>15945</v>
      </c>
      <c r="AQ607" s="557"/>
      <c r="AR607" s="557"/>
      <c r="AS607" s="557"/>
      <c r="AT607" s="542" t="s">
        <v>15946</v>
      </c>
      <c r="AU607" s="499" t="s">
        <v>15947</v>
      </c>
      <c r="AV607" s="499" t="s">
        <v>15948</v>
      </c>
      <c r="AW607" s="513" t="s">
        <v>15949</v>
      </c>
      <c r="AX607" s="513" t="s">
        <v>15950</v>
      </c>
      <c r="AY607" s="612" t="s">
        <v>15951</v>
      </c>
    </row>
    <row r="608" spans="2:51" ht="15" customHeight="1" outlineLevel="1" thickBot="1">
      <c r="B608" s="1735">
        <v>0</v>
      </c>
      <c r="C608" s="1736">
        <v>0</v>
      </c>
      <c r="D608" s="1736">
        <v>0</v>
      </c>
      <c r="E608" s="1736">
        <v>0</v>
      </c>
      <c r="F608" s="1736">
        <v>0</v>
      </c>
      <c r="G608" s="1736">
        <v>0</v>
      </c>
      <c r="H608" s="1736">
        <v>0</v>
      </c>
      <c r="I608" s="1736">
        <v>0</v>
      </c>
      <c r="J608" s="547">
        <v>0</v>
      </c>
      <c r="K608" s="547">
        <v>0</v>
      </c>
      <c r="L608" s="562">
        <f t="shared" si="52"/>
        <v>0</v>
      </c>
      <c r="M608" s="555">
        <v>0</v>
      </c>
      <c r="N608" s="564"/>
      <c r="O608" s="564"/>
      <c r="P608" s="564"/>
      <c r="Q608" s="542">
        <f t="shared" si="53"/>
        <v>0</v>
      </c>
      <c r="R608" s="550">
        <f t="shared" si="54"/>
        <v>0</v>
      </c>
      <c r="S608" s="550">
        <f t="shared" si="55"/>
        <v>0</v>
      </c>
      <c r="T608" s="547">
        <v>0</v>
      </c>
      <c r="U608" s="547">
        <v>0</v>
      </c>
      <c r="V608" s="547">
        <v>0</v>
      </c>
      <c r="X608" s="231" t="s">
        <v>15952</v>
      </c>
      <c r="Z608" s="1369"/>
      <c r="AB608" s="1361"/>
      <c r="AC608" s="1362"/>
      <c r="AD608" s="582">
        <v>595</v>
      </c>
      <c r="AE608" s="576" t="s">
        <v>15953</v>
      </c>
      <c r="AF608" s="593" t="s">
        <v>15954</v>
      </c>
      <c r="AG608" s="593" t="s">
        <v>15955</v>
      </c>
      <c r="AH608" s="593" t="s">
        <v>15956</v>
      </c>
      <c r="AI608" s="593" t="s">
        <v>15957</v>
      </c>
      <c r="AJ608" s="593" t="s">
        <v>15958</v>
      </c>
      <c r="AK608" s="594" t="s">
        <v>15959</v>
      </c>
      <c r="AL608" s="595" t="s">
        <v>15960</v>
      </c>
      <c r="AM608" s="596" t="s">
        <v>15961</v>
      </c>
      <c r="AN608" s="596" t="s">
        <v>15962</v>
      </c>
      <c r="AO608" s="562" t="s">
        <v>15963</v>
      </c>
      <c r="AP608" s="577" t="s">
        <v>15964</v>
      </c>
      <c r="AQ608" s="557"/>
      <c r="AR608" s="557"/>
      <c r="AS608" s="557"/>
      <c r="AT608" s="542" t="s">
        <v>15965</v>
      </c>
      <c r="AU608" s="499" t="s">
        <v>15966</v>
      </c>
      <c r="AV608" s="499" t="s">
        <v>15967</v>
      </c>
      <c r="AW608" s="513" t="s">
        <v>15968</v>
      </c>
      <c r="AX608" s="513" t="s">
        <v>15969</v>
      </c>
      <c r="AY608" s="612" t="s">
        <v>15970</v>
      </c>
    </row>
    <row r="609" spans="2:51" ht="15" customHeight="1" outlineLevel="1" thickBot="1">
      <c r="B609" s="1735">
        <v>0</v>
      </c>
      <c r="C609" s="1736">
        <v>0</v>
      </c>
      <c r="D609" s="1736">
        <v>0</v>
      </c>
      <c r="E609" s="1736">
        <v>0</v>
      </c>
      <c r="F609" s="1736">
        <v>0</v>
      </c>
      <c r="G609" s="1736">
        <v>0</v>
      </c>
      <c r="H609" s="1736">
        <v>0</v>
      </c>
      <c r="I609" s="1736">
        <v>0</v>
      </c>
      <c r="J609" s="547">
        <v>0</v>
      </c>
      <c r="K609" s="547">
        <v>0</v>
      </c>
      <c r="L609" s="562">
        <f t="shared" ref="L609:L614" si="56">I609*J609</f>
        <v>0</v>
      </c>
      <c r="M609" s="555">
        <v>0</v>
      </c>
      <c r="N609" s="564"/>
      <c r="O609" s="564"/>
      <c r="P609" s="564"/>
      <c r="Q609" s="542">
        <f t="shared" ref="Q609:Q614" si="57">IF(M609=0,0,((1+M609)*(1+C$824))-1)</f>
        <v>0</v>
      </c>
      <c r="R609" s="550">
        <f t="shared" ref="R609:R614" si="58">Q609*K609</f>
        <v>0</v>
      </c>
      <c r="S609" s="550">
        <f t="shared" ref="S609:S614" si="59" xml:space="preserve"> M609*K609</f>
        <v>0</v>
      </c>
      <c r="T609" s="547">
        <v>0</v>
      </c>
      <c r="U609" s="547">
        <v>0</v>
      </c>
      <c r="V609" s="547">
        <v>0</v>
      </c>
      <c r="X609" s="231" t="s">
        <v>15971</v>
      </c>
      <c r="Z609" s="1369"/>
      <c r="AB609" s="1361"/>
      <c r="AC609" s="1362"/>
      <c r="AD609" s="582">
        <v>596</v>
      </c>
      <c r="AE609" s="576" t="s">
        <v>15972</v>
      </c>
      <c r="AF609" s="593" t="s">
        <v>15973</v>
      </c>
      <c r="AG609" s="593" t="s">
        <v>15974</v>
      </c>
      <c r="AH609" s="593" t="s">
        <v>15975</v>
      </c>
      <c r="AI609" s="593" t="s">
        <v>15976</v>
      </c>
      <c r="AJ609" s="593" t="s">
        <v>15977</v>
      </c>
      <c r="AK609" s="594" t="s">
        <v>15978</v>
      </c>
      <c r="AL609" s="595" t="s">
        <v>15979</v>
      </c>
      <c r="AM609" s="596" t="s">
        <v>15980</v>
      </c>
      <c r="AN609" s="596" t="s">
        <v>15981</v>
      </c>
      <c r="AO609" s="562" t="s">
        <v>15982</v>
      </c>
      <c r="AP609" s="577" t="s">
        <v>15983</v>
      </c>
      <c r="AQ609" s="557"/>
      <c r="AR609" s="557"/>
      <c r="AS609" s="557"/>
      <c r="AT609" s="542" t="s">
        <v>15984</v>
      </c>
      <c r="AU609" s="499" t="s">
        <v>15985</v>
      </c>
      <c r="AV609" s="499" t="s">
        <v>15986</v>
      </c>
      <c r="AW609" s="513" t="s">
        <v>15987</v>
      </c>
      <c r="AX609" s="513" t="s">
        <v>15988</v>
      </c>
      <c r="AY609" s="612" t="s">
        <v>15989</v>
      </c>
    </row>
    <row r="610" spans="2:51" ht="15" customHeight="1" outlineLevel="1" thickBot="1">
      <c r="B610" s="1735">
        <v>0</v>
      </c>
      <c r="C610" s="1736">
        <v>0</v>
      </c>
      <c r="D610" s="1736">
        <v>0</v>
      </c>
      <c r="E610" s="1736">
        <v>0</v>
      </c>
      <c r="F610" s="1736">
        <v>0</v>
      </c>
      <c r="G610" s="1736">
        <v>0</v>
      </c>
      <c r="H610" s="1736">
        <v>0</v>
      </c>
      <c r="I610" s="1736">
        <v>0</v>
      </c>
      <c r="J610" s="547">
        <v>0</v>
      </c>
      <c r="K610" s="547">
        <v>0</v>
      </c>
      <c r="L610" s="562">
        <f t="shared" si="56"/>
        <v>0</v>
      </c>
      <c r="M610" s="555">
        <v>0</v>
      </c>
      <c r="N610" s="564"/>
      <c r="O610" s="564"/>
      <c r="P610" s="564"/>
      <c r="Q610" s="542">
        <f t="shared" si="57"/>
        <v>0</v>
      </c>
      <c r="R610" s="550">
        <f t="shared" si="58"/>
        <v>0</v>
      </c>
      <c r="S610" s="550">
        <f t="shared" si="59"/>
        <v>0</v>
      </c>
      <c r="T610" s="547">
        <v>0</v>
      </c>
      <c r="U610" s="547">
        <v>0</v>
      </c>
      <c r="V610" s="547">
        <v>0</v>
      </c>
      <c r="X610" s="231" t="s">
        <v>15990</v>
      </c>
      <c r="Z610" s="1369"/>
      <c r="AB610" s="1361"/>
      <c r="AC610" s="1362"/>
      <c r="AD610" s="582">
        <v>597</v>
      </c>
      <c r="AE610" s="576" t="s">
        <v>15991</v>
      </c>
      <c r="AF610" s="593" t="s">
        <v>15992</v>
      </c>
      <c r="AG610" s="593" t="s">
        <v>15993</v>
      </c>
      <c r="AH610" s="593" t="s">
        <v>15994</v>
      </c>
      <c r="AI610" s="593" t="s">
        <v>15995</v>
      </c>
      <c r="AJ610" s="593" t="s">
        <v>15996</v>
      </c>
      <c r="AK610" s="594" t="s">
        <v>15997</v>
      </c>
      <c r="AL610" s="595" t="s">
        <v>15998</v>
      </c>
      <c r="AM610" s="596" t="s">
        <v>15999</v>
      </c>
      <c r="AN610" s="596" t="s">
        <v>16000</v>
      </c>
      <c r="AO610" s="562" t="s">
        <v>16001</v>
      </c>
      <c r="AP610" s="577" t="s">
        <v>16002</v>
      </c>
      <c r="AQ610" s="557"/>
      <c r="AR610" s="557"/>
      <c r="AS610" s="557"/>
      <c r="AT610" s="542" t="s">
        <v>16003</v>
      </c>
      <c r="AU610" s="499" t="s">
        <v>16004</v>
      </c>
      <c r="AV610" s="499" t="s">
        <v>16005</v>
      </c>
      <c r="AW610" s="513" t="s">
        <v>16006</v>
      </c>
      <c r="AX610" s="513" t="s">
        <v>16007</v>
      </c>
      <c r="AY610" s="612" t="s">
        <v>16008</v>
      </c>
    </row>
    <row r="611" spans="2:51" ht="15" customHeight="1" outlineLevel="1" thickBot="1">
      <c r="B611" s="1735">
        <v>0</v>
      </c>
      <c r="C611" s="1736">
        <v>0</v>
      </c>
      <c r="D611" s="1736">
        <v>0</v>
      </c>
      <c r="E611" s="1736">
        <v>0</v>
      </c>
      <c r="F611" s="1736">
        <v>0</v>
      </c>
      <c r="G611" s="1736">
        <v>0</v>
      </c>
      <c r="H611" s="1736">
        <v>0</v>
      </c>
      <c r="I611" s="1736">
        <v>0</v>
      </c>
      <c r="J611" s="547">
        <v>0</v>
      </c>
      <c r="K611" s="547">
        <v>0</v>
      </c>
      <c r="L611" s="562">
        <f t="shared" si="56"/>
        <v>0</v>
      </c>
      <c r="M611" s="555">
        <v>0</v>
      </c>
      <c r="N611" s="564"/>
      <c r="O611" s="564"/>
      <c r="P611" s="564"/>
      <c r="Q611" s="542">
        <f t="shared" si="57"/>
        <v>0</v>
      </c>
      <c r="R611" s="550">
        <f t="shared" si="58"/>
        <v>0</v>
      </c>
      <c r="S611" s="550">
        <f t="shared" si="59"/>
        <v>0</v>
      </c>
      <c r="T611" s="547">
        <v>0</v>
      </c>
      <c r="U611" s="547">
        <v>0</v>
      </c>
      <c r="V611" s="547">
        <v>0</v>
      </c>
      <c r="X611" s="231" t="s">
        <v>16009</v>
      </c>
      <c r="Z611" s="1369"/>
      <c r="AB611" s="1361"/>
      <c r="AC611" s="1362"/>
      <c r="AD611" s="582">
        <v>598</v>
      </c>
      <c r="AE611" s="576" t="s">
        <v>16010</v>
      </c>
      <c r="AF611" s="593" t="s">
        <v>16011</v>
      </c>
      <c r="AG611" s="593" t="s">
        <v>16012</v>
      </c>
      <c r="AH611" s="593" t="s">
        <v>16013</v>
      </c>
      <c r="AI611" s="593" t="s">
        <v>16014</v>
      </c>
      <c r="AJ611" s="593" t="s">
        <v>16015</v>
      </c>
      <c r="AK611" s="594" t="s">
        <v>16016</v>
      </c>
      <c r="AL611" s="595" t="s">
        <v>16017</v>
      </c>
      <c r="AM611" s="596" t="s">
        <v>16018</v>
      </c>
      <c r="AN611" s="596" t="s">
        <v>16019</v>
      </c>
      <c r="AO611" s="562" t="s">
        <v>16020</v>
      </c>
      <c r="AP611" s="577" t="s">
        <v>16021</v>
      </c>
      <c r="AQ611" s="557"/>
      <c r="AR611" s="557"/>
      <c r="AS611" s="557"/>
      <c r="AT611" s="542" t="s">
        <v>16022</v>
      </c>
      <c r="AU611" s="499" t="s">
        <v>16023</v>
      </c>
      <c r="AV611" s="499" t="s">
        <v>16024</v>
      </c>
      <c r="AW611" s="513" t="s">
        <v>16025</v>
      </c>
      <c r="AX611" s="513" t="s">
        <v>16026</v>
      </c>
      <c r="AY611" s="612" t="s">
        <v>16027</v>
      </c>
    </row>
    <row r="612" spans="2:51" ht="15" customHeight="1" outlineLevel="1" thickBot="1">
      <c r="B612" s="1735">
        <v>0</v>
      </c>
      <c r="C612" s="1736">
        <v>0</v>
      </c>
      <c r="D612" s="1736">
        <v>0</v>
      </c>
      <c r="E612" s="1736">
        <v>0</v>
      </c>
      <c r="F612" s="1736">
        <v>0</v>
      </c>
      <c r="G612" s="1736">
        <v>0</v>
      </c>
      <c r="H612" s="1736">
        <v>0</v>
      </c>
      <c r="I612" s="1736">
        <v>0</v>
      </c>
      <c r="J612" s="547">
        <v>0</v>
      </c>
      <c r="K612" s="547">
        <v>0</v>
      </c>
      <c r="L612" s="562">
        <f t="shared" si="56"/>
        <v>0</v>
      </c>
      <c r="M612" s="555">
        <v>0</v>
      </c>
      <c r="N612" s="564"/>
      <c r="O612" s="564"/>
      <c r="P612" s="564"/>
      <c r="Q612" s="542">
        <f t="shared" si="57"/>
        <v>0</v>
      </c>
      <c r="R612" s="550">
        <f t="shared" si="58"/>
        <v>0</v>
      </c>
      <c r="S612" s="550">
        <f t="shared" si="59"/>
        <v>0</v>
      </c>
      <c r="T612" s="547">
        <v>0</v>
      </c>
      <c r="U612" s="547">
        <v>0</v>
      </c>
      <c r="V612" s="547">
        <v>0</v>
      </c>
      <c r="X612" s="231" t="s">
        <v>16028</v>
      </c>
      <c r="Z612" s="1369"/>
      <c r="AB612" s="1361"/>
      <c r="AC612" s="1362"/>
      <c r="AD612" s="582">
        <v>599</v>
      </c>
      <c r="AE612" s="576" t="s">
        <v>16029</v>
      </c>
      <c r="AF612" s="593" t="s">
        <v>16030</v>
      </c>
      <c r="AG612" s="593" t="s">
        <v>16031</v>
      </c>
      <c r="AH612" s="593" t="s">
        <v>16032</v>
      </c>
      <c r="AI612" s="593" t="s">
        <v>16033</v>
      </c>
      <c r="AJ612" s="593" t="s">
        <v>16034</v>
      </c>
      <c r="AK612" s="594" t="s">
        <v>16035</v>
      </c>
      <c r="AL612" s="595" t="s">
        <v>16036</v>
      </c>
      <c r="AM612" s="596" t="s">
        <v>16037</v>
      </c>
      <c r="AN612" s="596" t="s">
        <v>16038</v>
      </c>
      <c r="AO612" s="562" t="s">
        <v>16039</v>
      </c>
      <c r="AP612" s="577" t="s">
        <v>16040</v>
      </c>
      <c r="AQ612" s="557"/>
      <c r="AR612" s="557"/>
      <c r="AS612" s="557"/>
      <c r="AT612" s="542" t="s">
        <v>16041</v>
      </c>
      <c r="AU612" s="499" t="s">
        <v>16042</v>
      </c>
      <c r="AV612" s="499" t="s">
        <v>16043</v>
      </c>
      <c r="AW612" s="513" t="s">
        <v>16044</v>
      </c>
      <c r="AX612" s="513" t="s">
        <v>16045</v>
      </c>
      <c r="AY612" s="612" t="s">
        <v>16046</v>
      </c>
    </row>
    <row r="613" spans="2:51" ht="15" customHeight="1" outlineLevel="1" thickBot="1">
      <c r="B613" s="1735">
        <v>0</v>
      </c>
      <c r="C613" s="1736">
        <v>0</v>
      </c>
      <c r="D613" s="1736">
        <v>0</v>
      </c>
      <c r="E613" s="1736">
        <v>0</v>
      </c>
      <c r="F613" s="1736">
        <v>0</v>
      </c>
      <c r="G613" s="1736">
        <v>0</v>
      </c>
      <c r="H613" s="1736">
        <v>0</v>
      </c>
      <c r="I613" s="1736">
        <v>0</v>
      </c>
      <c r="J613" s="547">
        <v>0</v>
      </c>
      <c r="K613" s="547">
        <v>0</v>
      </c>
      <c r="L613" s="562">
        <f t="shared" si="56"/>
        <v>0</v>
      </c>
      <c r="M613" s="555">
        <v>0</v>
      </c>
      <c r="N613" s="564"/>
      <c r="O613" s="564"/>
      <c r="P613" s="564"/>
      <c r="Q613" s="542">
        <f t="shared" si="57"/>
        <v>0</v>
      </c>
      <c r="R613" s="550">
        <f t="shared" si="58"/>
        <v>0</v>
      </c>
      <c r="S613" s="550">
        <f t="shared" si="59"/>
        <v>0</v>
      </c>
      <c r="T613" s="547">
        <v>0</v>
      </c>
      <c r="U613" s="547">
        <v>0</v>
      </c>
      <c r="V613" s="547">
        <v>0</v>
      </c>
      <c r="X613" s="231" t="s">
        <v>16047</v>
      </c>
      <c r="Z613" s="1369"/>
      <c r="AB613" s="1361"/>
      <c r="AC613" s="1362"/>
      <c r="AD613" s="582">
        <v>600</v>
      </c>
      <c r="AE613" s="576" t="s">
        <v>16048</v>
      </c>
      <c r="AF613" s="593" t="s">
        <v>16049</v>
      </c>
      <c r="AG613" s="593" t="s">
        <v>16050</v>
      </c>
      <c r="AH613" s="593" t="s">
        <v>16051</v>
      </c>
      <c r="AI613" s="593" t="s">
        <v>16052</v>
      </c>
      <c r="AJ613" s="593" t="s">
        <v>16053</v>
      </c>
      <c r="AK613" s="594" t="s">
        <v>16054</v>
      </c>
      <c r="AL613" s="595" t="s">
        <v>16055</v>
      </c>
      <c r="AM613" s="596" t="s">
        <v>16056</v>
      </c>
      <c r="AN613" s="596" t="s">
        <v>16057</v>
      </c>
      <c r="AO613" s="562" t="s">
        <v>16058</v>
      </c>
      <c r="AP613" s="577" t="s">
        <v>16059</v>
      </c>
      <c r="AQ613" s="557"/>
      <c r="AR613" s="557"/>
      <c r="AS613" s="557"/>
      <c r="AT613" s="542" t="s">
        <v>16060</v>
      </c>
      <c r="AU613" s="499" t="s">
        <v>16061</v>
      </c>
      <c r="AV613" s="499" t="s">
        <v>16062</v>
      </c>
      <c r="AW613" s="513" t="s">
        <v>16063</v>
      </c>
      <c r="AX613" s="513" t="s">
        <v>16064</v>
      </c>
      <c r="AY613" s="612" t="s">
        <v>16065</v>
      </c>
    </row>
    <row r="614" spans="2:51" ht="15" customHeight="1" outlineLevel="1" thickBot="1">
      <c r="B614" s="1735">
        <v>0</v>
      </c>
      <c r="C614" s="1736">
        <v>0</v>
      </c>
      <c r="D614" s="1736">
        <v>0</v>
      </c>
      <c r="E614" s="1736">
        <v>0</v>
      </c>
      <c r="F614" s="1736">
        <v>0</v>
      </c>
      <c r="G614" s="1736">
        <v>0</v>
      </c>
      <c r="H614" s="1736">
        <v>0</v>
      </c>
      <c r="I614" s="1736">
        <v>0</v>
      </c>
      <c r="J614" s="547">
        <v>0</v>
      </c>
      <c r="K614" s="547">
        <v>0</v>
      </c>
      <c r="L614" s="562">
        <f t="shared" si="56"/>
        <v>0</v>
      </c>
      <c r="M614" s="555">
        <v>0</v>
      </c>
      <c r="N614" s="564"/>
      <c r="O614" s="564"/>
      <c r="P614" s="564"/>
      <c r="Q614" s="542">
        <f t="shared" si="57"/>
        <v>0</v>
      </c>
      <c r="R614" s="550">
        <f t="shared" si="58"/>
        <v>0</v>
      </c>
      <c r="S614" s="550">
        <f t="shared" si="59"/>
        <v>0</v>
      </c>
      <c r="T614" s="547">
        <v>0</v>
      </c>
      <c r="U614" s="547">
        <v>0</v>
      </c>
      <c r="V614" s="547">
        <v>0</v>
      </c>
      <c r="X614" s="231" t="s">
        <v>16066</v>
      </c>
      <c r="Z614" s="1369"/>
      <c r="AB614" s="1361"/>
      <c r="AC614" s="1362"/>
      <c r="AD614" s="582">
        <v>601</v>
      </c>
      <c r="AE614" s="576" t="s">
        <v>16067</v>
      </c>
      <c r="AF614" s="593" t="s">
        <v>16068</v>
      </c>
      <c r="AG614" s="593" t="s">
        <v>16069</v>
      </c>
      <c r="AH614" s="593" t="s">
        <v>16070</v>
      </c>
      <c r="AI614" s="593" t="s">
        <v>16071</v>
      </c>
      <c r="AJ614" s="593" t="s">
        <v>16072</v>
      </c>
      <c r="AK614" s="594" t="s">
        <v>16073</v>
      </c>
      <c r="AL614" s="595" t="s">
        <v>16074</v>
      </c>
      <c r="AM614" s="596" t="s">
        <v>16075</v>
      </c>
      <c r="AN614" s="596" t="s">
        <v>16076</v>
      </c>
      <c r="AO614" s="562" t="s">
        <v>16077</v>
      </c>
      <c r="AP614" s="577" t="s">
        <v>16078</v>
      </c>
      <c r="AQ614" s="557"/>
      <c r="AR614" s="557"/>
      <c r="AS614" s="557"/>
      <c r="AT614" s="542" t="s">
        <v>16079</v>
      </c>
      <c r="AU614" s="499" t="s">
        <v>16080</v>
      </c>
      <c r="AV614" s="499" t="s">
        <v>16081</v>
      </c>
      <c r="AW614" s="513" t="s">
        <v>16082</v>
      </c>
      <c r="AX614" s="513" t="s">
        <v>16083</v>
      </c>
      <c r="AY614" s="612" t="s">
        <v>16084</v>
      </c>
    </row>
    <row r="615" spans="2:51">
      <c r="B615" s="1735">
        <v>0</v>
      </c>
      <c r="C615" s="1736">
        <v>0</v>
      </c>
      <c r="D615" s="1736">
        <v>0</v>
      </c>
      <c r="E615" s="1736">
        <v>0</v>
      </c>
      <c r="F615" s="1736">
        <v>0</v>
      </c>
      <c r="G615" s="1736">
        <v>0</v>
      </c>
      <c r="H615" s="1736">
        <v>0</v>
      </c>
      <c r="I615" s="1736">
        <v>0</v>
      </c>
      <c r="J615" s="547">
        <v>0</v>
      </c>
      <c r="K615" s="547">
        <v>0</v>
      </c>
      <c r="L615" s="562">
        <f>I615*J615</f>
        <v>0</v>
      </c>
      <c r="M615" s="555">
        <v>0</v>
      </c>
      <c r="N615" s="564"/>
      <c r="O615" s="564"/>
      <c r="P615" s="564"/>
      <c r="Q615" s="542">
        <f>IF(M615=0,0,((1+M615)*(1+C$824))-1)</f>
        <v>0</v>
      </c>
      <c r="R615" s="550">
        <f>Q615*K615</f>
        <v>0</v>
      </c>
      <c r="S615" s="550">
        <f xml:space="preserve"> M615*K615</f>
        <v>0</v>
      </c>
      <c r="T615" s="547">
        <v>0</v>
      </c>
      <c r="U615" s="547">
        <v>0</v>
      </c>
      <c r="V615" s="547">
        <v>0</v>
      </c>
      <c r="X615" s="231" t="s">
        <v>16085</v>
      </c>
      <c r="Z615" s="1369"/>
      <c r="AB615" s="1361"/>
      <c r="AC615" s="1362"/>
      <c r="AD615" s="582">
        <v>602</v>
      </c>
      <c r="AE615" s="576" t="s">
        <v>16086</v>
      </c>
      <c r="AF615" s="593" t="s">
        <v>16087</v>
      </c>
      <c r="AG615" s="593" t="s">
        <v>16088</v>
      </c>
      <c r="AH615" s="593" t="s">
        <v>16089</v>
      </c>
      <c r="AI615" s="593" t="s">
        <v>16090</v>
      </c>
      <c r="AJ615" s="593" t="s">
        <v>16091</v>
      </c>
      <c r="AK615" s="594" t="s">
        <v>16092</v>
      </c>
      <c r="AL615" s="595" t="s">
        <v>16093</v>
      </c>
      <c r="AM615" s="596" t="s">
        <v>16094</v>
      </c>
      <c r="AN615" s="596" t="s">
        <v>16095</v>
      </c>
      <c r="AO615" s="562" t="s">
        <v>16096</v>
      </c>
      <c r="AP615" s="577" t="s">
        <v>16097</v>
      </c>
      <c r="AQ615" s="557"/>
      <c r="AR615" s="557"/>
      <c r="AS615" s="557"/>
      <c r="AT615" s="542" t="s">
        <v>16098</v>
      </c>
      <c r="AU615" s="499" t="s">
        <v>16099</v>
      </c>
      <c r="AV615" s="499" t="s">
        <v>16100</v>
      </c>
      <c r="AW615" s="513" t="s">
        <v>16101</v>
      </c>
      <c r="AX615" s="513" t="s">
        <v>16102</v>
      </c>
      <c r="AY615" s="612" t="s">
        <v>16103</v>
      </c>
    </row>
    <row r="616" spans="2:51" ht="15" thickBot="1">
      <c r="B616" s="1737" t="s">
        <v>16104</v>
      </c>
      <c r="C616" s="535"/>
      <c r="D616" s="560"/>
      <c r="E616" s="560"/>
      <c r="F616" s="560"/>
      <c r="G616" s="560"/>
      <c r="H616" s="560"/>
      <c r="I616" s="535"/>
      <c r="J616" s="536">
        <f>SUM(J416:J615)</f>
        <v>-7625.3619999999974</v>
      </c>
      <c r="K616" s="536">
        <f>SUM(K416:K615)</f>
        <v>-7625.3619999999974</v>
      </c>
      <c r="L616" s="537">
        <f>SUM(L416:L615)</f>
        <v>-132763.82652687005</v>
      </c>
      <c r="M616" s="565"/>
      <c r="N616" s="565"/>
      <c r="O616" s="565"/>
      <c r="P616" s="565"/>
      <c r="Q616" s="1371"/>
      <c r="R616" s="536">
        <f>SUM(R416:R615)</f>
        <v>-205.75992263169917</v>
      </c>
      <c r="S616" s="536">
        <f>SUM(S416:S615)</f>
        <v>-90.029056780000005</v>
      </c>
      <c r="T616" s="536">
        <f>SUM(T416:T615)</f>
        <v>5.4430000000000005</v>
      </c>
      <c r="U616" s="536">
        <f>SUM(U416:U615)</f>
        <v>-7619.9209999999975</v>
      </c>
      <c r="V616" s="551">
        <f>SUM(V416:V615)</f>
        <v>-10007.053</v>
      </c>
      <c r="X616" s="232" t="s">
        <v>16105</v>
      </c>
      <c r="Z616" s="1370"/>
      <c r="AB616" s="1361"/>
      <c r="AC616" s="1362"/>
      <c r="AD616" s="583">
        <v>603</v>
      </c>
      <c r="AE616" s="584" t="s">
        <v>16104</v>
      </c>
      <c r="AF616" s="535"/>
      <c r="AG616" s="599"/>
      <c r="AH616" s="599"/>
      <c r="AI616" s="599"/>
      <c r="AJ616" s="599"/>
      <c r="AK616" s="599"/>
      <c r="AL616" s="535"/>
      <c r="AM616" s="605" t="s">
        <v>16106</v>
      </c>
      <c r="AN616" s="605" t="s">
        <v>16107</v>
      </c>
      <c r="AO616" s="537" t="s">
        <v>16108</v>
      </c>
      <c r="AP616" s="535"/>
      <c r="AQ616" s="535"/>
      <c r="AR616" s="535"/>
      <c r="AS616" s="535"/>
      <c r="AT616" s="535"/>
      <c r="AU616" s="605" t="s">
        <v>16109</v>
      </c>
      <c r="AV616" s="605" t="s">
        <v>16110</v>
      </c>
      <c r="AW616" s="605" t="s">
        <v>16111</v>
      </c>
      <c r="AX616" s="605" t="s">
        <v>16112</v>
      </c>
      <c r="AY616" s="609" t="s">
        <v>16113</v>
      </c>
    </row>
    <row r="617" spans="2:51" ht="15" thickBot="1">
      <c r="B617" s="1746"/>
      <c r="C617" s="1739"/>
      <c r="D617" s="1739"/>
      <c r="E617" s="1739"/>
      <c r="F617" s="1739"/>
      <c r="G617" s="1739"/>
      <c r="H617" s="1739"/>
      <c r="I617" s="1739"/>
      <c r="J617" s="1740"/>
      <c r="K617" s="1740"/>
      <c r="L617" s="1740"/>
      <c r="M617" s="1739"/>
      <c r="N617" s="1739"/>
      <c r="O617" s="1739"/>
      <c r="P617" s="1739"/>
      <c r="Q617" s="1739"/>
      <c r="R617" s="1740"/>
      <c r="S617" s="1740"/>
      <c r="T617" s="566"/>
      <c r="U617" s="566"/>
      <c r="V617" s="566"/>
      <c r="AB617" s="1361"/>
      <c r="AC617" s="1362"/>
      <c r="AD617" s="1747"/>
      <c r="AE617" s="1748"/>
      <c r="AF617" s="1739"/>
      <c r="AG617" s="1739"/>
      <c r="AH617" s="1739"/>
      <c r="AI617" s="1739"/>
      <c r="AJ617" s="1739"/>
      <c r="AK617" s="1739"/>
      <c r="AL617" s="1739"/>
      <c r="AM617" s="1740"/>
      <c r="AN617" s="1740"/>
      <c r="AO617" s="1740"/>
      <c r="AP617" s="1739"/>
      <c r="AQ617" s="1739"/>
      <c r="AR617" s="1743"/>
      <c r="AS617" s="1739"/>
      <c r="AT617" s="1744"/>
      <c r="AU617" s="1745"/>
      <c r="AV617" s="1745"/>
      <c r="AW617" s="219"/>
      <c r="AX617" s="219"/>
      <c r="AY617" s="219"/>
    </row>
    <row r="618" spans="2:51" ht="15" thickBot="1">
      <c r="B618" s="233" t="s">
        <v>16114</v>
      </c>
      <c r="C618" s="1733"/>
      <c r="D618" s="1733"/>
      <c r="E618" s="1733"/>
      <c r="F618" s="1733"/>
      <c r="G618" s="1733"/>
      <c r="H618" s="1733"/>
      <c r="I618" s="1739"/>
      <c r="J618" s="1740"/>
      <c r="K618" s="1740"/>
      <c r="L618" s="1740"/>
      <c r="M618" s="1739"/>
      <c r="N618" s="1739"/>
      <c r="O618" s="1739"/>
      <c r="P618" s="1739"/>
      <c r="Q618" s="1739"/>
      <c r="R618" s="1740"/>
      <c r="S618" s="1740"/>
      <c r="T618" s="566"/>
      <c r="U618" s="566"/>
      <c r="V618" s="566"/>
      <c r="AB618" s="1361"/>
      <c r="AC618" s="1362"/>
      <c r="AD618" s="1229" t="s">
        <v>16115</v>
      </c>
      <c r="AE618" s="323" t="s">
        <v>16114</v>
      </c>
      <c r="AF618" s="1733"/>
      <c r="AG618" s="1733"/>
      <c r="AH618" s="1733"/>
      <c r="AI618" s="1733"/>
      <c r="AJ618" s="1733"/>
      <c r="AK618" s="1733"/>
      <c r="AL618" s="1739"/>
      <c r="AM618" s="1740"/>
      <c r="AN618" s="1740"/>
      <c r="AO618" s="1740"/>
      <c r="AP618" s="1739"/>
      <c r="AQ618" s="1739"/>
      <c r="AR618" s="1743"/>
      <c r="AS618" s="1739"/>
      <c r="AT618" s="1744"/>
      <c r="AU618" s="1745"/>
      <c r="AV618" s="1745"/>
      <c r="AW618" s="219"/>
      <c r="AX618" s="219"/>
      <c r="AY618" s="219"/>
    </row>
    <row r="619" spans="2:51" ht="15" thickBot="1">
      <c r="B619" s="1735" t="s">
        <v>16116</v>
      </c>
      <c r="C619" s="1736">
        <v>0</v>
      </c>
      <c r="D619" s="1736">
        <v>0</v>
      </c>
      <c r="E619" s="1736" t="s">
        <v>3354</v>
      </c>
      <c r="F619" s="1736">
        <v>0</v>
      </c>
      <c r="G619" s="1736" t="s">
        <v>16117</v>
      </c>
      <c r="H619" s="1736">
        <v>0</v>
      </c>
      <c r="I619" s="1736">
        <v>0.75342465753424648</v>
      </c>
      <c r="J619" s="547">
        <v>-6.2E-2</v>
      </c>
      <c r="K619" s="547">
        <v>-6.2E-2</v>
      </c>
      <c r="L619" s="538">
        <f>I619*J619</f>
        <v>-4.6712328767123279E-2</v>
      </c>
      <c r="M619" s="563"/>
      <c r="N619" s="555">
        <v>-6.0200000000000002E-3</v>
      </c>
      <c r="O619" s="563"/>
      <c r="P619" s="563"/>
      <c r="Q619" s="540">
        <f>IF(N619=0,0,((1+N619)*(1+C$825))-1)</f>
        <v>9.3785999999984604E-4</v>
      </c>
      <c r="R619" s="549">
        <f>Q619*K619</f>
        <v>-5.8147319999990452E-5</v>
      </c>
      <c r="S619" s="549">
        <f xml:space="preserve"> N619*K619</f>
        <v>3.7324E-4</v>
      </c>
      <c r="T619" s="547">
        <v>0</v>
      </c>
      <c r="U619" s="547">
        <v>-6.2E-2</v>
      </c>
      <c r="V619" s="547">
        <v>-6.2E-2</v>
      </c>
      <c r="X619" s="230" t="s">
        <v>16118</v>
      </c>
      <c r="Z619" s="1368"/>
      <c r="AB619" s="1361"/>
      <c r="AC619" s="1362"/>
      <c r="AD619" s="579">
        <v>604</v>
      </c>
      <c r="AE619" s="580" t="s">
        <v>16119</v>
      </c>
      <c r="AF619" s="589" t="s">
        <v>16120</v>
      </c>
      <c r="AG619" s="589" t="s">
        <v>16121</v>
      </c>
      <c r="AH619" s="589" t="s">
        <v>16122</v>
      </c>
      <c r="AI619" s="589" t="s">
        <v>16123</v>
      </c>
      <c r="AJ619" s="589" t="s">
        <v>16124</v>
      </c>
      <c r="AK619" s="590" t="s">
        <v>16125</v>
      </c>
      <c r="AL619" s="591" t="s">
        <v>16126</v>
      </c>
      <c r="AM619" s="592" t="s">
        <v>16127</v>
      </c>
      <c r="AN619" s="592" t="s">
        <v>16128</v>
      </c>
      <c r="AO619" s="538" t="s">
        <v>16129</v>
      </c>
      <c r="AP619" s="558"/>
      <c r="AQ619" s="581" t="s">
        <v>16130</v>
      </c>
      <c r="AR619" s="558"/>
      <c r="AS619" s="558"/>
      <c r="AT619" s="540" t="s">
        <v>16131</v>
      </c>
      <c r="AU619" s="386" t="s">
        <v>16132</v>
      </c>
      <c r="AV619" s="386" t="s">
        <v>16133</v>
      </c>
      <c r="AW619" s="512" t="s">
        <v>16134</v>
      </c>
      <c r="AX619" s="512" t="s">
        <v>16135</v>
      </c>
      <c r="AY619" s="611" t="s">
        <v>16136</v>
      </c>
    </row>
    <row r="620" spans="2:51" ht="15" customHeight="1" outlineLevel="1" thickBot="1">
      <c r="B620" s="1735" t="s">
        <v>16137</v>
      </c>
      <c r="C620" s="544"/>
      <c r="D620" s="544"/>
      <c r="E620" s="544"/>
      <c r="F620" s="544"/>
      <c r="G620" s="544"/>
      <c r="H620" s="545"/>
      <c r="I620" s="546"/>
      <c r="J620" s="548"/>
      <c r="K620" s="548"/>
      <c r="L620" s="539">
        <f t="shared" ref="L620:L683" si="60">I620*J620</f>
        <v>0</v>
      </c>
      <c r="M620" s="564"/>
      <c r="N620" s="559"/>
      <c r="O620" s="564"/>
      <c r="P620" s="564"/>
      <c r="Q620" s="542">
        <f t="shared" ref="Q620:Q683" si="61">IF(N620=0,0,((1+N620)*(1+C$825))-1)</f>
        <v>0</v>
      </c>
      <c r="R620" s="550">
        <f t="shared" ref="R620:R683" si="62">Q620*K620</f>
        <v>0</v>
      </c>
      <c r="S620" s="550">
        <f t="shared" ref="S620:S683" si="63" xml:space="preserve"> N620*K620</f>
        <v>0</v>
      </c>
      <c r="T620" s="547">
        <v>0</v>
      </c>
      <c r="U620" s="547">
        <v>0</v>
      </c>
      <c r="V620" s="547">
        <v>0</v>
      </c>
      <c r="X620" s="231" t="s">
        <v>16138</v>
      </c>
      <c r="Z620" s="1369"/>
      <c r="AB620" s="1361"/>
      <c r="AC620" s="1362"/>
      <c r="AD620" s="582">
        <v>605</v>
      </c>
      <c r="AE620" s="576" t="s">
        <v>16139</v>
      </c>
      <c r="AF620" s="593" t="s">
        <v>16140</v>
      </c>
      <c r="AG620" s="593" t="s">
        <v>16141</v>
      </c>
      <c r="AH620" s="593" t="s">
        <v>16142</v>
      </c>
      <c r="AI620" s="593" t="s">
        <v>16143</v>
      </c>
      <c r="AJ620" s="593" t="s">
        <v>16144</v>
      </c>
      <c r="AK620" s="594" t="s">
        <v>16145</v>
      </c>
      <c r="AL620" s="595" t="s">
        <v>16146</v>
      </c>
      <c r="AM620" s="596" t="s">
        <v>16147</v>
      </c>
      <c r="AN620" s="596" t="s">
        <v>16148</v>
      </c>
      <c r="AO620" s="539" t="s">
        <v>16149</v>
      </c>
      <c r="AP620" s="557"/>
      <c r="AQ620" s="577" t="s">
        <v>16150</v>
      </c>
      <c r="AR620" s="557"/>
      <c r="AS620" s="557"/>
      <c r="AT620" s="542" t="s">
        <v>16151</v>
      </c>
      <c r="AU620" s="499" t="s">
        <v>16152</v>
      </c>
      <c r="AV620" s="499" t="s">
        <v>16153</v>
      </c>
      <c r="AW620" s="513" t="s">
        <v>16154</v>
      </c>
      <c r="AX620" s="513" t="s">
        <v>16155</v>
      </c>
      <c r="AY620" s="612" t="s">
        <v>16156</v>
      </c>
    </row>
    <row r="621" spans="2:51" ht="15" customHeight="1" outlineLevel="1" thickBot="1">
      <c r="B621" s="1735" t="s">
        <v>16157</v>
      </c>
      <c r="C621" s="544"/>
      <c r="D621" s="544"/>
      <c r="E621" s="544"/>
      <c r="F621" s="544"/>
      <c r="G621" s="544"/>
      <c r="H621" s="545"/>
      <c r="I621" s="546"/>
      <c r="J621" s="548"/>
      <c r="K621" s="548"/>
      <c r="L621" s="539">
        <f t="shared" si="60"/>
        <v>0</v>
      </c>
      <c r="M621" s="564"/>
      <c r="N621" s="559"/>
      <c r="O621" s="564"/>
      <c r="P621" s="564"/>
      <c r="Q621" s="542">
        <f t="shared" si="61"/>
        <v>0</v>
      </c>
      <c r="R621" s="550">
        <f t="shared" si="62"/>
        <v>0</v>
      </c>
      <c r="S621" s="550">
        <f t="shared" si="63"/>
        <v>0</v>
      </c>
      <c r="T621" s="547">
        <v>0</v>
      </c>
      <c r="U621" s="547">
        <v>0</v>
      </c>
      <c r="V621" s="547">
        <v>0</v>
      </c>
      <c r="X621" s="231" t="s">
        <v>16158</v>
      </c>
      <c r="Z621" s="1369"/>
      <c r="AB621" s="1361"/>
      <c r="AC621" s="1362"/>
      <c r="AD621" s="582">
        <v>606</v>
      </c>
      <c r="AE621" s="576" t="s">
        <v>16159</v>
      </c>
      <c r="AF621" s="593" t="s">
        <v>16160</v>
      </c>
      <c r="AG621" s="593" t="s">
        <v>16161</v>
      </c>
      <c r="AH621" s="593" t="s">
        <v>16162</v>
      </c>
      <c r="AI621" s="593" t="s">
        <v>16163</v>
      </c>
      <c r="AJ621" s="593" t="s">
        <v>16164</v>
      </c>
      <c r="AK621" s="594" t="s">
        <v>16165</v>
      </c>
      <c r="AL621" s="595" t="s">
        <v>16166</v>
      </c>
      <c r="AM621" s="596" t="s">
        <v>16167</v>
      </c>
      <c r="AN621" s="596" t="s">
        <v>16168</v>
      </c>
      <c r="AO621" s="539" t="s">
        <v>16169</v>
      </c>
      <c r="AP621" s="557"/>
      <c r="AQ621" s="577" t="s">
        <v>16170</v>
      </c>
      <c r="AR621" s="557"/>
      <c r="AS621" s="557"/>
      <c r="AT621" s="542" t="s">
        <v>16171</v>
      </c>
      <c r="AU621" s="499" t="s">
        <v>16172</v>
      </c>
      <c r="AV621" s="499" t="s">
        <v>16173</v>
      </c>
      <c r="AW621" s="513" t="s">
        <v>16174</v>
      </c>
      <c r="AX621" s="513" t="s">
        <v>16175</v>
      </c>
      <c r="AY621" s="612" t="s">
        <v>16176</v>
      </c>
    </row>
    <row r="622" spans="2:51" ht="15" customHeight="1" outlineLevel="1" thickBot="1">
      <c r="B622" s="1735" t="s">
        <v>16177</v>
      </c>
      <c r="C622" s="544"/>
      <c r="D622" s="544"/>
      <c r="E622" s="544"/>
      <c r="F622" s="544"/>
      <c r="G622" s="544"/>
      <c r="H622" s="545"/>
      <c r="I622" s="546"/>
      <c r="J622" s="548"/>
      <c r="K622" s="548"/>
      <c r="L622" s="539">
        <f t="shared" si="60"/>
        <v>0</v>
      </c>
      <c r="M622" s="564"/>
      <c r="N622" s="559"/>
      <c r="O622" s="564"/>
      <c r="P622" s="564"/>
      <c r="Q622" s="542">
        <f t="shared" si="61"/>
        <v>0</v>
      </c>
      <c r="R622" s="550">
        <f t="shared" si="62"/>
        <v>0</v>
      </c>
      <c r="S622" s="550">
        <f t="shared" si="63"/>
        <v>0</v>
      </c>
      <c r="T622" s="547">
        <v>0</v>
      </c>
      <c r="U622" s="547">
        <v>0</v>
      </c>
      <c r="V622" s="547">
        <v>0</v>
      </c>
      <c r="X622" s="231" t="s">
        <v>16178</v>
      </c>
      <c r="Z622" s="1369"/>
      <c r="AB622" s="1361"/>
      <c r="AC622" s="1362"/>
      <c r="AD622" s="582">
        <v>607</v>
      </c>
      <c r="AE622" s="576" t="s">
        <v>16179</v>
      </c>
      <c r="AF622" s="593" t="s">
        <v>16180</v>
      </c>
      <c r="AG622" s="593" t="s">
        <v>16181</v>
      </c>
      <c r="AH622" s="593" t="s">
        <v>16182</v>
      </c>
      <c r="AI622" s="593" t="s">
        <v>16183</v>
      </c>
      <c r="AJ622" s="593" t="s">
        <v>16184</v>
      </c>
      <c r="AK622" s="594" t="s">
        <v>16185</v>
      </c>
      <c r="AL622" s="595" t="s">
        <v>16186</v>
      </c>
      <c r="AM622" s="596" t="s">
        <v>16187</v>
      </c>
      <c r="AN622" s="596" t="s">
        <v>16188</v>
      </c>
      <c r="AO622" s="539" t="s">
        <v>16189</v>
      </c>
      <c r="AP622" s="557"/>
      <c r="AQ622" s="577" t="s">
        <v>16190</v>
      </c>
      <c r="AR622" s="557"/>
      <c r="AS622" s="557"/>
      <c r="AT622" s="542" t="s">
        <v>16191</v>
      </c>
      <c r="AU622" s="499" t="s">
        <v>16192</v>
      </c>
      <c r="AV622" s="499" t="s">
        <v>16193</v>
      </c>
      <c r="AW622" s="513" t="s">
        <v>16194</v>
      </c>
      <c r="AX622" s="513" t="s">
        <v>16195</v>
      </c>
      <c r="AY622" s="612" t="s">
        <v>16196</v>
      </c>
    </row>
    <row r="623" spans="2:51" ht="15" customHeight="1" outlineLevel="1" thickBot="1">
      <c r="B623" s="1735" t="s">
        <v>16197</v>
      </c>
      <c r="C623" s="544"/>
      <c r="D623" s="544"/>
      <c r="E623" s="544"/>
      <c r="F623" s="544"/>
      <c r="G623" s="544"/>
      <c r="H623" s="545"/>
      <c r="I623" s="546"/>
      <c r="J623" s="548"/>
      <c r="K623" s="548"/>
      <c r="L623" s="539">
        <f t="shared" si="60"/>
        <v>0</v>
      </c>
      <c r="M623" s="564"/>
      <c r="N623" s="559"/>
      <c r="O623" s="564"/>
      <c r="P623" s="564"/>
      <c r="Q623" s="542">
        <f t="shared" si="61"/>
        <v>0</v>
      </c>
      <c r="R623" s="550">
        <f t="shared" si="62"/>
        <v>0</v>
      </c>
      <c r="S623" s="550">
        <f t="shared" si="63"/>
        <v>0</v>
      </c>
      <c r="T623" s="547">
        <v>0</v>
      </c>
      <c r="U623" s="547">
        <v>0</v>
      </c>
      <c r="V623" s="547">
        <v>0</v>
      </c>
      <c r="X623" s="231" t="s">
        <v>16198</v>
      </c>
      <c r="Z623" s="1369"/>
      <c r="AB623" s="1361"/>
      <c r="AC623" s="1362"/>
      <c r="AD623" s="582">
        <v>608</v>
      </c>
      <c r="AE623" s="576" t="s">
        <v>16199</v>
      </c>
      <c r="AF623" s="593" t="s">
        <v>16200</v>
      </c>
      <c r="AG623" s="593" t="s">
        <v>16201</v>
      </c>
      <c r="AH623" s="593" t="s">
        <v>16202</v>
      </c>
      <c r="AI623" s="593" t="s">
        <v>16203</v>
      </c>
      <c r="AJ623" s="593" t="s">
        <v>16204</v>
      </c>
      <c r="AK623" s="594" t="s">
        <v>16205</v>
      </c>
      <c r="AL623" s="595" t="s">
        <v>16206</v>
      </c>
      <c r="AM623" s="596" t="s">
        <v>16207</v>
      </c>
      <c r="AN623" s="596" t="s">
        <v>16208</v>
      </c>
      <c r="AO623" s="539" t="s">
        <v>16209</v>
      </c>
      <c r="AP623" s="557"/>
      <c r="AQ623" s="577" t="s">
        <v>16210</v>
      </c>
      <c r="AR623" s="557"/>
      <c r="AS623" s="557"/>
      <c r="AT623" s="542" t="s">
        <v>16211</v>
      </c>
      <c r="AU623" s="499" t="s">
        <v>16212</v>
      </c>
      <c r="AV623" s="499" t="s">
        <v>16213</v>
      </c>
      <c r="AW623" s="513" t="s">
        <v>16214</v>
      </c>
      <c r="AX623" s="513" t="s">
        <v>16215</v>
      </c>
      <c r="AY623" s="612" t="s">
        <v>16216</v>
      </c>
    </row>
    <row r="624" spans="2:51" ht="15" customHeight="1" outlineLevel="1" thickBot="1">
      <c r="B624" s="1735" t="s">
        <v>16217</v>
      </c>
      <c r="C624" s="544"/>
      <c r="D624" s="544"/>
      <c r="E624" s="544"/>
      <c r="F624" s="544"/>
      <c r="G624" s="544"/>
      <c r="H624" s="545"/>
      <c r="I624" s="546"/>
      <c r="J624" s="548"/>
      <c r="K624" s="548"/>
      <c r="L624" s="539">
        <f t="shared" si="60"/>
        <v>0</v>
      </c>
      <c r="M624" s="564"/>
      <c r="N624" s="559"/>
      <c r="O624" s="564"/>
      <c r="P624" s="564"/>
      <c r="Q624" s="542">
        <f t="shared" si="61"/>
        <v>0</v>
      </c>
      <c r="R624" s="550">
        <f t="shared" si="62"/>
        <v>0</v>
      </c>
      <c r="S624" s="550">
        <f t="shared" si="63"/>
        <v>0</v>
      </c>
      <c r="T624" s="547">
        <v>0</v>
      </c>
      <c r="U624" s="547">
        <v>0</v>
      </c>
      <c r="V624" s="547">
        <v>0</v>
      </c>
      <c r="X624" s="231" t="s">
        <v>16218</v>
      </c>
      <c r="Z624" s="1369"/>
      <c r="AB624" s="1361"/>
      <c r="AC624" s="1362"/>
      <c r="AD624" s="582">
        <v>609</v>
      </c>
      <c r="AE624" s="576" t="s">
        <v>16219</v>
      </c>
      <c r="AF624" s="593" t="s">
        <v>16220</v>
      </c>
      <c r="AG624" s="593" t="s">
        <v>16221</v>
      </c>
      <c r="AH624" s="593" t="s">
        <v>16222</v>
      </c>
      <c r="AI624" s="593" t="s">
        <v>16223</v>
      </c>
      <c r="AJ624" s="593" t="s">
        <v>16224</v>
      </c>
      <c r="AK624" s="594" t="s">
        <v>16225</v>
      </c>
      <c r="AL624" s="595" t="s">
        <v>16226</v>
      </c>
      <c r="AM624" s="596" t="s">
        <v>16227</v>
      </c>
      <c r="AN624" s="596" t="s">
        <v>16228</v>
      </c>
      <c r="AO624" s="539" t="s">
        <v>16229</v>
      </c>
      <c r="AP624" s="557"/>
      <c r="AQ624" s="577" t="s">
        <v>16230</v>
      </c>
      <c r="AR624" s="557"/>
      <c r="AS624" s="557"/>
      <c r="AT624" s="542" t="s">
        <v>16231</v>
      </c>
      <c r="AU624" s="499" t="s">
        <v>16232</v>
      </c>
      <c r="AV624" s="499" t="s">
        <v>16233</v>
      </c>
      <c r="AW624" s="513" t="s">
        <v>16234</v>
      </c>
      <c r="AX624" s="513" t="s">
        <v>16235</v>
      </c>
      <c r="AY624" s="612" t="s">
        <v>16236</v>
      </c>
    </row>
    <row r="625" spans="2:51" ht="15" customHeight="1" outlineLevel="1" thickBot="1">
      <c r="B625" s="1735" t="s">
        <v>16237</v>
      </c>
      <c r="C625" s="544"/>
      <c r="D625" s="544"/>
      <c r="E625" s="544"/>
      <c r="F625" s="544"/>
      <c r="G625" s="544"/>
      <c r="H625" s="545"/>
      <c r="I625" s="546"/>
      <c r="J625" s="548"/>
      <c r="K625" s="548"/>
      <c r="L625" s="539">
        <f t="shared" si="60"/>
        <v>0</v>
      </c>
      <c r="M625" s="564"/>
      <c r="N625" s="559"/>
      <c r="O625" s="564"/>
      <c r="P625" s="564"/>
      <c r="Q625" s="542">
        <f t="shared" si="61"/>
        <v>0</v>
      </c>
      <c r="R625" s="550">
        <f t="shared" si="62"/>
        <v>0</v>
      </c>
      <c r="S625" s="550">
        <f t="shared" si="63"/>
        <v>0</v>
      </c>
      <c r="T625" s="547">
        <v>0</v>
      </c>
      <c r="U625" s="547">
        <v>0</v>
      </c>
      <c r="V625" s="547">
        <v>0</v>
      </c>
      <c r="X625" s="231" t="s">
        <v>16238</v>
      </c>
      <c r="Z625" s="1369"/>
      <c r="AB625" s="1361"/>
      <c r="AC625" s="1362"/>
      <c r="AD625" s="582">
        <v>610</v>
      </c>
      <c r="AE625" s="576" t="s">
        <v>16239</v>
      </c>
      <c r="AF625" s="593" t="s">
        <v>16240</v>
      </c>
      <c r="AG625" s="593" t="s">
        <v>16241</v>
      </c>
      <c r="AH625" s="593" t="s">
        <v>16242</v>
      </c>
      <c r="AI625" s="593" t="s">
        <v>16243</v>
      </c>
      <c r="AJ625" s="593" t="s">
        <v>16244</v>
      </c>
      <c r="AK625" s="594" t="s">
        <v>16245</v>
      </c>
      <c r="AL625" s="595" t="s">
        <v>16246</v>
      </c>
      <c r="AM625" s="596" t="s">
        <v>16247</v>
      </c>
      <c r="AN625" s="596" t="s">
        <v>16248</v>
      </c>
      <c r="AO625" s="539" t="s">
        <v>16249</v>
      </c>
      <c r="AP625" s="557"/>
      <c r="AQ625" s="577" t="s">
        <v>16250</v>
      </c>
      <c r="AR625" s="557"/>
      <c r="AS625" s="557"/>
      <c r="AT625" s="542" t="s">
        <v>16251</v>
      </c>
      <c r="AU625" s="499" t="s">
        <v>16252</v>
      </c>
      <c r="AV625" s="499" t="s">
        <v>16253</v>
      </c>
      <c r="AW625" s="513" t="s">
        <v>16254</v>
      </c>
      <c r="AX625" s="513" t="s">
        <v>16255</v>
      </c>
      <c r="AY625" s="612" t="s">
        <v>16256</v>
      </c>
    </row>
    <row r="626" spans="2:51" ht="15" customHeight="1" outlineLevel="1" thickBot="1">
      <c r="B626" s="1735" t="s">
        <v>16257</v>
      </c>
      <c r="C626" s="544"/>
      <c r="D626" s="544"/>
      <c r="E626" s="544"/>
      <c r="F626" s="544"/>
      <c r="G626" s="544"/>
      <c r="H626" s="545"/>
      <c r="I626" s="546"/>
      <c r="J626" s="548"/>
      <c r="K626" s="548"/>
      <c r="L626" s="539">
        <f t="shared" si="60"/>
        <v>0</v>
      </c>
      <c r="M626" s="564"/>
      <c r="N626" s="559"/>
      <c r="O626" s="564"/>
      <c r="P626" s="564"/>
      <c r="Q626" s="542">
        <f t="shared" si="61"/>
        <v>0</v>
      </c>
      <c r="R626" s="550">
        <f t="shared" si="62"/>
        <v>0</v>
      </c>
      <c r="S626" s="550">
        <f t="shared" si="63"/>
        <v>0</v>
      </c>
      <c r="T626" s="547">
        <v>0</v>
      </c>
      <c r="U626" s="547">
        <v>0</v>
      </c>
      <c r="V626" s="547">
        <v>0</v>
      </c>
      <c r="X626" s="231" t="s">
        <v>16258</v>
      </c>
      <c r="Z626" s="1369"/>
      <c r="AB626" s="1361"/>
      <c r="AC626" s="1362"/>
      <c r="AD626" s="582">
        <v>611</v>
      </c>
      <c r="AE626" s="576" t="s">
        <v>16259</v>
      </c>
      <c r="AF626" s="593" t="s">
        <v>16260</v>
      </c>
      <c r="AG626" s="593" t="s">
        <v>16261</v>
      </c>
      <c r="AH626" s="593" t="s">
        <v>16262</v>
      </c>
      <c r="AI626" s="593" t="s">
        <v>16263</v>
      </c>
      <c r="AJ626" s="593" t="s">
        <v>16264</v>
      </c>
      <c r="AK626" s="594" t="s">
        <v>16265</v>
      </c>
      <c r="AL626" s="595" t="s">
        <v>16266</v>
      </c>
      <c r="AM626" s="596" t="s">
        <v>16267</v>
      </c>
      <c r="AN626" s="596" t="s">
        <v>16268</v>
      </c>
      <c r="AO626" s="539" t="s">
        <v>16269</v>
      </c>
      <c r="AP626" s="557"/>
      <c r="AQ626" s="577" t="s">
        <v>16270</v>
      </c>
      <c r="AR626" s="557"/>
      <c r="AS626" s="557"/>
      <c r="AT626" s="542" t="s">
        <v>16271</v>
      </c>
      <c r="AU626" s="499" t="s">
        <v>16272</v>
      </c>
      <c r="AV626" s="499" t="s">
        <v>16273</v>
      </c>
      <c r="AW626" s="513" t="s">
        <v>16274</v>
      </c>
      <c r="AX626" s="513" t="s">
        <v>16275</v>
      </c>
      <c r="AY626" s="612" t="s">
        <v>16276</v>
      </c>
    </row>
    <row r="627" spans="2:51" ht="15" customHeight="1" outlineLevel="1" thickBot="1">
      <c r="B627" s="1735" t="s">
        <v>16277</v>
      </c>
      <c r="C627" s="544"/>
      <c r="D627" s="544"/>
      <c r="E627" s="544"/>
      <c r="F627" s="544"/>
      <c r="G627" s="544"/>
      <c r="H627" s="545"/>
      <c r="I627" s="546"/>
      <c r="J627" s="548"/>
      <c r="K627" s="548"/>
      <c r="L627" s="539">
        <f t="shared" si="60"/>
        <v>0</v>
      </c>
      <c r="M627" s="564"/>
      <c r="N627" s="559"/>
      <c r="O627" s="564"/>
      <c r="P627" s="564"/>
      <c r="Q627" s="542">
        <f t="shared" si="61"/>
        <v>0</v>
      </c>
      <c r="R627" s="550">
        <f t="shared" si="62"/>
        <v>0</v>
      </c>
      <c r="S627" s="550">
        <f t="shared" si="63"/>
        <v>0</v>
      </c>
      <c r="T627" s="547">
        <v>0</v>
      </c>
      <c r="U627" s="547">
        <v>0</v>
      </c>
      <c r="V627" s="547">
        <v>0</v>
      </c>
      <c r="X627" s="231" t="s">
        <v>16278</v>
      </c>
      <c r="Z627" s="1369"/>
      <c r="AB627" s="1361"/>
      <c r="AC627" s="1362"/>
      <c r="AD627" s="582">
        <v>612</v>
      </c>
      <c r="AE627" s="576" t="s">
        <v>16279</v>
      </c>
      <c r="AF627" s="593" t="s">
        <v>16280</v>
      </c>
      <c r="AG627" s="593" t="s">
        <v>16281</v>
      </c>
      <c r="AH627" s="593" t="s">
        <v>16282</v>
      </c>
      <c r="AI627" s="593" t="s">
        <v>16283</v>
      </c>
      <c r="AJ627" s="593" t="s">
        <v>16284</v>
      </c>
      <c r="AK627" s="594" t="s">
        <v>16285</v>
      </c>
      <c r="AL627" s="595" t="s">
        <v>16286</v>
      </c>
      <c r="AM627" s="596" t="s">
        <v>16287</v>
      </c>
      <c r="AN627" s="596" t="s">
        <v>16288</v>
      </c>
      <c r="AO627" s="539" t="s">
        <v>16289</v>
      </c>
      <c r="AP627" s="557"/>
      <c r="AQ627" s="577" t="s">
        <v>16290</v>
      </c>
      <c r="AR627" s="557"/>
      <c r="AS627" s="557"/>
      <c r="AT627" s="542" t="s">
        <v>16291</v>
      </c>
      <c r="AU627" s="499" t="s">
        <v>16292</v>
      </c>
      <c r="AV627" s="499" t="s">
        <v>16293</v>
      </c>
      <c r="AW627" s="513" t="s">
        <v>16294</v>
      </c>
      <c r="AX627" s="513" t="s">
        <v>16295</v>
      </c>
      <c r="AY627" s="612" t="s">
        <v>16296</v>
      </c>
    </row>
    <row r="628" spans="2:51" ht="15" customHeight="1" outlineLevel="1" thickBot="1">
      <c r="B628" s="1735" t="s">
        <v>16297</v>
      </c>
      <c r="C628" s="544"/>
      <c r="D628" s="544"/>
      <c r="E628" s="544"/>
      <c r="F628" s="544"/>
      <c r="G628" s="544"/>
      <c r="H628" s="545"/>
      <c r="I628" s="546"/>
      <c r="J628" s="548"/>
      <c r="K628" s="548"/>
      <c r="L628" s="539">
        <f t="shared" si="60"/>
        <v>0</v>
      </c>
      <c r="M628" s="564"/>
      <c r="N628" s="559"/>
      <c r="O628" s="564"/>
      <c r="P628" s="564"/>
      <c r="Q628" s="542">
        <f t="shared" si="61"/>
        <v>0</v>
      </c>
      <c r="R628" s="550">
        <f t="shared" si="62"/>
        <v>0</v>
      </c>
      <c r="S628" s="550">
        <f t="shared" si="63"/>
        <v>0</v>
      </c>
      <c r="T628" s="547">
        <v>0</v>
      </c>
      <c r="U628" s="547">
        <v>0</v>
      </c>
      <c r="V628" s="547">
        <v>0</v>
      </c>
      <c r="X628" s="231" t="s">
        <v>16298</v>
      </c>
      <c r="Z628" s="1369"/>
      <c r="AB628" s="1361"/>
      <c r="AC628" s="1362"/>
      <c r="AD628" s="582">
        <v>613</v>
      </c>
      <c r="AE628" s="576" t="s">
        <v>16299</v>
      </c>
      <c r="AF628" s="593" t="s">
        <v>16300</v>
      </c>
      <c r="AG628" s="593" t="s">
        <v>16301</v>
      </c>
      <c r="AH628" s="593" t="s">
        <v>16302</v>
      </c>
      <c r="AI628" s="593" t="s">
        <v>16303</v>
      </c>
      <c r="AJ628" s="593" t="s">
        <v>16304</v>
      </c>
      <c r="AK628" s="594" t="s">
        <v>16305</v>
      </c>
      <c r="AL628" s="595" t="s">
        <v>16306</v>
      </c>
      <c r="AM628" s="596" t="s">
        <v>16307</v>
      </c>
      <c r="AN628" s="596" t="s">
        <v>16308</v>
      </c>
      <c r="AO628" s="539" t="s">
        <v>16309</v>
      </c>
      <c r="AP628" s="557"/>
      <c r="AQ628" s="577" t="s">
        <v>16310</v>
      </c>
      <c r="AR628" s="557"/>
      <c r="AS628" s="557"/>
      <c r="AT628" s="542" t="s">
        <v>16311</v>
      </c>
      <c r="AU628" s="499" t="s">
        <v>16312</v>
      </c>
      <c r="AV628" s="499" t="s">
        <v>16313</v>
      </c>
      <c r="AW628" s="513" t="s">
        <v>16314</v>
      </c>
      <c r="AX628" s="513" t="s">
        <v>16315</v>
      </c>
      <c r="AY628" s="612" t="s">
        <v>16316</v>
      </c>
    </row>
    <row r="629" spans="2:51" ht="15" customHeight="1" outlineLevel="1" thickBot="1">
      <c r="B629" s="1735" t="s">
        <v>16317</v>
      </c>
      <c r="C629" s="544"/>
      <c r="D629" s="544"/>
      <c r="E629" s="544"/>
      <c r="F629" s="544"/>
      <c r="G629" s="544"/>
      <c r="H629" s="545"/>
      <c r="I629" s="546"/>
      <c r="J629" s="548"/>
      <c r="K629" s="548"/>
      <c r="L629" s="539">
        <f t="shared" si="60"/>
        <v>0</v>
      </c>
      <c r="M629" s="564"/>
      <c r="N629" s="559"/>
      <c r="O629" s="564"/>
      <c r="P629" s="564"/>
      <c r="Q629" s="542">
        <f t="shared" si="61"/>
        <v>0</v>
      </c>
      <c r="R629" s="550">
        <f t="shared" si="62"/>
        <v>0</v>
      </c>
      <c r="S629" s="550">
        <f t="shared" si="63"/>
        <v>0</v>
      </c>
      <c r="T629" s="547">
        <v>0</v>
      </c>
      <c r="U629" s="547">
        <v>0</v>
      </c>
      <c r="V629" s="547">
        <v>0</v>
      </c>
      <c r="X629" s="231" t="s">
        <v>16318</v>
      </c>
      <c r="Z629" s="1369"/>
      <c r="AB629" s="1361"/>
      <c r="AC629" s="1362"/>
      <c r="AD629" s="582">
        <v>614</v>
      </c>
      <c r="AE629" s="576" t="s">
        <v>16319</v>
      </c>
      <c r="AF629" s="593" t="s">
        <v>16320</v>
      </c>
      <c r="AG629" s="593" t="s">
        <v>16321</v>
      </c>
      <c r="AH629" s="593" t="s">
        <v>16322</v>
      </c>
      <c r="AI629" s="593" t="s">
        <v>16323</v>
      </c>
      <c r="AJ629" s="593" t="s">
        <v>16324</v>
      </c>
      <c r="AK629" s="594" t="s">
        <v>16325</v>
      </c>
      <c r="AL629" s="595" t="s">
        <v>16326</v>
      </c>
      <c r="AM629" s="596" t="s">
        <v>16327</v>
      </c>
      <c r="AN629" s="596" t="s">
        <v>16328</v>
      </c>
      <c r="AO629" s="539" t="s">
        <v>16329</v>
      </c>
      <c r="AP629" s="557"/>
      <c r="AQ629" s="577" t="s">
        <v>16330</v>
      </c>
      <c r="AR629" s="557"/>
      <c r="AS629" s="557"/>
      <c r="AT629" s="542" t="s">
        <v>16331</v>
      </c>
      <c r="AU629" s="499" t="s">
        <v>16332</v>
      </c>
      <c r="AV629" s="499" t="s">
        <v>16333</v>
      </c>
      <c r="AW629" s="513" t="s">
        <v>16334</v>
      </c>
      <c r="AX629" s="513" t="s">
        <v>16335</v>
      </c>
      <c r="AY629" s="612" t="s">
        <v>16336</v>
      </c>
    </row>
    <row r="630" spans="2:51" ht="15" customHeight="1" outlineLevel="1" thickBot="1">
      <c r="B630" s="1735" t="s">
        <v>16337</v>
      </c>
      <c r="C630" s="544"/>
      <c r="D630" s="544"/>
      <c r="E630" s="544"/>
      <c r="F630" s="544"/>
      <c r="G630" s="544"/>
      <c r="H630" s="545"/>
      <c r="I630" s="546"/>
      <c r="J630" s="548"/>
      <c r="K630" s="548"/>
      <c r="L630" s="539">
        <f t="shared" si="60"/>
        <v>0</v>
      </c>
      <c r="M630" s="564"/>
      <c r="N630" s="559"/>
      <c r="O630" s="564"/>
      <c r="P630" s="564"/>
      <c r="Q630" s="542">
        <f t="shared" si="61"/>
        <v>0</v>
      </c>
      <c r="R630" s="550">
        <f t="shared" si="62"/>
        <v>0</v>
      </c>
      <c r="S630" s="550">
        <f t="shared" si="63"/>
        <v>0</v>
      </c>
      <c r="T630" s="547">
        <v>0</v>
      </c>
      <c r="U630" s="547">
        <v>0</v>
      </c>
      <c r="V630" s="547">
        <v>0</v>
      </c>
      <c r="X630" s="231" t="s">
        <v>16338</v>
      </c>
      <c r="Z630" s="1369"/>
      <c r="AB630" s="1361"/>
      <c r="AC630" s="1362"/>
      <c r="AD630" s="582">
        <v>615</v>
      </c>
      <c r="AE630" s="576" t="s">
        <v>16339</v>
      </c>
      <c r="AF630" s="593" t="s">
        <v>16340</v>
      </c>
      <c r="AG630" s="593" t="s">
        <v>16341</v>
      </c>
      <c r="AH630" s="593" t="s">
        <v>16342</v>
      </c>
      <c r="AI630" s="593" t="s">
        <v>16343</v>
      </c>
      <c r="AJ630" s="593" t="s">
        <v>16344</v>
      </c>
      <c r="AK630" s="594" t="s">
        <v>16345</v>
      </c>
      <c r="AL630" s="595" t="s">
        <v>16346</v>
      </c>
      <c r="AM630" s="596" t="s">
        <v>16347</v>
      </c>
      <c r="AN630" s="596" t="s">
        <v>16348</v>
      </c>
      <c r="AO630" s="539" t="s">
        <v>16349</v>
      </c>
      <c r="AP630" s="557"/>
      <c r="AQ630" s="577" t="s">
        <v>16350</v>
      </c>
      <c r="AR630" s="557"/>
      <c r="AS630" s="557"/>
      <c r="AT630" s="542" t="s">
        <v>16351</v>
      </c>
      <c r="AU630" s="499" t="s">
        <v>16352</v>
      </c>
      <c r="AV630" s="499" t="s">
        <v>16353</v>
      </c>
      <c r="AW630" s="513" t="s">
        <v>16354</v>
      </c>
      <c r="AX630" s="513" t="s">
        <v>16355</v>
      </c>
      <c r="AY630" s="612" t="s">
        <v>16356</v>
      </c>
    </row>
    <row r="631" spans="2:51" ht="15" customHeight="1" outlineLevel="1" thickBot="1">
      <c r="B631" s="1735" t="s">
        <v>16357</v>
      </c>
      <c r="C631" s="544"/>
      <c r="D631" s="544"/>
      <c r="E631" s="544"/>
      <c r="F631" s="544"/>
      <c r="G631" s="544"/>
      <c r="H631" s="545"/>
      <c r="I631" s="546"/>
      <c r="J631" s="548"/>
      <c r="K631" s="548"/>
      <c r="L631" s="539">
        <f t="shared" si="60"/>
        <v>0</v>
      </c>
      <c r="M631" s="564"/>
      <c r="N631" s="559"/>
      <c r="O631" s="564"/>
      <c r="P631" s="564"/>
      <c r="Q631" s="542">
        <f t="shared" si="61"/>
        <v>0</v>
      </c>
      <c r="R631" s="550">
        <f t="shared" si="62"/>
        <v>0</v>
      </c>
      <c r="S631" s="550">
        <f t="shared" si="63"/>
        <v>0</v>
      </c>
      <c r="T631" s="547">
        <v>0</v>
      </c>
      <c r="U631" s="547">
        <v>0</v>
      </c>
      <c r="V631" s="547">
        <v>0</v>
      </c>
      <c r="X631" s="231" t="s">
        <v>16358</v>
      </c>
      <c r="Z631" s="1369"/>
      <c r="AB631" s="1361"/>
      <c r="AC631" s="1362"/>
      <c r="AD631" s="582">
        <v>616</v>
      </c>
      <c r="AE631" s="576" t="s">
        <v>16359</v>
      </c>
      <c r="AF631" s="593" t="s">
        <v>16360</v>
      </c>
      <c r="AG631" s="593" t="s">
        <v>16361</v>
      </c>
      <c r="AH631" s="593" t="s">
        <v>16362</v>
      </c>
      <c r="AI631" s="593" t="s">
        <v>16363</v>
      </c>
      <c r="AJ631" s="593" t="s">
        <v>16364</v>
      </c>
      <c r="AK631" s="594" t="s">
        <v>16365</v>
      </c>
      <c r="AL631" s="595" t="s">
        <v>16366</v>
      </c>
      <c r="AM631" s="596" t="s">
        <v>16367</v>
      </c>
      <c r="AN631" s="596" t="s">
        <v>16368</v>
      </c>
      <c r="AO631" s="539" t="s">
        <v>16369</v>
      </c>
      <c r="AP631" s="557"/>
      <c r="AQ631" s="577" t="s">
        <v>16370</v>
      </c>
      <c r="AR631" s="557"/>
      <c r="AS631" s="557"/>
      <c r="AT631" s="542" t="s">
        <v>16371</v>
      </c>
      <c r="AU631" s="499" t="s">
        <v>16372</v>
      </c>
      <c r="AV631" s="499" t="s">
        <v>16373</v>
      </c>
      <c r="AW631" s="513" t="s">
        <v>16374</v>
      </c>
      <c r="AX631" s="513" t="s">
        <v>16375</v>
      </c>
      <c r="AY631" s="612" t="s">
        <v>16376</v>
      </c>
    </row>
    <row r="632" spans="2:51" ht="15" customHeight="1" outlineLevel="1" thickBot="1">
      <c r="B632" s="1735" t="s">
        <v>16377</v>
      </c>
      <c r="C632" s="544"/>
      <c r="D632" s="544"/>
      <c r="E632" s="544"/>
      <c r="F632" s="544"/>
      <c r="G632" s="544"/>
      <c r="H632" s="545"/>
      <c r="I632" s="546"/>
      <c r="J632" s="548"/>
      <c r="K632" s="548"/>
      <c r="L632" s="539">
        <f t="shared" si="60"/>
        <v>0</v>
      </c>
      <c r="M632" s="564"/>
      <c r="N632" s="559"/>
      <c r="O632" s="564"/>
      <c r="P632" s="564"/>
      <c r="Q632" s="542">
        <f t="shared" si="61"/>
        <v>0</v>
      </c>
      <c r="R632" s="550">
        <f t="shared" si="62"/>
        <v>0</v>
      </c>
      <c r="S632" s="550">
        <f t="shared" si="63"/>
        <v>0</v>
      </c>
      <c r="T632" s="547">
        <v>0</v>
      </c>
      <c r="U632" s="547">
        <v>0</v>
      </c>
      <c r="V632" s="547">
        <v>0</v>
      </c>
      <c r="X632" s="231" t="s">
        <v>16378</v>
      </c>
      <c r="Z632" s="1369"/>
      <c r="AB632" s="1361"/>
      <c r="AC632" s="1362"/>
      <c r="AD632" s="582">
        <v>617</v>
      </c>
      <c r="AE632" s="576" t="s">
        <v>16379</v>
      </c>
      <c r="AF632" s="593" t="s">
        <v>16380</v>
      </c>
      <c r="AG632" s="593" t="s">
        <v>16381</v>
      </c>
      <c r="AH632" s="593" t="s">
        <v>16382</v>
      </c>
      <c r="AI632" s="593" t="s">
        <v>16383</v>
      </c>
      <c r="AJ632" s="593" t="s">
        <v>16384</v>
      </c>
      <c r="AK632" s="594" t="s">
        <v>16385</v>
      </c>
      <c r="AL632" s="595" t="s">
        <v>16386</v>
      </c>
      <c r="AM632" s="596" t="s">
        <v>16387</v>
      </c>
      <c r="AN632" s="596" t="s">
        <v>16388</v>
      </c>
      <c r="AO632" s="539" t="s">
        <v>16389</v>
      </c>
      <c r="AP632" s="557"/>
      <c r="AQ632" s="577" t="s">
        <v>16390</v>
      </c>
      <c r="AR632" s="557"/>
      <c r="AS632" s="557"/>
      <c r="AT632" s="542" t="s">
        <v>16391</v>
      </c>
      <c r="AU632" s="499" t="s">
        <v>16392</v>
      </c>
      <c r="AV632" s="499" t="s">
        <v>16393</v>
      </c>
      <c r="AW632" s="513" t="s">
        <v>16394</v>
      </c>
      <c r="AX632" s="513" t="s">
        <v>16395</v>
      </c>
      <c r="AY632" s="612" t="s">
        <v>16396</v>
      </c>
    </row>
    <row r="633" spans="2:51" ht="15" customHeight="1" outlineLevel="1" thickBot="1">
      <c r="B633" s="1735" t="s">
        <v>16397</v>
      </c>
      <c r="C633" s="544"/>
      <c r="D633" s="544"/>
      <c r="E633" s="544"/>
      <c r="F633" s="544"/>
      <c r="G633" s="544"/>
      <c r="H633" s="545"/>
      <c r="I633" s="546"/>
      <c r="J633" s="548"/>
      <c r="K633" s="548"/>
      <c r="L633" s="539">
        <f t="shared" si="60"/>
        <v>0</v>
      </c>
      <c r="M633" s="564"/>
      <c r="N633" s="559"/>
      <c r="O633" s="564"/>
      <c r="P633" s="564"/>
      <c r="Q633" s="542">
        <f t="shared" si="61"/>
        <v>0</v>
      </c>
      <c r="R633" s="550">
        <f t="shared" si="62"/>
        <v>0</v>
      </c>
      <c r="S633" s="550">
        <f t="shared" si="63"/>
        <v>0</v>
      </c>
      <c r="T633" s="547">
        <v>0</v>
      </c>
      <c r="U633" s="547">
        <v>0</v>
      </c>
      <c r="V633" s="547">
        <v>0</v>
      </c>
      <c r="X633" s="231" t="s">
        <v>16398</v>
      </c>
      <c r="Z633" s="1369"/>
      <c r="AB633" s="1361"/>
      <c r="AC633" s="1362"/>
      <c r="AD633" s="582">
        <v>618</v>
      </c>
      <c r="AE633" s="576" t="s">
        <v>16399</v>
      </c>
      <c r="AF633" s="593" t="s">
        <v>16400</v>
      </c>
      <c r="AG633" s="593" t="s">
        <v>16401</v>
      </c>
      <c r="AH633" s="593" t="s">
        <v>16402</v>
      </c>
      <c r="AI633" s="593" t="s">
        <v>16403</v>
      </c>
      <c r="AJ633" s="593" t="s">
        <v>16404</v>
      </c>
      <c r="AK633" s="594" t="s">
        <v>16405</v>
      </c>
      <c r="AL633" s="595" t="s">
        <v>16406</v>
      </c>
      <c r="AM633" s="596" t="s">
        <v>16407</v>
      </c>
      <c r="AN633" s="596" t="s">
        <v>16408</v>
      </c>
      <c r="AO633" s="539" t="s">
        <v>16409</v>
      </c>
      <c r="AP633" s="557"/>
      <c r="AQ633" s="577" t="s">
        <v>16410</v>
      </c>
      <c r="AR633" s="557"/>
      <c r="AS633" s="557"/>
      <c r="AT633" s="542" t="s">
        <v>16411</v>
      </c>
      <c r="AU633" s="499" t="s">
        <v>16412</v>
      </c>
      <c r="AV633" s="499" t="s">
        <v>16413</v>
      </c>
      <c r="AW633" s="513" t="s">
        <v>16414</v>
      </c>
      <c r="AX633" s="513" t="s">
        <v>16415</v>
      </c>
      <c r="AY633" s="612" t="s">
        <v>16416</v>
      </c>
    </row>
    <row r="634" spans="2:51" ht="15" customHeight="1" outlineLevel="1" thickBot="1">
      <c r="B634" s="1735" t="s">
        <v>16417</v>
      </c>
      <c r="C634" s="544"/>
      <c r="D634" s="544"/>
      <c r="E634" s="544"/>
      <c r="F634" s="544"/>
      <c r="G634" s="544"/>
      <c r="H634" s="545"/>
      <c r="I634" s="546"/>
      <c r="J634" s="548"/>
      <c r="K634" s="548"/>
      <c r="L634" s="539">
        <f t="shared" si="60"/>
        <v>0</v>
      </c>
      <c r="M634" s="564"/>
      <c r="N634" s="559"/>
      <c r="O634" s="564"/>
      <c r="P634" s="564"/>
      <c r="Q634" s="542">
        <f t="shared" si="61"/>
        <v>0</v>
      </c>
      <c r="R634" s="550">
        <f t="shared" si="62"/>
        <v>0</v>
      </c>
      <c r="S634" s="550">
        <f t="shared" si="63"/>
        <v>0</v>
      </c>
      <c r="T634" s="547">
        <v>0</v>
      </c>
      <c r="U634" s="547">
        <v>0</v>
      </c>
      <c r="V634" s="547">
        <v>0</v>
      </c>
      <c r="X634" s="231" t="s">
        <v>16418</v>
      </c>
      <c r="Z634" s="1369"/>
      <c r="AB634" s="1361"/>
      <c r="AC634" s="1362"/>
      <c r="AD634" s="582">
        <v>619</v>
      </c>
      <c r="AE634" s="576" t="s">
        <v>16419</v>
      </c>
      <c r="AF634" s="593" t="s">
        <v>16420</v>
      </c>
      <c r="AG634" s="593" t="s">
        <v>16421</v>
      </c>
      <c r="AH634" s="593" t="s">
        <v>16422</v>
      </c>
      <c r="AI634" s="593" t="s">
        <v>16423</v>
      </c>
      <c r="AJ634" s="593" t="s">
        <v>16424</v>
      </c>
      <c r="AK634" s="594" t="s">
        <v>16425</v>
      </c>
      <c r="AL634" s="595" t="s">
        <v>16426</v>
      </c>
      <c r="AM634" s="596" t="s">
        <v>16427</v>
      </c>
      <c r="AN634" s="596" t="s">
        <v>16428</v>
      </c>
      <c r="AO634" s="539" t="s">
        <v>16429</v>
      </c>
      <c r="AP634" s="557"/>
      <c r="AQ634" s="577" t="s">
        <v>16430</v>
      </c>
      <c r="AR634" s="557"/>
      <c r="AS634" s="557"/>
      <c r="AT634" s="542" t="s">
        <v>16431</v>
      </c>
      <c r="AU634" s="499" t="s">
        <v>16432</v>
      </c>
      <c r="AV634" s="499" t="s">
        <v>16433</v>
      </c>
      <c r="AW634" s="513" t="s">
        <v>16434</v>
      </c>
      <c r="AX634" s="513" t="s">
        <v>16435</v>
      </c>
      <c r="AY634" s="612" t="s">
        <v>16436</v>
      </c>
    </row>
    <row r="635" spans="2:51" ht="15" customHeight="1" outlineLevel="1" thickBot="1">
      <c r="B635" s="1735" t="s">
        <v>16437</v>
      </c>
      <c r="C635" s="544"/>
      <c r="D635" s="544"/>
      <c r="E635" s="544"/>
      <c r="F635" s="544"/>
      <c r="G635" s="544"/>
      <c r="H635" s="545"/>
      <c r="I635" s="546"/>
      <c r="J635" s="548"/>
      <c r="K635" s="548"/>
      <c r="L635" s="539">
        <f t="shared" si="60"/>
        <v>0</v>
      </c>
      <c r="M635" s="564"/>
      <c r="N635" s="559"/>
      <c r="O635" s="564"/>
      <c r="P635" s="564"/>
      <c r="Q635" s="542">
        <f t="shared" si="61"/>
        <v>0</v>
      </c>
      <c r="R635" s="550">
        <f t="shared" si="62"/>
        <v>0</v>
      </c>
      <c r="S635" s="550">
        <f t="shared" si="63"/>
        <v>0</v>
      </c>
      <c r="T635" s="547">
        <v>0</v>
      </c>
      <c r="U635" s="547">
        <v>0</v>
      </c>
      <c r="V635" s="547">
        <v>0</v>
      </c>
      <c r="X635" s="231" t="s">
        <v>16438</v>
      </c>
      <c r="Z635" s="1369"/>
      <c r="AB635" s="1361"/>
      <c r="AC635" s="1362"/>
      <c r="AD635" s="582">
        <v>620</v>
      </c>
      <c r="AE635" s="576" t="s">
        <v>16439</v>
      </c>
      <c r="AF635" s="593" t="s">
        <v>16440</v>
      </c>
      <c r="AG635" s="593" t="s">
        <v>16441</v>
      </c>
      <c r="AH635" s="593" t="s">
        <v>16442</v>
      </c>
      <c r="AI635" s="593" t="s">
        <v>16443</v>
      </c>
      <c r="AJ635" s="593" t="s">
        <v>16444</v>
      </c>
      <c r="AK635" s="594" t="s">
        <v>16445</v>
      </c>
      <c r="AL635" s="595" t="s">
        <v>16446</v>
      </c>
      <c r="AM635" s="596" t="s">
        <v>16447</v>
      </c>
      <c r="AN635" s="596" t="s">
        <v>16448</v>
      </c>
      <c r="AO635" s="539" t="s">
        <v>16449</v>
      </c>
      <c r="AP635" s="557"/>
      <c r="AQ635" s="577" t="s">
        <v>16450</v>
      </c>
      <c r="AR635" s="557"/>
      <c r="AS635" s="557"/>
      <c r="AT635" s="542" t="s">
        <v>16451</v>
      </c>
      <c r="AU635" s="499" t="s">
        <v>16452</v>
      </c>
      <c r="AV635" s="499" t="s">
        <v>16453</v>
      </c>
      <c r="AW635" s="513" t="s">
        <v>16454</v>
      </c>
      <c r="AX635" s="513" t="s">
        <v>16455</v>
      </c>
      <c r="AY635" s="612" t="s">
        <v>16456</v>
      </c>
    </row>
    <row r="636" spans="2:51" ht="15" customHeight="1" outlineLevel="1" thickBot="1">
      <c r="B636" s="1735" t="s">
        <v>16457</v>
      </c>
      <c r="C636" s="544"/>
      <c r="D636" s="544"/>
      <c r="E636" s="544"/>
      <c r="F636" s="544"/>
      <c r="G636" s="544"/>
      <c r="H636" s="545"/>
      <c r="I636" s="546"/>
      <c r="J636" s="548"/>
      <c r="K636" s="548"/>
      <c r="L636" s="539">
        <f t="shared" si="60"/>
        <v>0</v>
      </c>
      <c r="M636" s="564"/>
      <c r="N636" s="559"/>
      <c r="O636" s="564"/>
      <c r="P636" s="564"/>
      <c r="Q636" s="542">
        <f t="shared" si="61"/>
        <v>0</v>
      </c>
      <c r="R636" s="550">
        <f t="shared" si="62"/>
        <v>0</v>
      </c>
      <c r="S636" s="550">
        <f t="shared" si="63"/>
        <v>0</v>
      </c>
      <c r="T636" s="547">
        <v>0</v>
      </c>
      <c r="U636" s="547">
        <v>0</v>
      </c>
      <c r="V636" s="547">
        <v>0</v>
      </c>
      <c r="X636" s="231" t="s">
        <v>16458</v>
      </c>
      <c r="Z636" s="1369"/>
      <c r="AB636" s="1361"/>
      <c r="AC636" s="1362"/>
      <c r="AD636" s="582">
        <v>621</v>
      </c>
      <c r="AE636" s="576" t="s">
        <v>16459</v>
      </c>
      <c r="AF636" s="593" t="s">
        <v>16460</v>
      </c>
      <c r="AG636" s="593" t="s">
        <v>16461</v>
      </c>
      <c r="AH636" s="593" t="s">
        <v>16462</v>
      </c>
      <c r="AI636" s="593" t="s">
        <v>16463</v>
      </c>
      <c r="AJ636" s="593" t="s">
        <v>16464</v>
      </c>
      <c r="AK636" s="594" t="s">
        <v>16465</v>
      </c>
      <c r="AL636" s="595" t="s">
        <v>16466</v>
      </c>
      <c r="AM636" s="596" t="s">
        <v>16467</v>
      </c>
      <c r="AN636" s="596" t="s">
        <v>16468</v>
      </c>
      <c r="AO636" s="539" t="s">
        <v>16469</v>
      </c>
      <c r="AP636" s="557"/>
      <c r="AQ636" s="577" t="s">
        <v>16470</v>
      </c>
      <c r="AR636" s="557"/>
      <c r="AS636" s="557"/>
      <c r="AT636" s="542" t="s">
        <v>16471</v>
      </c>
      <c r="AU636" s="499" t="s">
        <v>16472</v>
      </c>
      <c r="AV636" s="499" t="s">
        <v>16473</v>
      </c>
      <c r="AW636" s="513" t="s">
        <v>16474</v>
      </c>
      <c r="AX636" s="513" t="s">
        <v>16475</v>
      </c>
      <c r="AY636" s="612" t="s">
        <v>16476</v>
      </c>
    </row>
    <row r="637" spans="2:51" ht="15" customHeight="1" outlineLevel="1" thickBot="1">
      <c r="B637" s="1735" t="s">
        <v>16477</v>
      </c>
      <c r="C637" s="544"/>
      <c r="D637" s="544"/>
      <c r="E637" s="544"/>
      <c r="F637" s="544"/>
      <c r="G637" s="544"/>
      <c r="H637" s="545"/>
      <c r="I637" s="546"/>
      <c r="J637" s="548"/>
      <c r="K637" s="548"/>
      <c r="L637" s="539">
        <f t="shared" si="60"/>
        <v>0</v>
      </c>
      <c r="M637" s="564"/>
      <c r="N637" s="559"/>
      <c r="O637" s="564"/>
      <c r="P637" s="564"/>
      <c r="Q637" s="542">
        <f t="shared" si="61"/>
        <v>0</v>
      </c>
      <c r="R637" s="550">
        <f t="shared" si="62"/>
        <v>0</v>
      </c>
      <c r="S637" s="550">
        <f t="shared" si="63"/>
        <v>0</v>
      </c>
      <c r="T637" s="547">
        <v>0</v>
      </c>
      <c r="U637" s="547">
        <v>0</v>
      </c>
      <c r="V637" s="547">
        <v>0</v>
      </c>
      <c r="X637" s="231" t="s">
        <v>16478</v>
      </c>
      <c r="Z637" s="1369"/>
      <c r="AB637" s="1361"/>
      <c r="AC637" s="1362"/>
      <c r="AD637" s="582">
        <v>622</v>
      </c>
      <c r="AE637" s="576" t="s">
        <v>16479</v>
      </c>
      <c r="AF637" s="593" t="s">
        <v>16480</v>
      </c>
      <c r="AG637" s="593" t="s">
        <v>16481</v>
      </c>
      <c r="AH637" s="593" t="s">
        <v>16482</v>
      </c>
      <c r="AI637" s="593" t="s">
        <v>16483</v>
      </c>
      <c r="AJ637" s="593" t="s">
        <v>16484</v>
      </c>
      <c r="AK637" s="594" t="s">
        <v>16485</v>
      </c>
      <c r="AL637" s="595" t="s">
        <v>16486</v>
      </c>
      <c r="AM637" s="596" t="s">
        <v>16487</v>
      </c>
      <c r="AN637" s="596" t="s">
        <v>16488</v>
      </c>
      <c r="AO637" s="539" t="s">
        <v>16489</v>
      </c>
      <c r="AP637" s="557"/>
      <c r="AQ637" s="577" t="s">
        <v>16490</v>
      </c>
      <c r="AR637" s="557"/>
      <c r="AS637" s="557"/>
      <c r="AT637" s="542" t="s">
        <v>16491</v>
      </c>
      <c r="AU637" s="499" t="s">
        <v>16492</v>
      </c>
      <c r="AV637" s="499" t="s">
        <v>16493</v>
      </c>
      <c r="AW637" s="513" t="s">
        <v>16494</v>
      </c>
      <c r="AX637" s="513" t="s">
        <v>16495</v>
      </c>
      <c r="AY637" s="612" t="s">
        <v>16496</v>
      </c>
    </row>
    <row r="638" spans="2:51" ht="15" customHeight="1" outlineLevel="1" thickBot="1">
      <c r="B638" s="1735" t="s">
        <v>16497</v>
      </c>
      <c r="C638" s="544"/>
      <c r="D638" s="544"/>
      <c r="E638" s="544"/>
      <c r="F638" s="544"/>
      <c r="G638" s="544"/>
      <c r="H638" s="545"/>
      <c r="I638" s="546"/>
      <c r="J638" s="548"/>
      <c r="K638" s="548"/>
      <c r="L638" s="539">
        <f t="shared" si="60"/>
        <v>0</v>
      </c>
      <c r="M638" s="564"/>
      <c r="N638" s="559"/>
      <c r="O638" s="564"/>
      <c r="P638" s="564"/>
      <c r="Q638" s="542">
        <f t="shared" si="61"/>
        <v>0</v>
      </c>
      <c r="R638" s="550">
        <f t="shared" si="62"/>
        <v>0</v>
      </c>
      <c r="S638" s="550">
        <f t="shared" si="63"/>
        <v>0</v>
      </c>
      <c r="T638" s="547">
        <v>0</v>
      </c>
      <c r="U638" s="547">
        <v>0</v>
      </c>
      <c r="V638" s="547">
        <v>0</v>
      </c>
      <c r="X638" s="231" t="s">
        <v>16498</v>
      </c>
      <c r="Z638" s="1369"/>
      <c r="AB638" s="1361"/>
      <c r="AC638" s="1362"/>
      <c r="AD638" s="582">
        <v>623</v>
      </c>
      <c r="AE638" s="576" t="s">
        <v>16499</v>
      </c>
      <c r="AF638" s="593" t="s">
        <v>16500</v>
      </c>
      <c r="AG638" s="593" t="s">
        <v>16501</v>
      </c>
      <c r="AH638" s="593" t="s">
        <v>16502</v>
      </c>
      <c r="AI638" s="593" t="s">
        <v>16503</v>
      </c>
      <c r="AJ638" s="593" t="s">
        <v>16504</v>
      </c>
      <c r="AK638" s="594" t="s">
        <v>16505</v>
      </c>
      <c r="AL638" s="595" t="s">
        <v>16506</v>
      </c>
      <c r="AM638" s="596" t="s">
        <v>16507</v>
      </c>
      <c r="AN638" s="596" t="s">
        <v>16508</v>
      </c>
      <c r="AO638" s="539" t="s">
        <v>16509</v>
      </c>
      <c r="AP638" s="557"/>
      <c r="AQ638" s="577" t="s">
        <v>16510</v>
      </c>
      <c r="AR638" s="557"/>
      <c r="AS638" s="557"/>
      <c r="AT638" s="542" t="s">
        <v>16511</v>
      </c>
      <c r="AU638" s="499" t="s">
        <v>16512</v>
      </c>
      <c r="AV638" s="499" t="s">
        <v>16513</v>
      </c>
      <c r="AW638" s="513" t="s">
        <v>16514</v>
      </c>
      <c r="AX638" s="513" t="s">
        <v>16515</v>
      </c>
      <c r="AY638" s="612" t="s">
        <v>16516</v>
      </c>
    </row>
    <row r="639" spans="2:51" ht="15" customHeight="1" outlineLevel="1" thickBot="1">
      <c r="B639" s="1735" t="s">
        <v>16517</v>
      </c>
      <c r="C639" s="544"/>
      <c r="D639" s="544"/>
      <c r="E639" s="544"/>
      <c r="F639" s="544"/>
      <c r="G639" s="544"/>
      <c r="H639" s="545"/>
      <c r="I639" s="546"/>
      <c r="J639" s="548"/>
      <c r="K639" s="548"/>
      <c r="L639" s="539">
        <f t="shared" si="60"/>
        <v>0</v>
      </c>
      <c r="M639" s="564"/>
      <c r="N639" s="559"/>
      <c r="O639" s="564"/>
      <c r="P639" s="564"/>
      <c r="Q639" s="542">
        <f t="shared" si="61"/>
        <v>0</v>
      </c>
      <c r="R639" s="550">
        <f t="shared" si="62"/>
        <v>0</v>
      </c>
      <c r="S639" s="550">
        <f t="shared" si="63"/>
        <v>0</v>
      </c>
      <c r="T639" s="547">
        <v>0</v>
      </c>
      <c r="U639" s="547">
        <v>0</v>
      </c>
      <c r="V639" s="547">
        <v>0</v>
      </c>
      <c r="X639" s="231" t="s">
        <v>16518</v>
      </c>
      <c r="Z639" s="1369"/>
      <c r="AB639" s="1361"/>
      <c r="AC639" s="1362"/>
      <c r="AD639" s="582">
        <v>624</v>
      </c>
      <c r="AE639" s="576" t="s">
        <v>16519</v>
      </c>
      <c r="AF639" s="593" t="s">
        <v>16520</v>
      </c>
      <c r="AG639" s="593" t="s">
        <v>16521</v>
      </c>
      <c r="AH639" s="593" t="s">
        <v>16522</v>
      </c>
      <c r="AI639" s="593" t="s">
        <v>16523</v>
      </c>
      <c r="AJ639" s="593" t="s">
        <v>16524</v>
      </c>
      <c r="AK639" s="594" t="s">
        <v>16525</v>
      </c>
      <c r="AL639" s="595" t="s">
        <v>16526</v>
      </c>
      <c r="AM639" s="596" t="s">
        <v>16527</v>
      </c>
      <c r="AN639" s="596" t="s">
        <v>16528</v>
      </c>
      <c r="AO639" s="539" t="s">
        <v>16529</v>
      </c>
      <c r="AP639" s="557"/>
      <c r="AQ639" s="577" t="s">
        <v>16530</v>
      </c>
      <c r="AR639" s="557"/>
      <c r="AS639" s="557"/>
      <c r="AT639" s="542" t="s">
        <v>16531</v>
      </c>
      <c r="AU639" s="499" t="s">
        <v>16532</v>
      </c>
      <c r="AV639" s="499" t="s">
        <v>16533</v>
      </c>
      <c r="AW639" s="513" t="s">
        <v>16534</v>
      </c>
      <c r="AX639" s="513" t="s">
        <v>16535</v>
      </c>
      <c r="AY639" s="612" t="s">
        <v>16536</v>
      </c>
    </row>
    <row r="640" spans="2:51" ht="15" customHeight="1" outlineLevel="1" thickBot="1">
      <c r="B640" s="1735" t="s">
        <v>16537</v>
      </c>
      <c r="C640" s="544"/>
      <c r="D640" s="544"/>
      <c r="E640" s="544"/>
      <c r="F640" s="544"/>
      <c r="G640" s="544"/>
      <c r="H640" s="545"/>
      <c r="I640" s="546"/>
      <c r="J640" s="548"/>
      <c r="K640" s="548"/>
      <c r="L640" s="539">
        <f t="shared" si="60"/>
        <v>0</v>
      </c>
      <c r="M640" s="564"/>
      <c r="N640" s="559"/>
      <c r="O640" s="564"/>
      <c r="P640" s="564"/>
      <c r="Q640" s="542">
        <f t="shared" si="61"/>
        <v>0</v>
      </c>
      <c r="R640" s="550">
        <f t="shared" si="62"/>
        <v>0</v>
      </c>
      <c r="S640" s="550">
        <f t="shared" si="63"/>
        <v>0</v>
      </c>
      <c r="T640" s="547">
        <v>0</v>
      </c>
      <c r="U640" s="547">
        <v>0</v>
      </c>
      <c r="V640" s="547">
        <v>0</v>
      </c>
      <c r="X640" s="231" t="s">
        <v>16538</v>
      </c>
      <c r="Z640" s="1369"/>
      <c r="AB640" s="1361"/>
      <c r="AC640" s="1362"/>
      <c r="AD640" s="582">
        <v>625</v>
      </c>
      <c r="AE640" s="576" t="s">
        <v>16539</v>
      </c>
      <c r="AF640" s="593" t="s">
        <v>16540</v>
      </c>
      <c r="AG640" s="593" t="s">
        <v>16541</v>
      </c>
      <c r="AH640" s="593" t="s">
        <v>16542</v>
      </c>
      <c r="AI640" s="593" t="s">
        <v>16543</v>
      </c>
      <c r="AJ640" s="593" t="s">
        <v>16544</v>
      </c>
      <c r="AK640" s="594" t="s">
        <v>16545</v>
      </c>
      <c r="AL640" s="595" t="s">
        <v>16546</v>
      </c>
      <c r="AM640" s="596" t="s">
        <v>16547</v>
      </c>
      <c r="AN640" s="596" t="s">
        <v>16548</v>
      </c>
      <c r="AO640" s="539" t="s">
        <v>16549</v>
      </c>
      <c r="AP640" s="557"/>
      <c r="AQ640" s="577" t="s">
        <v>16550</v>
      </c>
      <c r="AR640" s="557"/>
      <c r="AS640" s="557"/>
      <c r="AT640" s="542" t="s">
        <v>16551</v>
      </c>
      <c r="AU640" s="499" t="s">
        <v>16552</v>
      </c>
      <c r="AV640" s="499" t="s">
        <v>16553</v>
      </c>
      <c r="AW640" s="513" t="s">
        <v>16554</v>
      </c>
      <c r="AX640" s="513" t="s">
        <v>16555</v>
      </c>
      <c r="AY640" s="612" t="s">
        <v>16556</v>
      </c>
    </row>
    <row r="641" spans="2:51" ht="15" customHeight="1" outlineLevel="1" thickBot="1">
      <c r="B641" s="1735" t="s">
        <v>16557</v>
      </c>
      <c r="C641" s="544"/>
      <c r="D641" s="544"/>
      <c r="E641" s="544"/>
      <c r="F641" s="544"/>
      <c r="G641" s="544"/>
      <c r="H641" s="545"/>
      <c r="I641" s="546"/>
      <c r="J641" s="548"/>
      <c r="K641" s="548"/>
      <c r="L641" s="539">
        <f t="shared" si="60"/>
        <v>0</v>
      </c>
      <c r="M641" s="564"/>
      <c r="N641" s="559"/>
      <c r="O641" s="564"/>
      <c r="P641" s="564"/>
      <c r="Q641" s="542">
        <f t="shared" si="61"/>
        <v>0</v>
      </c>
      <c r="R641" s="550">
        <f t="shared" si="62"/>
        <v>0</v>
      </c>
      <c r="S641" s="550">
        <f t="shared" si="63"/>
        <v>0</v>
      </c>
      <c r="T641" s="547">
        <v>0</v>
      </c>
      <c r="U641" s="547">
        <v>0</v>
      </c>
      <c r="V641" s="547">
        <v>0</v>
      </c>
      <c r="X641" s="231" t="s">
        <v>16558</v>
      </c>
      <c r="Z641" s="1369"/>
      <c r="AB641" s="1361"/>
      <c r="AC641" s="1362"/>
      <c r="AD641" s="582">
        <v>626</v>
      </c>
      <c r="AE641" s="576" t="s">
        <v>16559</v>
      </c>
      <c r="AF641" s="593" t="s">
        <v>16560</v>
      </c>
      <c r="AG641" s="593" t="s">
        <v>16561</v>
      </c>
      <c r="AH641" s="593" t="s">
        <v>16562</v>
      </c>
      <c r="AI641" s="593" t="s">
        <v>16563</v>
      </c>
      <c r="AJ641" s="593" t="s">
        <v>16564</v>
      </c>
      <c r="AK641" s="594" t="s">
        <v>16565</v>
      </c>
      <c r="AL641" s="595" t="s">
        <v>16566</v>
      </c>
      <c r="AM641" s="596" t="s">
        <v>16567</v>
      </c>
      <c r="AN641" s="596" t="s">
        <v>16568</v>
      </c>
      <c r="AO641" s="539" t="s">
        <v>16569</v>
      </c>
      <c r="AP641" s="557"/>
      <c r="AQ641" s="577" t="s">
        <v>16570</v>
      </c>
      <c r="AR641" s="557"/>
      <c r="AS641" s="557"/>
      <c r="AT641" s="542" t="s">
        <v>16571</v>
      </c>
      <c r="AU641" s="499" t="s">
        <v>16572</v>
      </c>
      <c r="AV641" s="499" t="s">
        <v>16573</v>
      </c>
      <c r="AW641" s="513" t="s">
        <v>16574</v>
      </c>
      <c r="AX641" s="513" t="s">
        <v>16575</v>
      </c>
      <c r="AY641" s="612" t="s">
        <v>16576</v>
      </c>
    </row>
    <row r="642" spans="2:51" ht="15" customHeight="1" outlineLevel="1" thickBot="1">
      <c r="B642" s="1735" t="s">
        <v>16577</v>
      </c>
      <c r="C642" s="544"/>
      <c r="D642" s="544"/>
      <c r="E642" s="544"/>
      <c r="F642" s="544"/>
      <c r="G642" s="544"/>
      <c r="H642" s="545"/>
      <c r="I642" s="546"/>
      <c r="J642" s="548"/>
      <c r="K642" s="548"/>
      <c r="L642" s="539">
        <f t="shared" si="60"/>
        <v>0</v>
      </c>
      <c r="M642" s="564"/>
      <c r="N642" s="559"/>
      <c r="O642" s="564"/>
      <c r="P642" s="564"/>
      <c r="Q642" s="542">
        <f t="shared" si="61"/>
        <v>0</v>
      </c>
      <c r="R642" s="550">
        <f t="shared" si="62"/>
        <v>0</v>
      </c>
      <c r="S642" s="550">
        <f t="shared" si="63"/>
        <v>0</v>
      </c>
      <c r="T642" s="547">
        <v>0</v>
      </c>
      <c r="U642" s="547">
        <v>0</v>
      </c>
      <c r="V642" s="547">
        <v>0</v>
      </c>
      <c r="X642" s="231" t="s">
        <v>16578</v>
      </c>
      <c r="Z642" s="1369"/>
      <c r="AB642" s="1361"/>
      <c r="AC642" s="1362"/>
      <c r="AD642" s="582">
        <v>627</v>
      </c>
      <c r="AE642" s="576" t="s">
        <v>16579</v>
      </c>
      <c r="AF642" s="593" t="s">
        <v>16580</v>
      </c>
      <c r="AG642" s="593" t="s">
        <v>16581</v>
      </c>
      <c r="AH642" s="593" t="s">
        <v>16582</v>
      </c>
      <c r="AI642" s="593" t="s">
        <v>16583</v>
      </c>
      <c r="AJ642" s="593" t="s">
        <v>16584</v>
      </c>
      <c r="AK642" s="594" t="s">
        <v>16585</v>
      </c>
      <c r="AL642" s="595" t="s">
        <v>16586</v>
      </c>
      <c r="AM642" s="596" t="s">
        <v>16587</v>
      </c>
      <c r="AN642" s="596" t="s">
        <v>16588</v>
      </c>
      <c r="AO642" s="539" t="s">
        <v>16589</v>
      </c>
      <c r="AP642" s="557"/>
      <c r="AQ642" s="577" t="s">
        <v>16590</v>
      </c>
      <c r="AR642" s="557"/>
      <c r="AS642" s="557"/>
      <c r="AT642" s="542" t="s">
        <v>16591</v>
      </c>
      <c r="AU642" s="499" t="s">
        <v>16592</v>
      </c>
      <c r="AV642" s="499" t="s">
        <v>16593</v>
      </c>
      <c r="AW642" s="513" t="s">
        <v>16594</v>
      </c>
      <c r="AX642" s="513" t="s">
        <v>16595</v>
      </c>
      <c r="AY642" s="612" t="s">
        <v>16596</v>
      </c>
    </row>
    <row r="643" spans="2:51" ht="15" customHeight="1" outlineLevel="1" thickBot="1">
      <c r="B643" s="1735" t="s">
        <v>16597</v>
      </c>
      <c r="C643" s="544"/>
      <c r="D643" s="544"/>
      <c r="E643" s="544"/>
      <c r="F643" s="544"/>
      <c r="G643" s="544"/>
      <c r="H643" s="545"/>
      <c r="I643" s="546"/>
      <c r="J643" s="548"/>
      <c r="K643" s="548"/>
      <c r="L643" s="539">
        <f t="shared" si="60"/>
        <v>0</v>
      </c>
      <c r="M643" s="564"/>
      <c r="N643" s="559"/>
      <c r="O643" s="564"/>
      <c r="P643" s="564"/>
      <c r="Q643" s="542">
        <f t="shared" si="61"/>
        <v>0</v>
      </c>
      <c r="R643" s="550">
        <f t="shared" si="62"/>
        <v>0</v>
      </c>
      <c r="S643" s="550">
        <f t="shared" si="63"/>
        <v>0</v>
      </c>
      <c r="T643" s="547">
        <v>0</v>
      </c>
      <c r="U643" s="547">
        <v>0</v>
      </c>
      <c r="V643" s="547">
        <v>0</v>
      </c>
      <c r="X643" s="231" t="s">
        <v>16598</v>
      </c>
      <c r="Z643" s="1369"/>
      <c r="AB643" s="1361"/>
      <c r="AC643" s="1362"/>
      <c r="AD643" s="582">
        <v>628</v>
      </c>
      <c r="AE643" s="576" t="s">
        <v>16599</v>
      </c>
      <c r="AF643" s="593" t="s">
        <v>16600</v>
      </c>
      <c r="AG643" s="593" t="s">
        <v>16601</v>
      </c>
      <c r="AH643" s="593" t="s">
        <v>16602</v>
      </c>
      <c r="AI643" s="593" t="s">
        <v>16603</v>
      </c>
      <c r="AJ643" s="593" t="s">
        <v>16604</v>
      </c>
      <c r="AK643" s="594" t="s">
        <v>16605</v>
      </c>
      <c r="AL643" s="595" t="s">
        <v>16606</v>
      </c>
      <c r="AM643" s="596" t="s">
        <v>16607</v>
      </c>
      <c r="AN643" s="596" t="s">
        <v>16608</v>
      </c>
      <c r="AO643" s="539" t="s">
        <v>16609</v>
      </c>
      <c r="AP643" s="557"/>
      <c r="AQ643" s="577" t="s">
        <v>16610</v>
      </c>
      <c r="AR643" s="557"/>
      <c r="AS643" s="557"/>
      <c r="AT643" s="542" t="s">
        <v>16611</v>
      </c>
      <c r="AU643" s="499" t="s">
        <v>16612</v>
      </c>
      <c r="AV643" s="499" t="s">
        <v>16613</v>
      </c>
      <c r="AW643" s="513" t="s">
        <v>16614</v>
      </c>
      <c r="AX643" s="513" t="s">
        <v>16615</v>
      </c>
      <c r="AY643" s="612" t="s">
        <v>16616</v>
      </c>
    </row>
    <row r="644" spans="2:51" ht="15" customHeight="1" outlineLevel="1" thickBot="1">
      <c r="B644" s="1735" t="s">
        <v>16617</v>
      </c>
      <c r="C644" s="544"/>
      <c r="D644" s="544"/>
      <c r="E644" s="544"/>
      <c r="F644" s="544"/>
      <c r="G644" s="544"/>
      <c r="H644" s="545"/>
      <c r="I644" s="546"/>
      <c r="J644" s="548"/>
      <c r="K644" s="548"/>
      <c r="L644" s="539">
        <f t="shared" si="60"/>
        <v>0</v>
      </c>
      <c r="M644" s="564"/>
      <c r="N644" s="559"/>
      <c r="O644" s="564"/>
      <c r="P644" s="564"/>
      <c r="Q644" s="542">
        <f t="shared" si="61"/>
        <v>0</v>
      </c>
      <c r="R644" s="550">
        <f t="shared" si="62"/>
        <v>0</v>
      </c>
      <c r="S644" s="550">
        <f t="shared" si="63"/>
        <v>0</v>
      </c>
      <c r="T644" s="547">
        <v>0</v>
      </c>
      <c r="U644" s="547">
        <v>0</v>
      </c>
      <c r="V644" s="547">
        <v>0</v>
      </c>
      <c r="X644" s="231" t="s">
        <v>16618</v>
      </c>
      <c r="Z644" s="1369"/>
      <c r="AB644" s="1361"/>
      <c r="AC644" s="1362"/>
      <c r="AD644" s="582">
        <v>629</v>
      </c>
      <c r="AE644" s="576" t="s">
        <v>16619</v>
      </c>
      <c r="AF644" s="593" t="s">
        <v>16620</v>
      </c>
      <c r="AG644" s="593" t="s">
        <v>16621</v>
      </c>
      <c r="AH644" s="593" t="s">
        <v>16622</v>
      </c>
      <c r="AI644" s="593" t="s">
        <v>16623</v>
      </c>
      <c r="AJ644" s="593" t="s">
        <v>16624</v>
      </c>
      <c r="AK644" s="594" t="s">
        <v>16625</v>
      </c>
      <c r="AL644" s="595" t="s">
        <v>16626</v>
      </c>
      <c r="AM644" s="596" t="s">
        <v>16627</v>
      </c>
      <c r="AN644" s="596" t="s">
        <v>16628</v>
      </c>
      <c r="AO644" s="539" t="s">
        <v>16629</v>
      </c>
      <c r="AP644" s="557"/>
      <c r="AQ644" s="577" t="s">
        <v>16630</v>
      </c>
      <c r="AR644" s="557"/>
      <c r="AS644" s="557"/>
      <c r="AT644" s="542" t="s">
        <v>16631</v>
      </c>
      <c r="AU644" s="499" t="s">
        <v>16632</v>
      </c>
      <c r="AV644" s="499" t="s">
        <v>16633</v>
      </c>
      <c r="AW644" s="513" t="s">
        <v>16634</v>
      </c>
      <c r="AX644" s="513" t="s">
        <v>16635</v>
      </c>
      <c r="AY644" s="612" t="s">
        <v>16636</v>
      </c>
    </row>
    <row r="645" spans="2:51" ht="15" customHeight="1" outlineLevel="1" thickBot="1">
      <c r="B645" s="1735" t="s">
        <v>16637</v>
      </c>
      <c r="C645" s="544"/>
      <c r="D645" s="544"/>
      <c r="E645" s="544"/>
      <c r="F645" s="544"/>
      <c r="G645" s="544"/>
      <c r="H645" s="545"/>
      <c r="I645" s="546"/>
      <c r="J645" s="548"/>
      <c r="K645" s="548"/>
      <c r="L645" s="539">
        <f t="shared" si="60"/>
        <v>0</v>
      </c>
      <c r="M645" s="564"/>
      <c r="N645" s="559"/>
      <c r="O645" s="564"/>
      <c r="P645" s="564"/>
      <c r="Q645" s="542">
        <f t="shared" si="61"/>
        <v>0</v>
      </c>
      <c r="R645" s="550">
        <f t="shared" si="62"/>
        <v>0</v>
      </c>
      <c r="S645" s="550">
        <f t="shared" si="63"/>
        <v>0</v>
      </c>
      <c r="T645" s="547">
        <v>0</v>
      </c>
      <c r="U645" s="547">
        <v>0</v>
      </c>
      <c r="V645" s="547">
        <v>0</v>
      </c>
      <c r="X645" s="231" t="s">
        <v>16638</v>
      </c>
      <c r="Z645" s="1369"/>
      <c r="AB645" s="1361"/>
      <c r="AC645" s="1362"/>
      <c r="AD645" s="582">
        <v>630</v>
      </c>
      <c r="AE645" s="576" t="s">
        <v>16639</v>
      </c>
      <c r="AF645" s="593" t="s">
        <v>16640</v>
      </c>
      <c r="AG645" s="593" t="s">
        <v>16641</v>
      </c>
      <c r="AH645" s="593" t="s">
        <v>16642</v>
      </c>
      <c r="AI645" s="593" t="s">
        <v>16643</v>
      </c>
      <c r="AJ645" s="593" t="s">
        <v>16644</v>
      </c>
      <c r="AK645" s="594" t="s">
        <v>16645</v>
      </c>
      <c r="AL645" s="595" t="s">
        <v>16646</v>
      </c>
      <c r="AM645" s="596" t="s">
        <v>16647</v>
      </c>
      <c r="AN645" s="596" t="s">
        <v>16648</v>
      </c>
      <c r="AO645" s="539" t="s">
        <v>16649</v>
      </c>
      <c r="AP645" s="557"/>
      <c r="AQ645" s="577" t="s">
        <v>16650</v>
      </c>
      <c r="AR645" s="557"/>
      <c r="AS645" s="557"/>
      <c r="AT645" s="542" t="s">
        <v>16651</v>
      </c>
      <c r="AU645" s="499" t="s">
        <v>16652</v>
      </c>
      <c r="AV645" s="499" t="s">
        <v>16653</v>
      </c>
      <c r="AW645" s="513" t="s">
        <v>16654</v>
      </c>
      <c r="AX645" s="513" t="s">
        <v>16655</v>
      </c>
      <c r="AY645" s="612" t="s">
        <v>16656</v>
      </c>
    </row>
    <row r="646" spans="2:51" ht="15" customHeight="1" outlineLevel="1" thickBot="1">
      <c r="B646" s="1735" t="s">
        <v>16657</v>
      </c>
      <c r="C646" s="544"/>
      <c r="D646" s="544"/>
      <c r="E646" s="544"/>
      <c r="F646" s="544"/>
      <c r="G646" s="544"/>
      <c r="H646" s="545"/>
      <c r="I646" s="546"/>
      <c r="J646" s="548"/>
      <c r="K646" s="548"/>
      <c r="L646" s="539">
        <f t="shared" si="60"/>
        <v>0</v>
      </c>
      <c r="M646" s="564"/>
      <c r="N646" s="559"/>
      <c r="O646" s="564"/>
      <c r="P646" s="564"/>
      <c r="Q646" s="542">
        <f t="shared" si="61"/>
        <v>0</v>
      </c>
      <c r="R646" s="550">
        <f t="shared" si="62"/>
        <v>0</v>
      </c>
      <c r="S646" s="550">
        <f t="shared" si="63"/>
        <v>0</v>
      </c>
      <c r="T646" s="547">
        <v>0</v>
      </c>
      <c r="U646" s="547">
        <v>0</v>
      </c>
      <c r="V646" s="547">
        <v>0</v>
      </c>
      <c r="X646" s="231" t="s">
        <v>16658</v>
      </c>
      <c r="Z646" s="1369"/>
      <c r="AB646" s="1361"/>
      <c r="AC646" s="1362"/>
      <c r="AD646" s="582">
        <v>631</v>
      </c>
      <c r="AE646" s="576" t="s">
        <v>16659</v>
      </c>
      <c r="AF646" s="593" t="s">
        <v>16660</v>
      </c>
      <c r="AG646" s="593" t="s">
        <v>16661</v>
      </c>
      <c r="AH646" s="593" t="s">
        <v>16662</v>
      </c>
      <c r="AI646" s="593" t="s">
        <v>16663</v>
      </c>
      <c r="AJ646" s="593" t="s">
        <v>16664</v>
      </c>
      <c r="AK646" s="594" t="s">
        <v>16665</v>
      </c>
      <c r="AL646" s="595" t="s">
        <v>16666</v>
      </c>
      <c r="AM646" s="596" t="s">
        <v>16667</v>
      </c>
      <c r="AN646" s="596" t="s">
        <v>16668</v>
      </c>
      <c r="AO646" s="539" t="s">
        <v>16669</v>
      </c>
      <c r="AP646" s="557"/>
      <c r="AQ646" s="577" t="s">
        <v>16670</v>
      </c>
      <c r="AR646" s="557"/>
      <c r="AS646" s="557"/>
      <c r="AT646" s="542" t="s">
        <v>16671</v>
      </c>
      <c r="AU646" s="499" t="s">
        <v>16672</v>
      </c>
      <c r="AV646" s="499" t="s">
        <v>16673</v>
      </c>
      <c r="AW646" s="513" t="s">
        <v>16674</v>
      </c>
      <c r="AX646" s="513" t="s">
        <v>16675</v>
      </c>
      <c r="AY646" s="612" t="s">
        <v>16676</v>
      </c>
    </row>
    <row r="647" spans="2:51" ht="15" customHeight="1" outlineLevel="1" thickBot="1">
      <c r="B647" s="1735" t="s">
        <v>16677</v>
      </c>
      <c r="C647" s="544"/>
      <c r="D647" s="544"/>
      <c r="E647" s="544"/>
      <c r="F647" s="544"/>
      <c r="G647" s="544"/>
      <c r="H647" s="545"/>
      <c r="I647" s="546"/>
      <c r="J647" s="548"/>
      <c r="K647" s="548"/>
      <c r="L647" s="539">
        <f t="shared" si="60"/>
        <v>0</v>
      </c>
      <c r="M647" s="564"/>
      <c r="N647" s="559"/>
      <c r="O647" s="564"/>
      <c r="P647" s="564"/>
      <c r="Q647" s="542">
        <f t="shared" si="61"/>
        <v>0</v>
      </c>
      <c r="R647" s="550">
        <f t="shared" si="62"/>
        <v>0</v>
      </c>
      <c r="S647" s="550">
        <f t="shared" si="63"/>
        <v>0</v>
      </c>
      <c r="T647" s="547">
        <v>0</v>
      </c>
      <c r="U647" s="547">
        <v>0</v>
      </c>
      <c r="V647" s="547">
        <v>0</v>
      </c>
      <c r="X647" s="231" t="s">
        <v>16678</v>
      </c>
      <c r="Z647" s="1369"/>
      <c r="AB647" s="1361"/>
      <c r="AC647" s="1362"/>
      <c r="AD647" s="582">
        <v>632</v>
      </c>
      <c r="AE647" s="576" t="s">
        <v>16679</v>
      </c>
      <c r="AF647" s="593" t="s">
        <v>16680</v>
      </c>
      <c r="AG647" s="593" t="s">
        <v>16681</v>
      </c>
      <c r="AH647" s="593" t="s">
        <v>16682</v>
      </c>
      <c r="AI647" s="593" t="s">
        <v>16683</v>
      </c>
      <c r="AJ647" s="593" t="s">
        <v>16684</v>
      </c>
      <c r="AK647" s="594" t="s">
        <v>16685</v>
      </c>
      <c r="AL647" s="595" t="s">
        <v>16686</v>
      </c>
      <c r="AM647" s="596" t="s">
        <v>16687</v>
      </c>
      <c r="AN647" s="596" t="s">
        <v>16688</v>
      </c>
      <c r="AO647" s="539" t="s">
        <v>16689</v>
      </c>
      <c r="AP647" s="557"/>
      <c r="AQ647" s="577" t="s">
        <v>16690</v>
      </c>
      <c r="AR647" s="557"/>
      <c r="AS647" s="557"/>
      <c r="AT647" s="542" t="s">
        <v>16691</v>
      </c>
      <c r="AU647" s="499" t="s">
        <v>16692</v>
      </c>
      <c r="AV647" s="499" t="s">
        <v>16693</v>
      </c>
      <c r="AW647" s="513" t="s">
        <v>16694</v>
      </c>
      <c r="AX647" s="513" t="s">
        <v>16695</v>
      </c>
      <c r="AY647" s="612" t="s">
        <v>16696</v>
      </c>
    </row>
    <row r="648" spans="2:51" ht="15" customHeight="1" outlineLevel="1" thickBot="1">
      <c r="B648" s="1735" t="s">
        <v>16697</v>
      </c>
      <c r="C648" s="544"/>
      <c r="D648" s="544"/>
      <c r="E648" s="544"/>
      <c r="F648" s="544"/>
      <c r="G648" s="544"/>
      <c r="H648" s="545"/>
      <c r="I648" s="546"/>
      <c r="J648" s="548"/>
      <c r="K648" s="548"/>
      <c r="L648" s="539">
        <f t="shared" si="60"/>
        <v>0</v>
      </c>
      <c r="M648" s="564"/>
      <c r="N648" s="559"/>
      <c r="O648" s="564"/>
      <c r="P648" s="564"/>
      <c r="Q648" s="542">
        <f t="shared" si="61"/>
        <v>0</v>
      </c>
      <c r="R648" s="550">
        <f t="shared" si="62"/>
        <v>0</v>
      </c>
      <c r="S648" s="550">
        <f t="shared" si="63"/>
        <v>0</v>
      </c>
      <c r="T648" s="547">
        <v>0</v>
      </c>
      <c r="U648" s="547">
        <v>0</v>
      </c>
      <c r="V648" s="547">
        <v>0</v>
      </c>
      <c r="X648" s="231" t="s">
        <v>16698</v>
      </c>
      <c r="Z648" s="1369"/>
      <c r="AB648" s="1361"/>
      <c r="AC648" s="1362"/>
      <c r="AD648" s="582">
        <v>633</v>
      </c>
      <c r="AE648" s="576" t="s">
        <v>16699</v>
      </c>
      <c r="AF648" s="593" t="s">
        <v>16700</v>
      </c>
      <c r="AG648" s="593" t="s">
        <v>16701</v>
      </c>
      <c r="AH648" s="593" t="s">
        <v>16702</v>
      </c>
      <c r="AI648" s="593" t="s">
        <v>16703</v>
      </c>
      <c r="AJ648" s="593" t="s">
        <v>16704</v>
      </c>
      <c r="AK648" s="594" t="s">
        <v>16705</v>
      </c>
      <c r="AL648" s="595" t="s">
        <v>16706</v>
      </c>
      <c r="AM648" s="596" t="s">
        <v>16707</v>
      </c>
      <c r="AN648" s="596" t="s">
        <v>16708</v>
      </c>
      <c r="AO648" s="539" t="s">
        <v>16709</v>
      </c>
      <c r="AP648" s="557"/>
      <c r="AQ648" s="577" t="s">
        <v>16710</v>
      </c>
      <c r="AR648" s="557"/>
      <c r="AS648" s="557"/>
      <c r="AT648" s="542" t="s">
        <v>16711</v>
      </c>
      <c r="AU648" s="499" t="s">
        <v>16712</v>
      </c>
      <c r="AV648" s="499" t="s">
        <v>16713</v>
      </c>
      <c r="AW648" s="513" t="s">
        <v>16714</v>
      </c>
      <c r="AX648" s="513" t="s">
        <v>16715</v>
      </c>
      <c r="AY648" s="612" t="s">
        <v>16716</v>
      </c>
    </row>
    <row r="649" spans="2:51" ht="15" customHeight="1" outlineLevel="1" thickBot="1">
      <c r="B649" s="1735" t="s">
        <v>16717</v>
      </c>
      <c r="C649" s="544"/>
      <c r="D649" s="544"/>
      <c r="E649" s="544"/>
      <c r="F649" s="544"/>
      <c r="G649" s="544"/>
      <c r="H649" s="545"/>
      <c r="I649" s="546"/>
      <c r="J649" s="548"/>
      <c r="K649" s="548"/>
      <c r="L649" s="539">
        <f t="shared" si="60"/>
        <v>0</v>
      </c>
      <c r="M649" s="564"/>
      <c r="N649" s="559"/>
      <c r="O649" s="564"/>
      <c r="P649" s="564"/>
      <c r="Q649" s="542">
        <f t="shared" si="61"/>
        <v>0</v>
      </c>
      <c r="R649" s="550">
        <f t="shared" si="62"/>
        <v>0</v>
      </c>
      <c r="S649" s="550">
        <f t="shared" si="63"/>
        <v>0</v>
      </c>
      <c r="T649" s="547">
        <v>0</v>
      </c>
      <c r="U649" s="547">
        <v>0</v>
      </c>
      <c r="V649" s="547">
        <v>0</v>
      </c>
      <c r="X649" s="231" t="s">
        <v>16718</v>
      </c>
      <c r="Z649" s="1369"/>
      <c r="AB649" s="1361"/>
      <c r="AC649" s="1362"/>
      <c r="AD649" s="582">
        <v>634</v>
      </c>
      <c r="AE649" s="576" t="s">
        <v>16719</v>
      </c>
      <c r="AF649" s="593" t="s">
        <v>16720</v>
      </c>
      <c r="AG649" s="593" t="s">
        <v>16721</v>
      </c>
      <c r="AH649" s="593" t="s">
        <v>16722</v>
      </c>
      <c r="AI649" s="593" t="s">
        <v>16723</v>
      </c>
      <c r="AJ649" s="593" t="s">
        <v>16724</v>
      </c>
      <c r="AK649" s="594" t="s">
        <v>16725</v>
      </c>
      <c r="AL649" s="595" t="s">
        <v>16726</v>
      </c>
      <c r="AM649" s="596" t="s">
        <v>16727</v>
      </c>
      <c r="AN649" s="596" t="s">
        <v>16728</v>
      </c>
      <c r="AO649" s="539" t="s">
        <v>16729</v>
      </c>
      <c r="AP649" s="557"/>
      <c r="AQ649" s="577" t="s">
        <v>16730</v>
      </c>
      <c r="AR649" s="557"/>
      <c r="AS649" s="557"/>
      <c r="AT649" s="542" t="s">
        <v>16731</v>
      </c>
      <c r="AU649" s="499" t="s">
        <v>16732</v>
      </c>
      <c r="AV649" s="499" t="s">
        <v>16733</v>
      </c>
      <c r="AW649" s="513" t="s">
        <v>16734</v>
      </c>
      <c r="AX649" s="513" t="s">
        <v>16735</v>
      </c>
      <c r="AY649" s="612" t="s">
        <v>16736</v>
      </c>
    </row>
    <row r="650" spans="2:51" ht="15" customHeight="1" outlineLevel="1" thickBot="1">
      <c r="B650" s="1735" t="s">
        <v>16737</v>
      </c>
      <c r="C650" s="544"/>
      <c r="D650" s="544"/>
      <c r="E650" s="544"/>
      <c r="F650" s="544"/>
      <c r="G650" s="544"/>
      <c r="H650" s="545"/>
      <c r="I650" s="546"/>
      <c r="J650" s="548"/>
      <c r="K650" s="548"/>
      <c r="L650" s="539">
        <f t="shared" si="60"/>
        <v>0</v>
      </c>
      <c r="M650" s="564"/>
      <c r="N650" s="559"/>
      <c r="O650" s="564"/>
      <c r="P650" s="564"/>
      <c r="Q650" s="542">
        <f t="shared" si="61"/>
        <v>0</v>
      </c>
      <c r="R650" s="550">
        <f t="shared" si="62"/>
        <v>0</v>
      </c>
      <c r="S650" s="550">
        <f t="shared" si="63"/>
        <v>0</v>
      </c>
      <c r="T650" s="547">
        <v>0</v>
      </c>
      <c r="U650" s="547">
        <v>0</v>
      </c>
      <c r="V650" s="547">
        <v>0</v>
      </c>
      <c r="X650" s="231" t="s">
        <v>16738</v>
      </c>
      <c r="Z650" s="1369"/>
      <c r="AB650" s="1361"/>
      <c r="AC650" s="1362"/>
      <c r="AD650" s="582">
        <v>635</v>
      </c>
      <c r="AE650" s="576" t="s">
        <v>16739</v>
      </c>
      <c r="AF650" s="593" t="s">
        <v>16740</v>
      </c>
      <c r="AG650" s="593" t="s">
        <v>16741</v>
      </c>
      <c r="AH650" s="593" t="s">
        <v>16742</v>
      </c>
      <c r="AI650" s="593" t="s">
        <v>16743</v>
      </c>
      <c r="AJ650" s="593" t="s">
        <v>16744</v>
      </c>
      <c r="AK650" s="594" t="s">
        <v>16745</v>
      </c>
      <c r="AL650" s="595" t="s">
        <v>16746</v>
      </c>
      <c r="AM650" s="596" t="s">
        <v>16747</v>
      </c>
      <c r="AN650" s="596" t="s">
        <v>16748</v>
      </c>
      <c r="AO650" s="539" t="s">
        <v>16749</v>
      </c>
      <c r="AP650" s="557"/>
      <c r="AQ650" s="577" t="s">
        <v>16750</v>
      </c>
      <c r="AR650" s="557"/>
      <c r="AS650" s="557"/>
      <c r="AT650" s="542" t="s">
        <v>16751</v>
      </c>
      <c r="AU650" s="499" t="s">
        <v>16752</v>
      </c>
      <c r="AV650" s="499" t="s">
        <v>16753</v>
      </c>
      <c r="AW650" s="513" t="s">
        <v>16754</v>
      </c>
      <c r="AX650" s="513" t="s">
        <v>16755</v>
      </c>
      <c r="AY650" s="612" t="s">
        <v>16756</v>
      </c>
    </row>
    <row r="651" spans="2:51" ht="15" customHeight="1" outlineLevel="1" thickBot="1">
      <c r="B651" s="1735" t="s">
        <v>16757</v>
      </c>
      <c r="C651" s="544"/>
      <c r="D651" s="544"/>
      <c r="E651" s="544"/>
      <c r="F651" s="544"/>
      <c r="G651" s="544"/>
      <c r="H651" s="545"/>
      <c r="I651" s="546"/>
      <c r="J651" s="548"/>
      <c r="K651" s="548"/>
      <c r="L651" s="539">
        <f t="shared" si="60"/>
        <v>0</v>
      </c>
      <c r="M651" s="564"/>
      <c r="N651" s="559"/>
      <c r="O651" s="564"/>
      <c r="P651" s="564"/>
      <c r="Q651" s="542">
        <f t="shared" si="61"/>
        <v>0</v>
      </c>
      <c r="R651" s="550">
        <f t="shared" si="62"/>
        <v>0</v>
      </c>
      <c r="S651" s="550">
        <f t="shared" si="63"/>
        <v>0</v>
      </c>
      <c r="T651" s="547">
        <v>0</v>
      </c>
      <c r="U651" s="547">
        <v>0</v>
      </c>
      <c r="V651" s="547">
        <v>0</v>
      </c>
      <c r="X651" s="231" t="s">
        <v>16758</v>
      </c>
      <c r="Z651" s="1369"/>
      <c r="AB651" s="1361"/>
      <c r="AC651" s="1362"/>
      <c r="AD651" s="582">
        <v>636</v>
      </c>
      <c r="AE651" s="576" t="s">
        <v>16759</v>
      </c>
      <c r="AF651" s="593" t="s">
        <v>16760</v>
      </c>
      <c r="AG651" s="593" t="s">
        <v>16761</v>
      </c>
      <c r="AH651" s="593" t="s">
        <v>16762</v>
      </c>
      <c r="AI651" s="593" t="s">
        <v>16763</v>
      </c>
      <c r="AJ651" s="593" t="s">
        <v>16764</v>
      </c>
      <c r="AK651" s="594" t="s">
        <v>16765</v>
      </c>
      <c r="AL651" s="595" t="s">
        <v>16766</v>
      </c>
      <c r="AM651" s="596" t="s">
        <v>16767</v>
      </c>
      <c r="AN651" s="596" t="s">
        <v>16768</v>
      </c>
      <c r="AO651" s="539" t="s">
        <v>16769</v>
      </c>
      <c r="AP651" s="557"/>
      <c r="AQ651" s="577" t="s">
        <v>16770</v>
      </c>
      <c r="AR651" s="557"/>
      <c r="AS651" s="557"/>
      <c r="AT651" s="542" t="s">
        <v>16771</v>
      </c>
      <c r="AU651" s="499" t="s">
        <v>16772</v>
      </c>
      <c r="AV651" s="499" t="s">
        <v>16773</v>
      </c>
      <c r="AW651" s="513" t="s">
        <v>16774</v>
      </c>
      <c r="AX651" s="513" t="s">
        <v>16775</v>
      </c>
      <c r="AY651" s="612" t="s">
        <v>16776</v>
      </c>
    </row>
    <row r="652" spans="2:51" ht="15" customHeight="1" outlineLevel="1" thickBot="1">
      <c r="B652" s="1735" t="s">
        <v>16777</v>
      </c>
      <c r="C652" s="544"/>
      <c r="D652" s="544"/>
      <c r="E652" s="544"/>
      <c r="F652" s="544"/>
      <c r="G652" s="544"/>
      <c r="H652" s="545"/>
      <c r="I652" s="546"/>
      <c r="J652" s="548"/>
      <c r="K652" s="548"/>
      <c r="L652" s="539">
        <f t="shared" si="60"/>
        <v>0</v>
      </c>
      <c r="M652" s="564"/>
      <c r="N652" s="559"/>
      <c r="O652" s="564"/>
      <c r="P652" s="564"/>
      <c r="Q652" s="542">
        <f t="shared" si="61"/>
        <v>0</v>
      </c>
      <c r="R652" s="550">
        <f t="shared" si="62"/>
        <v>0</v>
      </c>
      <c r="S652" s="550">
        <f t="shared" si="63"/>
        <v>0</v>
      </c>
      <c r="T652" s="547">
        <v>0</v>
      </c>
      <c r="U652" s="547">
        <v>0</v>
      </c>
      <c r="V652" s="547">
        <v>0</v>
      </c>
      <c r="X652" s="231" t="s">
        <v>16778</v>
      </c>
      <c r="Z652" s="1369"/>
      <c r="AB652" s="1361"/>
      <c r="AC652" s="1362"/>
      <c r="AD652" s="582">
        <v>637</v>
      </c>
      <c r="AE652" s="576" t="s">
        <v>16779</v>
      </c>
      <c r="AF652" s="593" t="s">
        <v>16780</v>
      </c>
      <c r="AG652" s="593" t="s">
        <v>16781</v>
      </c>
      <c r="AH652" s="593" t="s">
        <v>16782</v>
      </c>
      <c r="AI652" s="593" t="s">
        <v>16783</v>
      </c>
      <c r="AJ652" s="593" t="s">
        <v>16784</v>
      </c>
      <c r="AK652" s="594" t="s">
        <v>16785</v>
      </c>
      <c r="AL652" s="595" t="s">
        <v>16786</v>
      </c>
      <c r="AM652" s="596" t="s">
        <v>16787</v>
      </c>
      <c r="AN652" s="596" t="s">
        <v>16788</v>
      </c>
      <c r="AO652" s="539" t="s">
        <v>16789</v>
      </c>
      <c r="AP652" s="557"/>
      <c r="AQ652" s="577" t="s">
        <v>16790</v>
      </c>
      <c r="AR652" s="557"/>
      <c r="AS652" s="557"/>
      <c r="AT652" s="542" t="s">
        <v>16791</v>
      </c>
      <c r="AU652" s="499" t="s">
        <v>16792</v>
      </c>
      <c r="AV652" s="499" t="s">
        <v>16793</v>
      </c>
      <c r="AW652" s="513" t="s">
        <v>16794</v>
      </c>
      <c r="AX652" s="513" t="s">
        <v>16795</v>
      </c>
      <c r="AY652" s="612" t="s">
        <v>16796</v>
      </c>
    </row>
    <row r="653" spans="2:51" ht="15" customHeight="1" outlineLevel="1" thickBot="1">
      <c r="B653" s="1735" t="s">
        <v>16797</v>
      </c>
      <c r="C653" s="544"/>
      <c r="D653" s="544"/>
      <c r="E653" s="544"/>
      <c r="F653" s="544"/>
      <c r="G653" s="544"/>
      <c r="H653" s="545"/>
      <c r="I653" s="546"/>
      <c r="J653" s="548"/>
      <c r="K653" s="548"/>
      <c r="L653" s="539">
        <f t="shared" si="60"/>
        <v>0</v>
      </c>
      <c r="M653" s="564"/>
      <c r="N653" s="559"/>
      <c r="O653" s="564"/>
      <c r="P653" s="564"/>
      <c r="Q653" s="542">
        <f t="shared" si="61"/>
        <v>0</v>
      </c>
      <c r="R653" s="550">
        <f t="shared" si="62"/>
        <v>0</v>
      </c>
      <c r="S653" s="550">
        <f t="shared" si="63"/>
        <v>0</v>
      </c>
      <c r="T653" s="547">
        <v>0</v>
      </c>
      <c r="U653" s="547">
        <v>0</v>
      </c>
      <c r="V653" s="547">
        <v>0</v>
      </c>
      <c r="X653" s="231" t="s">
        <v>16798</v>
      </c>
      <c r="Z653" s="1369"/>
      <c r="AB653" s="1361"/>
      <c r="AC653" s="1362"/>
      <c r="AD653" s="582">
        <v>638</v>
      </c>
      <c r="AE653" s="576" t="s">
        <v>16799</v>
      </c>
      <c r="AF653" s="593" t="s">
        <v>16800</v>
      </c>
      <c r="AG653" s="593" t="s">
        <v>16801</v>
      </c>
      <c r="AH653" s="593" t="s">
        <v>16802</v>
      </c>
      <c r="AI653" s="593" t="s">
        <v>16803</v>
      </c>
      <c r="AJ653" s="593" t="s">
        <v>16804</v>
      </c>
      <c r="AK653" s="594" t="s">
        <v>16805</v>
      </c>
      <c r="AL653" s="595" t="s">
        <v>16806</v>
      </c>
      <c r="AM653" s="596" t="s">
        <v>16807</v>
      </c>
      <c r="AN653" s="596" t="s">
        <v>16808</v>
      </c>
      <c r="AO653" s="539" t="s">
        <v>16809</v>
      </c>
      <c r="AP653" s="557"/>
      <c r="AQ653" s="577" t="s">
        <v>16810</v>
      </c>
      <c r="AR653" s="557"/>
      <c r="AS653" s="557"/>
      <c r="AT653" s="542" t="s">
        <v>16811</v>
      </c>
      <c r="AU653" s="499" t="s">
        <v>16812</v>
      </c>
      <c r="AV653" s="499" t="s">
        <v>16813</v>
      </c>
      <c r="AW653" s="513" t="s">
        <v>16814</v>
      </c>
      <c r="AX653" s="513" t="s">
        <v>16815</v>
      </c>
      <c r="AY653" s="612" t="s">
        <v>16816</v>
      </c>
    </row>
    <row r="654" spans="2:51" ht="15" customHeight="1" outlineLevel="1" thickBot="1">
      <c r="B654" s="1735" t="s">
        <v>16817</v>
      </c>
      <c r="C654" s="544"/>
      <c r="D654" s="544"/>
      <c r="E654" s="544"/>
      <c r="F654" s="544"/>
      <c r="G654" s="544"/>
      <c r="H654" s="545"/>
      <c r="I654" s="546"/>
      <c r="J654" s="548"/>
      <c r="K654" s="548"/>
      <c r="L654" s="539">
        <f t="shared" si="60"/>
        <v>0</v>
      </c>
      <c r="M654" s="564"/>
      <c r="N654" s="559"/>
      <c r="O654" s="564"/>
      <c r="P654" s="564"/>
      <c r="Q654" s="542">
        <f t="shared" si="61"/>
        <v>0</v>
      </c>
      <c r="R654" s="550">
        <f t="shared" si="62"/>
        <v>0</v>
      </c>
      <c r="S654" s="550">
        <f t="shared" si="63"/>
        <v>0</v>
      </c>
      <c r="T654" s="547">
        <v>0</v>
      </c>
      <c r="U654" s="547">
        <v>0</v>
      </c>
      <c r="V654" s="547">
        <v>0</v>
      </c>
      <c r="X654" s="231" t="s">
        <v>16818</v>
      </c>
      <c r="Z654" s="1369"/>
      <c r="AB654" s="1361"/>
      <c r="AC654" s="1362"/>
      <c r="AD654" s="582">
        <v>639</v>
      </c>
      <c r="AE654" s="576" t="s">
        <v>16819</v>
      </c>
      <c r="AF654" s="593" t="s">
        <v>16820</v>
      </c>
      <c r="AG654" s="593" t="s">
        <v>16821</v>
      </c>
      <c r="AH654" s="593" t="s">
        <v>16822</v>
      </c>
      <c r="AI654" s="593" t="s">
        <v>16823</v>
      </c>
      <c r="AJ654" s="593" t="s">
        <v>16824</v>
      </c>
      <c r="AK654" s="594" t="s">
        <v>16825</v>
      </c>
      <c r="AL654" s="595" t="s">
        <v>16826</v>
      </c>
      <c r="AM654" s="596" t="s">
        <v>16827</v>
      </c>
      <c r="AN654" s="596" t="s">
        <v>16828</v>
      </c>
      <c r="AO654" s="539" t="s">
        <v>16829</v>
      </c>
      <c r="AP654" s="557"/>
      <c r="AQ654" s="577" t="s">
        <v>16830</v>
      </c>
      <c r="AR654" s="557"/>
      <c r="AS654" s="557"/>
      <c r="AT654" s="542" t="s">
        <v>16831</v>
      </c>
      <c r="AU654" s="499" t="s">
        <v>16832</v>
      </c>
      <c r="AV654" s="499" t="s">
        <v>16833</v>
      </c>
      <c r="AW654" s="513" t="s">
        <v>16834</v>
      </c>
      <c r="AX654" s="513" t="s">
        <v>16835</v>
      </c>
      <c r="AY654" s="612" t="s">
        <v>16836</v>
      </c>
    </row>
    <row r="655" spans="2:51" ht="15" customHeight="1" outlineLevel="1" thickBot="1">
      <c r="B655" s="1735" t="s">
        <v>16837</v>
      </c>
      <c r="C655" s="544"/>
      <c r="D655" s="544"/>
      <c r="E655" s="544"/>
      <c r="F655" s="544"/>
      <c r="G655" s="544"/>
      <c r="H655" s="545"/>
      <c r="I655" s="546"/>
      <c r="J655" s="548"/>
      <c r="K655" s="548"/>
      <c r="L655" s="539">
        <f t="shared" si="60"/>
        <v>0</v>
      </c>
      <c r="M655" s="564"/>
      <c r="N655" s="559"/>
      <c r="O655" s="564"/>
      <c r="P655" s="564"/>
      <c r="Q655" s="542">
        <f t="shared" si="61"/>
        <v>0</v>
      </c>
      <c r="R655" s="550">
        <f t="shared" si="62"/>
        <v>0</v>
      </c>
      <c r="S655" s="550">
        <f t="shared" si="63"/>
        <v>0</v>
      </c>
      <c r="T655" s="547">
        <v>0</v>
      </c>
      <c r="U655" s="547">
        <v>0</v>
      </c>
      <c r="V655" s="547">
        <v>0</v>
      </c>
      <c r="X655" s="231" t="s">
        <v>16838</v>
      </c>
      <c r="Z655" s="1369"/>
      <c r="AB655" s="1361"/>
      <c r="AC655" s="1362"/>
      <c r="AD655" s="582">
        <v>640</v>
      </c>
      <c r="AE655" s="576" t="s">
        <v>16839</v>
      </c>
      <c r="AF655" s="593" t="s">
        <v>16840</v>
      </c>
      <c r="AG655" s="593" t="s">
        <v>16841</v>
      </c>
      <c r="AH655" s="593" t="s">
        <v>16842</v>
      </c>
      <c r="AI655" s="593" t="s">
        <v>16843</v>
      </c>
      <c r="AJ655" s="593" t="s">
        <v>16844</v>
      </c>
      <c r="AK655" s="594" t="s">
        <v>16845</v>
      </c>
      <c r="AL655" s="595" t="s">
        <v>16846</v>
      </c>
      <c r="AM655" s="596" t="s">
        <v>16847</v>
      </c>
      <c r="AN655" s="596" t="s">
        <v>16848</v>
      </c>
      <c r="AO655" s="539" t="s">
        <v>16849</v>
      </c>
      <c r="AP655" s="557"/>
      <c r="AQ655" s="577" t="s">
        <v>16850</v>
      </c>
      <c r="AR655" s="557"/>
      <c r="AS655" s="557"/>
      <c r="AT655" s="542" t="s">
        <v>16851</v>
      </c>
      <c r="AU655" s="499" t="s">
        <v>16852</v>
      </c>
      <c r="AV655" s="499" t="s">
        <v>16853</v>
      </c>
      <c r="AW655" s="513" t="s">
        <v>16854</v>
      </c>
      <c r="AX655" s="513" t="s">
        <v>16855</v>
      </c>
      <c r="AY655" s="612" t="s">
        <v>16856</v>
      </c>
    </row>
    <row r="656" spans="2:51" ht="15" customHeight="1" outlineLevel="1" thickBot="1">
      <c r="B656" s="1735" t="s">
        <v>16857</v>
      </c>
      <c r="C656" s="544"/>
      <c r="D656" s="544"/>
      <c r="E656" s="544"/>
      <c r="F656" s="544"/>
      <c r="G656" s="544"/>
      <c r="H656" s="545"/>
      <c r="I656" s="546"/>
      <c r="J656" s="548"/>
      <c r="K656" s="548"/>
      <c r="L656" s="539">
        <f t="shared" si="60"/>
        <v>0</v>
      </c>
      <c r="M656" s="564"/>
      <c r="N656" s="559"/>
      <c r="O656" s="564"/>
      <c r="P656" s="564"/>
      <c r="Q656" s="542">
        <f t="shared" si="61"/>
        <v>0</v>
      </c>
      <c r="R656" s="550">
        <f t="shared" si="62"/>
        <v>0</v>
      </c>
      <c r="S656" s="550">
        <f t="shared" si="63"/>
        <v>0</v>
      </c>
      <c r="T656" s="547">
        <v>0</v>
      </c>
      <c r="U656" s="547">
        <v>0</v>
      </c>
      <c r="V656" s="547">
        <v>0</v>
      </c>
      <c r="X656" s="231" t="s">
        <v>16858</v>
      </c>
      <c r="Z656" s="1369"/>
      <c r="AB656" s="1361"/>
      <c r="AC656" s="1362"/>
      <c r="AD656" s="582">
        <v>641</v>
      </c>
      <c r="AE656" s="576" t="s">
        <v>16859</v>
      </c>
      <c r="AF656" s="593" t="s">
        <v>16860</v>
      </c>
      <c r="AG656" s="593" t="s">
        <v>16861</v>
      </c>
      <c r="AH656" s="593" t="s">
        <v>16862</v>
      </c>
      <c r="AI656" s="593" t="s">
        <v>16863</v>
      </c>
      <c r="AJ656" s="593" t="s">
        <v>16864</v>
      </c>
      <c r="AK656" s="594" t="s">
        <v>16865</v>
      </c>
      <c r="AL656" s="595" t="s">
        <v>16866</v>
      </c>
      <c r="AM656" s="596" t="s">
        <v>16867</v>
      </c>
      <c r="AN656" s="596" t="s">
        <v>16868</v>
      </c>
      <c r="AO656" s="539" t="s">
        <v>16869</v>
      </c>
      <c r="AP656" s="557"/>
      <c r="AQ656" s="577" t="s">
        <v>16870</v>
      </c>
      <c r="AR656" s="557"/>
      <c r="AS656" s="557"/>
      <c r="AT656" s="542" t="s">
        <v>16871</v>
      </c>
      <c r="AU656" s="499" t="s">
        <v>16872</v>
      </c>
      <c r="AV656" s="499" t="s">
        <v>16873</v>
      </c>
      <c r="AW656" s="513" t="s">
        <v>16874</v>
      </c>
      <c r="AX656" s="513" t="s">
        <v>16875</v>
      </c>
      <c r="AY656" s="612" t="s">
        <v>16876</v>
      </c>
    </row>
    <row r="657" spans="2:51" ht="15" customHeight="1" outlineLevel="1" thickBot="1">
      <c r="B657" s="1735" t="s">
        <v>16877</v>
      </c>
      <c r="C657" s="544"/>
      <c r="D657" s="544"/>
      <c r="E657" s="544"/>
      <c r="F657" s="544"/>
      <c r="G657" s="544"/>
      <c r="H657" s="545"/>
      <c r="I657" s="546"/>
      <c r="J657" s="548"/>
      <c r="K657" s="548"/>
      <c r="L657" s="539">
        <f t="shared" si="60"/>
        <v>0</v>
      </c>
      <c r="M657" s="564"/>
      <c r="N657" s="559"/>
      <c r="O657" s="564"/>
      <c r="P657" s="564"/>
      <c r="Q657" s="542">
        <f t="shared" si="61"/>
        <v>0</v>
      </c>
      <c r="R657" s="550">
        <f t="shared" si="62"/>
        <v>0</v>
      </c>
      <c r="S657" s="550">
        <f t="shared" si="63"/>
        <v>0</v>
      </c>
      <c r="T657" s="547">
        <v>0</v>
      </c>
      <c r="U657" s="547">
        <v>0</v>
      </c>
      <c r="V657" s="547">
        <v>0</v>
      </c>
      <c r="X657" s="231" t="s">
        <v>16878</v>
      </c>
      <c r="Z657" s="1369"/>
      <c r="AB657" s="1361"/>
      <c r="AC657" s="1362"/>
      <c r="AD657" s="582">
        <v>642</v>
      </c>
      <c r="AE657" s="576" t="s">
        <v>16879</v>
      </c>
      <c r="AF657" s="593" t="s">
        <v>16880</v>
      </c>
      <c r="AG657" s="593" t="s">
        <v>16881</v>
      </c>
      <c r="AH657" s="593" t="s">
        <v>16882</v>
      </c>
      <c r="AI657" s="593" t="s">
        <v>16883</v>
      </c>
      <c r="AJ657" s="593" t="s">
        <v>16884</v>
      </c>
      <c r="AK657" s="594" t="s">
        <v>16885</v>
      </c>
      <c r="AL657" s="595" t="s">
        <v>16886</v>
      </c>
      <c r="AM657" s="596" t="s">
        <v>16887</v>
      </c>
      <c r="AN657" s="596" t="s">
        <v>16888</v>
      </c>
      <c r="AO657" s="539" t="s">
        <v>16889</v>
      </c>
      <c r="AP657" s="557"/>
      <c r="AQ657" s="577" t="s">
        <v>16890</v>
      </c>
      <c r="AR657" s="557"/>
      <c r="AS657" s="557"/>
      <c r="AT657" s="542" t="s">
        <v>16891</v>
      </c>
      <c r="AU657" s="499" t="s">
        <v>16892</v>
      </c>
      <c r="AV657" s="499" t="s">
        <v>16893</v>
      </c>
      <c r="AW657" s="513" t="s">
        <v>16894</v>
      </c>
      <c r="AX657" s="513" t="s">
        <v>16895</v>
      </c>
      <c r="AY657" s="612" t="s">
        <v>16896</v>
      </c>
    </row>
    <row r="658" spans="2:51" ht="15" customHeight="1" outlineLevel="1" thickBot="1">
      <c r="B658" s="1735" t="s">
        <v>16897</v>
      </c>
      <c r="C658" s="544"/>
      <c r="D658" s="544"/>
      <c r="E658" s="544"/>
      <c r="F658" s="544"/>
      <c r="G658" s="544"/>
      <c r="H658" s="545"/>
      <c r="I658" s="546"/>
      <c r="J658" s="548"/>
      <c r="K658" s="548"/>
      <c r="L658" s="539">
        <f t="shared" si="60"/>
        <v>0</v>
      </c>
      <c r="M658" s="564"/>
      <c r="N658" s="559"/>
      <c r="O658" s="564"/>
      <c r="P658" s="564"/>
      <c r="Q658" s="542">
        <f t="shared" si="61"/>
        <v>0</v>
      </c>
      <c r="R658" s="550">
        <f t="shared" si="62"/>
        <v>0</v>
      </c>
      <c r="S658" s="550">
        <f t="shared" si="63"/>
        <v>0</v>
      </c>
      <c r="T658" s="547">
        <v>0</v>
      </c>
      <c r="U658" s="547">
        <v>0</v>
      </c>
      <c r="V658" s="547">
        <v>0</v>
      </c>
      <c r="X658" s="231" t="s">
        <v>16898</v>
      </c>
      <c r="Z658" s="1369"/>
      <c r="AB658" s="1361"/>
      <c r="AC658" s="1362"/>
      <c r="AD658" s="582">
        <v>643</v>
      </c>
      <c r="AE658" s="576" t="s">
        <v>16899</v>
      </c>
      <c r="AF658" s="593" t="s">
        <v>16900</v>
      </c>
      <c r="AG658" s="593" t="s">
        <v>16901</v>
      </c>
      <c r="AH658" s="593" t="s">
        <v>16902</v>
      </c>
      <c r="AI658" s="593" t="s">
        <v>16903</v>
      </c>
      <c r="AJ658" s="593" t="s">
        <v>16904</v>
      </c>
      <c r="AK658" s="594" t="s">
        <v>16905</v>
      </c>
      <c r="AL658" s="595" t="s">
        <v>16906</v>
      </c>
      <c r="AM658" s="596" t="s">
        <v>16907</v>
      </c>
      <c r="AN658" s="596" t="s">
        <v>16908</v>
      </c>
      <c r="AO658" s="539" t="s">
        <v>16909</v>
      </c>
      <c r="AP658" s="557"/>
      <c r="AQ658" s="577" t="s">
        <v>16910</v>
      </c>
      <c r="AR658" s="557"/>
      <c r="AS658" s="557"/>
      <c r="AT658" s="542" t="s">
        <v>16911</v>
      </c>
      <c r="AU658" s="499" t="s">
        <v>16912</v>
      </c>
      <c r="AV658" s="499" t="s">
        <v>16913</v>
      </c>
      <c r="AW658" s="513" t="s">
        <v>16914</v>
      </c>
      <c r="AX658" s="513" t="s">
        <v>16915</v>
      </c>
      <c r="AY658" s="612" t="s">
        <v>16916</v>
      </c>
    </row>
    <row r="659" spans="2:51" ht="15" customHeight="1" outlineLevel="1" thickBot="1">
      <c r="B659" s="1735" t="s">
        <v>16917</v>
      </c>
      <c r="C659" s="544"/>
      <c r="D659" s="544"/>
      <c r="E659" s="544"/>
      <c r="F659" s="544"/>
      <c r="G659" s="544"/>
      <c r="H659" s="545"/>
      <c r="I659" s="546"/>
      <c r="J659" s="548"/>
      <c r="K659" s="548"/>
      <c r="L659" s="539">
        <f t="shared" si="60"/>
        <v>0</v>
      </c>
      <c r="M659" s="564"/>
      <c r="N659" s="559"/>
      <c r="O659" s="564"/>
      <c r="P659" s="564"/>
      <c r="Q659" s="542">
        <f t="shared" si="61"/>
        <v>0</v>
      </c>
      <c r="R659" s="550">
        <f t="shared" si="62"/>
        <v>0</v>
      </c>
      <c r="S659" s="550">
        <f t="shared" si="63"/>
        <v>0</v>
      </c>
      <c r="T659" s="547">
        <v>0</v>
      </c>
      <c r="U659" s="547">
        <v>0</v>
      </c>
      <c r="V659" s="547">
        <v>0</v>
      </c>
      <c r="X659" s="231" t="s">
        <v>16918</v>
      </c>
      <c r="Z659" s="1369"/>
      <c r="AB659" s="1361"/>
      <c r="AC659" s="1362"/>
      <c r="AD659" s="582">
        <v>644</v>
      </c>
      <c r="AE659" s="576" t="s">
        <v>16919</v>
      </c>
      <c r="AF659" s="593" t="s">
        <v>16920</v>
      </c>
      <c r="AG659" s="593" t="s">
        <v>16921</v>
      </c>
      <c r="AH659" s="593" t="s">
        <v>16922</v>
      </c>
      <c r="AI659" s="593" t="s">
        <v>16923</v>
      </c>
      <c r="AJ659" s="593" t="s">
        <v>16924</v>
      </c>
      <c r="AK659" s="594" t="s">
        <v>16925</v>
      </c>
      <c r="AL659" s="595" t="s">
        <v>16926</v>
      </c>
      <c r="AM659" s="596" t="s">
        <v>16927</v>
      </c>
      <c r="AN659" s="596" t="s">
        <v>16928</v>
      </c>
      <c r="AO659" s="539" t="s">
        <v>16929</v>
      </c>
      <c r="AP659" s="557"/>
      <c r="AQ659" s="577" t="s">
        <v>16930</v>
      </c>
      <c r="AR659" s="557"/>
      <c r="AS659" s="557"/>
      <c r="AT659" s="542" t="s">
        <v>16931</v>
      </c>
      <c r="AU659" s="499" t="s">
        <v>16932</v>
      </c>
      <c r="AV659" s="499" t="s">
        <v>16933</v>
      </c>
      <c r="AW659" s="513" t="s">
        <v>16934</v>
      </c>
      <c r="AX659" s="513" t="s">
        <v>16935</v>
      </c>
      <c r="AY659" s="612" t="s">
        <v>16936</v>
      </c>
    </row>
    <row r="660" spans="2:51" ht="15" customHeight="1" outlineLevel="1" thickBot="1">
      <c r="B660" s="1735" t="s">
        <v>16937</v>
      </c>
      <c r="C660" s="544"/>
      <c r="D660" s="544"/>
      <c r="E660" s="544"/>
      <c r="F660" s="544"/>
      <c r="G660" s="544"/>
      <c r="H660" s="545"/>
      <c r="I660" s="546"/>
      <c r="J660" s="548"/>
      <c r="K660" s="548"/>
      <c r="L660" s="539">
        <f t="shared" si="60"/>
        <v>0</v>
      </c>
      <c r="M660" s="564"/>
      <c r="N660" s="559"/>
      <c r="O660" s="564"/>
      <c r="P660" s="564"/>
      <c r="Q660" s="542">
        <f t="shared" si="61"/>
        <v>0</v>
      </c>
      <c r="R660" s="550">
        <f t="shared" si="62"/>
        <v>0</v>
      </c>
      <c r="S660" s="550">
        <f t="shared" si="63"/>
        <v>0</v>
      </c>
      <c r="T660" s="547">
        <v>0</v>
      </c>
      <c r="U660" s="547">
        <v>0</v>
      </c>
      <c r="V660" s="547">
        <v>0</v>
      </c>
      <c r="X660" s="231" t="s">
        <v>16938</v>
      </c>
      <c r="Z660" s="1369"/>
      <c r="AB660" s="1361"/>
      <c r="AC660" s="1362"/>
      <c r="AD660" s="582">
        <v>645</v>
      </c>
      <c r="AE660" s="576" t="s">
        <v>16939</v>
      </c>
      <c r="AF660" s="593" t="s">
        <v>16940</v>
      </c>
      <c r="AG660" s="593" t="s">
        <v>16941</v>
      </c>
      <c r="AH660" s="593" t="s">
        <v>16942</v>
      </c>
      <c r="AI660" s="593" t="s">
        <v>16943</v>
      </c>
      <c r="AJ660" s="593" t="s">
        <v>16944</v>
      </c>
      <c r="AK660" s="594" t="s">
        <v>16945</v>
      </c>
      <c r="AL660" s="595" t="s">
        <v>16946</v>
      </c>
      <c r="AM660" s="596" t="s">
        <v>16947</v>
      </c>
      <c r="AN660" s="596" t="s">
        <v>16948</v>
      </c>
      <c r="AO660" s="539" t="s">
        <v>16949</v>
      </c>
      <c r="AP660" s="557"/>
      <c r="AQ660" s="577" t="s">
        <v>16950</v>
      </c>
      <c r="AR660" s="557"/>
      <c r="AS660" s="557"/>
      <c r="AT660" s="542" t="s">
        <v>16951</v>
      </c>
      <c r="AU660" s="499" t="s">
        <v>16952</v>
      </c>
      <c r="AV660" s="499" t="s">
        <v>16953</v>
      </c>
      <c r="AW660" s="513" t="s">
        <v>16954</v>
      </c>
      <c r="AX660" s="513" t="s">
        <v>16955</v>
      </c>
      <c r="AY660" s="612" t="s">
        <v>16956</v>
      </c>
    </row>
    <row r="661" spans="2:51" ht="15" customHeight="1" outlineLevel="1" thickBot="1">
      <c r="B661" s="1735" t="s">
        <v>16957</v>
      </c>
      <c r="C661" s="544"/>
      <c r="D661" s="544"/>
      <c r="E661" s="544"/>
      <c r="F661" s="544"/>
      <c r="G661" s="544"/>
      <c r="H661" s="545"/>
      <c r="I661" s="546"/>
      <c r="J661" s="548"/>
      <c r="K661" s="548"/>
      <c r="L661" s="539">
        <f t="shared" si="60"/>
        <v>0</v>
      </c>
      <c r="M661" s="564"/>
      <c r="N661" s="559"/>
      <c r="O661" s="564"/>
      <c r="P661" s="564"/>
      <c r="Q661" s="542">
        <f t="shared" si="61"/>
        <v>0</v>
      </c>
      <c r="R661" s="550">
        <f t="shared" si="62"/>
        <v>0</v>
      </c>
      <c r="S661" s="550">
        <f t="shared" si="63"/>
        <v>0</v>
      </c>
      <c r="T661" s="547">
        <v>0</v>
      </c>
      <c r="U661" s="547">
        <v>0</v>
      </c>
      <c r="V661" s="547">
        <v>0</v>
      </c>
      <c r="X661" s="231" t="s">
        <v>16958</v>
      </c>
      <c r="Z661" s="1369"/>
      <c r="AB661" s="1361"/>
      <c r="AC661" s="1362"/>
      <c r="AD661" s="582">
        <v>646</v>
      </c>
      <c r="AE661" s="576" t="s">
        <v>16959</v>
      </c>
      <c r="AF661" s="593" t="s">
        <v>16960</v>
      </c>
      <c r="AG661" s="593" t="s">
        <v>16961</v>
      </c>
      <c r="AH661" s="593" t="s">
        <v>16962</v>
      </c>
      <c r="AI661" s="593" t="s">
        <v>16963</v>
      </c>
      <c r="AJ661" s="593" t="s">
        <v>16964</v>
      </c>
      <c r="AK661" s="594" t="s">
        <v>16965</v>
      </c>
      <c r="AL661" s="595" t="s">
        <v>16966</v>
      </c>
      <c r="AM661" s="596" t="s">
        <v>16967</v>
      </c>
      <c r="AN661" s="596" t="s">
        <v>16968</v>
      </c>
      <c r="AO661" s="539" t="s">
        <v>16969</v>
      </c>
      <c r="AP661" s="557"/>
      <c r="AQ661" s="577" t="s">
        <v>16970</v>
      </c>
      <c r="AR661" s="557"/>
      <c r="AS661" s="557"/>
      <c r="AT661" s="542" t="s">
        <v>16971</v>
      </c>
      <c r="AU661" s="499" t="s">
        <v>16972</v>
      </c>
      <c r="AV661" s="499" t="s">
        <v>16973</v>
      </c>
      <c r="AW661" s="513" t="s">
        <v>16974</v>
      </c>
      <c r="AX661" s="513" t="s">
        <v>16975</v>
      </c>
      <c r="AY661" s="612" t="s">
        <v>16976</v>
      </c>
    </row>
    <row r="662" spans="2:51" ht="15" customHeight="1" outlineLevel="1" thickBot="1">
      <c r="B662" s="1735" t="s">
        <v>16977</v>
      </c>
      <c r="C662" s="544"/>
      <c r="D662" s="544"/>
      <c r="E662" s="544"/>
      <c r="F662" s="544"/>
      <c r="G662" s="544"/>
      <c r="H662" s="545"/>
      <c r="I662" s="546"/>
      <c r="J662" s="548"/>
      <c r="K662" s="548"/>
      <c r="L662" s="539">
        <f t="shared" si="60"/>
        <v>0</v>
      </c>
      <c r="M662" s="564"/>
      <c r="N662" s="559"/>
      <c r="O662" s="564"/>
      <c r="P662" s="564"/>
      <c r="Q662" s="542">
        <f t="shared" si="61"/>
        <v>0</v>
      </c>
      <c r="R662" s="550">
        <f t="shared" si="62"/>
        <v>0</v>
      </c>
      <c r="S662" s="550">
        <f t="shared" si="63"/>
        <v>0</v>
      </c>
      <c r="T662" s="547">
        <v>0</v>
      </c>
      <c r="U662" s="547">
        <v>0</v>
      </c>
      <c r="V662" s="547">
        <v>0</v>
      </c>
      <c r="X662" s="231" t="s">
        <v>16978</v>
      </c>
      <c r="Z662" s="1369"/>
      <c r="AB662" s="1361"/>
      <c r="AC662" s="1362"/>
      <c r="AD662" s="582">
        <v>647</v>
      </c>
      <c r="AE662" s="576" t="s">
        <v>16979</v>
      </c>
      <c r="AF662" s="593" t="s">
        <v>16980</v>
      </c>
      <c r="AG662" s="593" t="s">
        <v>16981</v>
      </c>
      <c r="AH662" s="593" t="s">
        <v>16982</v>
      </c>
      <c r="AI662" s="593" t="s">
        <v>16983</v>
      </c>
      <c r="AJ662" s="593" t="s">
        <v>16984</v>
      </c>
      <c r="AK662" s="594" t="s">
        <v>16985</v>
      </c>
      <c r="AL662" s="595" t="s">
        <v>16986</v>
      </c>
      <c r="AM662" s="596" t="s">
        <v>16987</v>
      </c>
      <c r="AN662" s="596" t="s">
        <v>16988</v>
      </c>
      <c r="AO662" s="539" t="s">
        <v>16989</v>
      </c>
      <c r="AP662" s="557"/>
      <c r="AQ662" s="577" t="s">
        <v>16990</v>
      </c>
      <c r="AR662" s="557"/>
      <c r="AS662" s="557"/>
      <c r="AT662" s="542" t="s">
        <v>16991</v>
      </c>
      <c r="AU662" s="499" t="s">
        <v>16992</v>
      </c>
      <c r="AV662" s="499" t="s">
        <v>16993</v>
      </c>
      <c r="AW662" s="513" t="s">
        <v>16994</v>
      </c>
      <c r="AX662" s="513" t="s">
        <v>16995</v>
      </c>
      <c r="AY662" s="612" t="s">
        <v>16996</v>
      </c>
    </row>
    <row r="663" spans="2:51" ht="15" customHeight="1" outlineLevel="1" thickBot="1">
      <c r="B663" s="1735" t="s">
        <v>16997</v>
      </c>
      <c r="C663" s="544"/>
      <c r="D663" s="544"/>
      <c r="E663" s="544"/>
      <c r="F663" s="544"/>
      <c r="G663" s="544"/>
      <c r="H663" s="545"/>
      <c r="I663" s="546"/>
      <c r="J663" s="548"/>
      <c r="K663" s="548"/>
      <c r="L663" s="539">
        <f t="shared" si="60"/>
        <v>0</v>
      </c>
      <c r="M663" s="564"/>
      <c r="N663" s="559"/>
      <c r="O663" s="564"/>
      <c r="P663" s="564"/>
      <c r="Q663" s="542">
        <f t="shared" si="61"/>
        <v>0</v>
      </c>
      <c r="R663" s="550">
        <f t="shared" si="62"/>
        <v>0</v>
      </c>
      <c r="S663" s="550">
        <f t="shared" si="63"/>
        <v>0</v>
      </c>
      <c r="T663" s="547">
        <v>0</v>
      </c>
      <c r="U663" s="547">
        <v>0</v>
      </c>
      <c r="V663" s="547">
        <v>0</v>
      </c>
      <c r="X663" s="231" t="s">
        <v>16998</v>
      </c>
      <c r="Z663" s="1369"/>
      <c r="AB663" s="1361"/>
      <c r="AC663" s="1362"/>
      <c r="AD663" s="582">
        <v>648</v>
      </c>
      <c r="AE663" s="576" t="s">
        <v>16999</v>
      </c>
      <c r="AF663" s="593" t="s">
        <v>17000</v>
      </c>
      <c r="AG663" s="593" t="s">
        <v>17001</v>
      </c>
      <c r="AH663" s="593" t="s">
        <v>17002</v>
      </c>
      <c r="AI663" s="593" t="s">
        <v>17003</v>
      </c>
      <c r="AJ663" s="593" t="s">
        <v>17004</v>
      </c>
      <c r="AK663" s="594" t="s">
        <v>17005</v>
      </c>
      <c r="AL663" s="595" t="s">
        <v>17006</v>
      </c>
      <c r="AM663" s="596" t="s">
        <v>17007</v>
      </c>
      <c r="AN663" s="596" t="s">
        <v>17008</v>
      </c>
      <c r="AO663" s="539" t="s">
        <v>17009</v>
      </c>
      <c r="AP663" s="557"/>
      <c r="AQ663" s="577" t="s">
        <v>17010</v>
      </c>
      <c r="AR663" s="557"/>
      <c r="AS663" s="557"/>
      <c r="AT663" s="542" t="s">
        <v>17011</v>
      </c>
      <c r="AU663" s="499" t="s">
        <v>17012</v>
      </c>
      <c r="AV663" s="499" t="s">
        <v>17013</v>
      </c>
      <c r="AW663" s="513" t="s">
        <v>17014</v>
      </c>
      <c r="AX663" s="513" t="s">
        <v>17015</v>
      </c>
      <c r="AY663" s="612" t="s">
        <v>17016</v>
      </c>
    </row>
    <row r="664" spans="2:51" ht="15" customHeight="1" outlineLevel="1" thickBot="1">
      <c r="B664" s="1735" t="s">
        <v>17017</v>
      </c>
      <c r="C664" s="544"/>
      <c r="D664" s="544"/>
      <c r="E664" s="544"/>
      <c r="F664" s="544"/>
      <c r="G664" s="544"/>
      <c r="H664" s="545"/>
      <c r="I664" s="546"/>
      <c r="J664" s="548"/>
      <c r="K664" s="548"/>
      <c r="L664" s="539">
        <f t="shared" si="60"/>
        <v>0</v>
      </c>
      <c r="M664" s="564"/>
      <c r="N664" s="559"/>
      <c r="O664" s="564"/>
      <c r="P664" s="564"/>
      <c r="Q664" s="542">
        <f t="shared" si="61"/>
        <v>0</v>
      </c>
      <c r="R664" s="550">
        <f t="shared" si="62"/>
        <v>0</v>
      </c>
      <c r="S664" s="550">
        <f t="shared" si="63"/>
        <v>0</v>
      </c>
      <c r="T664" s="547">
        <v>0</v>
      </c>
      <c r="U664" s="547">
        <v>0</v>
      </c>
      <c r="V664" s="547">
        <v>0</v>
      </c>
      <c r="X664" s="231" t="s">
        <v>17018</v>
      </c>
      <c r="Z664" s="1369"/>
      <c r="AB664" s="1361"/>
      <c r="AC664" s="1362"/>
      <c r="AD664" s="582">
        <v>649</v>
      </c>
      <c r="AE664" s="576" t="s">
        <v>17019</v>
      </c>
      <c r="AF664" s="593" t="s">
        <v>17020</v>
      </c>
      <c r="AG664" s="593" t="s">
        <v>17021</v>
      </c>
      <c r="AH664" s="593" t="s">
        <v>17022</v>
      </c>
      <c r="AI664" s="593" t="s">
        <v>17023</v>
      </c>
      <c r="AJ664" s="593" t="s">
        <v>17024</v>
      </c>
      <c r="AK664" s="594" t="s">
        <v>17025</v>
      </c>
      <c r="AL664" s="595" t="s">
        <v>17026</v>
      </c>
      <c r="AM664" s="596" t="s">
        <v>17027</v>
      </c>
      <c r="AN664" s="596" t="s">
        <v>17028</v>
      </c>
      <c r="AO664" s="539" t="s">
        <v>17029</v>
      </c>
      <c r="AP664" s="557"/>
      <c r="AQ664" s="577" t="s">
        <v>17030</v>
      </c>
      <c r="AR664" s="557"/>
      <c r="AS664" s="557"/>
      <c r="AT664" s="542" t="s">
        <v>17031</v>
      </c>
      <c r="AU664" s="499" t="s">
        <v>17032</v>
      </c>
      <c r="AV664" s="499" t="s">
        <v>17033</v>
      </c>
      <c r="AW664" s="513" t="s">
        <v>17034</v>
      </c>
      <c r="AX664" s="513" t="s">
        <v>17035</v>
      </c>
      <c r="AY664" s="612" t="s">
        <v>17036</v>
      </c>
    </row>
    <row r="665" spans="2:51" ht="15" customHeight="1" outlineLevel="1" thickBot="1">
      <c r="B665" s="1735" t="s">
        <v>17037</v>
      </c>
      <c r="C665" s="544"/>
      <c r="D665" s="544"/>
      <c r="E665" s="544"/>
      <c r="F665" s="544"/>
      <c r="G665" s="544"/>
      <c r="H665" s="545"/>
      <c r="I665" s="546"/>
      <c r="J665" s="548"/>
      <c r="K665" s="548"/>
      <c r="L665" s="539">
        <f t="shared" si="60"/>
        <v>0</v>
      </c>
      <c r="M665" s="564"/>
      <c r="N665" s="559"/>
      <c r="O665" s="564"/>
      <c r="P665" s="564"/>
      <c r="Q665" s="542">
        <f t="shared" si="61"/>
        <v>0</v>
      </c>
      <c r="R665" s="550">
        <f t="shared" si="62"/>
        <v>0</v>
      </c>
      <c r="S665" s="550">
        <f t="shared" si="63"/>
        <v>0</v>
      </c>
      <c r="T665" s="547">
        <v>0</v>
      </c>
      <c r="U665" s="547">
        <v>0</v>
      </c>
      <c r="V665" s="547">
        <v>0</v>
      </c>
      <c r="X665" s="231" t="s">
        <v>17038</v>
      </c>
      <c r="Z665" s="1369"/>
      <c r="AB665" s="1361"/>
      <c r="AC665" s="1362"/>
      <c r="AD665" s="582">
        <v>650</v>
      </c>
      <c r="AE665" s="576" t="s">
        <v>17039</v>
      </c>
      <c r="AF665" s="593" t="s">
        <v>17040</v>
      </c>
      <c r="AG665" s="593" t="s">
        <v>17041</v>
      </c>
      <c r="AH665" s="593" t="s">
        <v>17042</v>
      </c>
      <c r="AI665" s="593" t="s">
        <v>17043</v>
      </c>
      <c r="AJ665" s="593" t="s">
        <v>17044</v>
      </c>
      <c r="AK665" s="594" t="s">
        <v>17045</v>
      </c>
      <c r="AL665" s="595" t="s">
        <v>17046</v>
      </c>
      <c r="AM665" s="596" t="s">
        <v>17047</v>
      </c>
      <c r="AN665" s="596" t="s">
        <v>17048</v>
      </c>
      <c r="AO665" s="539" t="s">
        <v>17049</v>
      </c>
      <c r="AP665" s="557"/>
      <c r="AQ665" s="577" t="s">
        <v>17050</v>
      </c>
      <c r="AR665" s="557"/>
      <c r="AS665" s="557"/>
      <c r="AT665" s="542" t="s">
        <v>17051</v>
      </c>
      <c r="AU665" s="499" t="s">
        <v>17052</v>
      </c>
      <c r="AV665" s="499" t="s">
        <v>17053</v>
      </c>
      <c r="AW665" s="513" t="s">
        <v>17054</v>
      </c>
      <c r="AX665" s="513" t="s">
        <v>17055</v>
      </c>
      <c r="AY665" s="612" t="s">
        <v>17056</v>
      </c>
    </row>
    <row r="666" spans="2:51" ht="15" customHeight="1" outlineLevel="1" thickBot="1">
      <c r="B666" s="1735" t="s">
        <v>17057</v>
      </c>
      <c r="C666" s="544"/>
      <c r="D666" s="544"/>
      <c r="E666" s="544"/>
      <c r="F666" s="544"/>
      <c r="G666" s="544"/>
      <c r="H666" s="545"/>
      <c r="I666" s="546"/>
      <c r="J666" s="548"/>
      <c r="K666" s="548"/>
      <c r="L666" s="539">
        <f t="shared" si="60"/>
        <v>0</v>
      </c>
      <c r="M666" s="564"/>
      <c r="N666" s="559"/>
      <c r="O666" s="564"/>
      <c r="P666" s="564"/>
      <c r="Q666" s="542">
        <f t="shared" si="61"/>
        <v>0</v>
      </c>
      <c r="R666" s="550">
        <f t="shared" si="62"/>
        <v>0</v>
      </c>
      <c r="S666" s="550">
        <f t="shared" si="63"/>
        <v>0</v>
      </c>
      <c r="T666" s="547">
        <v>0</v>
      </c>
      <c r="U666" s="547">
        <v>0</v>
      </c>
      <c r="V666" s="547">
        <v>0</v>
      </c>
      <c r="X666" s="231" t="s">
        <v>17058</v>
      </c>
      <c r="Z666" s="1369"/>
      <c r="AB666" s="1361"/>
      <c r="AC666" s="1362"/>
      <c r="AD666" s="582">
        <v>651</v>
      </c>
      <c r="AE666" s="576" t="s">
        <v>17059</v>
      </c>
      <c r="AF666" s="593" t="s">
        <v>17060</v>
      </c>
      <c r="AG666" s="593" t="s">
        <v>17061</v>
      </c>
      <c r="AH666" s="593" t="s">
        <v>17062</v>
      </c>
      <c r="AI666" s="593" t="s">
        <v>17063</v>
      </c>
      <c r="AJ666" s="593" t="s">
        <v>17064</v>
      </c>
      <c r="AK666" s="594" t="s">
        <v>17065</v>
      </c>
      <c r="AL666" s="595" t="s">
        <v>17066</v>
      </c>
      <c r="AM666" s="596" t="s">
        <v>17067</v>
      </c>
      <c r="AN666" s="596" t="s">
        <v>17068</v>
      </c>
      <c r="AO666" s="539" t="s">
        <v>17069</v>
      </c>
      <c r="AP666" s="557"/>
      <c r="AQ666" s="577" t="s">
        <v>17070</v>
      </c>
      <c r="AR666" s="557"/>
      <c r="AS666" s="557"/>
      <c r="AT666" s="542" t="s">
        <v>17071</v>
      </c>
      <c r="AU666" s="499" t="s">
        <v>17072</v>
      </c>
      <c r="AV666" s="499" t="s">
        <v>17073</v>
      </c>
      <c r="AW666" s="513" t="s">
        <v>17074</v>
      </c>
      <c r="AX666" s="513" t="s">
        <v>17075</v>
      </c>
      <c r="AY666" s="612" t="s">
        <v>17076</v>
      </c>
    </row>
    <row r="667" spans="2:51" ht="15" customHeight="1" outlineLevel="1" thickBot="1">
      <c r="B667" s="1735" t="s">
        <v>17077</v>
      </c>
      <c r="C667" s="544"/>
      <c r="D667" s="544"/>
      <c r="E667" s="544"/>
      <c r="F667" s="544"/>
      <c r="G667" s="544"/>
      <c r="H667" s="545"/>
      <c r="I667" s="546"/>
      <c r="J667" s="548"/>
      <c r="K667" s="548"/>
      <c r="L667" s="539">
        <f t="shared" si="60"/>
        <v>0</v>
      </c>
      <c r="M667" s="564"/>
      <c r="N667" s="559"/>
      <c r="O667" s="564"/>
      <c r="P667" s="564"/>
      <c r="Q667" s="542">
        <f t="shared" si="61"/>
        <v>0</v>
      </c>
      <c r="R667" s="550">
        <f t="shared" si="62"/>
        <v>0</v>
      </c>
      <c r="S667" s="550">
        <f t="shared" si="63"/>
        <v>0</v>
      </c>
      <c r="T667" s="547">
        <v>0</v>
      </c>
      <c r="U667" s="547">
        <v>0</v>
      </c>
      <c r="V667" s="547">
        <v>0</v>
      </c>
      <c r="X667" s="231" t="s">
        <v>17078</v>
      </c>
      <c r="Z667" s="1369"/>
      <c r="AB667" s="1361"/>
      <c r="AC667" s="1362"/>
      <c r="AD667" s="582">
        <v>652</v>
      </c>
      <c r="AE667" s="576" t="s">
        <v>17079</v>
      </c>
      <c r="AF667" s="593" t="s">
        <v>17080</v>
      </c>
      <c r="AG667" s="593" t="s">
        <v>17081</v>
      </c>
      <c r="AH667" s="593" t="s">
        <v>17082</v>
      </c>
      <c r="AI667" s="593" t="s">
        <v>17083</v>
      </c>
      <c r="AJ667" s="593" t="s">
        <v>17084</v>
      </c>
      <c r="AK667" s="594" t="s">
        <v>17085</v>
      </c>
      <c r="AL667" s="595" t="s">
        <v>17086</v>
      </c>
      <c r="AM667" s="596" t="s">
        <v>17087</v>
      </c>
      <c r="AN667" s="596" t="s">
        <v>17088</v>
      </c>
      <c r="AO667" s="539" t="s">
        <v>17089</v>
      </c>
      <c r="AP667" s="557"/>
      <c r="AQ667" s="577" t="s">
        <v>17090</v>
      </c>
      <c r="AR667" s="557"/>
      <c r="AS667" s="557"/>
      <c r="AT667" s="542" t="s">
        <v>17091</v>
      </c>
      <c r="AU667" s="499" t="s">
        <v>17092</v>
      </c>
      <c r="AV667" s="499" t="s">
        <v>17093</v>
      </c>
      <c r="AW667" s="513" t="s">
        <v>17094</v>
      </c>
      <c r="AX667" s="513" t="s">
        <v>17095</v>
      </c>
      <c r="AY667" s="612" t="s">
        <v>17096</v>
      </c>
    </row>
    <row r="668" spans="2:51" ht="15" customHeight="1" outlineLevel="1" thickBot="1">
      <c r="B668" s="1735" t="s">
        <v>17097</v>
      </c>
      <c r="C668" s="544"/>
      <c r="D668" s="544"/>
      <c r="E668" s="544"/>
      <c r="F668" s="544"/>
      <c r="G668" s="544"/>
      <c r="H668" s="545"/>
      <c r="I668" s="546"/>
      <c r="J668" s="548"/>
      <c r="K668" s="548"/>
      <c r="L668" s="539">
        <f t="shared" si="60"/>
        <v>0</v>
      </c>
      <c r="M668" s="564"/>
      <c r="N668" s="559"/>
      <c r="O668" s="564"/>
      <c r="P668" s="564"/>
      <c r="Q668" s="542">
        <f t="shared" si="61"/>
        <v>0</v>
      </c>
      <c r="R668" s="550">
        <f t="shared" si="62"/>
        <v>0</v>
      </c>
      <c r="S668" s="550">
        <f t="shared" si="63"/>
        <v>0</v>
      </c>
      <c r="T668" s="547">
        <v>0</v>
      </c>
      <c r="U668" s="547">
        <v>0</v>
      </c>
      <c r="V668" s="547">
        <v>0</v>
      </c>
      <c r="X668" s="231" t="s">
        <v>17098</v>
      </c>
      <c r="Z668" s="1369"/>
      <c r="AB668" s="1361"/>
      <c r="AC668" s="1362"/>
      <c r="AD668" s="582">
        <v>653</v>
      </c>
      <c r="AE668" s="576" t="s">
        <v>17099</v>
      </c>
      <c r="AF668" s="593" t="s">
        <v>17100</v>
      </c>
      <c r="AG668" s="593" t="s">
        <v>17101</v>
      </c>
      <c r="AH668" s="593" t="s">
        <v>17102</v>
      </c>
      <c r="AI668" s="593" t="s">
        <v>17103</v>
      </c>
      <c r="AJ668" s="593" t="s">
        <v>17104</v>
      </c>
      <c r="AK668" s="594" t="s">
        <v>17105</v>
      </c>
      <c r="AL668" s="595" t="s">
        <v>17106</v>
      </c>
      <c r="AM668" s="596" t="s">
        <v>17107</v>
      </c>
      <c r="AN668" s="596" t="s">
        <v>17108</v>
      </c>
      <c r="AO668" s="539" t="s">
        <v>17109</v>
      </c>
      <c r="AP668" s="557"/>
      <c r="AQ668" s="577" t="s">
        <v>17110</v>
      </c>
      <c r="AR668" s="557"/>
      <c r="AS668" s="557"/>
      <c r="AT668" s="542" t="s">
        <v>17111</v>
      </c>
      <c r="AU668" s="499" t="s">
        <v>17112</v>
      </c>
      <c r="AV668" s="499" t="s">
        <v>17113</v>
      </c>
      <c r="AW668" s="513" t="s">
        <v>17114</v>
      </c>
      <c r="AX668" s="513" t="s">
        <v>17115</v>
      </c>
      <c r="AY668" s="612" t="s">
        <v>17116</v>
      </c>
    </row>
    <row r="669" spans="2:51" ht="15" thickBot="1">
      <c r="B669" s="1735" t="s">
        <v>17117</v>
      </c>
      <c r="C669" s="544"/>
      <c r="D669" s="544"/>
      <c r="E669" s="544"/>
      <c r="F669" s="544"/>
      <c r="G669" s="544"/>
      <c r="H669" s="545"/>
      <c r="I669" s="546"/>
      <c r="J669" s="548"/>
      <c r="K669" s="548"/>
      <c r="L669" s="539">
        <f t="shared" si="60"/>
        <v>0</v>
      </c>
      <c r="M669" s="564"/>
      <c r="N669" s="559"/>
      <c r="O669" s="564"/>
      <c r="P669" s="564"/>
      <c r="Q669" s="542">
        <f>IF(N669=0,0,((1+N669)*(1+C$825))-1)</f>
        <v>0</v>
      </c>
      <c r="R669" s="550">
        <f t="shared" si="62"/>
        <v>0</v>
      </c>
      <c r="S669" s="550">
        <f t="shared" si="63"/>
        <v>0</v>
      </c>
      <c r="T669" s="547">
        <v>0</v>
      </c>
      <c r="U669" s="547">
        <v>0</v>
      </c>
      <c r="V669" s="547">
        <v>0</v>
      </c>
      <c r="X669" s="231" t="s">
        <v>17118</v>
      </c>
      <c r="Z669" s="1369"/>
      <c r="AB669" s="1361"/>
      <c r="AC669" s="1362"/>
      <c r="AD669" s="582">
        <v>654</v>
      </c>
      <c r="AE669" s="576" t="s">
        <v>17119</v>
      </c>
      <c r="AF669" s="593" t="s">
        <v>17120</v>
      </c>
      <c r="AG669" s="593" t="s">
        <v>17121</v>
      </c>
      <c r="AH669" s="593" t="s">
        <v>17122</v>
      </c>
      <c r="AI669" s="593" t="s">
        <v>17123</v>
      </c>
      <c r="AJ669" s="593" t="s">
        <v>17124</v>
      </c>
      <c r="AK669" s="594" t="s">
        <v>17125</v>
      </c>
      <c r="AL669" s="595" t="s">
        <v>17126</v>
      </c>
      <c r="AM669" s="596" t="s">
        <v>17127</v>
      </c>
      <c r="AN669" s="596" t="s">
        <v>17128</v>
      </c>
      <c r="AO669" s="539" t="s">
        <v>17129</v>
      </c>
      <c r="AP669" s="557"/>
      <c r="AQ669" s="577" t="s">
        <v>17130</v>
      </c>
      <c r="AR669" s="557"/>
      <c r="AS669" s="557"/>
      <c r="AT669" s="542" t="s">
        <v>17131</v>
      </c>
      <c r="AU669" s="499" t="s">
        <v>17132</v>
      </c>
      <c r="AV669" s="499" t="s">
        <v>17133</v>
      </c>
      <c r="AW669" s="513" t="s">
        <v>17134</v>
      </c>
      <c r="AX669" s="513" t="s">
        <v>17135</v>
      </c>
      <c r="AY669" s="612" t="s">
        <v>17136</v>
      </c>
    </row>
    <row r="670" spans="2:51" ht="15" customHeight="1" outlineLevel="1" thickBot="1">
      <c r="B670" s="1735" t="s">
        <v>17137</v>
      </c>
      <c r="C670" s="544"/>
      <c r="D670" s="544"/>
      <c r="E670" s="544"/>
      <c r="F670" s="544"/>
      <c r="G670" s="544"/>
      <c r="H670" s="545"/>
      <c r="I670" s="546"/>
      <c r="J670" s="548"/>
      <c r="K670" s="548"/>
      <c r="L670" s="539">
        <f t="shared" si="60"/>
        <v>0</v>
      </c>
      <c r="M670" s="564"/>
      <c r="N670" s="559"/>
      <c r="O670" s="564"/>
      <c r="P670" s="564"/>
      <c r="Q670" s="542">
        <f t="shared" si="61"/>
        <v>0</v>
      </c>
      <c r="R670" s="550">
        <f t="shared" si="62"/>
        <v>0</v>
      </c>
      <c r="S670" s="550">
        <f t="shared" si="63"/>
        <v>0</v>
      </c>
      <c r="T670" s="547">
        <v>0</v>
      </c>
      <c r="U670" s="547">
        <v>0</v>
      </c>
      <c r="V670" s="547">
        <v>0</v>
      </c>
      <c r="X670" s="231" t="s">
        <v>17138</v>
      </c>
      <c r="Z670" s="1369"/>
      <c r="AB670" s="1361"/>
      <c r="AC670" s="1362"/>
      <c r="AD670" s="582">
        <v>655</v>
      </c>
      <c r="AE670" s="576" t="s">
        <v>17139</v>
      </c>
      <c r="AF670" s="593" t="s">
        <v>17140</v>
      </c>
      <c r="AG670" s="593" t="s">
        <v>17141</v>
      </c>
      <c r="AH670" s="593" t="s">
        <v>17142</v>
      </c>
      <c r="AI670" s="593" t="s">
        <v>17143</v>
      </c>
      <c r="AJ670" s="593" t="s">
        <v>17144</v>
      </c>
      <c r="AK670" s="594" t="s">
        <v>17145</v>
      </c>
      <c r="AL670" s="595" t="s">
        <v>17146</v>
      </c>
      <c r="AM670" s="596" t="s">
        <v>17147</v>
      </c>
      <c r="AN670" s="596" t="s">
        <v>17148</v>
      </c>
      <c r="AO670" s="539" t="s">
        <v>17149</v>
      </c>
      <c r="AP670" s="557"/>
      <c r="AQ670" s="577" t="s">
        <v>17150</v>
      </c>
      <c r="AR670" s="557"/>
      <c r="AS670" s="557"/>
      <c r="AT670" s="542" t="s">
        <v>17151</v>
      </c>
      <c r="AU670" s="499" t="s">
        <v>17152</v>
      </c>
      <c r="AV670" s="499" t="s">
        <v>17153</v>
      </c>
      <c r="AW670" s="513" t="s">
        <v>17154</v>
      </c>
      <c r="AX670" s="513" t="s">
        <v>17155</v>
      </c>
      <c r="AY670" s="612" t="s">
        <v>17156</v>
      </c>
    </row>
    <row r="671" spans="2:51" ht="15" customHeight="1" outlineLevel="1" thickBot="1">
      <c r="B671" s="1735" t="s">
        <v>17157</v>
      </c>
      <c r="C671" s="544"/>
      <c r="D671" s="544"/>
      <c r="E671" s="544"/>
      <c r="F671" s="544"/>
      <c r="G671" s="544"/>
      <c r="H671" s="545"/>
      <c r="I671" s="546"/>
      <c r="J671" s="548"/>
      <c r="K671" s="548"/>
      <c r="L671" s="539">
        <f t="shared" si="60"/>
        <v>0</v>
      </c>
      <c r="M671" s="564"/>
      <c r="N671" s="559"/>
      <c r="O671" s="564"/>
      <c r="P671" s="564"/>
      <c r="Q671" s="542">
        <f t="shared" si="61"/>
        <v>0</v>
      </c>
      <c r="R671" s="550">
        <f t="shared" si="62"/>
        <v>0</v>
      </c>
      <c r="S671" s="550">
        <f t="shared" si="63"/>
        <v>0</v>
      </c>
      <c r="T671" s="547">
        <v>0</v>
      </c>
      <c r="U671" s="547">
        <v>0</v>
      </c>
      <c r="V671" s="547">
        <v>0</v>
      </c>
      <c r="X671" s="231" t="s">
        <v>17158</v>
      </c>
      <c r="Z671" s="1369"/>
      <c r="AB671" s="1361"/>
      <c r="AC671" s="1362"/>
      <c r="AD671" s="582">
        <v>656</v>
      </c>
      <c r="AE671" s="576" t="s">
        <v>17159</v>
      </c>
      <c r="AF671" s="593" t="s">
        <v>17160</v>
      </c>
      <c r="AG671" s="593" t="s">
        <v>17161</v>
      </c>
      <c r="AH671" s="593" t="s">
        <v>17162</v>
      </c>
      <c r="AI671" s="593" t="s">
        <v>17163</v>
      </c>
      <c r="AJ671" s="593" t="s">
        <v>17164</v>
      </c>
      <c r="AK671" s="594" t="s">
        <v>17165</v>
      </c>
      <c r="AL671" s="595" t="s">
        <v>17166</v>
      </c>
      <c r="AM671" s="596" t="s">
        <v>17167</v>
      </c>
      <c r="AN671" s="596" t="s">
        <v>17168</v>
      </c>
      <c r="AO671" s="539" t="s">
        <v>17169</v>
      </c>
      <c r="AP671" s="557"/>
      <c r="AQ671" s="577" t="s">
        <v>17170</v>
      </c>
      <c r="AR671" s="557"/>
      <c r="AS671" s="557"/>
      <c r="AT671" s="542" t="s">
        <v>17171</v>
      </c>
      <c r="AU671" s="499" t="s">
        <v>17172</v>
      </c>
      <c r="AV671" s="499" t="s">
        <v>17173</v>
      </c>
      <c r="AW671" s="513" t="s">
        <v>17174</v>
      </c>
      <c r="AX671" s="513" t="s">
        <v>17175</v>
      </c>
      <c r="AY671" s="612" t="s">
        <v>17176</v>
      </c>
    </row>
    <row r="672" spans="2:51" ht="15" customHeight="1" outlineLevel="1" thickBot="1">
      <c r="B672" s="1735" t="s">
        <v>17177</v>
      </c>
      <c r="C672" s="544"/>
      <c r="D672" s="544"/>
      <c r="E672" s="544"/>
      <c r="F672" s="544"/>
      <c r="G672" s="544"/>
      <c r="H672" s="545"/>
      <c r="I672" s="546"/>
      <c r="J672" s="548"/>
      <c r="K672" s="548"/>
      <c r="L672" s="539">
        <f t="shared" si="60"/>
        <v>0</v>
      </c>
      <c r="M672" s="564"/>
      <c r="N672" s="559"/>
      <c r="O672" s="564"/>
      <c r="P672" s="564"/>
      <c r="Q672" s="542">
        <f t="shared" si="61"/>
        <v>0</v>
      </c>
      <c r="R672" s="550">
        <f t="shared" si="62"/>
        <v>0</v>
      </c>
      <c r="S672" s="550">
        <f t="shared" si="63"/>
        <v>0</v>
      </c>
      <c r="T672" s="547">
        <v>0</v>
      </c>
      <c r="U672" s="547">
        <v>0</v>
      </c>
      <c r="V672" s="547">
        <v>0</v>
      </c>
      <c r="X672" s="231" t="s">
        <v>17178</v>
      </c>
      <c r="Z672" s="1369"/>
      <c r="AB672" s="1361"/>
      <c r="AC672" s="1362"/>
      <c r="AD672" s="582">
        <v>657</v>
      </c>
      <c r="AE672" s="576" t="s">
        <v>17179</v>
      </c>
      <c r="AF672" s="593" t="s">
        <v>17180</v>
      </c>
      <c r="AG672" s="593" t="s">
        <v>17181</v>
      </c>
      <c r="AH672" s="593" t="s">
        <v>17182</v>
      </c>
      <c r="AI672" s="593" t="s">
        <v>17183</v>
      </c>
      <c r="AJ672" s="593" t="s">
        <v>17184</v>
      </c>
      <c r="AK672" s="594" t="s">
        <v>17185</v>
      </c>
      <c r="AL672" s="595" t="s">
        <v>17186</v>
      </c>
      <c r="AM672" s="596" t="s">
        <v>17187</v>
      </c>
      <c r="AN672" s="596" t="s">
        <v>17188</v>
      </c>
      <c r="AO672" s="539" t="s">
        <v>17189</v>
      </c>
      <c r="AP672" s="557"/>
      <c r="AQ672" s="577" t="s">
        <v>17190</v>
      </c>
      <c r="AR672" s="557"/>
      <c r="AS672" s="557"/>
      <c r="AT672" s="542" t="s">
        <v>17191</v>
      </c>
      <c r="AU672" s="499" t="s">
        <v>17192</v>
      </c>
      <c r="AV672" s="499" t="s">
        <v>17193</v>
      </c>
      <c r="AW672" s="513" t="s">
        <v>17194</v>
      </c>
      <c r="AX672" s="513" t="s">
        <v>17195</v>
      </c>
      <c r="AY672" s="612" t="s">
        <v>17196</v>
      </c>
    </row>
    <row r="673" spans="2:51" ht="15" customHeight="1" outlineLevel="1" thickBot="1">
      <c r="B673" s="1735" t="s">
        <v>17197</v>
      </c>
      <c r="C673" s="544"/>
      <c r="D673" s="544"/>
      <c r="E673" s="544"/>
      <c r="F673" s="544"/>
      <c r="G673" s="544"/>
      <c r="H673" s="545"/>
      <c r="I673" s="546"/>
      <c r="J673" s="548"/>
      <c r="K673" s="548"/>
      <c r="L673" s="539">
        <f t="shared" si="60"/>
        <v>0</v>
      </c>
      <c r="M673" s="564"/>
      <c r="N673" s="559"/>
      <c r="O673" s="564"/>
      <c r="P673" s="564"/>
      <c r="Q673" s="542">
        <f t="shared" si="61"/>
        <v>0</v>
      </c>
      <c r="R673" s="550">
        <f t="shared" si="62"/>
        <v>0</v>
      </c>
      <c r="S673" s="550">
        <f t="shared" si="63"/>
        <v>0</v>
      </c>
      <c r="T673" s="547">
        <v>0</v>
      </c>
      <c r="U673" s="547">
        <v>0</v>
      </c>
      <c r="V673" s="547">
        <v>0</v>
      </c>
      <c r="X673" s="231" t="s">
        <v>17198</v>
      </c>
      <c r="Z673" s="1369"/>
      <c r="AB673" s="1361"/>
      <c r="AC673" s="1362"/>
      <c r="AD673" s="582">
        <v>658</v>
      </c>
      <c r="AE673" s="576" t="s">
        <v>17199</v>
      </c>
      <c r="AF673" s="593" t="s">
        <v>17200</v>
      </c>
      <c r="AG673" s="593" t="s">
        <v>17201</v>
      </c>
      <c r="AH673" s="593" t="s">
        <v>17202</v>
      </c>
      <c r="AI673" s="593" t="s">
        <v>17203</v>
      </c>
      <c r="AJ673" s="593" t="s">
        <v>17204</v>
      </c>
      <c r="AK673" s="594" t="s">
        <v>17205</v>
      </c>
      <c r="AL673" s="595" t="s">
        <v>17206</v>
      </c>
      <c r="AM673" s="596" t="s">
        <v>17207</v>
      </c>
      <c r="AN673" s="596" t="s">
        <v>17208</v>
      </c>
      <c r="AO673" s="539" t="s">
        <v>17209</v>
      </c>
      <c r="AP673" s="557"/>
      <c r="AQ673" s="577" t="s">
        <v>17210</v>
      </c>
      <c r="AR673" s="557"/>
      <c r="AS673" s="557"/>
      <c r="AT673" s="542" t="s">
        <v>17211</v>
      </c>
      <c r="AU673" s="499" t="s">
        <v>17212</v>
      </c>
      <c r="AV673" s="499" t="s">
        <v>17213</v>
      </c>
      <c r="AW673" s="513" t="s">
        <v>17214</v>
      </c>
      <c r="AX673" s="513" t="s">
        <v>17215</v>
      </c>
      <c r="AY673" s="612" t="s">
        <v>17216</v>
      </c>
    </row>
    <row r="674" spans="2:51" ht="15" customHeight="1" outlineLevel="1" thickBot="1">
      <c r="B674" s="1735" t="s">
        <v>17217</v>
      </c>
      <c r="C674" s="544"/>
      <c r="D674" s="544"/>
      <c r="E674" s="544"/>
      <c r="F674" s="544"/>
      <c r="G674" s="544"/>
      <c r="H674" s="545"/>
      <c r="I674" s="546"/>
      <c r="J674" s="548"/>
      <c r="K674" s="548"/>
      <c r="L674" s="539">
        <f t="shared" si="60"/>
        <v>0</v>
      </c>
      <c r="M674" s="564"/>
      <c r="N674" s="559"/>
      <c r="O674" s="564"/>
      <c r="P674" s="564"/>
      <c r="Q674" s="542">
        <f t="shared" si="61"/>
        <v>0</v>
      </c>
      <c r="R674" s="550">
        <f t="shared" si="62"/>
        <v>0</v>
      </c>
      <c r="S674" s="550">
        <f t="shared" si="63"/>
        <v>0</v>
      </c>
      <c r="T674" s="547">
        <v>0</v>
      </c>
      <c r="U674" s="547">
        <v>0</v>
      </c>
      <c r="V674" s="547">
        <v>0</v>
      </c>
      <c r="X674" s="231" t="s">
        <v>17218</v>
      </c>
      <c r="Z674" s="1369"/>
      <c r="AB674" s="1361"/>
      <c r="AC674" s="1362"/>
      <c r="AD674" s="582">
        <v>659</v>
      </c>
      <c r="AE674" s="576" t="s">
        <v>17219</v>
      </c>
      <c r="AF674" s="593" t="s">
        <v>17220</v>
      </c>
      <c r="AG674" s="593" t="s">
        <v>17221</v>
      </c>
      <c r="AH674" s="593" t="s">
        <v>17222</v>
      </c>
      <c r="AI674" s="593" t="s">
        <v>17223</v>
      </c>
      <c r="AJ674" s="593" t="s">
        <v>17224</v>
      </c>
      <c r="AK674" s="594" t="s">
        <v>17225</v>
      </c>
      <c r="AL674" s="595" t="s">
        <v>17226</v>
      </c>
      <c r="AM674" s="596" t="s">
        <v>17227</v>
      </c>
      <c r="AN674" s="596" t="s">
        <v>17228</v>
      </c>
      <c r="AO674" s="539" t="s">
        <v>17229</v>
      </c>
      <c r="AP674" s="557"/>
      <c r="AQ674" s="577" t="s">
        <v>17230</v>
      </c>
      <c r="AR674" s="557"/>
      <c r="AS674" s="557"/>
      <c r="AT674" s="542" t="s">
        <v>17231</v>
      </c>
      <c r="AU674" s="499" t="s">
        <v>17232</v>
      </c>
      <c r="AV674" s="499" t="s">
        <v>17233</v>
      </c>
      <c r="AW674" s="513" t="s">
        <v>17234</v>
      </c>
      <c r="AX674" s="513" t="s">
        <v>17235</v>
      </c>
      <c r="AY674" s="612" t="s">
        <v>17236</v>
      </c>
    </row>
    <row r="675" spans="2:51" ht="15" customHeight="1" outlineLevel="1" thickBot="1">
      <c r="B675" s="1735" t="s">
        <v>17237</v>
      </c>
      <c r="C675" s="544"/>
      <c r="D675" s="544"/>
      <c r="E675" s="544"/>
      <c r="F675" s="544"/>
      <c r="G675" s="544"/>
      <c r="H675" s="545"/>
      <c r="I675" s="546"/>
      <c r="J675" s="548"/>
      <c r="K675" s="548"/>
      <c r="L675" s="539">
        <f t="shared" si="60"/>
        <v>0</v>
      </c>
      <c r="M675" s="564"/>
      <c r="N675" s="559"/>
      <c r="O675" s="564"/>
      <c r="P675" s="564"/>
      <c r="Q675" s="542">
        <f t="shared" si="61"/>
        <v>0</v>
      </c>
      <c r="R675" s="550">
        <f t="shared" si="62"/>
        <v>0</v>
      </c>
      <c r="S675" s="550">
        <f t="shared" si="63"/>
        <v>0</v>
      </c>
      <c r="T675" s="547">
        <v>0</v>
      </c>
      <c r="U675" s="547">
        <v>0</v>
      </c>
      <c r="V675" s="547">
        <v>0</v>
      </c>
      <c r="X675" s="231" t="s">
        <v>17238</v>
      </c>
      <c r="Z675" s="1369"/>
      <c r="AB675" s="1361"/>
      <c r="AC675" s="1362"/>
      <c r="AD675" s="582">
        <v>660</v>
      </c>
      <c r="AE675" s="576" t="s">
        <v>17239</v>
      </c>
      <c r="AF675" s="593" t="s">
        <v>17240</v>
      </c>
      <c r="AG675" s="593" t="s">
        <v>17241</v>
      </c>
      <c r="AH675" s="593" t="s">
        <v>17242</v>
      </c>
      <c r="AI675" s="593" t="s">
        <v>17243</v>
      </c>
      <c r="AJ675" s="593" t="s">
        <v>17244</v>
      </c>
      <c r="AK675" s="594" t="s">
        <v>17245</v>
      </c>
      <c r="AL675" s="595" t="s">
        <v>17246</v>
      </c>
      <c r="AM675" s="596" t="s">
        <v>17247</v>
      </c>
      <c r="AN675" s="596" t="s">
        <v>17248</v>
      </c>
      <c r="AO675" s="539" t="s">
        <v>17249</v>
      </c>
      <c r="AP675" s="557"/>
      <c r="AQ675" s="577" t="s">
        <v>17250</v>
      </c>
      <c r="AR675" s="557"/>
      <c r="AS675" s="557"/>
      <c r="AT675" s="542" t="s">
        <v>17251</v>
      </c>
      <c r="AU675" s="499" t="s">
        <v>17252</v>
      </c>
      <c r="AV675" s="499" t="s">
        <v>17253</v>
      </c>
      <c r="AW675" s="513" t="s">
        <v>17254</v>
      </c>
      <c r="AX675" s="513" t="s">
        <v>17255</v>
      </c>
      <c r="AY675" s="612" t="s">
        <v>17256</v>
      </c>
    </row>
    <row r="676" spans="2:51" ht="15" customHeight="1" outlineLevel="1" thickBot="1">
      <c r="B676" s="1735" t="s">
        <v>17257</v>
      </c>
      <c r="C676" s="544"/>
      <c r="D676" s="544"/>
      <c r="E676" s="544"/>
      <c r="F676" s="544"/>
      <c r="G676" s="544"/>
      <c r="H676" s="545"/>
      <c r="I676" s="546"/>
      <c r="J676" s="548"/>
      <c r="K676" s="548"/>
      <c r="L676" s="539">
        <f t="shared" si="60"/>
        <v>0</v>
      </c>
      <c r="M676" s="564"/>
      <c r="N676" s="559"/>
      <c r="O676" s="564"/>
      <c r="P676" s="564"/>
      <c r="Q676" s="542">
        <f t="shared" si="61"/>
        <v>0</v>
      </c>
      <c r="R676" s="550">
        <f t="shared" si="62"/>
        <v>0</v>
      </c>
      <c r="S676" s="550">
        <f t="shared" si="63"/>
        <v>0</v>
      </c>
      <c r="T676" s="547">
        <v>0</v>
      </c>
      <c r="U676" s="547">
        <v>0</v>
      </c>
      <c r="V676" s="547">
        <v>0</v>
      </c>
      <c r="X676" s="231" t="s">
        <v>17258</v>
      </c>
      <c r="Z676" s="1369"/>
      <c r="AB676" s="1361"/>
      <c r="AC676" s="1362"/>
      <c r="AD676" s="582">
        <v>661</v>
      </c>
      <c r="AE676" s="576" t="s">
        <v>17259</v>
      </c>
      <c r="AF676" s="593" t="s">
        <v>17260</v>
      </c>
      <c r="AG676" s="593" t="s">
        <v>17261</v>
      </c>
      <c r="AH676" s="593" t="s">
        <v>17262</v>
      </c>
      <c r="AI676" s="593" t="s">
        <v>17263</v>
      </c>
      <c r="AJ676" s="593" t="s">
        <v>17264</v>
      </c>
      <c r="AK676" s="594" t="s">
        <v>17265</v>
      </c>
      <c r="AL676" s="595" t="s">
        <v>17266</v>
      </c>
      <c r="AM676" s="596" t="s">
        <v>17267</v>
      </c>
      <c r="AN676" s="596" t="s">
        <v>17268</v>
      </c>
      <c r="AO676" s="539" t="s">
        <v>17269</v>
      </c>
      <c r="AP676" s="557"/>
      <c r="AQ676" s="577" t="s">
        <v>17270</v>
      </c>
      <c r="AR676" s="557"/>
      <c r="AS676" s="557"/>
      <c r="AT676" s="542" t="s">
        <v>17271</v>
      </c>
      <c r="AU676" s="499" t="s">
        <v>17272</v>
      </c>
      <c r="AV676" s="499" t="s">
        <v>17273</v>
      </c>
      <c r="AW676" s="513" t="s">
        <v>17274</v>
      </c>
      <c r="AX676" s="513" t="s">
        <v>17275</v>
      </c>
      <c r="AY676" s="612" t="s">
        <v>17276</v>
      </c>
    </row>
    <row r="677" spans="2:51" ht="15" customHeight="1" outlineLevel="1" thickBot="1">
      <c r="B677" s="1735" t="s">
        <v>17277</v>
      </c>
      <c r="C677" s="544"/>
      <c r="D677" s="544"/>
      <c r="E677" s="544"/>
      <c r="F677" s="544"/>
      <c r="G677" s="544"/>
      <c r="H677" s="545"/>
      <c r="I677" s="546"/>
      <c r="J677" s="548"/>
      <c r="K677" s="548"/>
      <c r="L677" s="539">
        <f t="shared" si="60"/>
        <v>0</v>
      </c>
      <c r="M677" s="564"/>
      <c r="N677" s="559"/>
      <c r="O677" s="564"/>
      <c r="P677" s="564"/>
      <c r="Q677" s="542">
        <f t="shared" si="61"/>
        <v>0</v>
      </c>
      <c r="R677" s="550">
        <f t="shared" si="62"/>
        <v>0</v>
      </c>
      <c r="S677" s="550">
        <f t="shared" si="63"/>
        <v>0</v>
      </c>
      <c r="T677" s="547">
        <v>0</v>
      </c>
      <c r="U677" s="547">
        <v>0</v>
      </c>
      <c r="V677" s="547">
        <v>0</v>
      </c>
      <c r="X677" s="231" t="s">
        <v>17278</v>
      </c>
      <c r="Z677" s="1369"/>
      <c r="AB677" s="1361"/>
      <c r="AC677" s="1362"/>
      <c r="AD677" s="582">
        <v>662</v>
      </c>
      <c r="AE677" s="576" t="s">
        <v>17279</v>
      </c>
      <c r="AF677" s="593" t="s">
        <v>17280</v>
      </c>
      <c r="AG677" s="593" t="s">
        <v>17281</v>
      </c>
      <c r="AH677" s="593" t="s">
        <v>17282</v>
      </c>
      <c r="AI677" s="593" t="s">
        <v>17283</v>
      </c>
      <c r="AJ677" s="593" t="s">
        <v>17284</v>
      </c>
      <c r="AK677" s="594" t="s">
        <v>17285</v>
      </c>
      <c r="AL677" s="595" t="s">
        <v>17286</v>
      </c>
      <c r="AM677" s="596" t="s">
        <v>17287</v>
      </c>
      <c r="AN677" s="596" t="s">
        <v>17288</v>
      </c>
      <c r="AO677" s="539" t="s">
        <v>17289</v>
      </c>
      <c r="AP677" s="557"/>
      <c r="AQ677" s="577" t="s">
        <v>17290</v>
      </c>
      <c r="AR677" s="557"/>
      <c r="AS677" s="557"/>
      <c r="AT677" s="542" t="s">
        <v>17291</v>
      </c>
      <c r="AU677" s="499" t="s">
        <v>17292</v>
      </c>
      <c r="AV677" s="499" t="s">
        <v>17293</v>
      </c>
      <c r="AW677" s="513" t="s">
        <v>17294</v>
      </c>
      <c r="AX677" s="513" t="s">
        <v>17295</v>
      </c>
      <c r="AY677" s="612" t="s">
        <v>17296</v>
      </c>
    </row>
    <row r="678" spans="2:51" ht="15" customHeight="1" outlineLevel="1" thickBot="1">
      <c r="B678" s="1735" t="s">
        <v>17297</v>
      </c>
      <c r="C678" s="544"/>
      <c r="D678" s="544"/>
      <c r="E678" s="544"/>
      <c r="F678" s="544"/>
      <c r="G678" s="544"/>
      <c r="H678" s="545"/>
      <c r="I678" s="546"/>
      <c r="J678" s="548"/>
      <c r="K678" s="548"/>
      <c r="L678" s="539">
        <f t="shared" si="60"/>
        <v>0</v>
      </c>
      <c r="M678" s="564"/>
      <c r="N678" s="559"/>
      <c r="O678" s="564"/>
      <c r="P678" s="564"/>
      <c r="Q678" s="542">
        <f t="shared" si="61"/>
        <v>0</v>
      </c>
      <c r="R678" s="550">
        <f t="shared" si="62"/>
        <v>0</v>
      </c>
      <c r="S678" s="550">
        <f t="shared" si="63"/>
        <v>0</v>
      </c>
      <c r="T678" s="547">
        <v>0</v>
      </c>
      <c r="U678" s="547">
        <v>0</v>
      </c>
      <c r="V678" s="547">
        <v>0</v>
      </c>
      <c r="X678" s="231" t="s">
        <v>17298</v>
      </c>
      <c r="Z678" s="1369"/>
      <c r="AB678" s="1361"/>
      <c r="AC678" s="1362"/>
      <c r="AD678" s="582">
        <v>663</v>
      </c>
      <c r="AE678" s="576" t="s">
        <v>17299</v>
      </c>
      <c r="AF678" s="593" t="s">
        <v>17300</v>
      </c>
      <c r="AG678" s="593" t="s">
        <v>17301</v>
      </c>
      <c r="AH678" s="593" t="s">
        <v>17302</v>
      </c>
      <c r="AI678" s="593" t="s">
        <v>17303</v>
      </c>
      <c r="AJ678" s="593" t="s">
        <v>17304</v>
      </c>
      <c r="AK678" s="594" t="s">
        <v>17305</v>
      </c>
      <c r="AL678" s="595" t="s">
        <v>17306</v>
      </c>
      <c r="AM678" s="596" t="s">
        <v>17307</v>
      </c>
      <c r="AN678" s="596" t="s">
        <v>17308</v>
      </c>
      <c r="AO678" s="539" t="s">
        <v>17309</v>
      </c>
      <c r="AP678" s="557"/>
      <c r="AQ678" s="577" t="s">
        <v>17310</v>
      </c>
      <c r="AR678" s="557"/>
      <c r="AS678" s="557"/>
      <c r="AT678" s="542" t="s">
        <v>17311</v>
      </c>
      <c r="AU678" s="499" t="s">
        <v>17312</v>
      </c>
      <c r="AV678" s="499" t="s">
        <v>17313</v>
      </c>
      <c r="AW678" s="513" t="s">
        <v>17314</v>
      </c>
      <c r="AX678" s="513" t="s">
        <v>17315</v>
      </c>
      <c r="AY678" s="612" t="s">
        <v>17316</v>
      </c>
    </row>
    <row r="679" spans="2:51" ht="15" customHeight="1" outlineLevel="1" thickBot="1">
      <c r="B679" s="1735" t="s">
        <v>17317</v>
      </c>
      <c r="C679" s="544"/>
      <c r="D679" s="544"/>
      <c r="E679" s="544"/>
      <c r="F679" s="544"/>
      <c r="G679" s="544"/>
      <c r="H679" s="545"/>
      <c r="I679" s="546"/>
      <c r="J679" s="548"/>
      <c r="K679" s="548"/>
      <c r="L679" s="539">
        <f t="shared" si="60"/>
        <v>0</v>
      </c>
      <c r="M679" s="564"/>
      <c r="N679" s="559"/>
      <c r="O679" s="564"/>
      <c r="P679" s="564"/>
      <c r="Q679" s="542">
        <f t="shared" si="61"/>
        <v>0</v>
      </c>
      <c r="R679" s="550">
        <f t="shared" si="62"/>
        <v>0</v>
      </c>
      <c r="S679" s="550">
        <f t="shared" si="63"/>
        <v>0</v>
      </c>
      <c r="T679" s="547">
        <v>0</v>
      </c>
      <c r="U679" s="547">
        <v>0</v>
      </c>
      <c r="V679" s="547">
        <v>0</v>
      </c>
      <c r="X679" s="231" t="s">
        <v>17318</v>
      </c>
      <c r="Z679" s="1369"/>
      <c r="AB679" s="1361"/>
      <c r="AC679" s="1362"/>
      <c r="AD679" s="582">
        <v>664</v>
      </c>
      <c r="AE679" s="576" t="s">
        <v>17319</v>
      </c>
      <c r="AF679" s="593" t="s">
        <v>17320</v>
      </c>
      <c r="AG679" s="593" t="s">
        <v>17321</v>
      </c>
      <c r="AH679" s="593" t="s">
        <v>17322</v>
      </c>
      <c r="AI679" s="593" t="s">
        <v>17323</v>
      </c>
      <c r="AJ679" s="593" t="s">
        <v>17324</v>
      </c>
      <c r="AK679" s="594" t="s">
        <v>17325</v>
      </c>
      <c r="AL679" s="595" t="s">
        <v>17326</v>
      </c>
      <c r="AM679" s="596" t="s">
        <v>17327</v>
      </c>
      <c r="AN679" s="596" t="s">
        <v>17328</v>
      </c>
      <c r="AO679" s="539" t="s">
        <v>17329</v>
      </c>
      <c r="AP679" s="557"/>
      <c r="AQ679" s="577" t="s">
        <v>17330</v>
      </c>
      <c r="AR679" s="557"/>
      <c r="AS679" s="557"/>
      <c r="AT679" s="542" t="s">
        <v>17331</v>
      </c>
      <c r="AU679" s="499" t="s">
        <v>17332</v>
      </c>
      <c r="AV679" s="499" t="s">
        <v>17333</v>
      </c>
      <c r="AW679" s="513" t="s">
        <v>17334</v>
      </c>
      <c r="AX679" s="513" t="s">
        <v>17335</v>
      </c>
      <c r="AY679" s="612" t="s">
        <v>17336</v>
      </c>
    </row>
    <row r="680" spans="2:51" ht="15" customHeight="1" outlineLevel="1" thickBot="1">
      <c r="B680" s="1735" t="s">
        <v>17337</v>
      </c>
      <c r="C680" s="544"/>
      <c r="D680" s="544"/>
      <c r="E680" s="544"/>
      <c r="F680" s="544"/>
      <c r="G680" s="544"/>
      <c r="H680" s="545"/>
      <c r="I680" s="546"/>
      <c r="J680" s="548"/>
      <c r="K680" s="548"/>
      <c r="L680" s="539">
        <f t="shared" si="60"/>
        <v>0</v>
      </c>
      <c r="M680" s="564"/>
      <c r="N680" s="559"/>
      <c r="O680" s="564"/>
      <c r="P680" s="564"/>
      <c r="Q680" s="542">
        <f t="shared" si="61"/>
        <v>0</v>
      </c>
      <c r="R680" s="550">
        <f t="shared" si="62"/>
        <v>0</v>
      </c>
      <c r="S680" s="550">
        <f t="shared" si="63"/>
        <v>0</v>
      </c>
      <c r="T680" s="547">
        <v>0</v>
      </c>
      <c r="U680" s="547">
        <v>0</v>
      </c>
      <c r="V680" s="547">
        <v>0</v>
      </c>
      <c r="X680" s="231" t="s">
        <v>17338</v>
      </c>
      <c r="Z680" s="1369"/>
      <c r="AB680" s="1361"/>
      <c r="AC680" s="1362"/>
      <c r="AD680" s="582">
        <v>665</v>
      </c>
      <c r="AE680" s="576" t="s">
        <v>17339</v>
      </c>
      <c r="AF680" s="593" t="s">
        <v>17340</v>
      </c>
      <c r="AG680" s="593" t="s">
        <v>17341</v>
      </c>
      <c r="AH680" s="593" t="s">
        <v>17342</v>
      </c>
      <c r="AI680" s="593" t="s">
        <v>17343</v>
      </c>
      <c r="AJ680" s="593" t="s">
        <v>17344</v>
      </c>
      <c r="AK680" s="594" t="s">
        <v>17345</v>
      </c>
      <c r="AL680" s="595" t="s">
        <v>17346</v>
      </c>
      <c r="AM680" s="596" t="s">
        <v>17347</v>
      </c>
      <c r="AN680" s="596" t="s">
        <v>17348</v>
      </c>
      <c r="AO680" s="539" t="s">
        <v>17349</v>
      </c>
      <c r="AP680" s="557"/>
      <c r="AQ680" s="577" t="s">
        <v>17350</v>
      </c>
      <c r="AR680" s="557"/>
      <c r="AS680" s="557"/>
      <c r="AT680" s="542" t="s">
        <v>17351</v>
      </c>
      <c r="AU680" s="499" t="s">
        <v>17352</v>
      </c>
      <c r="AV680" s="499" t="s">
        <v>17353</v>
      </c>
      <c r="AW680" s="513" t="s">
        <v>17354</v>
      </c>
      <c r="AX680" s="513" t="s">
        <v>17355</v>
      </c>
      <c r="AY680" s="612" t="s">
        <v>17356</v>
      </c>
    </row>
    <row r="681" spans="2:51" ht="15" customHeight="1" outlineLevel="1" thickBot="1">
      <c r="B681" s="1735" t="s">
        <v>17357</v>
      </c>
      <c r="C681" s="544"/>
      <c r="D681" s="544"/>
      <c r="E681" s="544"/>
      <c r="F681" s="544"/>
      <c r="G681" s="544"/>
      <c r="H681" s="545"/>
      <c r="I681" s="546"/>
      <c r="J681" s="548"/>
      <c r="K681" s="548"/>
      <c r="L681" s="539">
        <f t="shared" si="60"/>
        <v>0</v>
      </c>
      <c r="M681" s="564"/>
      <c r="N681" s="559"/>
      <c r="O681" s="564"/>
      <c r="P681" s="564"/>
      <c r="Q681" s="542">
        <f t="shared" si="61"/>
        <v>0</v>
      </c>
      <c r="R681" s="550">
        <f t="shared" si="62"/>
        <v>0</v>
      </c>
      <c r="S681" s="550">
        <f t="shared" si="63"/>
        <v>0</v>
      </c>
      <c r="T681" s="547">
        <v>0</v>
      </c>
      <c r="U681" s="547">
        <v>0</v>
      </c>
      <c r="V681" s="547">
        <v>0</v>
      </c>
      <c r="X681" s="231" t="s">
        <v>17358</v>
      </c>
      <c r="Z681" s="1369"/>
      <c r="AB681" s="1361"/>
      <c r="AC681" s="1362"/>
      <c r="AD681" s="582">
        <v>666</v>
      </c>
      <c r="AE681" s="576" t="s">
        <v>17359</v>
      </c>
      <c r="AF681" s="593" t="s">
        <v>17360</v>
      </c>
      <c r="AG681" s="593" t="s">
        <v>17361</v>
      </c>
      <c r="AH681" s="593" t="s">
        <v>17362</v>
      </c>
      <c r="AI681" s="593" t="s">
        <v>17363</v>
      </c>
      <c r="AJ681" s="593" t="s">
        <v>17364</v>
      </c>
      <c r="AK681" s="594" t="s">
        <v>17365</v>
      </c>
      <c r="AL681" s="595" t="s">
        <v>17366</v>
      </c>
      <c r="AM681" s="596" t="s">
        <v>17367</v>
      </c>
      <c r="AN681" s="596" t="s">
        <v>17368</v>
      </c>
      <c r="AO681" s="539" t="s">
        <v>17369</v>
      </c>
      <c r="AP681" s="557"/>
      <c r="AQ681" s="577" t="s">
        <v>17370</v>
      </c>
      <c r="AR681" s="557"/>
      <c r="AS681" s="557"/>
      <c r="AT681" s="542" t="s">
        <v>17371</v>
      </c>
      <c r="AU681" s="499" t="s">
        <v>17372</v>
      </c>
      <c r="AV681" s="499" t="s">
        <v>17373</v>
      </c>
      <c r="AW681" s="513" t="s">
        <v>17374</v>
      </c>
      <c r="AX681" s="513" t="s">
        <v>17375</v>
      </c>
      <c r="AY681" s="612" t="s">
        <v>17376</v>
      </c>
    </row>
    <row r="682" spans="2:51" ht="15" customHeight="1" outlineLevel="1" thickBot="1">
      <c r="B682" s="1735" t="s">
        <v>17377</v>
      </c>
      <c r="C682" s="544"/>
      <c r="D682" s="544"/>
      <c r="E682" s="544"/>
      <c r="F682" s="544"/>
      <c r="G682" s="544"/>
      <c r="H682" s="545"/>
      <c r="I682" s="546"/>
      <c r="J682" s="548"/>
      <c r="K682" s="548"/>
      <c r="L682" s="539">
        <f t="shared" si="60"/>
        <v>0</v>
      </c>
      <c r="M682" s="564"/>
      <c r="N682" s="559"/>
      <c r="O682" s="564"/>
      <c r="P682" s="564"/>
      <c r="Q682" s="542">
        <f t="shared" si="61"/>
        <v>0</v>
      </c>
      <c r="R682" s="550">
        <f t="shared" si="62"/>
        <v>0</v>
      </c>
      <c r="S682" s="550">
        <f t="shared" si="63"/>
        <v>0</v>
      </c>
      <c r="T682" s="547">
        <v>0</v>
      </c>
      <c r="U682" s="547">
        <v>0</v>
      </c>
      <c r="V682" s="547">
        <v>0</v>
      </c>
      <c r="X682" s="231" t="s">
        <v>17378</v>
      </c>
      <c r="Z682" s="1369"/>
      <c r="AB682" s="1361"/>
      <c r="AC682" s="1362"/>
      <c r="AD682" s="582">
        <v>667</v>
      </c>
      <c r="AE682" s="576" t="s">
        <v>17379</v>
      </c>
      <c r="AF682" s="593" t="s">
        <v>17380</v>
      </c>
      <c r="AG682" s="593" t="s">
        <v>17381</v>
      </c>
      <c r="AH682" s="593" t="s">
        <v>17382</v>
      </c>
      <c r="AI682" s="593" t="s">
        <v>17383</v>
      </c>
      <c r="AJ682" s="593" t="s">
        <v>17384</v>
      </c>
      <c r="AK682" s="594" t="s">
        <v>17385</v>
      </c>
      <c r="AL682" s="595" t="s">
        <v>17386</v>
      </c>
      <c r="AM682" s="596" t="s">
        <v>17387</v>
      </c>
      <c r="AN682" s="596" t="s">
        <v>17388</v>
      </c>
      <c r="AO682" s="539" t="s">
        <v>17389</v>
      </c>
      <c r="AP682" s="557"/>
      <c r="AQ682" s="577" t="s">
        <v>17390</v>
      </c>
      <c r="AR682" s="557"/>
      <c r="AS682" s="557"/>
      <c r="AT682" s="542" t="s">
        <v>17391</v>
      </c>
      <c r="AU682" s="499" t="s">
        <v>17392</v>
      </c>
      <c r="AV682" s="499" t="s">
        <v>17393</v>
      </c>
      <c r="AW682" s="513" t="s">
        <v>17394</v>
      </c>
      <c r="AX682" s="513" t="s">
        <v>17395</v>
      </c>
      <c r="AY682" s="612" t="s">
        <v>17396</v>
      </c>
    </row>
    <row r="683" spans="2:51" ht="15" customHeight="1" outlineLevel="1" thickBot="1">
      <c r="B683" s="1735" t="s">
        <v>17397</v>
      </c>
      <c r="C683" s="544"/>
      <c r="D683" s="544"/>
      <c r="E683" s="544"/>
      <c r="F683" s="544"/>
      <c r="G683" s="544"/>
      <c r="H683" s="545"/>
      <c r="I683" s="546"/>
      <c r="J683" s="548"/>
      <c r="K683" s="548"/>
      <c r="L683" s="539">
        <f t="shared" si="60"/>
        <v>0</v>
      </c>
      <c r="M683" s="564"/>
      <c r="N683" s="559"/>
      <c r="O683" s="564"/>
      <c r="P683" s="564"/>
      <c r="Q683" s="542">
        <f t="shared" si="61"/>
        <v>0</v>
      </c>
      <c r="R683" s="550">
        <f t="shared" si="62"/>
        <v>0</v>
      </c>
      <c r="S683" s="550">
        <f t="shared" si="63"/>
        <v>0</v>
      </c>
      <c r="T683" s="547">
        <v>0</v>
      </c>
      <c r="U683" s="547">
        <v>0</v>
      </c>
      <c r="V683" s="547">
        <v>0</v>
      </c>
      <c r="X683" s="231" t="s">
        <v>17398</v>
      </c>
      <c r="Z683" s="1369"/>
      <c r="AB683" s="1361"/>
      <c r="AC683" s="1362"/>
      <c r="AD683" s="582">
        <v>668</v>
      </c>
      <c r="AE683" s="576" t="s">
        <v>17399</v>
      </c>
      <c r="AF683" s="593" t="s">
        <v>17400</v>
      </c>
      <c r="AG683" s="593" t="s">
        <v>17401</v>
      </c>
      <c r="AH683" s="593" t="s">
        <v>17402</v>
      </c>
      <c r="AI683" s="593" t="s">
        <v>17403</v>
      </c>
      <c r="AJ683" s="593" t="s">
        <v>17404</v>
      </c>
      <c r="AK683" s="594" t="s">
        <v>17405</v>
      </c>
      <c r="AL683" s="595" t="s">
        <v>17406</v>
      </c>
      <c r="AM683" s="596" t="s">
        <v>17407</v>
      </c>
      <c r="AN683" s="596" t="s">
        <v>17408</v>
      </c>
      <c r="AO683" s="539" t="s">
        <v>17409</v>
      </c>
      <c r="AP683" s="557"/>
      <c r="AQ683" s="577" t="s">
        <v>17410</v>
      </c>
      <c r="AR683" s="557"/>
      <c r="AS683" s="557"/>
      <c r="AT683" s="542" t="s">
        <v>17411</v>
      </c>
      <c r="AU683" s="499" t="s">
        <v>17412</v>
      </c>
      <c r="AV683" s="499" t="s">
        <v>17413</v>
      </c>
      <c r="AW683" s="513" t="s">
        <v>17414</v>
      </c>
      <c r="AX683" s="513" t="s">
        <v>17415</v>
      </c>
      <c r="AY683" s="612" t="s">
        <v>17416</v>
      </c>
    </row>
    <row r="684" spans="2:51" ht="15" customHeight="1" outlineLevel="1" thickBot="1">
      <c r="B684" s="1735" t="s">
        <v>17417</v>
      </c>
      <c r="C684" s="544"/>
      <c r="D684" s="544"/>
      <c r="E684" s="544"/>
      <c r="F684" s="544"/>
      <c r="G684" s="544"/>
      <c r="H684" s="545"/>
      <c r="I684" s="546"/>
      <c r="J684" s="548"/>
      <c r="K684" s="548"/>
      <c r="L684" s="539">
        <f t="shared" ref="L684:L747" si="64">I684*J684</f>
        <v>0</v>
      </c>
      <c r="M684" s="564"/>
      <c r="N684" s="559"/>
      <c r="O684" s="564"/>
      <c r="P684" s="564"/>
      <c r="Q684" s="542">
        <f t="shared" ref="Q684:Q747" si="65">IF(N684=0,0,((1+N684)*(1+C$825))-1)</f>
        <v>0</v>
      </c>
      <c r="R684" s="550">
        <f t="shared" ref="R684:R747" si="66">Q684*K684</f>
        <v>0</v>
      </c>
      <c r="S684" s="550">
        <f t="shared" ref="S684:S747" si="67" xml:space="preserve"> N684*K684</f>
        <v>0</v>
      </c>
      <c r="T684" s="547">
        <v>0</v>
      </c>
      <c r="U684" s="547">
        <v>0</v>
      </c>
      <c r="V684" s="547">
        <v>0</v>
      </c>
      <c r="X684" s="231" t="s">
        <v>17418</v>
      </c>
      <c r="Z684" s="1369"/>
      <c r="AB684" s="1361"/>
      <c r="AC684" s="1362"/>
      <c r="AD684" s="582">
        <v>669</v>
      </c>
      <c r="AE684" s="576" t="s">
        <v>17419</v>
      </c>
      <c r="AF684" s="593" t="s">
        <v>17420</v>
      </c>
      <c r="AG684" s="593" t="s">
        <v>17421</v>
      </c>
      <c r="AH684" s="593" t="s">
        <v>17422</v>
      </c>
      <c r="AI684" s="593" t="s">
        <v>17423</v>
      </c>
      <c r="AJ684" s="593" t="s">
        <v>17424</v>
      </c>
      <c r="AK684" s="594" t="s">
        <v>17425</v>
      </c>
      <c r="AL684" s="595" t="s">
        <v>17426</v>
      </c>
      <c r="AM684" s="596" t="s">
        <v>17427</v>
      </c>
      <c r="AN684" s="596" t="s">
        <v>17428</v>
      </c>
      <c r="AO684" s="539" t="s">
        <v>17429</v>
      </c>
      <c r="AP684" s="557"/>
      <c r="AQ684" s="577" t="s">
        <v>17430</v>
      </c>
      <c r="AR684" s="557"/>
      <c r="AS684" s="557"/>
      <c r="AT684" s="542" t="s">
        <v>17431</v>
      </c>
      <c r="AU684" s="499" t="s">
        <v>17432</v>
      </c>
      <c r="AV684" s="499" t="s">
        <v>17433</v>
      </c>
      <c r="AW684" s="513" t="s">
        <v>17434</v>
      </c>
      <c r="AX684" s="513" t="s">
        <v>17435</v>
      </c>
      <c r="AY684" s="612" t="s">
        <v>17436</v>
      </c>
    </row>
    <row r="685" spans="2:51" ht="15" customHeight="1" outlineLevel="1" thickBot="1">
      <c r="B685" s="1735" t="s">
        <v>17437</v>
      </c>
      <c r="C685" s="544"/>
      <c r="D685" s="544"/>
      <c r="E685" s="544"/>
      <c r="F685" s="544"/>
      <c r="G685" s="544"/>
      <c r="H685" s="545"/>
      <c r="I685" s="546"/>
      <c r="J685" s="548"/>
      <c r="K685" s="548"/>
      <c r="L685" s="539">
        <f t="shared" si="64"/>
        <v>0</v>
      </c>
      <c r="M685" s="564"/>
      <c r="N685" s="559"/>
      <c r="O685" s="564"/>
      <c r="P685" s="564"/>
      <c r="Q685" s="542">
        <f t="shared" si="65"/>
        <v>0</v>
      </c>
      <c r="R685" s="550">
        <f t="shared" si="66"/>
        <v>0</v>
      </c>
      <c r="S685" s="550">
        <f t="shared" si="67"/>
        <v>0</v>
      </c>
      <c r="T685" s="547">
        <v>0</v>
      </c>
      <c r="U685" s="547">
        <v>0</v>
      </c>
      <c r="V685" s="547">
        <v>0</v>
      </c>
      <c r="X685" s="231" t="s">
        <v>17438</v>
      </c>
      <c r="Z685" s="1369"/>
      <c r="AB685" s="1361"/>
      <c r="AC685" s="1362"/>
      <c r="AD685" s="582">
        <v>670</v>
      </c>
      <c r="AE685" s="576" t="s">
        <v>17439</v>
      </c>
      <c r="AF685" s="593" t="s">
        <v>17440</v>
      </c>
      <c r="AG685" s="593" t="s">
        <v>17441</v>
      </c>
      <c r="AH685" s="593" t="s">
        <v>17442</v>
      </c>
      <c r="AI685" s="593" t="s">
        <v>17443</v>
      </c>
      <c r="AJ685" s="593" t="s">
        <v>17444</v>
      </c>
      <c r="AK685" s="594" t="s">
        <v>17445</v>
      </c>
      <c r="AL685" s="595" t="s">
        <v>17446</v>
      </c>
      <c r="AM685" s="596" t="s">
        <v>17447</v>
      </c>
      <c r="AN685" s="596" t="s">
        <v>17448</v>
      </c>
      <c r="AO685" s="539" t="s">
        <v>17449</v>
      </c>
      <c r="AP685" s="557"/>
      <c r="AQ685" s="577" t="s">
        <v>17450</v>
      </c>
      <c r="AR685" s="557"/>
      <c r="AS685" s="557"/>
      <c r="AT685" s="542" t="s">
        <v>17451</v>
      </c>
      <c r="AU685" s="499" t="s">
        <v>17452</v>
      </c>
      <c r="AV685" s="499" t="s">
        <v>17453</v>
      </c>
      <c r="AW685" s="513" t="s">
        <v>17454</v>
      </c>
      <c r="AX685" s="513" t="s">
        <v>17455</v>
      </c>
      <c r="AY685" s="612" t="s">
        <v>17456</v>
      </c>
    </row>
    <row r="686" spans="2:51" ht="15" customHeight="1" outlineLevel="1" thickBot="1">
      <c r="B686" s="1735" t="s">
        <v>17457</v>
      </c>
      <c r="C686" s="544"/>
      <c r="D686" s="544"/>
      <c r="E686" s="544"/>
      <c r="F686" s="544"/>
      <c r="G686" s="544"/>
      <c r="H686" s="545"/>
      <c r="I686" s="546"/>
      <c r="J686" s="548"/>
      <c r="K686" s="548"/>
      <c r="L686" s="539">
        <f t="shared" si="64"/>
        <v>0</v>
      </c>
      <c r="M686" s="564"/>
      <c r="N686" s="559"/>
      <c r="O686" s="564"/>
      <c r="P686" s="564"/>
      <c r="Q686" s="542">
        <f t="shared" si="65"/>
        <v>0</v>
      </c>
      <c r="R686" s="550">
        <f t="shared" si="66"/>
        <v>0</v>
      </c>
      <c r="S686" s="550">
        <f t="shared" si="67"/>
        <v>0</v>
      </c>
      <c r="T686" s="547">
        <v>0</v>
      </c>
      <c r="U686" s="547">
        <v>0</v>
      </c>
      <c r="V686" s="547">
        <v>0</v>
      </c>
      <c r="X686" s="231" t="s">
        <v>17458</v>
      </c>
      <c r="Z686" s="1369"/>
      <c r="AB686" s="1361"/>
      <c r="AC686" s="1362"/>
      <c r="AD686" s="582">
        <v>671</v>
      </c>
      <c r="AE686" s="576" t="s">
        <v>17459</v>
      </c>
      <c r="AF686" s="593" t="s">
        <v>17460</v>
      </c>
      <c r="AG686" s="593" t="s">
        <v>17461</v>
      </c>
      <c r="AH686" s="593" t="s">
        <v>17462</v>
      </c>
      <c r="AI686" s="593" t="s">
        <v>17463</v>
      </c>
      <c r="AJ686" s="593" t="s">
        <v>17464</v>
      </c>
      <c r="AK686" s="594" t="s">
        <v>17465</v>
      </c>
      <c r="AL686" s="595" t="s">
        <v>17466</v>
      </c>
      <c r="AM686" s="596" t="s">
        <v>17467</v>
      </c>
      <c r="AN686" s="596" t="s">
        <v>17468</v>
      </c>
      <c r="AO686" s="539" t="s">
        <v>17469</v>
      </c>
      <c r="AP686" s="557"/>
      <c r="AQ686" s="577" t="s">
        <v>17470</v>
      </c>
      <c r="AR686" s="557"/>
      <c r="AS686" s="557"/>
      <c r="AT686" s="542" t="s">
        <v>17471</v>
      </c>
      <c r="AU686" s="499" t="s">
        <v>17472</v>
      </c>
      <c r="AV686" s="499" t="s">
        <v>17473</v>
      </c>
      <c r="AW686" s="513" t="s">
        <v>17474</v>
      </c>
      <c r="AX686" s="513" t="s">
        <v>17475</v>
      </c>
      <c r="AY686" s="612" t="s">
        <v>17476</v>
      </c>
    </row>
    <row r="687" spans="2:51" ht="15" customHeight="1" outlineLevel="1" thickBot="1">
      <c r="B687" s="1735" t="s">
        <v>17477</v>
      </c>
      <c r="C687" s="544"/>
      <c r="D687" s="544"/>
      <c r="E687" s="544"/>
      <c r="F687" s="544"/>
      <c r="G687" s="544"/>
      <c r="H687" s="545"/>
      <c r="I687" s="546"/>
      <c r="J687" s="548"/>
      <c r="K687" s="548"/>
      <c r="L687" s="539">
        <f t="shared" si="64"/>
        <v>0</v>
      </c>
      <c r="M687" s="564"/>
      <c r="N687" s="559"/>
      <c r="O687" s="564"/>
      <c r="P687" s="564"/>
      <c r="Q687" s="542">
        <f t="shared" si="65"/>
        <v>0</v>
      </c>
      <c r="R687" s="550">
        <f t="shared" si="66"/>
        <v>0</v>
      </c>
      <c r="S687" s="550">
        <f t="shared" si="67"/>
        <v>0</v>
      </c>
      <c r="T687" s="547">
        <v>0</v>
      </c>
      <c r="U687" s="547">
        <v>0</v>
      </c>
      <c r="V687" s="547">
        <v>0</v>
      </c>
      <c r="X687" s="231" t="s">
        <v>17478</v>
      </c>
      <c r="Z687" s="1369"/>
      <c r="AB687" s="1361"/>
      <c r="AC687" s="1362"/>
      <c r="AD687" s="582">
        <v>672</v>
      </c>
      <c r="AE687" s="576" t="s">
        <v>17479</v>
      </c>
      <c r="AF687" s="593" t="s">
        <v>17480</v>
      </c>
      <c r="AG687" s="593" t="s">
        <v>17481</v>
      </c>
      <c r="AH687" s="593" t="s">
        <v>17482</v>
      </c>
      <c r="AI687" s="593" t="s">
        <v>17483</v>
      </c>
      <c r="AJ687" s="593" t="s">
        <v>17484</v>
      </c>
      <c r="AK687" s="594" t="s">
        <v>17485</v>
      </c>
      <c r="AL687" s="595" t="s">
        <v>17486</v>
      </c>
      <c r="AM687" s="596" t="s">
        <v>17487</v>
      </c>
      <c r="AN687" s="596" t="s">
        <v>17488</v>
      </c>
      <c r="AO687" s="539" t="s">
        <v>17489</v>
      </c>
      <c r="AP687" s="557"/>
      <c r="AQ687" s="577" t="s">
        <v>17490</v>
      </c>
      <c r="AR687" s="557"/>
      <c r="AS687" s="557"/>
      <c r="AT687" s="542" t="s">
        <v>17491</v>
      </c>
      <c r="AU687" s="499" t="s">
        <v>17492</v>
      </c>
      <c r="AV687" s="499" t="s">
        <v>17493</v>
      </c>
      <c r="AW687" s="513" t="s">
        <v>17494</v>
      </c>
      <c r="AX687" s="513" t="s">
        <v>17495</v>
      </c>
      <c r="AY687" s="612" t="s">
        <v>17496</v>
      </c>
    </row>
    <row r="688" spans="2:51" ht="15" customHeight="1" outlineLevel="1" thickBot="1">
      <c r="B688" s="1735" t="s">
        <v>17497</v>
      </c>
      <c r="C688" s="544"/>
      <c r="D688" s="544"/>
      <c r="E688" s="544"/>
      <c r="F688" s="544"/>
      <c r="G688" s="544"/>
      <c r="H688" s="545"/>
      <c r="I688" s="546"/>
      <c r="J688" s="548"/>
      <c r="K688" s="548"/>
      <c r="L688" s="539">
        <f t="shared" si="64"/>
        <v>0</v>
      </c>
      <c r="M688" s="564"/>
      <c r="N688" s="559"/>
      <c r="O688" s="564"/>
      <c r="P688" s="564"/>
      <c r="Q688" s="542">
        <f t="shared" si="65"/>
        <v>0</v>
      </c>
      <c r="R688" s="550">
        <f t="shared" si="66"/>
        <v>0</v>
      </c>
      <c r="S688" s="550">
        <f t="shared" si="67"/>
        <v>0</v>
      </c>
      <c r="T688" s="547">
        <v>0</v>
      </c>
      <c r="U688" s="547">
        <v>0</v>
      </c>
      <c r="V688" s="547">
        <v>0</v>
      </c>
      <c r="X688" s="231" t="s">
        <v>17498</v>
      </c>
      <c r="Z688" s="1369"/>
      <c r="AB688" s="1361"/>
      <c r="AC688" s="1362"/>
      <c r="AD688" s="582">
        <v>673</v>
      </c>
      <c r="AE688" s="576" t="s">
        <v>17499</v>
      </c>
      <c r="AF688" s="593" t="s">
        <v>17500</v>
      </c>
      <c r="AG688" s="593" t="s">
        <v>17501</v>
      </c>
      <c r="AH688" s="593" t="s">
        <v>17502</v>
      </c>
      <c r="AI688" s="593" t="s">
        <v>17503</v>
      </c>
      <c r="AJ688" s="593" t="s">
        <v>17504</v>
      </c>
      <c r="AK688" s="594" t="s">
        <v>17505</v>
      </c>
      <c r="AL688" s="595" t="s">
        <v>17506</v>
      </c>
      <c r="AM688" s="596" t="s">
        <v>17507</v>
      </c>
      <c r="AN688" s="596" t="s">
        <v>17508</v>
      </c>
      <c r="AO688" s="539" t="s">
        <v>17509</v>
      </c>
      <c r="AP688" s="557"/>
      <c r="AQ688" s="577" t="s">
        <v>17510</v>
      </c>
      <c r="AR688" s="557"/>
      <c r="AS688" s="557"/>
      <c r="AT688" s="542" t="s">
        <v>17511</v>
      </c>
      <c r="AU688" s="499" t="s">
        <v>17512</v>
      </c>
      <c r="AV688" s="499" t="s">
        <v>17513</v>
      </c>
      <c r="AW688" s="513" t="s">
        <v>17514</v>
      </c>
      <c r="AX688" s="513" t="s">
        <v>17515</v>
      </c>
      <c r="AY688" s="612" t="s">
        <v>17516</v>
      </c>
    </row>
    <row r="689" spans="2:51" ht="15" customHeight="1" outlineLevel="1" thickBot="1">
      <c r="B689" s="1735" t="s">
        <v>17517</v>
      </c>
      <c r="C689" s="544"/>
      <c r="D689" s="544"/>
      <c r="E689" s="544"/>
      <c r="F689" s="544"/>
      <c r="G689" s="544"/>
      <c r="H689" s="545"/>
      <c r="I689" s="546"/>
      <c r="J689" s="548"/>
      <c r="K689" s="548"/>
      <c r="L689" s="539">
        <f t="shared" si="64"/>
        <v>0</v>
      </c>
      <c r="M689" s="564"/>
      <c r="N689" s="559"/>
      <c r="O689" s="564"/>
      <c r="P689" s="564"/>
      <c r="Q689" s="542">
        <f t="shared" si="65"/>
        <v>0</v>
      </c>
      <c r="R689" s="550">
        <f t="shared" si="66"/>
        <v>0</v>
      </c>
      <c r="S689" s="550">
        <f t="shared" si="67"/>
        <v>0</v>
      </c>
      <c r="T689" s="547">
        <v>0</v>
      </c>
      <c r="U689" s="547">
        <v>0</v>
      </c>
      <c r="V689" s="547">
        <v>0</v>
      </c>
      <c r="X689" s="231" t="s">
        <v>17518</v>
      </c>
      <c r="Z689" s="1369"/>
      <c r="AB689" s="1361"/>
      <c r="AC689" s="1362"/>
      <c r="AD689" s="582">
        <v>674</v>
      </c>
      <c r="AE689" s="576" t="s">
        <v>17519</v>
      </c>
      <c r="AF689" s="593" t="s">
        <v>17520</v>
      </c>
      <c r="AG689" s="593" t="s">
        <v>17521</v>
      </c>
      <c r="AH689" s="593" t="s">
        <v>17522</v>
      </c>
      <c r="AI689" s="593" t="s">
        <v>17523</v>
      </c>
      <c r="AJ689" s="593" t="s">
        <v>17524</v>
      </c>
      <c r="AK689" s="594" t="s">
        <v>17525</v>
      </c>
      <c r="AL689" s="595" t="s">
        <v>17526</v>
      </c>
      <c r="AM689" s="596" t="s">
        <v>17527</v>
      </c>
      <c r="AN689" s="596" t="s">
        <v>17528</v>
      </c>
      <c r="AO689" s="539" t="s">
        <v>17529</v>
      </c>
      <c r="AP689" s="557"/>
      <c r="AQ689" s="577" t="s">
        <v>17530</v>
      </c>
      <c r="AR689" s="557"/>
      <c r="AS689" s="557"/>
      <c r="AT689" s="542" t="s">
        <v>17531</v>
      </c>
      <c r="AU689" s="499" t="s">
        <v>17532</v>
      </c>
      <c r="AV689" s="499" t="s">
        <v>17533</v>
      </c>
      <c r="AW689" s="513" t="s">
        <v>17534</v>
      </c>
      <c r="AX689" s="513" t="s">
        <v>17535</v>
      </c>
      <c r="AY689" s="612" t="s">
        <v>17536</v>
      </c>
    </row>
    <row r="690" spans="2:51" ht="15" customHeight="1" outlineLevel="1" thickBot="1">
      <c r="B690" s="1735" t="s">
        <v>17537</v>
      </c>
      <c r="C690" s="544"/>
      <c r="D690" s="544"/>
      <c r="E690" s="544"/>
      <c r="F690" s="544"/>
      <c r="G690" s="544"/>
      <c r="H690" s="545"/>
      <c r="I690" s="546"/>
      <c r="J690" s="548"/>
      <c r="K690" s="548"/>
      <c r="L690" s="539">
        <f t="shared" si="64"/>
        <v>0</v>
      </c>
      <c r="M690" s="564"/>
      <c r="N690" s="559"/>
      <c r="O690" s="564"/>
      <c r="P690" s="564"/>
      <c r="Q690" s="542">
        <f t="shared" si="65"/>
        <v>0</v>
      </c>
      <c r="R690" s="550">
        <f t="shared" si="66"/>
        <v>0</v>
      </c>
      <c r="S690" s="550">
        <f t="shared" si="67"/>
        <v>0</v>
      </c>
      <c r="T690" s="547">
        <v>0</v>
      </c>
      <c r="U690" s="547">
        <v>0</v>
      </c>
      <c r="V690" s="547">
        <v>0</v>
      </c>
      <c r="X690" s="231" t="s">
        <v>17538</v>
      </c>
      <c r="Z690" s="1369"/>
      <c r="AB690" s="1361"/>
      <c r="AC690" s="1362"/>
      <c r="AD690" s="582">
        <v>675</v>
      </c>
      <c r="AE690" s="576" t="s">
        <v>17539</v>
      </c>
      <c r="AF690" s="593" t="s">
        <v>17540</v>
      </c>
      <c r="AG690" s="593" t="s">
        <v>17541</v>
      </c>
      <c r="AH690" s="593" t="s">
        <v>17542</v>
      </c>
      <c r="AI690" s="593" t="s">
        <v>17543</v>
      </c>
      <c r="AJ690" s="593" t="s">
        <v>17544</v>
      </c>
      <c r="AK690" s="594" t="s">
        <v>17545</v>
      </c>
      <c r="AL690" s="595" t="s">
        <v>17546</v>
      </c>
      <c r="AM690" s="596" t="s">
        <v>17547</v>
      </c>
      <c r="AN690" s="596" t="s">
        <v>17548</v>
      </c>
      <c r="AO690" s="539" t="s">
        <v>17549</v>
      </c>
      <c r="AP690" s="557"/>
      <c r="AQ690" s="577" t="s">
        <v>17550</v>
      </c>
      <c r="AR690" s="557"/>
      <c r="AS690" s="557"/>
      <c r="AT690" s="542" t="s">
        <v>17551</v>
      </c>
      <c r="AU690" s="499" t="s">
        <v>17552</v>
      </c>
      <c r="AV690" s="499" t="s">
        <v>17553</v>
      </c>
      <c r="AW690" s="513" t="s">
        <v>17554</v>
      </c>
      <c r="AX690" s="513" t="s">
        <v>17555</v>
      </c>
      <c r="AY690" s="612" t="s">
        <v>17556</v>
      </c>
    </row>
    <row r="691" spans="2:51" ht="15" customHeight="1" outlineLevel="1" thickBot="1">
      <c r="B691" s="1735" t="s">
        <v>17557</v>
      </c>
      <c r="C691" s="544"/>
      <c r="D691" s="544"/>
      <c r="E691" s="544"/>
      <c r="F691" s="544"/>
      <c r="G691" s="544"/>
      <c r="H691" s="545"/>
      <c r="I691" s="546"/>
      <c r="J691" s="548"/>
      <c r="K691" s="548"/>
      <c r="L691" s="539">
        <f t="shared" si="64"/>
        <v>0</v>
      </c>
      <c r="M691" s="564"/>
      <c r="N691" s="559"/>
      <c r="O691" s="564"/>
      <c r="P691" s="564"/>
      <c r="Q691" s="542">
        <f t="shared" si="65"/>
        <v>0</v>
      </c>
      <c r="R691" s="550">
        <f t="shared" si="66"/>
        <v>0</v>
      </c>
      <c r="S691" s="550">
        <f t="shared" si="67"/>
        <v>0</v>
      </c>
      <c r="T691" s="547">
        <v>0</v>
      </c>
      <c r="U691" s="547">
        <v>0</v>
      </c>
      <c r="V691" s="547">
        <v>0</v>
      </c>
      <c r="X691" s="231" t="s">
        <v>17558</v>
      </c>
      <c r="Z691" s="1369"/>
      <c r="AB691" s="1361"/>
      <c r="AC691" s="1362"/>
      <c r="AD691" s="582">
        <v>676</v>
      </c>
      <c r="AE691" s="576" t="s">
        <v>17559</v>
      </c>
      <c r="AF691" s="593" t="s">
        <v>17560</v>
      </c>
      <c r="AG691" s="593" t="s">
        <v>17561</v>
      </c>
      <c r="AH691" s="593" t="s">
        <v>17562</v>
      </c>
      <c r="AI691" s="593" t="s">
        <v>17563</v>
      </c>
      <c r="AJ691" s="593" t="s">
        <v>17564</v>
      </c>
      <c r="AK691" s="594" t="s">
        <v>17565</v>
      </c>
      <c r="AL691" s="595" t="s">
        <v>17566</v>
      </c>
      <c r="AM691" s="596" t="s">
        <v>17567</v>
      </c>
      <c r="AN691" s="596" t="s">
        <v>17568</v>
      </c>
      <c r="AO691" s="539" t="s">
        <v>17569</v>
      </c>
      <c r="AP691" s="557"/>
      <c r="AQ691" s="577" t="s">
        <v>17570</v>
      </c>
      <c r="AR691" s="557"/>
      <c r="AS691" s="557"/>
      <c r="AT691" s="542" t="s">
        <v>17571</v>
      </c>
      <c r="AU691" s="499" t="s">
        <v>17572</v>
      </c>
      <c r="AV691" s="499" t="s">
        <v>17573</v>
      </c>
      <c r="AW691" s="513" t="s">
        <v>17574</v>
      </c>
      <c r="AX691" s="513" t="s">
        <v>17575</v>
      </c>
      <c r="AY691" s="612" t="s">
        <v>17576</v>
      </c>
    </row>
    <row r="692" spans="2:51" ht="15" customHeight="1" outlineLevel="1" thickBot="1">
      <c r="B692" s="1735" t="s">
        <v>17577</v>
      </c>
      <c r="C692" s="544"/>
      <c r="D692" s="544"/>
      <c r="E692" s="544"/>
      <c r="F692" s="544"/>
      <c r="G692" s="544"/>
      <c r="H692" s="545"/>
      <c r="I692" s="546"/>
      <c r="J692" s="548"/>
      <c r="K692" s="548"/>
      <c r="L692" s="539">
        <f t="shared" si="64"/>
        <v>0</v>
      </c>
      <c r="M692" s="564"/>
      <c r="N692" s="559"/>
      <c r="O692" s="564"/>
      <c r="P692" s="564"/>
      <c r="Q692" s="542">
        <f t="shared" si="65"/>
        <v>0</v>
      </c>
      <c r="R692" s="550">
        <f t="shared" si="66"/>
        <v>0</v>
      </c>
      <c r="S692" s="550">
        <f t="shared" si="67"/>
        <v>0</v>
      </c>
      <c r="T692" s="547">
        <v>0</v>
      </c>
      <c r="U692" s="547">
        <v>0</v>
      </c>
      <c r="V692" s="547">
        <v>0</v>
      </c>
      <c r="X692" s="231" t="s">
        <v>17578</v>
      </c>
      <c r="Z692" s="1369"/>
      <c r="AB692" s="1361"/>
      <c r="AC692" s="1362"/>
      <c r="AD692" s="582">
        <v>677</v>
      </c>
      <c r="AE692" s="576" t="s">
        <v>17579</v>
      </c>
      <c r="AF692" s="593" t="s">
        <v>17580</v>
      </c>
      <c r="AG692" s="593" t="s">
        <v>17581</v>
      </c>
      <c r="AH692" s="593" t="s">
        <v>17582</v>
      </c>
      <c r="AI692" s="593" t="s">
        <v>17583</v>
      </c>
      <c r="AJ692" s="593" t="s">
        <v>17584</v>
      </c>
      <c r="AK692" s="594" t="s">
        <v>17585</v>
      </c>
      <c r="AL692" s="595" t="s">
        <v>17586</v>
      </c>
      <c r="AM692" s="596" t="s">
        <v>17587</v>
      </c>
      <c r="AN692" s="596" t="s">
        <v>17588</v>
      </c>
      <c r="AO692" s="539" t="s">
        <v>17589</v>
      </c>
      <c r="AP692" s="557"/>
      <c r="AQ692" s="577" t="s">
        <v>17590</v>
      </c>
      <c r="AR692" s="557"/>
      <c r="AS692" s="557"/>
      <c r="AT692" s="542" t="s">
        <v>17591</v>
      </c>
      <c r="AU692" s="499" t="s">
        <v>17592</v>
      </c>
      <c r="AV692" s="499" t="s">
        <v>17593</v>
      </c>
      <c r="AW692" s="513" t="s">
        <v>17594</v>
      </c>
      <c r="AX692" s="513" t="s">
        <v>17595</v>
      </c>
      <c r="AY692" s="612" t="s">
        <v>17596</v>
      </c>
    </row>
    <row r="693" spans="2:51" ht="15" customHeight="1" outlineLevel="1" thickBot="1">
      <c r="B693" s="1735" t="s">
        <v>17597</v>
      </c>
      <c r="C693" s="544"/>
      <c r="D693" s="544"/>
      <c r="E693" s="544"/>
      <c r="F693" s="544"/>
      <c r="G693" s="544"/>
      <c r="H693" s="545"/>
      <c r="I693" s="546"/>
      <c r="J693" s="548"/>
      <c r="K693" s="548"/>
      <c r="L693" s="539">
        <f t="shared" si="64"/>
        <v>0</v>
      </c>
      <c r="M693" s="564"/>
      <c r="N693" s="559"/>
      <c r="O693" s="564"/>
      <c r="P693" s="564"/>
      <c r="Q693" s="542">
        <f t="shared" si="65"/>
        <v>0</v>
      </c>
      <c r="R693" s="550">
        <f t="shared" si="66"/>
        <v>0</v>
      </c>
      <c r="S693" s="550">
        <f t="shared" si="67"/>
        <v>0</v>
      </c>
      <c r="T693" s="547">
        <v>0</v>
      </c>
      <c r="U693" s="547">
        <v>0</v>
      </c>
      <c r="V693" s="547">
        <v>0</v>
      </c>
      <c r="X693" s="231" t="s">
        <v>17598</v>
      </c>
      <c r="Z693" s="1369"/>
      <c r="AB693" s="1361"/>
      <c r="AC693" s="1362"/>
      <c r="AD693" s="582">
        <v>678</v>
      </c>
      <c r="AE693" s="576" t="s">
        <v>17599</v>
      </c>
      <c r="AF693" s="593" t="s">
        <v>17600</v>
      </c>
      <c r="AG693" s="593" t="s">
        <v>17601</v>
      </c>
      <c r="AH693" s="593" t="s">
        <v>17602</v>
      </c>
      <c r="AI693" s="593" t="s">
        <v>17603</v>
      </c>
      <c r="AJ693" s="593" t="s">
        <v>17604</v>
      </c>
      <c r="AK693" s="594" t="s">
        <v>17605</v>
      </c>
      <c r="AL693" s="595" t="s">
        <v>17606</v>
      </c>
      <c r="AM693" s="596" t="s">
        <v>17607</v>
      </c>
      <c r="AN693" s="596" t="s">
        <v>17608</v>
      </c>
      <c r="AO693" s="539" t="s">
        <v>17609</v>
      </c>
      <c r="AP693" s="557"/>
      <c r="AQ693" s="577" t="s">
        <v>17610</v>
      </c>
      <c r="AR693" s="557"/>
      <c r="AS693" s="557"/>
      <c r="AT693" s="542" t="s">
        <v>17611</v>
      </c>
      <c r="AU693" s="499" t="s">
        <v>17612</v>
      </c>
      <c r="AV693" s="499" t="s">
        <v>17613</v>
      </c>
      <c r="AW693" s="513" t="s">
        <v>17614</v>
      </c>
      <c r="AX693" s="513" t="s">
        <v>17615</v>
      </c>
      <c r="AY693" s="612" t="s">
        <v>17616</v>
      </c>
    </row>
    <row r="694" spans="2:51" ht="15" customHeight="1" outlineLevel="1" thickBot="1">
      <c r="B694" s="1735" t="s">
        <v>17617</v>
      </c>
      <c r="C694" s="544"/>
      <c r="D694" s="544"/>
      <c r="E694" s="544"/>
      <c r="F694" s="544"/>
      <c r="G694" s="544"/>
      <c r="H694" s="545"/>
      <c r="I694" s="546"/>
      <c r="J694" s="548"/>
      <c r="K694" s="548"/>
      <c r="L694" s="539">
        <f t="shared" si="64"/>
        <v>0</v>
      </c>
      <c r="M694" s="564"/>
      <c r="N694" s="559"/>
      <c r="O694" s="564"/>
      <c r="P694" s="564"/>
      <c r="Q694" s="542">
        <f t="shared" si="65"/>
        <v>0</v>
      </c>
      <c r="R694" s="550">
        <f t="shared" si="66"/>
        <v>0</v>
      </c>
      <c r="S694" s="550">
        <f t="shared" si="67"/>
        <v>0</v>
      </c>
      <c r="T694" s="547">
        <v>0</v>
      </c>
      <c r="U694" s="547">
        <v>0</v>
      </c>
      <c r="V694" s="547">
        <v>0</v>
      </c>
      <c r="X694" s="231" t="s">
        <v>17618</v>
      </c>
      <c r="Z694" s="1369"/>
      <c r="AB694" s="1361"/>
      <c r="AC694" s="1362"/>
      <c r="AD694" s="582">
        <v>679</v>
      </c>
      <c r="AE694" s="576" t="s">
        <v>17619</v>
      </c>
      <c r="AF694" s="593" t="s">
        <v>17620</v>
      </c>
      <c r="AG694" s="593" t="s">
        <v>17621</v>
      </c>
      <c r="AH694" s="593" t="s">
        <v>17622</v>
      </c>
      <c r="AI694" s="593" t="s">
        <v>17623</v>
      </c>
      <c r="AJ694" s="593" t="s">
        <v>17624</v>
      </c>
      <c r="AK694" s="594" t="s">
        <v>17625</v>
      </c>
      <c r="AL694" s="595" t="s">
        <v>17626</v>
      </c>
      <c r="AM694" s="596" t="s">
        <v>17627</v>
      </c>
      <c r="AN694" s="596" t="s">
        <v>17628</v>
      </c>
      <c r="AO694" s="539" t="s">
        <v>17629</v>
      </c>
      <c r="AP694" s="557"/>
      <c r="AQ694" s="577" t="s">
        <v>17630</v>
      </c>
      <c r="AR694" s="557"/>
      <c r="AS694" s="557"/>
      <c r="AT694" s="542" t="s">
        <v>17631</v>
      </c>
      <c r="AU694" s="499" t="s">
        <v>17632</v>
      </c>
      <c r="AV694" s="499" t="s">
        <v>17633</v>
      </c>
      <c r="AW694" s="513" t="s">
        <v>17634</v>
      </c>
      <c r="AX694" s="513" t="s">
        <v>17635</v>
      </c>
      <c r="AY694" s="612" t="s">
        <v>17636</v>
      </c>
    </row>
    <row r="695" spans="2:51" ht="15" customHeight="1" outlineLevel="1" thickBot="1">
      <c r="B695" s="1735" t="s">
        <v>17637</v>
      </c>
      <c r="C695" s="544"/>
      <c r="D695" s="544"/>
      <c r="E695" s="544"/>
      <c r="F695" s="544"/>
      <c r="G695" s="544"/>
      <c r="H695" s="545"/>
      <c r="I695" s="546"/>
      <c r="J695" s="548"/>
      <c r="K695" s="548"/>
      <c r="L695" s="539">
        <f t="shared" si="64"/>
        <v>0</v>
      </c>
      <c r="M695" s="564"/>
      <c r="N695" s="559"/>
      <c r="O695" s="564"/>
      <c r="P695" s="564"/>
      <c r="Q695" s="542">
        <f t="shared" si="65"/>
        <v>0</v>
      </c>
      <c r="R695" s="550">
        <f t="shared" si="66"/>
        <v>0</v>
      </c>
      <c r="S695" s="550">
        <f t="shared" si="67"/>
        <v>0</v>
      </c>
      <c r="T695" s="547">
        <v>0</v>
      </c>
      <c r="U695" s="547">
        <v>0</v>
      </c>
      <c r="V695" s="547">
        <v>0</v>
      </c>
      <c r="X695" s="231" t="s">
        <v>17638</v>
      </c>
      <c r="Z695" s="1369"/>
      <c r="AB695" s="1361"/>
      <c r="AC695" s="1362"/>
      <c r="AD695" s="582">
        <v>680</v>
      </c>
      <c r="AE695" s="576" t="s">
        <v>17639</v>
      </c>
      <c r="AF695" s="593" t="s">
        <v>17640</v>
      </c>
      <c r="AG695" s="593" t="s">
        <v>17641</v>
      </c>
      <c r="AH695" s="593" t="s">
        <v>17642</v>
      </c>
      <c r="AI695" s="593" t="s">
        <v>17643</v>
      </c>
      <c r="AJ695" s="593" t="s">
        <v>17644</v>
      </c>
      <c r="AK695" s="594" t="s">
        <v>17645</v>
      </c>
      <c r="AL695" s="595" t="s">
        <v>17646</v>
      </c>
      <c r="AM695" s="596" t="s">
        <v>17647</v>
      </c>
      <c r="AN695" s="596" t="s">
        <v>17648</v>
      </c>
      <c r="AO695" s="539" t="s">
        <v>17649</v>
      </c>
      <c r="AP695" s="557"/>
      <c r="AQ695" s="577" t="s">
        <v>17650</v>
      </c>
      <c r="AR695" s="557"/>
      <c r="AS695" s="557"/>
      <c r="AT695" s="542" t="s">
        <v>17651</v>
      </c>
      <c r="AU695" s="499" t="s">
        <v>17652</v>
      </c>
      <c r="AV695" s="499" t="s">
        <v>17653</v>
      </c>
      <c r="AW695" s="513" t="s">
        <v>17654</v>
      </c>
      <c r="AX695" s="513" t="s">
        <v>17655</v>
      </c>
      <c r="AY695" s="612" t="s">
        <v>17656</v>
      </c>
    </row>
    <row r="696" spans="2:51" ht="15" customHeight="1" outlineLevel="1" thickBot="1">
      <c r="B696" s="1735" t="s">
        <v>17657</v>
      </c>
      <c r="C696" s="544"/>
      <c r="D696" s="544"/>
      <c r="E696" s="544"/>
      <c r="F696" s="544"/>
      <c r="G696" s="544"/>
      <c r="H696" s="545"/>
      <c r="I696" s="546"/>
      <c r="J696" s="548"/>
      <c r="K696" s="548"/>
      <c r="L696" s="539">
        <f t="shared" si="64"/>
        <v>0</v>
      </c>
      <c r="M696" s="564"/>
      <c r="N696" s="559"/>
      <c r="O696" s="564"/>
      <c r="P696" s="564"/>
      <c r="Q696" s="542">
        <f t="shared" si="65"/>
        <v>0</v>
      </c>
      <c r="R696" s="550">
        <f t="shared" si="66"/>
        <v>0</v>
      </c>
      <c r="S696" s="550">
        <f t="shared" si="67"/>
        <v>0</v>
      </c>
      <c r="T696" s="547">
        <v>0</v>
      </c>
      <c r="U696" s="547">
        <v>0</v>
      </c>
      <c r="V696" s="547">
        <v>0</v>
      </c>
      <c r="X696" s="231" t="s">
        <v>17658</v>
      </c>
      <c r="Z696" s="1369"/>
      <c r="AB696" s="1361"/>
      <c r="AC696" s="1362"/>
      <c r="AD696" s="582">
        <v>681</v>
      </c>
      <c r="AE696" s="576" t="s">
        <v>17659</v>
      </c>
      <c r="AF696" s="593" t="s">
        <v>17660</v>
      </c>
      <c r="AG696" s="593" t="s">
        <v>17661</v>
      </c>
      <c r="AH696" s="593" t="s">
        <v>17662</v>
      </c>
      <c r="AI696" s="593" t="s">
        <v>17663</v>
      </c>
      <c r="AJ696" s="593" t="s">
        <v>17664</v>
      </c>
      <c r="AK696" s="594" t="s">
        <v>17665</v>
      </c>
      <c r="AL696" s="595" t="s">
        <v>17666</v>
      </c>
      <c r="AM696" s="596" t="s">
        <v>17667</v>
      </c>
      <c r="AN696" s="596" t="s">
        <v>17668</v>
      </c>
      <c r="AO696" s="539" t="s">
        <v>17669</v>
      </c>
      <c r="AP696" s="557"/>
      <c r="AQ696" s="577" t="s">
        <v>17670</v>
      </c>
      <c r="AR696" s="557"/>
      <c r="AS696" s="557"/>
      <c r="AT696" s="542" t="s">
        <v>17671</v>
      </c>
      <c r="AU696" s="499" t="s">
        <v>17672</v>
      </c>
      <c r="AV696" s="499" t="s">
        <v>17673</v>
      </c>
      <c r="AW696" s="513" t="s">
        <v>17674</v>
      </c>
      <c r="AX696" s="513" t="s">
        <v>17675</v>
      </c>
      <c r="AY696" s="612" t="s">
        <v>17676</v>
      </c>
    </row>
    <row r="697" spans="2:51" ht="15" customHeight="1" outlineLevel="1" thickBot="1">
      <c r="B697" s="1735" t="s">
        <v>17677</v>
      </c>
      <c r="C697" s="544"/>
      <c r="D697" s="544"/>
      <c r="E697" s="544"/>
      <c r="F697" s="544"/>
      <c r="G697" s="544"/>
      <c r="H697" s="545"/>
      <c r="I697" s="546"/>
      <c r="J697" s="548"/>
      <c r="K697" s="548"/>
      <c r="L697" s="539">
        <f t="shared" si="64"/>
        <v>0</v>
      </c>
      <c r="M697" s="564"/>
      <c r="N697" s="559"/>
      <c r="O697" s="564"/>
      <c r="P697" s="564"/>
      <c r="Q697" s="542">
        <f t="shared" si="65"/>
        <v>0</v>
      </c>
      <c r="R697" s="550">
        <f t="shared" si="66"/>
        <v>0</v>
      </c>
      <c r="S697" s="550">
        <f t="shared" si="67"/>
        <v>0</v>
      </c>
      <c r="T697" s="547">
        <v>0</v>
      </c>
      <c r="U697" s="547">
        <v>0</v>
      </c>
      <c r="V697" s="547">
        <v>0</v>
      </c>
      <c r="X697" s="231" t="s">
        <v>17678</v>
      </c>
      <c r="Z697" s="1369"/>
      <c r="AB697" s="1361"/>
      <c r="AC697" s="1362"/>
      <c r="AD697" s="582">
        <v>682</v>
      </c>
      <c r="AE697" s="576" t="s">
        <v>17679</v>
      </c>
      <c r="AF697" s="593" t="s">
        <v>17680</v>
      </c>
      <c r="AG697" s="593" t="s">
        <v>17681</v>
      </c>
      <c r="AH697" s="593" t="s">
        <v>17682</v>
      </c>
      <c r="AI697" s="593" t="s">
        <v>17683</v>
      </c>
      <c r="AJ697" s="593" t="s">
        <v>17684</v>
      </c>
      <c r="AK697" s="594" t="s">
        <v>17685</v>
      </c>
      <c r="AL697" s="595" t="s">
        <v>17686</v>
      </c>
      <c r="AM697" s="596" t="s">
        <v>17687</v>
      </c>
      <c r="AN697" s="596" t="s">
        <v>17688</v>
      </c>
      <c r="AO697" s="539" t="s">
        <v>17689</v>
      </c>
      <c r="AP697" s="557"/>
      <c r="AQ697" s="577" t="s">
        <v>17690</v>
      </c>
      <c r="AR697" s="557"/>
      <c r="AS697" s="557"/>
      <c r="AT697" s="542" t="s">
        <v>17691</v>
      </c>
      <c r="AU697" s="499" t="s">
        <v>17692</v>
      </c>
      <c r="AV697" s="499" t="s">
        <v>17693</v>
      </c>
      <c r="AW697" s="513" t="s">
        <v>17694</v>
      </c>
      <c r="AX697" s="513" t="s">
        <v>17695</v>
      </c>
      <c r="AY697" s="612" t="s">
        <v>17696</v>
      </c>
    </row>
    <row r="698" spans="2:51" ht="15" customHeight="1" outlineLevel="1" thickBot="1">
      <c r="B698" s="1735" t="s">
        <v>17697</v>
      </c>
      <c r="C698" s="544"/>
      <c r="D698" s="544"/>
      <c r="E698" s="544"/>
      <c r="F698" s="544"/>
      <c r="G698" s="544"/>
      <c r="H698" s="545"/>
      <c r="I698" s="546"/>
      <c r="J698" s="548"/>
      <c r="K698" s="548"/>
      <c r="L698" s="539">
        <f t="shared" si="64"/>
        <v>0</v>
      </c>
      <c r="M698" s="564"/>
      <c r="N698" s="559"/>
      <c r="O698" s="564"/>
      <c r="P698" s="564"/>
      <c r="Q698" s="542">
        <f t="shared" si="65"/>
        <v>0</v>
      </c>
      <c r="R698" s="550">
        <f t="shared" si="66"/>
        <v>0</v>
      </c>
      <c r="S698" s="550">
        <f t="shared" si="67"/>
        <v>0</v>
      </c>
      <c r="T698" s="547">
        <v>0</v>
      </c>
      <c r="U698" s="547">
        <v>0</v>
      </c>
      <c r="V698" s="547">
        <v>0</v>
      </c>
      <c r="X698" s="231" t="s">
        <v>17698</v>
      </c>
      <c r="Z698" s="1369"/>
      <c r="AB698" s="1361"/>
      <c r="AC698" s="1362"/>
      <c r="AD698" s="582">
        <v>683</v>
      </c>
      <c r="AE698" s="576" t="s">
        <v>17699</v>
      </c>
      <c r="AF698" s="593" t="s">
        <v>17700</v>
      </c>
      <c r="AG698" s="593" t="s">
        <v>17701</v>
      </c>
      <c r="AH698" s="593" t="s">
        <v>17702</v>
      </c>
      <c r="AI698" s="593" t="s">
        <v>17703</v>
      </c>
      <c r="AJ698" s="593" t="s">
        <v>17704</v>
      </c>
      <c r="AK698" s="594" t="s">
        <v>17705</v>
      </c>
      <c r="AL698" s="595" t="s">
        <v>17706</v>
      </c>
      <c r="AM698" s="596" t="s">
        <v>17707</v>
      </c>
      <c r="AN698" s="596" t="s">
        <v>17708</v>
      </c>
      <c r="AO698" s="539" t="s">
        <v>17709</v>
      </c>
      <c r="AP698" s="557"/>
      <c r="AQ698" s="577" t="s">
        <v>17710</v>
      </c>
      <c r="AR698" s="557"/>
      <c r="AS698" s="557"/>
      <c r="AT698" s="542" t="s">
        <v>17711</v>
      </c>
      <c r="AU698" s="499" t="s">
        <v>17712</v>
      </c>
      <c r="AV698" s="499" t="s">
        <v>17713</v>
      </c>
      <c r="AW698" s="513" t="s">
        <v>17714</v>
      </c>
      <c r="AX698" s="513" t="s">
        <v>17715</v>
      </c>
      <c r="AY698" s="612" t="s">
        <v>17716</v>
      </c>
    </row>
    <row r="699" spans="2:51" ht="15" customHeight="1" outlineLevel="1" thickBot="1">
      <c r="B699" s="1735" t="s">
        <v>17717</v>
      </c>
      <c r="C699" s="544"/>
      <c r="D699" s="544"/>
      <c r="E699" s="544"/>
      <c r="F699" s="544"/>
      <c r="G699" s="544"/>
      <c r="H699" s="545"/>
      <c r="I699" s="546"/>
      <c r="J699" s="548"/>
      <c r="K699" s="548"/>
      <c r="L699" s="539">
        <f t="shared" si="64"/>
        <v>0</v>
      </c>
      <c r="M699" s="564"/>
      <c r="N699" s="559"/>
      <c r="O699" s="564"/>
      <c r="P699" s="564"/>
      <c r="Q699" s="542">
        <f t="shared" si="65"/>
        <v>0</v>
      </c>
      <c r="R699" s="550">
        <f t="shared" si="66"/>
        <v>0</v>
      </c>
      <c r="S699" s="550">
        <f t="shared" si="67"/>
        <v>0</v>
      </c>
      <c r="T699" s="547">
        <v>0</v>
      </c>
      <c r="U699" s="547">
        <v>0</v>
      </c>
      <c r="V699" s="547">
        <v>0</v>
      </c>
      <c r="X699" s="231" t="s">
        <v>17718</v>
      </c>
      <c r="Z699" s="1369"/>
      <c r="AB699" s="1361"/>
      <c r="AC699" s="1362"/>
      <c r="AD699" s="582">
        <v>684</v>
      </c>
      <c r="AE699" s="576" t="s">
        <v>17719</v>
      </c>
      <c r="AF699" s="593" t="s">
        <v>17720</v>
      </c>
      <c r="AG699" s="593" t="s">
        <v>17721</v>
      </c>
      <c r="AH699" s="593" t="s">
        <v>17722</v>
      </c>
      <c r="AI699" s="593" t="s">
        <v>17723</v>
      </c>
      <c r="AJ699" s="593" t="s">
        <v>17724</v>
      </c>
      <c r="AK699" s="594" t="s">
        <v>17725</v>
      </c>
      <c r="AL699" s="595" t="s">
        <v>17726</v>
      </c>
      <c r="AM699" s="596" t="s">
        <v>17727</v>
      </c>
      <c r="AN699" s="596" t="s">
        <v>17728</v>
      </c>
      <c r="AO699" s="539" t="s">
        <v>17729</v>
      </c>
      <c r="AP699" s="557"/>
      <c r="AQ699" s="577" t="s">
        <v>17730</v>
      </c>
      <c r="AR699" s="557"/>
      <c r="AS699" s="557"/>
      <c r="AT699" s="542" t="s">
        <v>17731</v>
      </c>
      <c r="AU699" s="499" t="s">
        <v>17732</v>
      </c>
      <c r="AV699" s="499" t="s">
        <v>17733</v>
      </c>
      <c r="AW699" s="513" t="s">
        <v>17734</v>
      </c>
      <c r="AX699" s="513" t="s">
        <v>17735</v>
      </c>
      <c r="AY699" s="612" t="s">
        <v>17736</v>
      </c>
    </row>
    <row r="700" spans="2:51" ht="15" customHeight="1" outlineLevel="1" thickBot="1">
      <c r="B700" s="1735" t="s">
        <v>17737</v>
      </c>
      <c r="C700" s="544"/>
      <c r="D700" s="544"/>
      <c r="E700" s="544"/>
      <c r="F700" s="544"/>
      <c r="G700" s="544"/>
      <c r="H700" s="545"/>
      <c r="I700" s="546"/>
      <c r="J700" s="548"/>
      <c r="K700" s="548"/>
      <c r="L700" s="539">
        <f t="shared" si="64"/>
        <v>0</v>
      </c>
      <c r="M700" s="564"/>
      <c r="N700" s="559"/>
      <c r="O700" s="564"/>
      <c r="P700" s="564"/>
      <c r="Q700" s="542">
        <f t="shared" si="65"/>
        <v>0</v>
      </c>
      <c r="R700" s="550">
        <f t="shared" si="66"/>
        <v>0</v>
      </c>
      <c r="S700" s="550">
        <f t="shared" si="67"/>
        <v>0</v>
      </c>
      <c r="T700" s="547">
        <v>0</v>
      </c>
      <c r="U700" s="547">
        <v>0</v>
      </c>
      <c r="V700" s="547">
        <v>0</v>
      </c>
      <c r="X700" s="231" t="s">
        <v>17738</v>
      </c>
      <c r="Z700" s="1369"/>
      <c r="AB700" s="1361"/>
      <c r="AC700" s="1362"/>
      <c r="AD700" s="582">
        <v>685</v>
      </c>
      <c r="AE700" s="576" t="s">
        <v>17739</v>
      </c>
      <c r="AF700" s="593" t="s">
        <v>17740</v>
      </c>
      <c r="AG700" s="593" t="s">
        <v>17741</v>
      </c>
      <c r="AH700" s="593" t="s">
        <v>17742</v>
      </c>
      <c r="AI700" s="593" t="s">
        <v>17743</v>
      </c>
      <c r="AJ700" s="593" t="s">
        <v>17744</v>
      </c>
      <c r="AK700" s="594" t="s">
        <v>17745</v>
      </c>
      <c r="AL700" s="595" t="s">
        <v>17746</v>
      </c>
      <c r="AM700" s="596" t="s">
        <v>17747</v>
      </c>
      <c r="AN700" s="596" t="s">
        <v>17748</v>
      </c>
      <c r="AO700" s="539" t="s">
        <v>17749</v>
      </c>
      <c r="AP700" s="557"/>
      <c r="AQ700" s="577" t="s">
        <v>17750</v>
      </c>
      <c r="AR700" s="557"/>
      <c r="AS700" s="557"/>
      <c r="AT700" s="542" t="s">
        <v>17751</v>
      </c>
      <c r="AU700" s="499" t="s">
        <v>17752</v>
      </c>
      <c r="AV700" s="499" t="s">
        <v>17753</v>
      </c>
      <c r="AW700" s="513" t="s">
        <v>17754</v>
      </c>
      <c r="AX700" s="513" t="s">
        <v>17755</v>
      </c>
      <c r="AY700" s="612" t="s">
        <v>17756</v>
      </c>
    </row>
    <row r="701" spans="2:51" ht="15" customHeight="1" outlineLevel="1" thickBot="1">
      <c r="B701" s="1735" t="s">
        <v>17757</v>
      </c>
      <c r="C701" s="544"/>
      <c r="D701" s="544"/>
      <c r="E701" s="544"/>
      <c r="F701" s="544"/>
      <c r="G701" s="544"/>
      <c r="H701" s="545"/>
      <c r="I701" s="546"/>
      <c r="J701" s="548"/>
      <c r="K701" s="548"/>
      <c r="L701" s="539">
        <f t="shared" si="64"/>
        <v>0</v>
      </c>
      <c r="M701" s="564"/>
      <c r="N701" s="559"/>
      <c r="O701" s="564"/>
      <c r="P701" s="564"/>
      <c r="Q701" s="542">
        <f t="shared" si="65"/>
        <v>0</v>
      </c>
      <c r="R701" s="550">
        <f t="shared" si="66"/>
        <v>0</v>
      </c>
      <c r="S701" s="550">
        <f t="shared" si="67"/>
        <v>0</v>
      </c>
      <c r="T701" s="547">
        <v>0</v>
      </c>
      <c r="U701" s="547">
        <v>0</v>
      </c>
      <c r="V701" s="547">
        <v>0</v>
      </c>
      <c r="X701" s="231" t="s">
        <v>17758</v>
      </c>
      <c r="Z701" s="1369"/>
      <c r="AB701" s="1361"/>
      <c r="AC701" s="1362"/>
      <c r="AD701" s="582">
        <v>686</v>
      </c>
      <c r="AE701" s="576" t="s">
        <v>17759</v>
      </c>
      <c r="AF701" s="593" t="s">
        <v>17760</v>
      </c>
      <c r="AG701" s="593" t="s">
        <v>17761</v>
      </c>
      <c r="AH701" s="593" t="s">
        <v>17762</v>
      </c>
      <c r="AI701" s="593" t="s">
        <v>17763</v>
      </c>
      <c r="AJ701" s="593" t="s">
        <v>17764</v>
      </c>
      <c r="AK701" s="594" t="s">
        <v>17765</v>
      </c>
      <c r="AL701" s="595" t="s">
        <v>17766</v>
      </c>
      <c r="AM701" s="596" t="s">
        <v>17767</v>
      </c>
      <c r="AN701" s="596" t="s">
        <v>17768</v>
      </c>
      <c r="AO701" s="539" t="s">
        <v>17769</v>
      </c>
      <c r="AP701" s="557"/>
      <c r="AQ701" s="577" t="s">
        <v>17770</v>
      </c>
      <c r="AR701" s="557"/>
      <c r="AS701" s="557"/>
      <c r="AT701" s="542" t="s">
        <v>17771</v>
      </c>
      <c r="AU701" s="499" t="s">
        <v>17772</v>
      </c>
      <c r="AV701" s="499" t="s">
        <v>17773</v>
      </c>
      <c r="AW701" s="513" t="s">
        <v>17774</v>
      </c>
      <c r="AX701" s="513" t="s">
        <v>17775</v>
      </c>
      <c r="AY701" s="612" t="s">
        <v>17776</v>
      </c>
    </row>
    <row r="702" spans="2:51" ht="15" customHeight="1" outlineLevel="1" thickBot="1">
      <c r="B702" s="1735" t="s">
        <v>17777</v>
      </c>
      <c r="C702" s="544"/>
      <c r="D702" s="544"/>
      <c r="E702" s="544"/>
      <c r="F702" s="544"/>
      <c r="G702" s="544"/>
      <c r="H702" s="545"/>
      <c r="I702" s="546"/>
      <c r="J702" s="548"/>
      <c r="K702" s="548"/>
      <c r="L702" s="539">
        <f t="shared" si="64"/>
        <v>0</v>
      </c>
      <c r="M702" s="564"/>
      <c r="N702" s="559"/>
      <c r="O702" s="564"/>
      <c r="P702" s="564"/>
      <c r="Q702" s="542">
        <f t="shared" si="65"/>
        <v>0</v>
      </c>
      <c r="R702" s="550">
        <f t="shared" si="66"/>
        <v>0</v>
      </c>
      <c r="S702" s="550">
        <f t="shared" si="67"/>
        <v>0</v>
      </c>
      <c r="T702" s="547">
        <v>0</v>
      </c>
      <c r="U702" s="547">
        <v>0</v>
      </c>
      <c r="V702" s="547">
        <v>0</v>
      </c>
      <c r="X702" s="231" t="s">
        <v>17778</v>
      </c>
      <c r="Z702" s="1369"/>
      <c r="AB702" s="1361"/>
      <c r="AC702" s="1362"/>
      <c r="AD702" s="582">
        <v>687</v>
      </c>
      <c r="AE702" s="576" t="s">
        <v>17779</v>
      </c>
      <c r="AF702" s="593" t="s">
        <v>17780</v>
      </c>
      <c r="AG702" s="593" t="s">
        <v>17781</v>
      </c>
      <c r="AH702" s="593" t="s">
        <v>17782</v>
      </c>
      <c r="AI702" s="593" t="s">
        <v>17783</v>
      </c>
      <c r="AJ702" s="593" t="s">
        <v>17784</v>
      </c>
      <c r="AK702" s="594" t="s">
        <v>17785</v>
      </c>
      <c r="AL702" s="595" t="s">
        <v>17786</v>
      </c>
      <c r="AM702" s="596" t="s">
        <v>17787</v>
      </c>
      <c r="AN702" s="596" t="s">
        <v>17788</v>
      </c>
      <c r="AO702" s="539" t="s">
        <v>17789</v>
      </c>
      <c r="AP702" s="557"/>
      <c r="AQ702" s="577" t="s">
        <v>17790</v>
      </c>
      <c r="AR702" s="557"/>
      <c r="AS702" s="557"/>
      <c r="AT702" s="542" t="s">
        <v>17791</v>
      </c>
      <c r="AU702" s="499" t="s">
        <v>17792</v>
      </c>
      <c r="AV702" s="499" t="s">
        <v>17793</v>
      </c>
      <c r="AW702" s="513" t="s">
        <v>17794</v>
      </c>
      <c r="AX702" s="513" t="s">
        <v>17795</v>
      </c>
      <c r="AY702" s="612" t="s">
        <v>17796</v>
      </c>
    </row>
    <row r="703" spans="2:51" ht="15" customHeight="1" outlineLevel="1" thickBot="1">
      <c r="B703" s="1735" t="s">
        <v>17797</v>
      </c>
      <c r="C703" s="544"/>
      <c r="D703" s="544"/>
      <c r="E703" s="544"/>
      <c r="F703" s="544"/>
      <c r="G703" s="544"/>
      <c r="H703" s="545"/>
      <c r="I703" s="546"/>
      <c r="J703" s="548"/>
      <c r="K703" s="548"/>
      <c r="L703" s="539">
        <f t="shared" si="64"/>
        <v>0</v>
      </c>
      <c r="M703" s="564"/>
      <c r="N703" s="559"/>
      <c r="O703" s="564"/>
      <c r="P703" s="564"/>
      <c r="Q703" s="542">
        <f t="shared" si="65"/>
        <v>0</v>
      </c>
      <c r="R703" s="550">
        <f t="shared" si="66"/>
        <v>0</v>
      </c>
      <c r="S703" s="550">
        <f t="shared" si="67"/>
        <v>0</v>
      </c>
      <c r="T703" s="547">
        <v>0</v>
      </c>
      <c r="U703" s="547">
        <v>0</v>
      </c>
      <c r="V703" s="547">
        <v>0</v>
      </c>
      <c r="X703" s="231" t="s">
        <v>17798</v>
      </c>
      <c r="Z703" s="1369"/>
      <c r="AB703" s="1361"/>
      <c r="AC703" s="1362"/>
      <c r="AD703" s="582">
        <v>688</v>
      </c>
      <c r="AE703" s="576" t="s">
        <v>17799</v>
      </c>
      <c r="AF703" s="593" t="s">
        <v>17800</v>
      </c>
      <c r="AG703" s="593" t="s">
        <v>17801</v>
      </c>
      <c r="AH703" s="593" t="s">
        <v>17802</v>
      </c>
      <c r="AI703" s="593" t="s">
        <v>17803</v>
      </c>
      <c r="AJ703" s="593" t="s">
        <v>17804</v>
      </c>
      <c r="AK703" s="594" t="s">
        <v>17805</v>
      </c>
      <c r="AL703" s="595" t="s">
        <v>17806</v>
      </c>
      <c r="AM703" s="596" t="s">
        <v>17807</v>
      </c>
      <c r="AN703" s="596" t="s">
        <v>17808</v>
      </c>
      <c r="AO703" s="539" t="s">
        <v>17809</v>
      </c>
      <c r="AP703" s="557"/>
      <c r="AQ703" s="577" t="s">
        <v>17810</v>
      </c>
      <c r="AR703" s="557"/>
      <c r="AS703" s="557"/>
      <c r="AT703" s="542" t="s">
        <v>17811</v>
      </c>
      <c r="AU703" s="499" t="s">
        <v>17812</v>
      </c>
      <c r="AV703" s="499" t="s">
        <v>17813</v>
      </c>
      <c r="AW703" s="513" t="s">
        <v>17814</v>
      </c>
      <c r="AX703" s="513" t="s">
        <v>17815</v>
      </c>
      <c r="AY703" s="612" t="s">
        <v>17816</v>
      </c>
    </row>
    <row r="704" spans="2:51" ht="15" customHeight="1" outlineLevel="1" thickBot="1">
      <c r="B704" s="1735" t="s">
        <v>17817</v>
      </c>
      <c r="C704" s="544"/>
      <c r="D704" s="544"/>
      <c r="E704" s="544"/>
      <c r="F704" s="544"/>
      <c r="G704" s="544"/>
      <c r="H704" s="545"/>
      <c r="I704" s="546"/>
      <c r="J704" s="548"/>
      <c r="K704" s="548"/>
      <c r="L704" s="539">
        <f t="shared" si="64"/>
        <v>0</v>
      </c>
      <c r="M704" s="564"/>
      <c r="N704" s="559"/>
      <c r="O704" s="564"/>
      <c r="P704" s="564"/>
      <c r="Q704" s="542">
        <f t="shared" si="65"/>
        <v>0</v>
      </c>
      <c r="R704" s="550">
        <f t="shared" si="66"/>
        <v>0</v>
      </c>
      <c r="S704" s="550">
        <f t="shared" si="67"/>
        <v>0</v>
      </c>
      <c r="T704" s="547">
        <v>0</v>
      </c>
      <c r="U704" s="547">
        <v>0</v>
      </c>
      <c r="V704" s="547">
        <v>0</v>
      </c>
      <c r="X704" s="231" t="s">
        <v>17818</v>
      </c>
      <c r="Z704" s="1369"/>
      <c r="AB704" s="1361"/>
      <c r="AC704" s="1362"/>
      <c r="AD704" s="582">
        <v>689</v>
      </c>
      <c r="AE704" s="576" t="s">
        <v>17819</v>
      </c>
      <c r="AF704" s="593" t="s">
        <v>17820</v>
      </c>
      <c r="AG704" s="593" t="s">
        <v>17821</v>
      </c>
      <c r="AH704" s="593" t="s">
        <v>17822</v>
      </c>
      <c r="AI704" s="593" t="s">
        <v>17823</v>
      </c>
      <c r="AJ704" s="593" t="s">
        <v>17824</v>
      </c>
      <c r="AK704" s="594" t="s">
        <v>17825</v>
      </c>
      <c r="AL704" s="595" t="s">
        <v>17826</v>
      </c>
      <c r="AM704" s="596" t="s">
        <v>17827</v>
      </c>
      <c r="AN704" s="596" t="s">
        <v>17828</v>
      </c>
      <c r="AO704" s="539" t="s">
        <v>17829</v>
      </c>
      <c r="AP704" s="557"/>
      <c r="AQ704" s="577" t="s">
        <v>17830</v>
      </c>
      <c r="AR704" s="557"/>
      <c r="AS704" s="557"/>
      <c r="AT704" s="542" t="s">
        <v>17831</v>
      </c>
      <c r="AU704" s="499" t="s">
        <v>17832</v>
      </c>
      <c r="AV704" s="499" t="s">
        <v>17833</v>
      </c>
      <c r="AW704" s="513" t="s">
        <v>17834</v>
      </c>
      <c r="AX704" s="513" t="s">
        <v>17835</v>
      </c>
      <c r="AY704" s="612" t="s">
        <v>17836</v>
      </c>
    </row>
    <row r="705" spans="2:51" ht="15" customHeight="1" outlineLevel="1" thickBot="1">
      <c r="B705" s="1735" t="s">
        <v>17837</v>
      </c>
      <c r="C705" s="544"/>
      <c r="D705" s="544"/>
      <c r="E705" s="544"/>
      <c r="F705" s="544"/>
      <c r="G705" s="544"/>
      <c r="H705" s="545"/>
      <c r="I705" s="546"/>
      <c r="J705" s="548"/>
      <c r="K705" s="548"/>
      <c r="L705" s="539">
        <f t="shared" si="64"/>
        <v>0</v>
      </c>
      <c r="M705" s="564"/>
      <c r="N705" s="559"/>
      <c r="O705" s="564"/>
      <c r="P705" s="564"/>
      <c r="Q705" s="542">
        <f t="shared" si="65"/>
        <v>0</v>
      </c>
      <c r="R705" s="550">
        <f t="shared" si="66"/>
        <v>0</v>
      </c>
      <c r="S705" s="550">
        <f t="shared" si="67"/>
        <v>0</v>
      </c>
      <c r="T705" s="547">
        <v>0</v>
      </c>
      <c r="U705" s="547">
        <v>0</v>
      </c>
      <c r="V705" s="547">
        <v>0</v>
      </c>
      <c r="X705" s="231" t="s">
        <v>17838</v>
      </c>
      <c r="Z705" s="1369"/>
      <c r="AB705" s="1361"/>
      <c r="AC705" s="1362"/>
      <c r="AD705" s="582">
        <v>690</v>
      </c>
      <c r="AE705" s="576" t="s">
        <v>17839</v>
      </c>
      <c r="AF705" s="593" t="s">
        <v>17840</v>
      </c>
      <c r="AG705" s="593" t="s">
        <v>17841</v>
      </c>
      <c r="AH705" s="593" t="s">
        <v>17842</v>
      </c>
      <c r="AI705" s="593" t="s">
        <v>17843</v>
      </c>
      <c r="AJ705" s="593" t="s">
        <v>17844</v>
      </c>
      <c r="AK705" s="594" t="s">
        <v>17845</v>
      </c>
      <c r="AL705" s="595" t="s">
        <v>17846</v>
      </c>
      <c r="AM705" s="596" t="s">
        <v>17847</v>
      </c>
      <c r="AN705" s="596" t="s">
        <v>17848</v>
      </c>
      <c r="AO705" s="539" t="s">
        <v>17849</v>
      </c>
      <c r="AP705" s="557"/>
      <c r="AQ705" s="577" t="s">
        <v>17850</v>
      </c>
      <c r="AR705" s="557"/>
      <c r="AS705" s="557"/>
      <c r="AT705" s="542" t="s">
        <v>17851</v>
      </c>
      <c r="AU705" s="499" t="s">
        <v>17852</v>
      </c>
      <c r="AV705" s="499" t="s">
        <v>17853</v>
      </c>
      <c r="AW705" s="513" t="s">
        <v>17854</v>
      </c>
      <c r="AX705" s="513" t="s">
        <v>17855</v>
      </c>
      <c r="AY705" s="612" t="s">
        <v>17856</v>
      </c>
    </row>
    <row r="706" spans="2:51" ht="15" customHeight="1" outlineLevel="1" thickBot="1">
      <c r="B706" s="1735" t="s">
        <v>17857</v>
      </c>
      <c r="C706" s="544"/>
      <c r="D706" s="544"/>
      <c r="E706" s="544"/>
      <c r="F706" s="544"/>
      <c r="G706" s="544"/>
      <c r="H706" s="545"/>
      <c r="I706" s="546"/>
      <c r="J706" s="548"/>
      <c r="K706" s="548"/>
      <c r="L706" s="539">
        <f t="shared" si="64"/>
        <v>0</v>
      </c>
      <c r="M706" s="564"/>
      <c r="N706" s="559"/>
      <c r="O706" s="564"/>
      <c r="P706" s="564"/>
      <c r="Q706" s="542">
        <f t="shared" si="65"/>
        <v>0</v>
      </c>
      <c r="R706" s="550">
        <f t="shared" si="66"/>
        <v>0</v>
      </c>
      <c r="S706" s="550">
        <f t="shared" si="67"/>
        <v>0</v>
      </c>
      <c r="T706" s="547">
        <v>0</v>
      </c>
      <c r="U706" s="547">
        <v>0</v>
      </c>
      <c r="V706" s="547">
        <v>0</v>
      </c>
      <c r="X706" s="231" t="s">
        <v>17858</v>
      </c>
      <c r="Z706" s="1369"/>
      <c r="AB706" s="1361"/>
      <c r="AC706" s="1362"/>
      <c r="AD706" s="582">
        <v>691</v>
      </c>
      <c r="AE706" s="576" t="s">
        <v>17859</v>
      </c>
      <c r="AF706" s="593" t="s">
        <v>17860</v>
      </c>
      <c r="AG706" s="593" t="s">
        <v>17861</v>
      </c>
      <c r="AH706" s="593" t="s">
        <v>17862</v>
      </c>
      <c r="AI706" s="593" t="s">
        <v>17863</v>
      </c>
      <c r="AJ706" s="593" t="s">
        <v>17864</v>
      </c>
      <c r="AK706" s="594" t="s">
        <v>17865</v>
      </c>
      <c r="AL706" s="595" t="s">
        <v>17866</v>
      </c>
      <c r="AM706" s="596" t="s">
        <v>17867</v>
      </c>
      <c r="AN706" s="596" t="s">
        <v>17868</v>
      </c>
      <c r="AO706" s="539" t="s">
        <v>17869</v>
      </c>
      <c r="AP706" s="557"/>
      <c r="AQ706" s="577" t="s">
        <v>17870</v>
      </c>
      <c r="AR706" s="557"/>
      <c r="AS706" s="557"/>
      <c r="AT706" s="542" t="s">
        <v>17871</v>
      </c>
      <c r="AU706" s="499" t="s">
        <v>17872</v>
      </c>
      <c r="AV706" s="499" t="s">
        <v>17873</v>
      </c>
      <c r="AW706" s="513" t="s">
        <v>17874</v>
      </c>
      <c r="AX706" s="513" t="s">
        <v>17875</v>
      </c>
      <c r="AY706" s="612" t="s">
        <v>17876</v>
      </c>
    </row>
    <row r="707" spans="2:51" ht="15" customHeight="1" outlineLevel="1" thickBot="1">
      <c r="B707" s="1735" t="s">
        <v>17877</v>
      </c>
      <c r="C707" s="544"/>
      <c r="D707" s="544"/>
      <c r="E707" s="544"/>
      <c r="F707" s="544"/>
      <c r="G707" s="544"/>
      <c r="H707" s="545"/>
      <c r="I707" s="546"/>
      <c r="J707" s="548"/>
      <c r="K707" s="548"/>
      <c r="L707" s="539">
        <f t="shared" si="64"/>
        <v>0</v>
      </c>
      <c r="M707" s="564"/>
      <c r="N707" s="559"/>
      <c r="O707" s="564"/>
      <c r="P707" s="564"/>
      <c r="Q707" s="542">
        <f t="shared" si="65"/>
        <v>0</v>
      </c>
      <c r="R707" s="550">
        <f t="shared" si="66"/>
        <v>0</v>
      </c>
      <c r="S707" s="550">
        <f t="shared" si="67"/>
        <v>0</v>
      </c>
      <c r="T707" s="547">
        <v>0</v>
      </c>
      <c r="U707" s="547">
        <v>0</v>
      </c>
      <c r="V707" s="547">
        <v>0</v>
      </c>
      <c r="X707" s="231" t="s">
        <v>17878</v>
      </c>
      <c r="Z707" s="1369"/>
      <c r="AB707" s="1361"/>
      <c r="AC707" s="1362"/>
      <c r="AD707" s="582">
        <v>692</v>
      </c>
      <c r="AE707" s="576" t="s">
        <v>17879</v>
      </c>
      <c r="AF707" s="593" t="s">
        <v>17880</v>
      </c>
      <c r="AG707" s="593" t="s">
        <v>17881</v>
      </c>
      <c r="AH707" s="593" t="s">
        <v>17882</v>
      </c>
      <c r="AI707" s="593" t="s">
        <v>17883</v>
      </c>
      <c r="AJ707" s="593" t="s">
        <v>17884</v>
      </c>
      <c r="AK707" s="594" t="s">
        <v>17885</v>
      </c>
      <c r="AL707" s="595" t="s">
        <v>17886</v>
      </c>
      <c r="AM707" s="596" t="s">
        <v>17887</v>
      </c>
      <c r="AN707" s="596" t="s">
        <v>17888</v>
      </c>
      <c r="AO707" s="539" t="s">
        <v>17889</v>
      </c>
      <c r="AP707" s="557"/>
      <c r="AQ707" s="577" t="s">
        <v>17890</v>
      </c>
      <c r="AR707" s="557"/>
      <c r="AS707" s="557"/>
      <c r="AT707" s="542" t="s">
        <v>17891</v>
      </c>
      <c r="AU707" s="499" t="s">
        <v>17892</v>
      </c>
      <c r="AV707" s="499" t="s">
        <v>17893</v>
      </c>
      <c r="AW707" s="513" t="s">
        <v>17894</v>
      </c>
      <c r="AX707" s="513" t="s">
        <v>17895</v>
      </c>
      <c r="AY707" s="612" t="s">
        <v>17896</v>
      </c>
    </row>
    <row r="708" spans="2:51" ht="15" customHeight="1" outlineLevel="1" thickBot="1">
      <c r="B708" s="1735" t="s">
        <v>17897</v>
      </c>
      <c r="C708" s="544"/>
      <c r="D708" s="544"/>
      <c r="E708" s="544"/>
      <c r="F708" s="544"/>
      <c r="G708" s="544"/>
      <c r="H708" s="545"/>
      <c r="I708" s="546"/>
      <c r="J708" s="548"/>
      <c r="K708" s="548"/>
      <c r="L708" s="539">
        <f t="shared" si="64"/>
        <v>0</v>
      </c>
      <c r="M708" s="564"/>
      <c r="N708" s="559"/>
      <c r="O708" s="564"/>
      <c r="P708" s="564"/>
      <c r="Q708" s="542">
        <f t="shared" si="65"/>
        <v>0</v>
      </c>
      <c r="R708" s="550">
        <f t="shared" si="66"/>
        <v>0</v>
      </c>
      <c r="S708" s="550">
        <f t="shared" si="67"/>
        <v>0</v>
      </c>
      <c r="T708" s="547">
        <v>0</v>
      </c>
      <c r="U708" s="547">
        <v>0</v>
      </c>
      <c r="V708" s="547">
        <v>0</v>
      </c>
      <c r="X708" s="231" t="s">
        <v>17898</v>
      </c>
      <c r="Z708" s="1369"/>
      <c r="AB708" s="1361"/>
      <c r="AC708" s="1362"/>
      <c r="AD708" s="582">
        <v>693</v>
      </c>
      <c r="AE708" s="576" t="s">
        <v>17899</v>
      </c>
      <c r="AF708" s="593" t="s">
        <v>17900</v>
      </c>
      <c r="AG708" s="593" t="s">
        <v>17901</v>
      </c>
      <c r="AH708" s="593" t="s">
        <v>17902</v>
      </c>
      <c r="AI708" s="593" t="s">
        <v>17903</v>
      </c>
      <c r="AJ708" s="593" t="s">
        <v>17904</v>
      </c>
      <c r="AK708" s="594" t="s">
        <v>17905</v>
      </c>
      <c r="AL708" s="595" t="s">
        <v>17906</v>
      </c>
      <c r="AM708" s="596" t="s">
        <v>17907</v>
      </c>
      <c r="AN708" s="596" t="s">
        <v>17908</v>
      </c>
      <c r="AO708" s="539" t="s">
        <v>17909</v>
      </c>
      <c r="AP708" s="557"/>
      <c r="AQ708" s="577" t="s">
        <v>17910</v>
      </c>
      <c r="AR708" s="557"/>
      <c r="AS708" s="557"/>
      <c r="AT708" s="542" t="s">
        <v>17911</v>
      </c>
      <c r="AU708" s="499" t="s">
        <v>17912</v>
      </c>
      <c r="AV708" s="499" t="s">
        <v>17913</v>
      </c>
      <c r="AW708" s="513" t="s">
        <v>17914</v>
      </c>
      <c r="AX708" s="513" t="s">
        <v>17915</v>
      </c>
      <c r="AY708" s="612" t="s">
        <v>17916</v>
      </c>
    </row>
    <row r="709" spans="2:51" ht="15" customHeight="1" outlineLevel="1" thickBot="1">
      <c r="B709" s="1735" t="s">
        <v>17917</v>
      </c>
      <c r="C709" s="544"/>
      <c r="D709" s="544"/>
      <c r="E709" s="544"/>
      <c r="F709" s="544"/>
      <c r="G709" s="544"/>
      <c r="H709" s="545"/>
      <c r="I709" s="546"/>
      <c r="J709" s="548"/>
      <c r="K709" s="548"/>
      <c r="L709" s="539">
        <f t="shared" si="64"/>
        <v>0</v>
      </c>
      <c r="M709" s="564"/>
      <c r="N709" s="559"/>
      <c r="O709" s="564"/>
      <c r="P709" s="564"/>
      <c r="Q709" s="542">
        <f t="shared" si="65"/>
        <v>0</v>
      </c>
      <c r="R709" s="550">
        <f t="shared" si="66"/>
        <v>0</v>
      </c>
      <c r="S709" s="550">
        <f t="shared" si="67"/>
        <v>0</v>
      </c>
      <c r="T709" s="547">
        <v>0</v>
      </c>
      <c r="U709" s="547">
        <v>0</v>
      </c>
      <c r="V709" s="547">
        <v>0</v>
      </c>
      <c r="X709" s="231" t="s">
        <v>17918</v>
      </c>
      <c r="Z709" s="1369"/>
      <c r="AB709" s="1361"/>
      <c r="AC709" s="1362"/>
      <c r="AD709" s="582">
        <v>694</v>
      </c>
      <c r="AE709" s="576" t="s">
        <v>17919</v>
      </c>
      <c r="AF709" s="593" t="s">
        <v>17920</v>
      </c>
      <c r="AG709" s="593" t="s">
        <v>17921</v>
      </c>
      <c r="AH709" s="593" t="s">
        <v>17922</v>
      </c>
      <c r="AI709" s="593" t="s">
        <v>17923</v>
      </c>
      <c r="AJ709" s="593" t="s">
        <v>17924</v>
      </c>
      <c r="AK709" s="594" t="s">
        <v>17925</v>
      </c>
      <c r="AL709" s="595" t="s">
        <v>17926</v>
      </c>
      <c r="AM709" s="596" t="s">
        <v>17927</v>
      </c>
      <c r="AN709" s="596" t="s">
        <v>17928</v>
      </c>
      <c r="AO709" s="539" t="s">
        <v>17929</v>
      </c>
      <c r="AP709" s="557"/>
      <c r="AQ709" s="577" t="s">
        <v>17930</v>
      </c>
      <c r="AR709" s="557"/>
      <c r="AS709" s="557"/>
      <c r="AT709" s="542" t="s">
        <v>17931</v>
      </c>
      <c r="AU709" s="499" t="s">
        <v>17932</v>
      </c>
      <c r="AV709" s="499" t="s">
        <v>17933</v>
      </c>
      <c r="AW709" s="513" t="s">
        <v>17934</v>
      </c>
      <c r="AX709" s="513" t="s">
        <v>17935</v>
      </c>
      <c r="AY709" s="612" t="s">
        <v>17936</v>
      </c>
    </row>
    <row r="710" spans="2:51" ht="15" customHeight="1" outlineLevel="1" thickBot="1">
      <c r="B710" s="1735" t="s">
        <v>17937</v>
      </c>
      <c r="C710" s="544"/>
      <c r="D710" s="544"/>
      <c r="E710" s="544"/>
      <c r="F710" s="544"/>
      <c r="G710" s="544"/>
      <c r="H710" s="545"/>
      <c r="I710" s="546"/>
      <c r="J710" s="548"/>
      <c r="K710" s="548"/>
      <c r="L710" s="539">
        <f t="shared" si="64"/>
        <v>0</v>
      </c>
      <c r="M710" s="564"/>
      <c r="N710" s="559"/>
      <c r="O710" s="564"/>
      <c r="P710" s="564"/>
      <c r="Q710" s="542">
        <f t="shared" si="65"/>
        <v>0</v>
      </c>
      <c r="R710" s="550">
        <f t="shared" si="66"/>
        <v>0</v>
      </c>
      <c r="S710" s="550">
        <f t="shared" si="67"/>
        <v>0</v>
      </c>
      <c r="T710" s="547">
        <v>0</v>
      </c>
      <c r="U710" s="547">
        <v>0</v>
      </c>
      <c r="V710" s="547">
        <v>0</v>
      </c>
      <c r="X710" s="231" t="s">
        <v>17938</v>
      </c>
      <c r="Z710" s="1369"/>
      <c r="AB710" s="1361"/>
      <c r="AC710" s="1362"/>
      <c r="AD710" s="582">
        <v>695</v>
      </c>
      <c r="AE710" s="576" t="s">
        <v>17939</v>
      </c>
      <c r="AF710" s="593" t="s">
        <v>17940</v>
      </c>
      <c r="AG710" s="593" t="s">
        <v>17941</v>
      </c>
      <c r="AH710" s="593" t="s">
        <v>17942</v>
      </c>
      <c r="AI710" s="593" t="s">
        <v>17943</v>
      </c>
      <c r="AJ710" s="593" t="s">
        <v>17944</v>
      </c>
      <c r="AK710" s="594" t="s">
        <v>17945</v>
      </c>
      <c r="AL710" s="595" t="s">
        <v>17946</v>
      </c>
      <c r="AM710" s="596" t="s">
        <v>17947</v>
      </c>
      <c r="AN710" s="596" t="s">
        <v>17948</v>
      </c>
      <c r="AO710" s="539" t="s">
        <v>17949</v>
      </c>
      <c r="AP710" s="557"/>
      <c r="AQ710" s="577" t="s">
        <v>17950</v>
      </c>
      <c r="AR710" s="557"/>
      <c r="AS710" s="557"/>
      <c r="AT710" s="542" t="s">
        <v>17951</v>
      </c>
      <c r="AU710" s="499" t="s">
        <v>17952</v>
      </c>
      <c r="AV710" s="499" t="s">
        <v>17953</v>
      </c>
      <c r="AW710" s="513" t="s">
        <v>17954</v>
      </c>
      <c r="AX710" s="513" t="s">
        <v>17955</v>
      </c>
      <c r="AY710" s="612" t="s">
        <v>17956</v>
      </c>
    </row>
    <row r="711" spans="2:51" ht="15" customHeight="1" outlineLevel="1" thickBot="1">
      <c r="B711" s="1735" t="s">
        <v>17957</v>
      </c>
      <c r="C711" s="544"/>
      <c r="D711" s="544"/>
      <c r="E711" s="544"/>
      <c r="F711" s="544"/>
      <c r="G711" s="544"/>
      <c r="H711" s="545"/>
      <c r="I711" s="546"/>
      <c r="J711" s="548"/>
      <c r="K711" s="548"/>
      <c r="L711" s="539">
        <f t="shared" si="64"/>
        <v>0</v>
      </c>
      <c r="M711" s="564"/>
      <c r="N711" s="559"/>
      <c r="O711" s="564"/>
      <c r="P711" s="564"/>
      <c r="Q711" s="542">
        <f t="shared" si="65"/>
        <v>0</v>
      </c>
      <c r="R711" s="550">
        <f t="shared" si="66"/>
        <v>0</v>
      </c>
      <c r="S711" s="550">
        <f t="shared" si="67"/>
        <v>0</v>
      </c>
      <c r="T711" s="547">
        <v>0</v>
      </c>
      <c r="U711" s="547">
        <v>0</v>
      </c>
      <c r="V711" s="547">
        <v>0</v>
      </c>
      <c r="X711" s="231" t="s">
        <v>17958</v>
      </c>
      <c r="Z711" s="1369"/>
      <c r="AB711" s="1361"/>
      <c r="AC711" s="1362"/>
      <c r="AD711" s="582">
        <v>696</v>
      </c>
      <c r="AE711" s="576" t="s">
        <v>17959</v>
      </c>
      <c r="AF711" s="593" t="s">
        <v>17960</v>
      </c>
      <c r="AG711" s="593" t="s">
        <v>17961</v>
      </c>
      <c r="AH711" s="593" t="s">
        <v>17962</v>
      </c>
      <c r="AI711" s="593" t="s">
        <v>17963</v>
      </c>
      <c r="AJ711" s="593" t="s">
        <v>17964</v>
      </c>
      <c r="AK711" s="594" t="s">
        <v>17965</v>
      </c>
      <c r="AL711" s="595" t="s">
        <v>17966</v>
      </c>
      <c r="AM711" s="596" t="s">
        <v>17967</v>
      </c>
      <c r="AN711" s="596" t="s">
        <v>17968</v>
      </c>
      <c r="AO711" s="539" t="s">
        <v>17969</v>
      </c>
      <c r="AP711" s="557"/>
      <c r="AQ711" s="577" t="s">
        <v>17970</v>
      </c>
      <c r="AR711" s="557"/>
      <c r="AS711" s="557"/>
      <c r="AT711" s="542" t="s">
        <v>17971</v>
      </c>
      <c r="AU711" s="499" t="s">
        <v>17972</v>
      </c>
      <c r="AV711" s="499" t="s">
        <v>17973</v>
      </c>
      <c r="AW711" s="513" t="s">
        <v>17974</v>
      </c>
      <c r="AX711" s="513" t="s">
        <v>17975</v>
      </c>
      <c r="AY711" s="612" t="s">
        <v>17976</v>
      </c>
    </row>
    <row r="712" spans="2:51" ht="15" customHeight="1" outlineLevel="1" thickBot="1">
      <c r="B712" s="1735" t="s">
        <v>17977</v>
      </c>
      <c r="C712" s="544"/>
      <c r="D712" s="544"/>
      <c r="E712" s="544"/>
      <c r="F712" s="544"/>
      <c r="G712" s="544"/>
      <c r="H712" s="545"/>
      <c r="I712" s="546"/>
      <c r="J712" s="548"/>
      <c r="K712" s="548"/>
      <c r="L712" s="539">
        <f t="shared" si="64"/>
        <v>0</v>
      </c>
      <c r="M712" s="564"/>
      <c r="N712" s="559"/>
      <c r="O712" s="564"/>
      <c r="P712" s="564"/>
      <c r="Q712" s="542">
        <f t="shared" si="65"/>
        <v>0</v>
      </c>
      <c r="R712" s="550">
        <f t="shared" si="66"/>
        <v>0</v>
      </c>
      <c r="S712" s="550">
        <f t="shared" si="67"/>
        <v>0</v>
      </c>
      <c r="T712" s="547">
        <v>0</v>
      </c>
      <c r="U712" s="547">
        <v>0</v>
      </c>
      <c r="V712" s="547">
        <v>0</v>
      </c>
      <c r="X712" s="231" t="s">
        <v>17978</v>
      </c>
      <c r="Z712" s="1369"/>
      <c r="AB712" s="1361"/>
      <c r="AC712" s="1362"/>
      <c r="AD712" s="582">
        <v>697</v>
      </c>
      <c r="AE712" s="576" t="s">
        <v>17979</v>
      </c>
      <c r="AF712" s="593" t="s">
        <v>17980</v>
      </c>
      <c r="AG712" s="593" t="s">
        <v>17981</v>
      </c>
      <c r="AH712" s="593" t="s">
        <v>17982</v>
      </c>
      <c r="AI712" s="593" t="s">
        <v>17983</v>
      </c>
      <c r="AJ712" s="593" t="s">
        <v>17984</v>
      </c>
      <c r="AK712" s="594" t="s">
        <v>17985</v>
      </c>
      <c r="AL712" s="595" t="s">
        <v>17986</v>
      </c>
      <c r="AM712" s="596" t="s">
        <v>17987</v>
      </c>
      <c r="AN712" s="596" t="s">
        <v>17988</v>
      </c>
      <c r="AO712" s="539" t="s">
        <v>17989</v>
      </c>
      <c r="AP712" s="557"/>
      <c r="AQ712" s="577" t="s">
        <v>17990</v>
      </c>
      <c r="AR712" s="557"/>
      <c r="AS712" s="557"/>
      <c r="AT712" s="542" t="s">
        <v>17991</v>
      </c>
      <c r="AU712" s="499" t="s">
        <v>17992</v>
      </c>
      <c r="AV712" s="499" t="s">
        <v>17993</v>
      </c>
      <c r="AW712" s="513" t="s">
        <v>17994</v>
      </c>
      <c r="AX712" s="513" t="s">
        <v>17995</v>
      </c>
      <c r="AY712" s="612" t="s">
        <v>17996</v>
      </c>
    </row>
    <row r="713" spans="2:51" ht="15" customHeight="1" outlineLevel="1" thickBot="1">
      <c r="B713" s="1735" t="s">
        <v>17997</v>
      </c>
      <c r="C713" s="544"/>
      <c r="D713" s="544"/>
      <c r="E713" s="544"/>
      <c r="F713" s="544"/>
      <c r="G713" s="544"/>
      <c r="H713" s="545"/>
      <c r="I713" s="546"/>
      <c r="J713" s="548"/>
      <c r="K713" s="548"/>
      <c r="L713" s="539">
        <f t="shared" si="64"/>
        <v>0</v>
      </c>
      <c r="M713" s="564"/>
      <c r="N713" s="559"/>
      <c r="O713" s="564"/>
      <c r="P713" s="564"/>
      <c r="Q713" s="542">
        <f t="shared" si="65"/>
        <v>0</v>
      </c>
      <c r="R713" s="550">
        <f t="shared" si="66"/>
        <v>0</v>
      </c>
      <c r="S713" s="550">
        <f t="shared" si="67"/>
        <v>0</v>
      </c>
      <c r="T713" s="547">
        <v>0</v>
      </c>
      <c r="U713" s="547">
        <v>0</v>
      </c>
      <c r="V713" s="547">
        <v>0</v>
      </c>
      <c r="X713" s="231" t="s">
        <v>17998</v>
      </c>
      <c r="Z713" s="1369"/>
      <c r="AB713" s="1361"/>
      <c r="AC713" s="1362"/>
      <c r="AD713" s="582">
        <v>698</v>
      </c>
      <c r="AE713" s="576" t="s">
        <v>17999</v>
      </c>
      <c r="AF713" s="593" t="s">
        <v>18000</v>
      </c>
      <c r="AG713" s="593" t="s">
        <v>18001</v>
      </c>
      <c r="AH713" s="593" t="s">
        <v>18002</v>
      </c>
      <c r="AI713" s="593" t="s">
        <v>18003</v>
      </c>
      <c r="AJ713" s="593" t="s">
        <v>18004</v>
      </c>
      <c r="AK713" s="594" t="s">
        <v>18005</v>
      </c>
      <c r="AL713" s="595" t="s">
        <v>18006</v>
      </c>
      <c r="AM713" s="596" t="s">
        <v>18007</v>
      </c>
      <c r="AN713" s="596" t="s">
        <v>18008</v>
      </c>
      <c r="AO713" s="539" t="s">
        <v>18009</v>
      </c>
      <c r="AP713" s="557"/>
      <c r="AQ713" s="577" t="s">
        <v>18010</v>
      </c>
      <c r="AR713" s="557"/>
      <c r="AS713" s="557"/>
      <c r="AT713" s="542" t="s">
        <v>18011</v>
      </c>
      <c r="AU713" s="499" t="s">
        <v>18012</v>
      </c>
      <c r="AV713" s="499" t="s">
        <v>18013</v>
      </c>
      <c r="AW713" s="513" t="s">
        <v>18014</v>
      </c>
      <c r="AX713" s="513" t="s">
        <v>18015</v>
      </c>
      <c r="AY713" s="612" t="s">
        <v>18016</v>
      </c>
    </row>
    <row r="714" spans="2:51" ht="15" customHeight="1" outlineLevel="1" thickBot="1">
      <c r="B714" s="1735" t="s">
        <v>18017</v>
      </c>
      <c r="C714" s="544"/>
      <c r="D714" s="544"/>
      <c r="E714" s="544"/>
      <c r="F714" s="544"/>
      <c r="G714" s="544"/>
      <c r="H714" s="545"/>
      <c r="I714" s="546"/>
      <c r="J714" s="548"/>
      <c r="K714" s="548"/>
      <c r="L714" s="539">
        <f t="shared" si="64"/>
        <v>0</v>
      </c>
      <c r="M714" s="564"/>
      <c r="N714" s="559"/>
      <c r="O714" s="564"/>
      <c r="P714" s="564"/>
      <c r="Q714" s="542">
        <f t="shared" si="65"/>
        <v>0</v>
      </c>
      <c r="R714" s="550">
        <f t="shared" si="66"/>
        <v>0</v>
      </c>
      <c r="S714" s="550">
        <f t="shared" si="67"/>
        <v>0</v>
      </c>
      <c r="T714" s="547">
        <v>0</v>
      </c>
      <c r="U714" s="547">
        <v>0</v>
      </c>
      <c r="V714" s="547">
        <v>0</v>
      </c>
      <c r="X714" s="231" t="s">
        <v>18018</v>
      </c>
      <c r="Z714" s="1369"/>
      <c r="AB714" s="1361"/>
      <c r="AC714" s="1362"/>
      <c r="AD714" s="582">
        <v>699</v>
      </c>
      <c r="AE714" s="576" t="s">
        <v>18019</v>
      </c>
      <c r="AF714" s="593" t="s">
        <v>18020</v>
      </c>
      <c r="AG714" s="593" t="s">
        <v>18021</v>
      </c>
      <c r="AH714" s="593" t="s">
        <v>18022</v>
      </c>
      <c r="AI714" s="593" t="s">
        <v>18023</v>
      </c>
      <c r="AJ714" s="593" t="s">
        <v>18024</v>
      </c>
      <c r="AK714" s="594" t="s">
        <v>18025</v>
      </c>
      <c r="AL714" s="595" t="s">
        <v>18026</v>
      </c>
      <c r="AM714" s="596" t="s">
        <v>18027</v>
      </c>
      <c r="AN714" s="596" t="s">
        <v>18028</v>
      </c>
      <c r="AO714" s="539" t="s">
        <v>18029</v>
      </c>
      <c r="AP714" s="557"/>
      <c r="AQ714" s="577" t="s">
        <v>18030</v>
      </c>
      <c r="AR714" s="557"/>
      <c r="AS714" s="557"/>
      <c r="AT714" s="542" t="s">
        <v>18031</v>
      </c>
      <c r="AU714" s="499" t="s">
        <v>18032</v>
      </c>
      <c r="AV714" s="499" t="s">
        <v>18033</v>
      </c>
      <c r="AW714" s="513" t="s">
        <v>18034</v>
      </c>
      <c r="AX714" s="513" t="s">
        <v>18035</v>
      </c>
      <c r="AY714" s="612" t="s">
        <v>18036</v>
      </c>
    </row>
    <row r="715" spans="2:51" ht="15" customHeight="1" outlineLevel="1" thickBot="1">
      <c r="B715" s="1735" t="s">
        <v>18037</v>
      </c>
      <c r="C715" s="544"/>
      <c r="D715" s="544"/>
      <c r="E715" s="544"/>
      <c r="F715" s="544"/>
      <c r="G715" s="544"/>
      <c r="H715" s="545"/>
      <c r="I715" s="546"/>
      <c r="J715" s="548"/>
      <c r="K715" s="548"/>
      <c r="L715" s="539">
        <f t="shared" si="64"/>
        <v>0</v>
      </c>
      <c r="M715" s="564"/>
      <c r="N715" s="559"/>
      <c r="O715" s="564"/>
      <c r="P715" s="564"/>
      <c r="Q715" s="542">
        <f t="shared" si="65"/>
        <v>0</v>
      </c>
      <c r="R715" s="550">
        <f t="shared" si="66"/>
        <v>0</v>
      </c>
      <c r="S715" s="550">
        <f t="shared" si="67"/>
        <v>0</v>
      </c>
      <c r="T715" s="547">
        <v>0</v>
      </c>
      <c r="U715" s="547">
        <v>0</v>
      </c>
      <c r="V715" s="547">
        <v>0</v>
      </c>
      <c r="X715" s="231" t="s">
        <v>18038</v>
      </c>
      <c r="Z715" s="1369"/>
      <c r="AB715" s="1361"/>
      <c r="AC715" s="1362"/>
      <c r="AD715" s="582">
        <v>700</v>
      </c>
      <c r="AE715" s="576" t="s">
        <v>18039</v>
      </c>
      <c r="AF715" s="593" t="s">
        <v>18040</v>
      </c>
      <c r="AG715" s="593" t="s">
        <v>18041</v>
      </c>
      <c r="AH715" s="593" t="s">
        <v>18042</v>
      </c>
      <c r="AI715" s="593" t="s">
        <v>18043</v>
      </c>
      <c r="AJ715" s="593" t="s">
        <v>18044</v>
      </c>
      <c r="AK715" s="594" t="s">
        <v>18045</v>
      </c>
      <c r="AL715" s="595" t="s">
        <v>18046</v>
      </c>
      <c r="AM715" s="596" t="s">
        <v>18047</v>
      </c>
      <c r="AN715" s="596" t="s">
        <v>18048</v>
      </c>
      <c r="AO715" s="539" t="s">
        <v>18049</v>
      </c>
      <c r="AP715" s="557"/>
      <c r="AQ715" s="577" t="s">
        <v>18050</v>
      </c>
      <c r="AR715" s="557"/>
      <c r="AS715" s="557"/>
      <c r="AT715" s="542" t="s">
        <v>18051</v>
      </c>
      <c r="AU715" s="499" t="s">
        <v>18052</v>
      </c>
      <c r="AV715" s="499" t="s">
        <v>18053</v>
      </c>
      <c r="AW715" s="513" t="s">
        <v>18054</v>
      </c>
      <c r="AX715" s="513" t="s">
        <v>18055</v>
      </c>
      <c r="AY715" s="612" t="s">
        <v>18056</v>
      </c>
    </row>
    <row r="716" spans="2:51" ht="15" customHeight="1" outlineLevel="1" thickBot="1">
      <c r="B716" s="1735" t="s">
        <v>18057</v>
      </c>
      <c r="C716" s="544"/>
      <c r="D716" s="544"/>
      <c r="E716" s="544"/>
      <c r="F716" s="544"/>
      <c r="G716" s="544"/>
      <c r="H716" s="545"/>
      <c r="I716" s="546"/>
      <c r="J716" s="548"/>
      <c r="K716" s="548"/>
      <c r="L716" s="539">
        <f t="shared" si="64"/>
        <v>0</v>
      </c>
      <c r="M716" s="564"/>
      <c r="N716" s="559"/>
      <c r="O716" s="564"/>
      <c r="P716" s="564"/>
      <c r="Q716" s="542">
        <f t="shared" si="65"/>
        <v>0</v>
      </c>
      <c r="R716" s="550">
        <f t="shared" si="66"/>
        <v>0</v>
      </c>
      <c r="S716" s="550">
        <f t="shared" si="67"/>
        <v>0</v>
      </c>
      <c r="T716" s="547">
        <v>0</v>
      </c>
      <c r="U716" s="547">
        <v>0</v>
      </c>
      <c r="V716" s="547">
        <v>0</v>
      </c>
      <c r="X716" s="231" t="s">
        <v>18058</v>
      </c>
      <c r="Z716" s="1369"/>
      <c r="AB716" s="1361"/>
      <c r="AC716" s="1362"/>
      <c r="AD716" s="582">
        <v>701</v>
      </c>
      <c r="AE716" s="576" t="s">
        <v>18059</v>
      </c>
      <c r="AF716" s="593" t="s">
        <v>18060</v>
      </c>
      <c r="AG716" s="593" t="s">
        <v>18061</v>
      </c>
      <c r="AH716" s="593" t="s">
        <v>18062</v>
      </c>
      <c r="AI716" s="593" t="s">
        <v>18063</v>
      </c>
      <c r="AJ716" s="593" t="s">
        <v>18064</v>
      </c>
      <c r="AK716" s="594" t="s">
        <v>18065</v>
      </c>
      <c r="AL716" s="595" t="s">
        <v>18066</v>
      </c>
      <c r="AM716" s="596" t="s">
        <v>18067</v>
      </c>
      <c r="AN716" s="596" t="s">
        <v>18068</v>
      </c>
      <c r="AO716" s="539" t="s">
        <v>18069</v>
      </c>
      <c r="AP716" s="557"/>
      <c r="AQ716" s="577" t="s">
        <v>18070</v>
      </c>
      <c r="AR716" s="557"/>
      <c r="AS716" s="557"/>
      <c r="AT716" s="542" t="s">
        <v>18071</v>
      </c>
      <c r="AU716" s="499" t="s">
        <v>18072</v>
      </c>
      <c r="AV716" s="499" t="s">
        <v>18073</v>
      </c>
      <c r="AW716" s="513" t="s">
        <v>18074</v>
      </c>
      <c r="AX716" s="513" t="s">
        <v>18075</v>
      </c>
      <c r="AY716" s="612" t="s">
        <v>18076</v>
      </c>
    </row>
    <row r="717" spans="2:51" ht="15" customHeight="1" outlineLevel="1" thickBot="1">
      <c r="B717" s="1735" t="s">
        <v>18077</v>
      </c>
      <c r="C717" s="544"/>
      <c r="D717" s="544"/>
      <c r="E717" s="544"/>
      <c r="F717" s="544"/>
      <c r="G717" s="544"/>
      <c r="H717" s="545"/>
      <c r="I717" s="546"/>
      <c r="J717" s="548"/>
      <c r="K717" s="548"/>
      <c r="L717" s="539">
        <f t="shared" si="64"/>
        <v>0</v>
      </c>
      <c r="M717" s="564"/>
      <c r="N717" s="559"/>
      <c r="O717" s="564"/>
      <c r="P717" s="564"/>
      <c r="Q717" s="542">
        <f t="shared" si="65"/>
        <v>0</v>
      </c>
      <c r="R717" s="550">
        <f t="shared" si="66"/>
        <v>0</v>
      </c>
      <c r="S717" s="550">
        <f t="shared" si="67"/>
        <v>0</v>
      </c>
      <c r="T717" s="547">
        <v>0</v>
      </c>
      <c r="U717" s="547">
        <v>0</v>
      </c>
      <c r="V717" s="547">
        <v>0</v>
      </c>
      <c r="X717" s="231" t="s">
        <v>18078</v>
      </c>
      <c r="Z717" s="1369"/>
      <c r="AB717" s="1361"/>
      <c r="AC717" s="1362"/>
      <c r="AD717" s="582">
        <v>702</v>
      </c>
      <c r="AE717" s="576" t="s">
        <v>18079</v>
      </c>
      <c r="AF717" s="593" t="s">
        <v>18080</v>
      </c>
      <c r="AG717" s="593" t="s">
        <v>18081</v>
      </c>
      <c r="AH717" s="593" t="s">
        <v>18082</v>
      </c>
      <c r="AI717" s="593" t="s">
        <v>18083</v>
      </c>
      <c r="AJ717" s="593" t="s">
        <v>18084</v>
      </c>
      <c r="AK717" s="594" t="s">
        <v>18085</v>
      </c>
      <c r="AL717" s="595" t="s">
        <v>18086</v>
      </c>
      <c r="AM717" s="596" t="s">
        <v>18087</v>
      </c>
      <c r="AN717" s="596" t="s">
        <v>18088</v>
      </c>
      <c r="AO717" s="539" t="s">
        <v>18089</v>
      </c>
      <c r="AP717" s="557"/>
      <c r="AQ717" s="577" t="s">
        <v>18090</v>
      </c>
      <c r="AR717" s="557"/>
      <c r="AS717" s="557"/>
      <c r="AT717" s="542" t="s">
        <v>18091</v>
      </c>
      <c r="AU717" s="499" t="s">
        <v>18092</v>
      </c>
      <c r="AV717" s="499" t="s">
        <v>18093</v>
      </c>
      <c r="AW717" s="513" t="s">
        <v>18094</v>
      </c>
      <c r="AX717" s="513" t="s">
        <v>18095</v>
      </c>
      <c r="AY717" s="612" t="s">
        <v>18096</v>
      </c>
    </row>
    <row r="718" spans="2:51" ht="15" customHeight="1" outlineLevel="1" thickBot="1">
      <c r="B718" s="1735" t="s">
        <v>18097</v>
      </c>
      <c r="C718" s="544"/>
      <c r="D718" s="544"/>
      <c r="E718" s="544"/>
      <c r="F718" s="544"/>
      <c r="G718" s="544"/>
      <c r="H718" s="545"/>
      <c r="I718" s="546"/>
      <c r="J718" s="548"/>
      <c r="K718" s="548"/>
      <c r="L718" s="539">
        <f t="shared" si="64"/>
        <v>0</v>
      </c>
      <c r="M718" s="564"/>
      <c r="N718" s="559"/>
      <c r="O718" s="564"/>
      <c r="P718" s="564"/>
      <c r="Q718" s="542">
        <f t="shared" si="65"/>
        <v>0</v>
      </c>
      <c r="R718" s="550">
        <f t="shared" si="66"/>
        <v>0</v>
      </c>
      <c r="S718" s="550">
        <f t="shared" si="67"/>
        <v>0</v>
      </c>
      <c r="T718" s="547">
        <v>0</v>
      </c>
      <c r="U718" s="547">
        <v>0</v>
      </c>
      <c r="V718" s="547">
        <v>0</v>
      </c>
      <c r="X718" s="231" t="s">
        <v>18098</v>
      </c>
      <c r="Z718" s="1369"/>
      <c r="AB718" s="1361"/>
      <c r="AC718" s="1362"/>
      <c r="AD718" s="582">
        <v>703</v>
      </c>
      <c r="AE718" s="576" t="s">
        <v>18099</v>
      </c>
      <c r="AF718" s="593" t="s">
        <v>18100</v>
      </c>
      <c r="AG718" s="593" t="s">
        <v>18101</v>
      </c>
      <c r="AH718" s="593" t="s">
        <v>18102</v>
      </c>
      <c r="AI718" s="593" t="s">
        <v>18103</v>
      </c>
      <c r="AJ718" s="593" t="s">
        <v>18104</v>
      </c>
      <c r="AK718" s="594" t="s">
        <v>18105</v>
      </c>
      <c r="AL718" s="595" t="s">
        <v>18106</v>
      </c>
      <c r="AM718" s="596" t="s">
        <v>18107</v>
      </c>
      <c r="AN718" s="596" t="s">
        <v>18108</v>
      </c>
      <c r="AO718" s="539" t="s">
        <v>18109</v>
      </c>
      <c r="AP718" s="557"/>
      <c r="AQ718" s="577" t="s">
        <v>18110</v>
      </c>
      <c r="AR718" s="557"/>
      <c r="AS718" s="557"/>
      <c r="AT718" s="542" t="s">
        <v>18111</v>
      </c>
      <c r="AU718" s="499" t="s">
        <v>18112</v>
      </c>
      <c r="AV718" s="499" t="s">
        <v>18113</v>
      </c>
      <c r="AW718" s="513" t="s">
        <v>18114</v>
      </c>
      <c r="AX718" s="513" t="s">
        <v>18115</v>
      </c>
      <c r="AY718" s="612" t="s">
        <v>18116</v>
      </c>
    </row>
    <row r="719" spans="2:51" ht="15" thickBot="1">
      <c r="B719" s="1735" t="s">
        <v>18117</v>
      </c>
      <c r="C719" s="544"/>
      <c r="D719" s="544"/>
      <c r="E719" s="544"/>
      <c r="F719" s="544"/>
      <c r="G719" s="544"/>
      <c r="H719" s="545"/>
      <c r="I719" s="546"/>
      <c r="J719" s="548"/>
      <c r="K719" s="548"/>
      <c r="L719" s="539">
        <f t="shared" si="64"/>
        <v>0</v>
      </c>
      <c r="M719" s="564"/>
      <c r="N719" s="559"/>
      <c r="O719" s="564"/>
      <c r="P719" s="564"/>
      <c r="Q719" s="542">
        <f t="shared" si="65"/>
        <v>0</v>
      </c>
      <c r="R719" s="550">
        <f t="shared" si="66"/>
        <v>0</v>
      </c>
      <c r="S719" s="550">
        <f t="shared" si="67"/>
        <v>0</v>
      </c>
      <c r="T719" s="547">
        <v>0</v>
      </c>
      <c r="U719" s="547">
        <v>0</v>
      </c>
      <c r="V719" s="547">
        <v>0</v>
      </c>
      <c r="X719" s="231" t="s">
        <v>18118</v>
      </c>
      <c r="Z719" s="1369"/>
      <c r="AB719" s="1361"/>
      <c r="AC719" s="1362"/>
      <c r="AD719" s="582">
        <v>704</v>
      </c>
      <c r="AE719" s="576" t="s">
        <v>18119</v>
      </c>
      <c r="AF719" s="593" t="s">
        <v>18120</v>
      </c>
      <c r="AG719" s="593" t="s">
        <v>18121</v>
      </c>
      <c r="AH719" s="593" t="s">
        <v>18122</v>
      </c>
      <c r="AI719" s="593" t="s">
        <v>18123</v>
      </c>
      <c r="AJ719" s="593" t="s">
        <v>18124</v>
      </c>
      <c r="AK719" s="594" t="s">
        <v>18125</v>
      </c>
      <c r="AL719" s="595" t="s">
        <v>18126</v>
      </c>
      <c r="AM719" s="596" t="s">
        <v>18127</v>
      </c>
      <c r="AN719" s="596" t="s">
        <v>18128</v>
      </c>
      <c r="AO719" s="539" t="s">
        <v>18129</v>
      </c>
      <c r="AP719" s="557"/>
      <c r="AQ719" s="577" t="s">
        <v>18130</v>
      </c>
      <c r="AR719" s="557"/>
      <c r="AS719" s="557"/>
      <c r="AT719" s="542" t="s">
        <v>18131</v>
      </c>
      <c r="AU719" s="499" t="s">
        <v>18132</v>
      </c>
      <c r="AV719" s="499" t="s">
        <v>18133</v>
      </c>
      <c r="AW719" s="513" t="s">
        <v>18134</v>
      </c>
      <c r="AX719" s="513" t="s">
        <v>18135</v>
      </c>
      <c r="AY719" s="612" t="s">
        <v>18136</v>
      </c>
    </row>
    <row r="720" spans="2:51" ht="15" customHeight="1" outlineLevel="1" thickBot="1">
      <c r="B720" s="1735" t="s">
        <v>18137</v>
      </c>
      <c r="C720" s="544"/>
      <c r="D720" s="544"/>
      <c r="E720" s="544"/>
      <c r="F720" s="544"/>
      <c r="G720" s="544"/>
      <c r="H720" s="545"/>
      <c r="I720" s="546"/>
      <c r="J720" s="548"/>
      <c r="K720" s="548"/>
      <c r="L720" s="539">
        <f t="shared" si="64"/>
        <v>0</v>
      </c>
      <c r="M720" s="564"/>
      <c r="N720" s="559"/>
      <c r="O720" s="564"/>
      <c r="P720" s="564"/>
      <c r="Q720" s="542">
        <f t="shared" si="65"/>
        <v>0</v>
      </c>
      <c r="R720" s="550">
        <f t="shared" si="66"/>
        <v>0</v>
      </c>
      <c r="S720" s="550">
        <f t="shared" si="67"/>
        <v>0</v>
      </c>
      <c r="T720" s="547">
        <v>0</v>
      </c>
      <c r="U720" s="547">
        <v>0</v>
      </c>
      <c r="V720" s="547">
        <v>0</v>
      </c>
      <c r="X720" s="231" t="s">
        <v>18138</v>
      </c>
      <c r="Z720" s="1369"/>
      <c r="AB720" s="1361"/>
      <c r="AC720" s="1362"/>
      <c r="AD720" s="582">
        <v>705</v>
      </c>
      <c r="AE720" s="576" t="s">
        <v>18139</v>
      </c>
      <c r="AF720" s="593" t="s">
        <v>18140</v>
      </c>
      <c r="AG720" s="593" t="s">
        <v>18141</v>
      </c>
      <c r="AH720" s="593" t="s">
        <v>18142</v>
      </c>
      <c r="AI720" s="593" t="s">
        <v>18143</v>
      </c>
      <c r="AJ720" s="593" t="s">
        <v>18144</v>
      </c>
      <c r="AK720" s="594" t="s">
        <v>18145</v>
      </c>
      <c r="AL720" s="595" t="s">
        <v>18146</v>
      </c>
      <c r="AM720" s="596" t="s">
        <v>18147</v>
      </c>
      <c r="AN720" s="596" t="s">
        <v>18148</v>
      </c>
      <c r="AO720" s="539" t="s">
        <v>18149</v>
      </c>
      <c r="AP720" s="557"/>
      <c r="AQ720" s="577" t="s">
        <v>18150</v>
      </c>
      <c r="AR720" s="557"/>
      <c r="AS720" s="557"/>
      <c r="AT720" s="542" t="s">
        <v>18151</v>
      </c>
      <c r="AU720" s="499" t="s">
        <v>18152</v>
      </c>
      <c r="AV720" s="499" t="s">
        <v>18153</v>
      </c>
      <c r="AW720" s="513" t="s">
        <v>18154</v>
      </c>
      <c r="AX720" s="513" t="s">
        <v>18155</v>
      </c>
      <c r="AY720" s="612" t="s">
        <v>18156</v>
      </c>
    </row>
    <row r="721" spans="2:51" ht="15" customHeight="1" outlineLevel="1" thickBot="1">
      <c r="B721" s="1735" t="s">
        <v>18157</v>
      </c>
      <c r="C721" s="544"/>
      <c r="D721" s="544"/>
      <c r="E721" s="544"/>
      <c r="F721" s="544"/>
      <c r="G721" s="544"/>
      <c r="H721" s="545"/>
      <c r="I721" s="546"/>
      <c r="J721" s="548"/>
      <c r="K721" s="548"/>
      <c r="L721" s="539">
        <f t="shared" si="64"/>
        <v>0</v>
      </c>
      <c r="M721" s="564"/>
      <c r="N721" s="559"/>
      <c r="O721" s="564"/>
      <c r="P721" s="564"/>
      <c r="Q721" s="542">
        <f t="shared" si="65"/>
        <v>0</v>
      </c>
      <c r="R721" s="550">
        <f t="shared" si="66"/>
        <v>0</v>
      </c>
      <c r="S721" s="550">
        <f t="shared" si="67"/>
        <v>0</v>
      </c>
      <c r="T721" s="547">
        <v>0</v>
      </c>
      <c r="U721" s="547">
        <v>0</v>
      </c>
      <c r="V721" s="547">
        <v>0</v>
      </c>
      <c r="X721" s="231" t="s">
        <v>18158</v>
      </c>
      <c r="Z721" s="1369"/>
      <c r="AB721" s="1361"/>
      <c r="AC721" s="1362"/>
      <c r="AD721" s="582">
        <v>706</v>
      </c>
      <c r="AE721" s="576" t="s">
        <v>18159</v>
      </c>
      <c r="AF721" s="593" t="s">
        <v>18160</v>
      </c>
      <c r="AG721" s="593" t="s">
        <v>18161</v>
      </c>
      <c r="AH721" s="593" t="s">
        <v>18162</v>
      </c>
      <c r="AI721" s="593" t="s">
        <v>18163</v>
      </c>
      <c r="AJ721" s="593" t="s">
        <v>18164</v>
      </c>
      <c r="AK721" s="594" t="s">
        <v>18165</v>
      </c>
      <c r="AL721" s="595" t="s">
        <v>18166</v>
      </c>
      <c r="AM721" s="596" t="s">
        <v>18167</v>
      </c>
      <c r="AN721" s="596" t="s">
        <v>18168</v>
      </c>
      <c r="AO721" s="539" t="s">
        <v>18169</v>
      </c>
      <c r="AP721" s="557"/>
      <c r="AQ721" s="577" t="s">
        <v>18170</v>
      </c>
      <c r="AR721" s="557"/>
      <c r="AS721" s="557"/>
      <c r="AT721" s="542" t="s">
        <v>18171</v>
      </c>
      <c r="AU721" s="499" t="s">
        <v>18172</v>
      </c>
      <c r="AV721" s="499" t="s">
        <v>18173</v>
      </c>
      <c r="AW721" s="513" t="s">
        <v>18174</v>
      </c>
      <c r="AX721" s="513" t="s">
        <v>18175</v>
      </c>
      <c r="AY721" s="612" t="s">
        <v>18176</v>
      </c>
    </row>
    <row r="722" spans="2:51" ht="15" customHeight="1" outlineLevel="1" thickBot="1">
      <c r="B722" s="1735" t="s">
        <v>18177</v>
      </c>
      <c r="C722" s="544"/>
      <c r="D722" s="544"/>
      <c r="E722" s="544"/>
      <c r="F722" s="544"/>
      <c r="G722" s="544"/>
      <c r="H722" s="545"/>
      <c r="I722" s="546"/>
      <c r="J722" s="548"/>
      <c r="K722" s="548"/>
      <c r="L722" s="539">
        <f t="shared" si="64"/>
        <v>0</v>
      </c>
      <c r="M722" s="564"/>
      <c r="N722" s="559"/>
      <c r="O722" s="564"/>
      <c r="P722" s="564"/>
      <c r="Q722" s="542">
        <f t="shared" si="65"/>
        <v>0</v>
      </c>
      <c r="R722" s="550">
        <f t="shared" si="66"/>
        <v>0</v>
      </c>
      <c r="S722" s="550">
        <f t="shared" si="67"/>
        <v>0</v>
      </c>
      <c r="T722" s="547">
        <v>0</v>
      </c>
      <c r="U722" s="547">
        <v>0</v>
      </c>
      <c r="V722" s="547">
        <v>0</v>
      </c>
      <c r="X722" s="231" t="s">
        <v>18178</v>
      </c>
      <c r="Z722" s="1369"/>
      <c r="AB722" s="1361"/>
      <c r="AC722" s="1362"/>
      <c r="AD722" s="582">
        <v>707</v>
      </c>
      <c r="AE722" s="576" t="s">
        <v>18179</v>
      </c>
      <c r="AF722" s="593" t="s">
        <v>18180</v>
      </c>
      <c r="AG722" s="593" t="s">
        <v>18181</v>
      </c>
      <c r="AH722" s="593" t="s">
        <v>18182</v>
      </c>
      <c r="AI722" s="593" t="s">
        <v>18183</v>
      </c>
      <c r="AJ722" s="593" t="s">
        <v>18184</v>
      </c>
      <c r="AK722" s="594" t="s">
        <v>18185</v>
      </c>
      <c r="AL722" s="595" t="s">
        <v>18186</v>
      </c>
      <c r="AM722" s="596" t="s">
        <v>18187</v>
      </c>
      <c r="AN722" s="596" t="s">
        <v>18188</v>
      </c>
      <c r="AO722" s="539" t="s">
        <v>18189</v>
      </c>
      <c r="AP722" s="557"/>
      <c r="AQ722" s="577" t="s">
        <v>18190</v>
      </c>
      <c r="AR722" s="557"/>
      <c r="AS722" s="557"/>
      <c r="AT722" s="542" t="s">
        <v>18191</v>
      </c>
      <c r="AU722" s="499" t="s">
        <v>18192</v>
      </c>
      <c r="AV722" s="499" t="s">
        <v>18193</v>
      </c>
      <c r="AW722" s="513" t="s">
        <v>18194</v>
      </c>
      <c r="AX722" s="513" t="s">
        <v>18195</v>
      </c>
      <c r="AY722" s="612" t="s">
        <v>18196</v>
      </c>
    </row>
    <row r="723" spans="2:51" ht="15" customHeight="1" outlineLevel="1" thickBot="1">
      <c r="B723" s="1735" t="s">
        <v>18197</v>
      </c>
      <c r="C723" s="544"/>
      <c r="D723" s="544"/>
      <c r="E723" s="544"/>
      <c r="F723" s="544"/>
      <c r="G723" s="544"/>
      <c r="H723" s="545"/>
      <c r="I723" s="546"/>
      <c r="J723" s="548"/>
      <c r="K723" s="548"/>
      <c r="L723" s="539">
        <f t="shared" si="64"/>
        <v>0</v>
      </c>
      <c r="M723" s="564"/>
      <c r="N723" s="559"/>
      <c r="O723" s="564"/>
      <c r="P723" s="564"/>
      <c r="Q723" s="542">
        <f t="shared" si="65"/>
        <v>0</v>
      </c>
      <c r="R723" s="550">
        <f t="shared" si="66"/>
        <v>0</v>
      </c>
      <c r="S723" s="550">
        <f t="shared" si="67"/>
        <v>0</v>
      </c>
      <c r="T723" s="547">
        <v>0</v>
      </c>
      <c r="U723" s="547">
        <v>0</v>
      </c>
      <c r="V723" s="547">
        <v>0</v>
      </c>
      <c r="X723" s="231" t="s">
        <v>18198</v>
      </c>
      <c r="Z723" s="1369"/>
      <c r="AB723" s="1361"/>
      <c r="AC723" s="1362"/>
      <c r="AD723" s="582">
        <v>708</v>
      </c>
      <c r="AE723" s="576" t="s">
        <v>18199</v>
      </c>
      <c r="AF723" s="593" t="s">
        <v>18200</v>
      </c>
      <c r="AG723" s="593" t="s">
        <v>18201</v>
      </c>
      <c r="AH723" s="593" t="s">
        <v>18202</v>
      </c>
      <c r="AI723" s="593" t="s">
        <v>18203</v>
      </c>
      <c r="AJ723" s="593" t="s">
        <v>18204</v>
      </c>
      <c r="AK723" s="594" t="s">
        <v>18205</v>
      </c>
      <c r="AL723" s="595" t="s">
        <v>18206</v>
      </c>
      <c r="AM723" s="596" t="s">
        <v>18207</v>
      </c>
      <c r="AN723" s="596" t="s">
        <v>18208</v>
      </c>
      <c r="AO723" s="539" t="s">
        <v>18209</v>
      </c>
      <c r="AP723" s="557"/>
      <c r="AQ723" s="577" t="s">
        <v>18210</v>
      </c>
      <c r="AR723" s="557"/>
      <c r="AS723" s="557"/>
      <c r="AT723" s="542" t="s">
        <v>18211</v>
      </c>
      <c r="AU723" s="499" t="s">
        <v>18212</v>
      </c>
      <c r="AV723" s="499" t="s">
        <v>18213</v>
      </c>
      <c r="AW723" s="513" t="s">
        <v>18214</v>
      </c>
      <c r="AX723" s="513" t="s">
        <v>18215</v>
      </c>
      <c r="AY723" s="612" t="s">
        <v>18216</v>
      </c>
    </row>
    <row r="724" spans="2:51" ht="15" customHeight="1" outlineLevel="1" thickBot="1">
      <c r="B724" s="1735" t="s">
        <v>18217</v>
      </c>
      <c r="C724" s="544"/>
      <c r="D724" s="544"/>
      <c r="E724" s="544"/>
      <c r="F724" s="544"/>
      <c r="G724" s="544"/>
      <c r="H724" s="545"/>
      <c r="I724" s="546"/>
      <c r="J724" s="548"/>
      <c r="K724" s="548"/>
      <c r="L724" s="539">
        <f t="shared" si="64"/>
        <v>0</v>
      </c>
      <c r="M724" s="564"/>
      <c r="N724" s="559"/>
      <c r="O724" s="564"/>
      <c r="P724" s="564"/>
      <c r="Q724" s="542">
        <f t="shared" si="65"/>
        <v>0</v>
      </c>
      <c r="R724" s="550">
        <f t="shared" si="66"/>
        <v>0</v>
      </c>
      <c r="S724" s="550">
        <f t="shared" si="67"/>
        <v>0</v>
      </c>
      <c r="T724" s="547">
        <v>0</v>
      </c>
      <c r="U724" s="547">
        <v>0</v>
      </c>
      <c r="V724" s="547">
        <v>0</v>
      </c>
      <c r="X724" s="231" t="s">
        <v>18218</v>
      </c>
      <c r="Z724" s="1369"/>
      <c r="AB724" s="1361"/>
      <c r="AC724" s="1362"/>
      <c r="AD724" s="582">
        <v>709</v>
      </c>
      <c r="AE724" s="576" t="s">
        <v>18219</v>
      </c>
      <c r="AF724" s="593" t="s">
        <v>18220</v>
      </c>
      <c r="AG724" s="593" t="s">
        <v>18221</v>
      </c>
      <c r="AH724" s="593" t="s">
        <v>18222</v>
      </c>
      <c r="AI724" s="593" t="s">
        <v>18223</v>
      </c>
      <c r="AJ724" s="593" t="s">
        <v>18224</v>
      </c>
      <c r="AK724" s="594" t="s">
        <v>18225</v>
      </c>
      <c r="AL724" s="595" t="s">
        <v>18226</v>
      </c>
      <c r="AM724" s="596" t="s">
        <v>18227</v>
      </c>
      <c r="AN724" s="596" t="s">
        <v>18228</v>
      </c>
      <c r="AO724" s="539" t="s">
        <v>18229</v>
      </c>
      <c r="AP724" s="557"/>
      <c r="AQ724" s="577" t="s">
        <v>18230</v>
      </c>
      <c r="AR724" s="557"/>
      <c r="AS724" s="557"/>
      <c r="AT724" s="542" t="s">
        <v>18231</v>
      </c>
      <c r="AU724" s="499" t="s">
        <v>18232</v>
      </c>
      <c r="AV724" s="499" t="s">
        <v>18233</v>
      </c>
      <c r="AW724" s="513" t="s">
        <v>18234</v>
      </c>
      <c r="AX724" s="513" t="s">
        <v>18235</v>
      </c>
      <c r="AY724" s="612" t="s">
        <v>18236</v>
      </c>
    </row>
    <row r="725" spans="2:51" ht="15" customHeight="1" outlineLevel="1" thickBot="1">
      <c r="B725" s="1735" t="s">
        <v>18237</v>
      </c>
      <c r="C725" s="544"/>
      <c r="D725" s="544"/>
      <c r="E725" s="544"/>
      <c r="F725" s="544"/>
      <c r="G725" s="544"/>
      <c r="H725" s="545"/>
      <c r="I725" s="546"/>
      <c r="J725" s="548"/>
      <c r="K725" s="548"/>
      <c r="L725" s="539">
        <f t="shared" si="64"/>
        <v>0</v>
      </c>
      <c r="M725" s="564"/>
      <c r="N725" s="559"/>
      <c r="O725" s="564"/>
      <c r="P725" s="564"/>
      <c r="Q725" s="542">
        <f t="shared" si="65"/>
        <v>0</v>
      </c>
      <c r="R725" s="550">
        <f t="shared" si="66"/>
        <v>0</v>
      </c>
      <c r="S725" s="550">
        <f t="shared" si="67"/>
        <v>0</v>
      </c>
      <c r="T725" s="547">
        <v>0</v>
      </c>
      <c r="U725" s="547">
        <v>0</v>
      </c>
      <c r="V725" s="547">
        <v>0</v>
      </c>
      <c r="X725" s="231" t="s">
        <v>18238</v>
      </c>
      <c r="Z725" s="1369"/>
      <c r="AB725" s="1361"/>
      <c r="AC725" s="1362"/>
      <c r="AD725" s="582">
        <v>710</v>
      </c>
      <c r="AE725" s="576" t="s">
        <v>18239</v>
      </c>
      <c r="AF725" s="593" t="s">
        <v>18240</v>
      </c>
      <c r="AG725" s="593" t="s">
        <v>18241</v>
      </c>
      <c r="AH725" s="593" t="s">
        <v>18242</v>
      </c>
      <c r="AI725" s="593" t="s">
        <v>18243</v>
      </c>
      <c r="AJ725" s="593" t="s">
        <v>18244</v>
      </c>
      <c r="AK725" s="594" t="s">
        <v>18245</v>
      </c>
      <c r="AL725" s="595" t="s">
        <v>18246</v>
      </c>
      <c r="AM725" s="596" t="s">
        <v>18247</v>
      </c>
      <c r="AN725" s="596" t="s">
        <v>18248</v>
      </c>
      <c r="AO725" s="539" t="s">
        <v>18249</v>
      </c>
      <c r="AP725" s="557"/>
      <c r="AQ725" s="577" t="s">
        <v>18250</v>
      </c>
      <c r="AR725" s="557"/>
      <c r="AS725" s="557"/>
      <c r="AT725" s="542" t="s">
        <v>18251</v>
      </c>
      <c r="AU725" s="499" t="s">
        <v>18252</v>
      </c>
      <c r="AV725" s="499" t="s">
        <v>18253</v>
      </c>
      <c r="AW725" s="513" t="s">
        <v>18254</v>
      </c>
      <c r="AX725" s="513" t="s">
        <v>18255</v>
      </c>
      <c r="AY725" s="612" t="s">
        <v>18256</v>
      </c>
    </row>
    <row r="726" spans="2:51" ht="15" customHeight="1" outlineLevel="1" thickBot="1">
      <c r="B726" s="1735" t="s">
        <v>18257</v>
      </c>
      <c r="C726" s="544"/>
      <c r="D726" s="544"/>
      <c r="E726" s="544"/>
      <c r="F726" s="544"/>
      <c r="G726" s="544"/>
      <c r="H726" s="545"/>
      <c r="I726" s="546"/>
      <c r="J726" s="548"/>
      <c r="K726" s="548"/>
      <c r="L726" s="539">
        <f t="shared" si="64"/>
        <v>0</v>
      </c>
      <c r="M726" s="564"/>
      <c r="N726" s="559"/>
      <c r="O726" s="564"/>
      <c r="P726" s="564"/>
      <c r="Q726" s="542">
        <f t="shared" si="65"/>
        <v>0</v>
      </c>
      <c r="R726" s="550">
        <f t="shared" si="66"/>
        <v>0</v>
      </c>
      <c r="S726" s="550">
        <f t="shared" si="67"/>
        <v>0</v>
      </c>
      <c r="T726" s="547">
        <v>0</v>
      </c>
      <c r="U726" s="547">
        <v>0</v>
      </c>
      <c r="V726" s="547">
        <v>0</v>
      </c>
      <c r="X726" s="231" t="s">
        <v>18258</v>
      </c>
      <c r="Z726" s="1369"/>
      <c r="AB726" s="1361"/>
      <c r="AC726" s="1362"/>
      <c r="AD726" s="582">
        <v>711</v>
      </c>
      <c r="AE726" s="576" t="s">
        <v>18259</v>
      </c>
      <c r="AF726" s="593" t="s">
        <v>18260</v>
      </c>
      <c r="AG726" s="593" t="s">
        <v>18261</v>
      </c>
      <c r="AH726" s="593" t="s">
        <v>18262</v>
      </c>
      <c r="AI726" s="593" t="s">
        <v>18263</v>
      </c>
      <c r="AJ726" s="593" t="s">
        <v>18264</v>
      </c>
      <c r="AK726" s="594" t="s">
        <v>18265</v>
      </c>
      <c r="AL726" s="595" t="s">
        <v>18266</v>
      </c>
      <c r="AM726" s="596" t="s">
        <v>18267</v>
      </c>
      <c r="AN726" s="596" t="s">
        <v>18268</v>
      </c>
      <c r="AO726" s="539" t="s">
        <v>18269</v>
      </c>
      <c r="AP726" s="557"/>
      <c r="AQ726" s="577" t="s">
        <v>18270</v>
      </c>
      <c r="AR726" s="557"/>
      <c r="AS726" s="557"/>
      <c r="AT726" s="542" t="s">
        <v>18271</v>
      </c>
      <c r="AU726" s="499" t="s">
        <v>18272</v>
      </c>
      <c r="AV726" s="499" t="s">
        <v>18273</v>
      </c>
      <c r="AW726" s="513" t="s">
        <v>18274</v>
      </c>
      <c r="AX726" s="513" t="s">
        <v>18275</v>
      </c>
      <c r="AY726" s="612" t="s">
        <v>18276</v>
      </c>
    </row>
    <row r="727" spans="2:51" ht="15" customHeight="1" outlineLevel="1" thickBot="1">
      <c r="B727" s="1735" t="s">
        <v>18277</v>
      </c>
      <c r="C727" s="544"/>
      <c r="D727" s="544"/>
      <c r="E727" s="544"/>
      <c r="F727" s="544"/>
      <c r="G727" s="544"/>
      <c r="H727" s="545"/>
      <c r="I727" s="546"/>
      <c r="J727" s="548"/>
      <c r="K727" s="548"/>
      <c r="L727" s="539">
        <f t="shared" si="64"/>
        <v>0</v>
      </c>
      <c r="M727" s="564"/>
      <c r="N727" s="559"/>
      <c r="O727" s="564"/>
      <c r="P727" s="564"/>
      <c r="Q727" s="542">
        <f t="shared" si="65"/>
        <v>0</v>
      </c>
      <c r="R727" s="550">
        <f t="shared" si="66"/>
        <v>0</v>
      </c>
      <c r="S727" s="550">
        <f t="shared" si="67"/>
        <v>0</v>
      </c>
      <c r="T727" s="547">
        <v>0</v>
      </c>
      <c r="U727" s="547">
        <v>0</v>
      </c>
      <c r="V727" s="547">
        <v>0</v>
      </c>
      <c r="X727" s="231" t="s">
        <v>18278</v>
      </c>
      <c r="Z727" s="1369"/>
      <c r="AB727" s="1361"/>
      <c r="AC727" s="1362"/>
      <c r="AD727" s="582">
        <v>712</v>
      </c>
      <c r="AE727" s="576" t="s">
        <v>18279</v>
      </c>
      <c r="AF727" s="593" t="s">
        <v>18280</v>
      </c>
      <c r="AG727" s="593" t="s">
        <v>18281</v>
      </c>
      <c r="AH727" s="593" t="s">
        <v>18282</v>
      </c>
      <c r="AI727" s="593" t="s">
        <v>18283</v>
      </c>
      <c r="AJ727" s="593" t="s">
        <v>18284</v>
      </c>
      <c r="AK727" s="594" t="s">
        <v>18285</v>
      </c>
      <c r="AL727" s="595" t="s">
        <v>18286</v>
      </c>
      <c r="AM727" s="596" t="s">
        <v>18287</v>
      </c>
      <c r="AN727" s="596" t="s">
        <v>18288</v>
      </c>
      <c r="AO727" s="539" t="s">
        <v>18289</v>
      </c>
      <c r="AP727" s="557"/>
      <c r="AQ727" s="577" t="s">
        <v>18290</v>
      </c>
      <c r="AR727" s="557"/>
      <c r="AS727" s="557"/>
      <c r="AT727" s="542" t="s">
        <v>18291</v>
      </c>
      <c r="AU727" s="499" t="s">
        <v>18292</v>
      </c>
      <c r="AV727" s="499" t="s">
        <v>18293</v>
      </c>
      <c r="AW727" s="513" t="s">
        <v>18294</v>
      </c>
      <c r="AX727" s="513" t="s">
        <v>18295</v>
      </c>
      <c r="AY727" s="612" t="s">
        <v>18296</v>
      </c>
    </row>
    <row r="728" spans="2:51" ht="15" customHeight="1" outlineLevel="1" thickBot="1">
      <c r="B728" s="1735" t="s">
        <v>18297</v>
      </c>
      <c r="C728" s="544"/>
      <c r="D728" s="544"/>
      <c r="E728" s="544"/>
      <c r="F728" s="544"/>
      <c r="G728" s="544"/>
      <c r="H728" s="545"/>
      <c r="I728" s="546"/>
      <c r="J728" s="548"/>
      <c r="K728" s="548"/>
      <c r="L728" s="539">
        <f t="shared" si="64"/>
        <v>0</v>
      </c>
      <c r="M728" s="564"/>
      <c r="N728" s="559"/>
      <c r="O728" s="564"/>
      <c r="P728" s="564"/>
      <c r="Q728" s="542">
        <f t="shared" si="65"/>
        <v>0</v>
      </c>
      <c r="R728" s="550">
        <f t="shared" si="66"/>
        <v>0</v>
      </c>
      <c r="S728" s="550">
        <f t="shared" si="67"/>
        <v>0</v>
      </c>
      <c r="T728" s="547">
        <v>0</v>
      </c>
      <c r="U728" s="547">
        <v>0</v>
      </c>
      <c r="V728" s="547">
        <v>0</v>
      </c>
      <c r="X728" s="231" t="s">
        <v>18298</v>
      </c>
      <c r="Z728" s="1369"/>
      <c r="AB728" s="1361"/>
      <c r="AC728" s="1362"/>
      <c r="AD728" s="582">
        <v>713</v>
      </c>
      <c r="AE728" s="576" t="s">
        <v>18299</v>
      </c>
      <c r="AF728" s="593" t="s">
        <v>18300</v>
      </c>
      <c r="AG728" s="593" t="s">
        <v>18301</v>
      </c>
      <c r="AH728" s="593" t="s">
        <v>18302</v>
      </c>
      <c r="AI728" s="593" t="s">
        <v>18303</v>
      </c>
      <c r="AJ728" s="593" t="s">
        <v>18304</v>
      </c>
      <c r="AK728" s="594" t="s">
        <v>18305</v>
      </c>
      <c r="AL728" s="595" t="s">
        <v>18306</v>
      </c>
      <c r="AM728" s="596" t="s">
        <v>18307</v>
      </c>
      <c r="AN728" s="596" t="s">
        <v>18308</v>
      </c>
      <c r="AO728" s="539" t="s">
        <v>18309</v>
      </c>
      <c r="AP728" s="557"/>
      <c r="AQ728" s="577" t="s">
        <v>18310</v>
      </c>
      <c r="AR728" s="557"/>
      <c r="AS728" s="557"/>
      <c r="AT728" s="542" t="s">
        <v>18311</v>
      </c>
      <c r="AU728" s="499" t="s">
        <v>18312</v>
      </c>
      <c r="AV728" s="499" t="s">
        <v>18313</v>
      </c>
      <c r="AW728" s="513" t="s">
        <v>18314</v>
      </c>
      <c r="AX728" s="513" t="s">
        <v>18315</v>
      </c>
      <c r="AY728" s="612" t="s">
        <v>18316</v>
      </c>
    </row>
    <row r="729" spans="2:51" ht="15" customHeight="1" outlineLevel="1" thickBot="1">
      <c r="B729" s="1735" t="s">
        <v>18317</v>
      </c>
      <c r="C729" s="544"/>
      <c r="D729" s="544"/>
      <c r="E729" s="544"/>
      <c r="F729" s="544"/>
      <c r="G729" s="544"/>
      <c r="H729" s="545"/>
      <c r="I729" s="546"/>
      <c r="J729" s="548"/>
      <c r="K729" s="548"/>
      <c r="L729" s="539">
        <f t="shared" si="64"/>
        <v>0</v>
      </c>
      <c r="M729" s="564"/>
      <c r="N729" s="559"/>
      <c r="O729" s="564"/>
      <c r="P729" s="564"/>
      <c r="Q729" s="542">
        <f t="shared" si="65"/>
        <v>0</v>
      </c>
      <c r="R729" s="550">
        <f t="shared" si="66"/>
        <v>0</v>
      </c>
      <c r="S729" s="550">
        <f t="shared" si="67"/>
        <v>0</v>
      </c>
      <c r="T729" s="547">
        <v>0</v>
      </c>
      <c r="U729" s="547">
        <v>0</v>
      </c>
      <c r="V729" s="547">
        <v>0</v>
      </c>
      <c r="X729" s="231" t="s">
        <v>18318</v>
      </c>
      <c r="Z729" s="1369"/>
      <c r="AB729" s="1361"/>
      <c r="AC729" s="1362"/>
      <c r="AD729" s="582">
        <v>714</v>
      </c>
      <c r="AE729" s="576" t="s">
        <v>18319</v>
      </c>
      <c r="AF729" s="593" t="s">
        <v>18320</v>
      </c>
      <c r="AG729" s="593" t="s">
        <v>18321</v>
      </c>
      <c r="AH729" s="593" t="s">
        <v>18322</v>
      </c>
      <c r="AI729" s="593" t="s">
        <v>18323</v>
      </c>
      <c r="AJ729" s="593" t="s">
        <v>18324</v>
      </c>
      <c r="AK729" s="594" t="s">
        <v>18325</v>
      </c>
      <c r="AL729" s="595" t="s">
        <v>18326</v>
      </c>
      <c r="AM729" s="596" t="s">
        <v>18327</v>
      </c>
      <c r="AN729" s="596" t="s">
        <v>18328</v>
      </c>
      <c r="AO729" s="539" t="s">
        <v>18329</v>
      </c>
      <c r="AP729" s="557"/>
      <c r="AQ729" s="577" t="s">
        <v>18330</v>
      </c>
      <c r="AR729" s="557"/>
      <c r="AS729" s="557"/>
      <c r="AT729" s="542" t="s">
        <v>18331</v>
      </c>
      <c r="AU729" s="499" t="s">
        <v>18332</v>
      </c>
      <c r="AV729" s="499" t="s">
        <v>18333</v>
      </c>
      <c r="AW729" s="513" t="s">
        <v>18334</v>
      </c>
      <c r="AX729" s="513" t="s">
        <v>18335</v>
      </c>
      <c r="AY729" s="612" t="s">
        <v>18336</v>
      </c>
    </row>
    <row r="730" spans="2:51" ht="15" customHeight="1" outlineLevel="1" thickBot="1">
      <c r="B730" s="1735" t="s">
        <v>18337</v>
      </c>
      <c r="C730" s="544"/>
      <c r="D730" s="544"/>
      <c r="E730" s="544"/>
      <c r="F730" s="544"/>
      <c r="G730" s="544"/>
      <c r="H730" s="545"/>
      <c r="I730" s="546"/>
      <c r="J730" s="548"/>
      <c r="K730" s="548"/>
      <c r="L730" s="539">
        <f t="shared" si="64"/>
        <v>0</v>
      </c>
      <c r="M730" s="564"/>
      <c r="N730" s="559"/>
      <c r="O730" s="564"/>
      <c r="P730" s="564"/>
      <c r="Q730" s="542">
        <f t="shared" si="65"/>
        <v>0</v>
      </c>
      <c r="R730" s="550">
        <f t="shared" si="66"/>
        <v>0</v>
      </c>
      <c r="S730" s="550">
        <f t="shared" si="67"/>
        <v>0</v>
      </c>
      <c r="T730" s="547">
        <v>0</v>
      </c>
      <c r="U730" s="547">
        <v>0</v>
      </c>
      <c r="V730" s="547">
        <v>0</v>
      </c>
      <c r="X730" s="231" t="s">
        <v>18338</v>
      </c>
      <c r="Z730" s="1369"/>
      <c r="AB730" s="1361"/>
      <c r="AC730" s="1362"/>
      <c r="AD730" s="582">
        <v>715</v>
      </c>
      <c r="AE730" s="576" t="s">
        <v>18339</v>
      </c>
      <c r="AF730" s="593" t="s">
        <v>18340</v>
      </c>
      <c r="AG730" s="593" t="s">
        <v>18341</v>
      </c>
      <c r="AH730" s="593" t="s">
        <v>18342</v>
      </c>
      <c r="AI730" s="593" t="s">
        <v>18343</v>
      </c>
      <c r="AJ730" s="593" t="s">
        <v>18344</v>
      </c>
      <c r="AK730" s="594" t="s">
        <v>18345</v>
      </c>
      <c r="AL730" s="595" t="s">
        <v>18346</v>
      </c>
      <c r="AM730" s="596" t="s">
        <v>18347</v>
      </c>
      <c r="AN730" s="596" t="s">
        <v>18348</v>
      </c>
      <c r="AO730" s="539" t="s">
        <v>18349</v>
      </c>
      <c r="AP730" s="557"/>
      <c r="AQ730" s="577" t="s">
        <v>18350</v>
      </c>
      <c r="AR730" s="557"/>
      <c r="AS730" s="557"/>
      <c r="AT730" s="542" t="s">
        <v>18351</v>
      </c>
      <c r="AU730" s="499" t="s">
        <v>18352</v>
      </c>
      <c r="AV730" s="499" t="s">
        <v>18353</v>
      </c>
      <c r="AW730" s="513" t="s">
        <v>18354</v>
      </c>
      <c r="AX730" s="513" t="s">
        <v>18355</v>
      </c>
      <c r="AY730" s="612" t="s">
        <v>18356</v>
      </c>
    </row>
    <row r="731" spans="2:51" ht="15" customHeight="1" outlineLevel="1" thickBot="1">
      <c r="B731" s="1735" t="s">
        <v>18357</v>
      </c>
      <c r="C731" s="544"/>
      <c r="D731" s="544"/>
      <c r="E731" s="544"/>
      <c r="F731" s="544"/>
      <c r="G731" s="544"/>
      <c r="H731" s="545"/>
      <c r="I731" s="546"/>
      <c r="J731" s="548"/>
      <c r="K731" s="548"/>
      <c r="L731" s="539">
        <f t="shared" si="64"/>
        <v>0</v>
      </c>
      <c r="M731" s="564"/>
      <c r="N731" s="559"/>
      <c r="O731" s="564"/>
      <c r="P731" s="564"/>
      <c r="Q731" s="542">
        <f t="shared" si="65"/>
        <v>0</v>
      </c>
      <c r="R731" s="550">
        <f t="shared" si="66"/>
        <v>0</v>
      </c>
      <c r="S731" s="550">
        <f t="shared" si="67"/>
        <v>0</v>
      </c>
      <c r="T731" s="547">
        <v>0</v>
      </c>
      <c r="U731" s="547">
        <v>0</v>
      </c>
      <c r="V731" s="547">
        <v>0</v>
      </c>
      <c r="X731" s="231" t="s">
        <v>18358</v>
      </c>
      <c r="Z731" s="1369"/>
      <c r="AB731" s="1361"/>
      <c r="AC731" s="1362"/>
      <c r="AD731" s="582">
        <v>716</v>
      </c>
      <c r="AE731" s="576" t="s">
        <v>18359</v>
      </c>
      <c r="AF731" s="593" t="s">
        <v>18360</v>
      </c>
      <c r="AG731" s="593" t="s">
        <v>18361</v>
      </c>
      <c r="AH731" s="593" t="s">
        <v>18362</v>
      </c>
      <c r="AI731" s="593" t="s">
        <v>18363</v>
      </c>
      <c r="AJ731" s="593" t="s">
        <v>18364</v>
      </c>
      <c r="AK731" s="594" t="s">
        <v>18365</v>
      </c>
      <c r="AL731" s="595" t="s">
        <v>18366</v>
      </c>
      <c r="AM731" s="596" t="s">
        <v>18367</v>
      </c>
      <c r="AN731" s="596" t="s">
        <v>18368</v>
      </c>
      <c r="AO731" s="539" t="s">
        <v>18369</v>
      </c>
      <c r="AP731" s="557"/>
      <c r="AQ731" s="577" t="s">
        <v>18370</v>
      </c>
      <c r="AR731" s="557"/>
      <c r="AS731" s="557"/>
      <c r="AT731" s="542" t="s">
        <v>18371</v>
      </c>
      <c r="AU731" s="499" t="s">
        <v>18372</v>
      </c>
      <c r="AV731" s="499" t="s">
        <v>18373</v>
      </c>
      <c r="AW731" s="513" t="s">
        <v>18374</v>
      </c>
      <c r="AX731" s="513" t="s">
        <v>18375</v>
      </c>
      <c r="AY731" s="612" t="s">
        <v>18376</v>
      </c>
    </row>
    <row r="732" spans="2:51" ht="15" customHeight="1" outlineLevel="1" thickBot="1">
      <c r="B732" s="1735" t="s">
        <v>18377</v>
      </c>
      <c r="C732" s="544"/>
      <c r="D732" s="544"/>
      <c r="E732" s="544"/>
      <c r="F732" s="544"/>
      <c r="G732" s="544"/>
      <c r="H732" s="545"/>
      <c r="I732" s="546"/>
      <c r="J732" s="548"/>
      <c r="K732" s="548"/>
      <c r="L732" s="539">
        <f t="shared" si="64"/>
        <v>0</v>
      </c>
      <c r="M732" s="564"/>
      <c r="N732" s="559"/>
      <c r="O732" s="564"/>
      <c r="P732" s="564"/>
      <c r="Q732" s="542">
        <f t="shared" si="65"/>
        <v>0</v>
      </c>
      <c r="R732" s="550">
        <f t="shared" si="66"/>
        <v>0</v>
      </c>
      <c r="S732" s="550">
        <f t="shared" si="67"/>
        <v>0</v>
      </c>
      <c r="T732" s="547">
        <v>0</v>
      </c>
      <c r="U732" s="547">
        <v>0</v>
      </c>
      <c r="V732" s="547">
        <v>0</v>
      </c>
      <c r="X732" s="231" t="s">
        <v>18378</v>
      </c>
      <c r="Z732" s="1369"/>
      <c r="AB732" s="1361"/>
      <c r="AC732" s="1362"/>
      <c r="AD732" s="582">
        <v>717</v>
      </c>
      <c r="AE732" s="576" t="s">
        <v>18379</v>
      </c>
      <c r="AF732" s="593" t="s">
        <v>18380</v>
      </c>
      <c r="AG732" s="593" t="s">
        <v>18381</v>
      </c>
      <c r="AH732" s="593" t="s">
        <v>18382</v>
      </c>
      <c r="AI732" s="593" t="s">
        <v>18383</v>
      </c>
      <c r="AJ732" s="593" t="s">
        <v>18384</v>
      </c>
      <c r="AK732" s="594" t="s">
        <v>18385</v>
      </c>
      <c r="AL732" s="595" t="s">
        <v>18386</v>
      </c>
      <c r="AM732" s="596" t="s">
        <v>18387</v>
      </c>
      <c r="AN732" s="596" t="s">
        <v>18388</v>
      </c>
      <c r="AO732" s="539" t="s">
        <v>18389</v>
      </c>
      <c r="AP732" s="557"/>
      <c r="AQ732" s="577" t="s">
        <v>18390</v>
      </c>
      <c r="AR732" s="557"/>
      <c r="AS732" s="557"/>
      <c r="AT732" s="542" t="s">
        <v>18391</v>
      </c>
      <c r="AU732" s="499" t="s">
        <v>18392</v>
      </c>
      <c r="AV732" s="499" t="s">
        <v>18393</v>
      </c>
      <c r="AW732" s="513" t="s">
        <v>18394</v>
      </c>
      <c r="AX732" s="513" t="s">
        <v>18395</v>
      </c>
      <c r="AY732" s="612" t="s">
        <v>18396</v>
      </c>
    </row>
    <row r="733" spans="2:51" ht="15" customHeight="1" outlineLevel="1" thickBot="1">
      <c r="B733" s="1735" t="s">
        <v>18397</v>
      </c>
      <c r="C733" s="544"/>
      <c r="D733" s="544"/>
      <c r="E733" s="544"/>
      <c r="F733" s="544"/>
      <c r="G733" s="544"/>
      <c r="H733" s="545"/>
      <c r="I733" s="546"/>
      <c r="J733" s="548"/>
      <c r="K733" s="548"/>
      <c r="L733" s="539">
        <f t="shared" si="64"/>
        <v>0</v>
      </c>
      <c r="M733" s="564"/>
      <c r="N733" s="559"/>
      <c r="O733" s="564"/>
      <c r="P733" s="564"/>
      <c r="Q733" s="542">
        <f t="shared" si="65"/>
        <v>0</v>
      </c>
      <c r="R733" s="550">
        <f t="shared" si="66"/>
        <v>0</v>
      </c>
      <c r="S733" s="550">
        <f t="shared" si="67"/>
        <v>0</v>
      </c>
      <c r="T733" s="547">
        <v>0</v>
      </c>
      <c r="U733" s="547">
        <v>0</v>
      </c>
      <c r="V733" s="547">
        <v>0</v>
      </c>
      <c r="X733" s="231" t="s">
        <v>18398</v>
      </c>
      <c r="Z733" s="1369"/>
      <c r="AB733" s="1361"/>
      <c r="AC733" s="1362"/>
      <c r="AD733" s="582">
        <v>718</v>
      </c>
      <c r="AE733" s="576" t="s">
        <v>18399</v>
      </c>
      <c r="AF733" s="593" t="s">
        <v>18400</v>
      </c>
      <c r="AG733" s="593" t="s">
        <v>18401</v>
      </c>
      <c r="AH733" s="593" t="s">
        <v>18402</v>
      </c>
      <c r="AI733" s="593" t="s">
        <v>18403</v>
      </c>
      <c r="AJ733" s="593" t="s">
        <v>18404</v>
      </c>
      <c r="AK733" s="594" t="s">
        <v>18405</v>
      </c>
      <c r="AL733" s="595" t="s">
        <v>18406</v>
      </c>
      <c r="AM733" s="596" t="s">
        <v>18407</v>
      </c>
      <c r="AN733" s="596" t="s">
        <v>18408</v>
      </c>
      <c r="AO733" s="539" t="s">
        <v>18409</v>
      </c>
      <c r="AP733" s="557"/>
      <c r="AQ733" s="577" t="s">
        <v>18410</v>
      </c>
      <c r="AR733" s="557"/>
      <c r="AS733" s="557"/>
      <c r="AT733" s="542" t="s">
        <v>18411</v>
      </c>
      <c r="AU733" s="499" t="s">
        <v>18412</v>
      </c>
      <c r="AV733" s="499" t="s">
        <v>18413</v>
      </c>
      <c r="AW733" s="513" t="s">
        <v>18414</v>
      </c>
      <c r="AX733" s="513" t="s">
        <v>18415</v>
      </c>
      <c r="AY733" s="612" t="s">
        <v>18416</v>
      </c>
    </row>
    <row r="734" spans="2:51" ht="15" customHeight="1" outlineLevel="1" thickBot="1">
      <c r="B734" s="1735" t="s">
        <v>18417</v>
      </c>
      <c r="C734" s="544"/>
      <c r="D734" s="544"/>
      <c r="E734" s="544"/>
      <c r="F734" s="544"/>
      <c r="G734" s="544"/>
      <c r="H734" s="545"/>
      <c r="I734" s="546"/>
      <c r="J734" s="548"/>
      <c r="K734" s="548"/>
      <c r="L734" s="539">
        <f t="shared" si="64"/>
        <v>0</v>
      </c>
      <c r="M734" s="564"/>
      <c r="N734" s="559"/>
      <c r="O734" s="564"/>
      <c r="P734" s="564"/>
      <c r="Q734" s="542">
        <f t="shared" si="65"/>
        <v>0</v>
      </c>
      <c r="R734" s="550">
        <f t="shared" si="66"/>
        <v>0</v>
      </c>
      <c r="S734" s="550">
        <f t="shared" si="67"/>
        <v>0</v>
      </c>
      <c r="T734" s="547">
        <v>0</v>
      </c>
      <c r="U734" s="547">
        <v>0</v>
      </c>
      <c r="V734" s="547">
        <v>0</v>
      </c>
      <c r="X734" s="231" t="s">
        <v>18418</v>
      </c>
      <c r="Z734" s="1369"/>
      <c r="AB734" s="1361"/>
      <c r="AC734" s="1362"/>
      <c r="AD734" s="582">
        <v>719</v>
      </c>
      <c r="AE734" s="576" t="s">
        <v>18419</v>
      </c>
      <c r="AF734" s="593" t="s">
        <v>18420</v>
      </c>
      <c r="AG734" s="593" t="s">
        <v>18421</v>
      </c>
      <c r="AH734" s="593" t="s">
        <v>18422</v>
      </c>
      <c r="AI734" s="593" t="s">
        <v>18423</v>
      </c>
      <c r="AJ734" s="593" t="s">
        <v>18424</v>
      </c>
      <c r="AK734" s="594" t="s">
        <v>18425</v>
      </c>
      <c r="AL734" s="595" t="s">
        <v>18426</v>
      </c>
      <c r="AM734" s="596" t="s">
        <v>18427</v>
      </c>
      <c r="AN734" s="596" t="s">
        <v>18428</v>
      </c>
      <c r="AO734" s="539" t="s">
        <v>18429</v>
      </c>
      <c r="AP734" s="557"/>
      <c r="AQ734" s="577" t="s">
        <v>18430</v>
      </c>
      <c r="AR734" s="557"/>
      <c r="AS734" s="557"/>
      <c r="AT734" s="542" t="s">
        <v>18431</v>
      </c>
      <c r="AU734" s="499" t="s">
        <v>18432</v>
      </c>
      <c r="AV734" s="499" t="s">
        <v>18433</v>
      </c>
      <c r="AW734" s="513" t="s">
        <v>18434</v>
      </c>
      <c r="AX734" s="513" t="s">
        <v>18435</v>
      </c>
      <c r="AY734" s="612" t="s">
        <v>18436</v>
      </c>
    </row>
    <row r="735" spans="2:51" ht="15" customHeight="1" outlineLevel="1" thickBot="1">
      <c r="B735" s="1735" t="s">
        <v>18437</v>
      </c>
      <c r="C735" s="544"/>
      <c r="D735" s="544"/>
      <c r="E735" s="544"/>
      <c r="F735" s="544"/>
      <c r="G735" s="544"/>
      <c r="H735" s="545"/>
      <c r="I735" s="546"/>
      <c r="J735" s="548"/>
      <c r="K735" s="548"/>
      <c r="L735" s="539">
        <f t="shared" si="64"/>
        <v>0</v>
      </c>
      <c r="M735" s="564"/>
      <c r="N735" s="559"/>
      <c r="O735" s="564"/>
      <c r="P735" s="564"/>
      <c r="Q735" s="542">
        <f t="shared" si="65"/>
        <v>0</v>
      </c>
      <c r="R735" s="550">
        <f t="shared" si="66"/>
        <v>0</v>
      </c>
      <c r="S735" s="550">
        <f t="shared" si="67"/>
        <v>0</v>
      </c>
      <c r="T735" s="547">
        <v>0</v>
      </c>
      <c r="U735" s="547">
        <v>0</v>
      </c>
      <c r="V735" s="547">
        <v>0</v>
      </c>
      <c r="X735" s="231" t="s">
        <v>18438</v>
      </c>
      <c r="Z735" s="1369"/>
      <c r="AB735" s="1361"/>
      <c r="AC735" s="1362"/>
      <c r="AD735" s="582">
        <v>720</v>
      </c>
      <c r="AE735" s="576" t="s">
        <v>18439</v>
      </c>
      <c r="AF735" s="593" t="s">
        <v>18440</v>
      </c>
      <c r="AG735" s="593" t="s">
        <v>18441</v>
      </c>
      <c r="AH735" s="593" t="s">
        <v>18442</v>
      </c>
      <c r="AI735" s="593" t="s">
        <v>18443</v>
      </c>
      <c r="AJ735" s="593" t="s">
        <v>18444</v>
      </c>
      <c r="AK735" s="594" t="s">
        <v>18445</v>
      </c>
      <c r="AL735" s="595" t="s">
        <v>18446</v>
      </c>
      <c r="AM735" s="596" t="s">
        <v>18447</v>
      </c>
      <c r="AN735" s="596" t="s">
        <v>18448</v>
      </c>
      <c r="AO735" s="539" t="s">
        <v>18449</v>
      </c>
      <c r="AP735" s="557"/>
      <c r="AQ735" s="577" t="s">
        <v>18450</v>
      </c>
      <c r="AR735" s="557"/>
      <c r="AS735" s="557"/>
      <c r="AT735" s="542" t="s">
        <v>18451</v>
      </c>
      <c r="AU735" s="499" t="s">
        <v>18452</v>
      </c>
      <c r="AV735" s="499" t="s">
        <v>18453</v>
      </c>
      <c r="AW735" s="513" t="s">
        <v>18454</v>
      </c>
      <c r="AX735" s="513" t="s">
        <v>18455</v>
      </c>
      <c r="AY735" s="612" t="s">
        <v>18456</v>
      </c>
    </row>
    <row r="736" spans="2:51" ht="15" customHeight="1" outlineLevel="1" thickBot="1">
      <c r="B736" s="1735" t="s">
        <v>18457</v>
      </c>
      <c r="C736" s="544"/>
      <c r="D736" s="544"/>
      <c r="E736" s="544"/>
      <c r="F736" s="544"/>
      <c r="G736" s="544"/>
      <c r="H736" s="545"/>
      <c r="I736" s="546"/>
      <c r="J736" s="548"/>
      <c r="K736" s="548"/>
      <c r="L736" s="539">
        <f t="shared" si="64"/>
        <v>0</v>
      </c>
      <c r="M736" s="564"/>
      <c r="N736" s="559"/>
      <c r="O736" s="564"/>
      <c r="P736" s="564"/>
      <c r="Q736" s="542">
        <f t="shared" si="65"/>
        <v>0</v>
      </c>
      <c r="R736" s="550">
        <f t="shared" si="66"/>
        <v>0</v>
      </c>
      <c r="S736" s="550">
        <f t="shared" si="67"/>
        <v>0</v>
      </c>
      <c r="T736" s="547">
        <v>0</v>
      </c>
      <c r="U736" s="547">
        <v>0</v>
      </c>
      <c r="V736" s="547">
        <v>0</v>
      </c>
      <c r="X736" s="231" t="s">
        <v>18458</v>
      </c>
      <c r="Z736" s="1369"/>
      <c r="AB736" s="1361"/>
      <c r="AC736" s="1362"/>
      <c r="AD736" s="582">
        <v>721</v>
      </c>
      <c r="AE736" s="576" t="s">
        <v>18459</v>
      </c>
      <c r="AF736" s="593" t="s">
        <v>18460</v>
      </c>
      <c r="AG736" s="593" t="s">
        <v>18461</v>
      </c>
      <c r="AH736" s="593" t="s">
        <v>18462</v>
      </c>
      <c r="AI736" s="593" t="s">
        <v>18463</v>
      </c>
      <c r="AJ736" s="593" t="s">
        <v>18464</v>
      </c>
      <c r="AK736" s="594" t="s">
        <v>18465</v>
      </c>
      <c r="AL736" s="595" t="s">
        <v>18466</v>
      </c>
      <c r="AM736" s="596" t="s">
        <v>18467</v>
      </c>
      <c r="AN736" s="596" t="s">
        <v>18468</v>
      </c>
      <c r="AO736" s="539" t="s">
        <v>18469</v>
      </c>
      <c r="AP736" s="557"/>
      <c r="AQ736" s="577" t="s">
        <v>18470</v>
      </c>
      <c r="AR736" s="557"/>
      <c r="AS736" s="557"/>
      <c r="AT736" s="542" t="s">
        <v>18471</v>
      </c>
      <c r="AU736" s="499" t="s">
        <v>18472</v>
      </c>
      <c r="AV736" s="499" t="s">
        <v>18473</v>
      </c>
      <c r="AW736" s="513" t="s">
        <v>18474</v>
      </c>
      <c r="AX736" s="513" t="s">
        <v>18475</v>
      </c>
      <c r="AY736" s="612" t="s">
        <v>18476</v>
      </c>
    </row>
    <row r="737" spans="2:51" ht="15" customHeight="1" outlineLevel="1" thickBot="1">
      <c r="B737" s="1735" t="s">
        <v>18477</v>
      </c>
      <c r="C737" s="544"/>
      <c r="D737" s="544"/>
      <c r="E737" s="544"/>
      <c r="F737" s="544"/>
      <c r="G737" s="544"/>
      <c r="H737" s="545"/>
      <c r="I737" s="546"/>
      <c r="J737" s="548"/>
      <c r="K737" s="548"/>
      <c r="L737" s="539">
        <f t="shared" si="64"/>
        <v>0</v>
      </c>
      <c r="M737" s="564"/>
      <c r="N737" s="559"/>
      <c r="O737" s="564"/>
      <c r="P737" s="564"/>
      <c r="Q737" s="542">
        <f t="shared" si="65"/>
        <v>0</v>
      </c>
      <c r="R737" s="550">
        <f t="shared" si="66"/>
        <v>0</v>
      </c>
      <c r="S737" s="550">
        <f t="shared" si="67"/>
        <v>0</v>
      </c>
      <c r="T737" s="547">
        <v>0</v>
      </c>
      <c r="U737" s="547">
        <v>0</v>
      </c>
      <c r="V737" s="547">
        <v>0</v>
      </c>
      <c r="X737" s="231" t="s">
        <v>18478</v>
      </c>
      <c r="Z737" s="1369"/>
      <c r="AB737" s="1361"/>
      <c r="AC737" s="1362"/>
      <c r="AD737" s="582">
        <v>722</v>
      </c>
      <c r="AE737" s="576" t="s">
        <v>18479</v>
      </c>
      <c r="AF737" s="593" t="s">
        <v>18480</v>
      </c>
      <c r="AG737" s="593" t="s">
        <v>18481</v>
      </c>
      <c r="AH737" s="593" t="s">
        <v>18482</v>
      </c>
      <c r="AI737" s="593" t="s">
        <v>18483</v>
      </c>
      <c r="AJ737" s="593" t="s">
        <v>18484</v>
      </c>
      <c r="AK737" s="594" t="s">
        <v>18485</v>
      </c>
      <c r="AL737" s="595" t="s">
        <v>18486</v>
      </c>
      <c r="AM737" s="596" t="s">
        <v>18487</v>
      </c>
      <c r="AN737" s="596" t="s">
        <v>18488</v>
      </c>
      <c r="AO737" s="539" t="s">
        <v>18489</v>
      </c>
      <c r="AP737" s="557"/>
      <c r="AQ737" s="577" t="s">
        <v>18490</v>
      </c>
      <c r="AR737" s="557"/>
      <c r="AS737" s="557"/>
      <c r="AT737" s="542" t="s">
        <v>18491</v>
      </c>
      <c r="AU737" s="499" t="s">
        <v>18492</v>
      </c>
      <c r="AV737" s="499" t="s">
        <v>18493</v>
      </c>
      <c r="AW737" s="513" t="s">
        <v>18494</v>
      </c>
      <c r="AX737" s="513" t="s">
        <v>18495</v>
      </c>
      <c r="AY737" s="612" t="s">
        <v>18496</v>
      </c>
    </row>
    <row r="738" spans="2:51" ht="15" customHeight="1" outlineLevel="1" thickBot="1">
      <c r="B738" s="1735" t="s">
        <v>18497</v>
      </c>
      <c r="C738" s="544"/>
      <c r="D738" s="544"/>
      <c r="E738" s="544"/>
      <c r="F738" s="544"/>
      <c r="G738" s="544"/>
      <c r="H738" s="545"/>
      <c r="I738" s="546"/>
      <c r="J738" s="548"/>
      <c r="K738" s="548"/>
      <c r="L738" s="539">
        <f t="shared" si="64"/>
        <v>0</v>
      </c>
      <c r="M738" s="564"/>
      <c r="N738" s="559"/>
      <c r="O738" s="564"/>
      <c r="P738" s="564"/>
      <c r="Q738" s="542">
        <f t="shared" si="65"/>
        <v>0</v>
      </c>
      <c r="R738" s="550">
        <f t="shared" si="66"/>
        <v>0</v>
      </c>
      <c r="S738" s="550">
        <f t="shared" si="67"/>
        <v>0</v>
      </c>
      <c r="T738" s="547">
        <v>0</v>
      </c>
      <c r="U738" s="547">
        <v>0</v>
      </c>
      <c r="V738" s="547">
        <v>0</v>
      </c>
      <c r="X738" s="231" t="s">
        <v>18498</v>
      </c>
      <c r="Z738" s="1369"/>
      <c r="AB738" s="1361"/>
      <c r="AC738" s="1362"/>
      <c r="AD738" s="582">
        <v>723</v>
      </c>
      <c r="AE738" s="576" t="s">
        <v>18499</v>
      </c>
      <c r="AF738" s="593" t="s">
        <v>18500</v>
      </c>
      <c r="AG738" s="593" t="s">
        <v>18501</v>
      </c>
      <c r="AH738" s="593" t="s">
        <v>18502</v>
      </c>
      <c r="AI738" s="593" t="s">
        <v>18503</v>
      </c>
      <c r="AJ738" s="593" t="s">
        <v>18504</v>
      </c>
      <c r="AK738" s="594" t="s">
        <v>18505</v>
      </c>
      <c r="AL738" s="595" t="s">
        <v>18506</v>
      </c>
      <c r="AM738" s="596" t="s">
        <v>18507</v>
      </c>
      <c r="AN738" s="596" t="s">
        <v>18508</v>
      </c>
      <c r="AO738" s="539" t="s">
        <v>18509</v>
      </c>
      <c r="AP738" s="557"/>
      <c r="AQ738" s="577" t="s">
        <v>18510</v>
      </c>
      <c r="AR738" s="557"/>
      <c r="AS738" s="557"/>
      <c r="AT738" s="542" t="s">
        <v>18511</v>
      </c>
      <c r="AU738" s="499" t="s">
        <v>18512</v>
      </c>
      <c r="AV738" s="499" t="s">
        <v>18513</v>
      </c>
      <c r="AW738" s="513" t="s">
        <v>18514</v>
      </c>
      <c r="AX738" s="513" t="s">
        <v>18515</v>
      </c>
      <c r="AY738" s="612" t="s">
        <v>18516</v>
      </c>
    </row>
    <row r="739" spans="2:51" ht="15" customHeight="1" outlineLevel="1" thickBot="1">
      <c r="B739" s="1735" t="s">
        <v>18517</v>
      </c>
      <c r="C739" s="544"/>
      <c r="D739" s="544"/>
      <c r="E739" s="544"/>
      <c r="F739" s="544"/>
      <c r="G739" s="544"/>
      <c r="H739" s="545"/>
      <c r="I739" s="546"/>
      <c r="J739" s="548"/>
      <c r="K739" s="548"/>
      <c r="L739" s="539">
        <f t="shared" si="64"/>
        <v>0</v>
      </c>
      <c r="M739" s="564"/>
      <c r="N739" s="559"/>
      <c r="O739" s="564"/>
      <c r="P739" s="564"/>
      <c r="Q739" s="542">
        <f t="shared" si="65"/>
        <v>0</v>
      </c>
      <c r="R739" s="550">
        <f t="shared" si="66"/>
        <v>0</v>
      </c>
      <c r="S739" s="550">
        <f t="shared" si="67"/>
        <v>0</v>
      </c>
      <c r="T739" s="547">
        <v>0</v>
      </c>
      <c r="U739" s="547">
        <v>0</v>
      </c>
      <c r="V739" s="547">
        <v>0</v>
      </c>
      <c r="X739" s="231" t="s">
        <v>18518</v>
      </c>
      <c r="Z739" s="1369"/>
      <c r="AB739" s="1361"/>
      <c r="AC739" s="1362"/>
      <c r="AD739" s="582">
        <v>724</v>
      </c>
      <c r="AE739" s="576" t="s">
        <v>18519</v>
      </c>
      <c r="AF739" s="593" t="s">
        <v>18520</v>
      </c>
      <c r="AG739" s="593" t="s">
        <v>18521</v>
      </c>
      <c r="AH739" s="593" t="s">
        <v>18522</v>
      </c>
      <c r="AI739" s="593" t="s">
        <v>18523</v>
      </c>
      <c r="AJ739" s="593" t="s">
        <v>18524</v>
      </c>
      <c r="AK739" s="594" t="s">
        <v>18525</v>
      </c>
      <c r="AL739" s="595" t="s">
        <v>18526</v>
      </c>
      <c r="AM739" s="596" t="s">
        <v>18527</v>
      </c>
      <c r="AN739" s="596" t="s">
        <v>18528</v>
      </c>
      <c r="AO739" s="539" t="s">
        <v>18529</v>
      </c>
      <c r="AP739" s="557"/>
      <c r="AQ739" s="577" t="s">
        <v>18530</v>
      </c>
      <c r="AR739" s="557"/>
      <c r="AS739" s="557"/>
      <c r="AT739" s="542" t="s">
        <v>18531</v>
      </c>
      <c r="AU739" s="499" t="s">
        <v>18532</v>
      </c>
      <c r="AV739" s="499" t="s">
        <v>18533</v>
      </c>
      <c r="AW739" s="513" t="s">
        <v>18534</v>
      </c>
      <c r="AX739" s="513" t="s">
        <v>18535</v>
      </c>
      <c r="AY739" s="612" t="s">
        <v>18536</v>
      </c>
    </row>
    <row r="740" spans="2:51" ht="15" customHeight="1" outlineLevel="1" thickBot="1">
      <c r="B740" s="1735" t="s">
        <v>18537</v>
      </c>
      <c r="C740" s="544"/>
      <c r="D740" s="544"/>
      <c r="E740" s="544"/>
      <c r="F740" s="544"/>
      <c r="G740" s="544"/>
      <c r="H740" s="545"/>
      <c r="I740" s="546"/>
      <c r="J740" s="548"/>
      <c r="K740" s="548"/>
      <c r="L740" s="539">
        <f t="shared" si="64"/>
        <v>0</v>
      </c>
      <c r="M740" s="564"/>
      <c r="N740" s="559"/>
      <c r="O740" s="564"/>
      <c r="P740" s="564"/>
      <c r="Q740" s="542">
        <f t="shared" si="65"/>
        <v>0</v>
      </c>
      <c r="R740" s="550">
        <f t="shared" si="66"/>
        <v>0</v>
      </c>
      <c r="S740" s="550">
        <f t="shared" si="67"/>
        <v>0</v>
      </c>
      <c r="T740" s="547">
        <v>0</v>
      </c>
      <c r="U740" s="547">
        <v>0</v>
      </c>
      <c r="V740" s="547">
        <v>0</v>
      </c>
      <c r="X740" s="231" t="s">
        <v>18538</v>
      </c>
      <c r="Z740" s="1369"/>
      <c r="AB740" s="1361"/>
      <c r="AC740" s="1362"/>
      <c r="AD740" s="582">
        <v>725</v>
      </c>
      <c r="AE740" s="576" t="s">
        <v>18539</v>
      </c>
      <c r="AF740" s="593" t="s">
        <v>18540</v>
      </c>
      <c r="AG740" s="593" t="s">
        <v>18541</v>
      </c>
      <c r="AH740" s="593" t="s">
        <v>18542</v>
      </c>
      <c r="AI740" s="593" t="s">
        <v>18543</v>
      </c>
      <c r="AJ740" s="593" t="s">
        <v>18544</v>
      </c>
      <c r="AK740" s="594" t="s">
        <v>18545</v>
      </c>
      <c r="AL740" s="595" t="s">
        <v>18546</v>
      </c>
      <c r="AM740" s="596" t="s">
        <v>18547</v>
      </c>
      <c r="AN740" s="596" t="s">
        <v>18548</v>
      </c>
      <c r="AO740" s="539" t="s">
        <v>18549</v>
      </c>
      <c r="AP740" s="557"/>
      <c r="AQ740" s="577" t="s">
        <v>18550</v>
      </c>
      <c r="AR740" s="557"/>
      <c r="AS740" s="557"/>
      <c r="AT740" s="542" t="s">
        <v>18551</v>
      </c>
      <c r="AU740" s="499" t="s">
        <v>18552</v>
      </c>
      <c r="AV740" s="499" t="s">
        <v>18553</v>
      </c>
      <c r="AW740" s="513" t="s">
        <v>18554</v>
      </c>
      <c r="AX740" s="513" t="s">
        <v>18555</v>
      </c>
      <c r="AY740" s="612" t="s">
        <v>18556</v>
      </c>
    </row>
    <row r="741" spans="2:51" ht="15" customHeight="1" outlineLevel="1" thickBot="1">
      <c r="B741" s="1735" t="s">
        <v>18557</v>
      </c>
      <c r="C741" s="544"/>
      <c r="D741" s="544"/>
      <c r="E741" s="544"/>
      <c r="F741" s="544"/>
      <c r="G741" s="544"/>
      <c r="H741" s="545"/>
      <c r="I741" s="546"/>
      <c r="J741" s="548"/>
      <c r="K741" s="548"/>
      <c r="L741" s="539">
        <f t="shared" si="64"/>
        <v>0</v>
      </c>
      <c r="M741" s="564"/>
      <c r="N741" s="559"/>
      <c r="O741" s="564"/>
      <c r="P741" s="564"/>
      <c r="Q741" s="542">
        <f t="shared" si="65"/>
        <v>0</v>
      </c>
      <c r="R741" s="550">
        <f t="shared" si="66"/>
        <v>0</v>
      </c>
      <c r="S741" s="550">
        <f t="shared" si="67"/>
        <v>0</v>
      </c>
      <c r="T741" s="547">
        <v>0</v>
      </c>
      <c r="U741" s="547">
        <v>0</v>
      </c>
      <c r="V741" s="547">
        <v>0</v>
      </c>
      <c r="X741" s="231" t="s">
        <v>18558</v>
      </c>
      <c r="Z741" s="1369"/>
      <c r="AB741" s="1361"/>
      <c r="AC741" s="1362"/>
      <c r="AD741" s="582">
        <v>726</v>
      </c>
      <c r="AE741" s="576" t="s">
        <v>18559</v>
      </c>
      <c r="AF741" s="593" t="s">
        <v>18560</v>
      </c>
      <c r="AG741" s="593" t="s">
        <v>18561</v>
      </c>
      <c r="AH741" s="593" t="s">
        <v>18562</v>
      </c>
      <c r="AI741" s="593" t="s">
        <v>18563</v>
      </c>
      <c r="AJ741" s="593" t="s">
        <v>18564</v>
      </c>
      <c r="AK741" s="594" t="s">
        <v>18565</v>
      </c>
      <c r="AL741" s="595" t="s">
        <v>18566</v>
      </c>
      <c r="AM741" s="596" t="s">
        <v>18567</v>
      </c>
      <c r="AN741" s="596" t="s">
        <v>18568</v>
      </c>
      <c r="AO741" s="539" t="s">
        <v>18569</v>
      </c>
      <c r="AP741" s="557"/>
      <c r="AQ741" s="577" t="s">
        <v>18570</v>
      </c>
      <c r="AR741" s="557"/>
      <c r="AS741" s="557"/>
      <c r="AT741" s="542" t="s">
        <v>18571</v>
      </c>
      <c r="AU741" s="499" t="s">
        <v>18572</v>
      </c>
      <c r="AV741" s="499" t="s">
        <v>18573</v>
      </c>
      <c r="AW741" s="513" t="s">
        <v>18574</v>
      </c>
      <c r="AX741" s="513" t="s">
        <v>18575</v>
      </c>
      <c r="AY741" s="612" t="s">
        <v>18576</v>
      </c>
    </row>
    <row r="742" spans="2:51" ht="15" customHeight="1" outlineLevel="1" thickBot="1">
      <c r="B742" s="1735" t="s">
        <v>18577</v>
      </c>
      <c r="C742" s="544"/>
      <c r="D742" s="544"/>
      <c r="E742" s="544"/>
      <c r="F742" s="544"/>
      <c r="G742" s="544"/>
      <c r="H742" s="545"/>
      <c r="I742" s="546"/>
      <c r="J742" s="548"/>
      <c r="K742" s="548"/>
      <c r="L742" s="539">
        <f t="shared" si="64"/>
        <v>0</v>
      </c>
      <c r="M742" s="564"/>
      <c r="N742" s="559"/>
      <c r="O742" s="564"/>
      <c r="P742" s="564"/>
      <c r="Q742" s="542">
        <f t="shared" si="65"/>
        <v>0</v>
      </c>
      <c r="R742" s="550">
        <f t="shared" si="66"/>
        <v>0</v>
      </c>
      <c r="S742" s="550">
        <f t="shared" si="67"/>
        <v>0</v>
      </c>
      <c r="T742" s="547">
        <v>0</v>
      </c>
      <c r="U742" s="547">
        <v>0</v>
      </c>
      <c r="V742" s="547">
        <v>0</v>
      </c>
      <c r="X742" s="231" t="s">
        <v>18578</v>
      </c>
      <c r="Z742" s="1369"/>
      <c r="AB742" s="1361"/>
      <c r="AC742" s="1362"/>
      <c r="AD742" s="582">
        <v>727</v>
      </c>
      <c r="AE742" s="576" t="s">
        <v>18579</v>
      </c>
      <c r="AF742" s="593" t="s">
        <v>18580</v>
      </c>
      <c r="AG742" s="593" t="s">
        <v>18581</v>
      </c>
      <c r="AH742" s="593" t="s">
        <v>18582</v>
      </c>
      <c r="AI742" s="593" t="s">
        <v>18583</v>
      </c>
      <c r="AJ742" s="593" t="s">
        <v>18584</v>
      </c>
      <c r="AK742" s="594" t="s">
        <v>18585</v>
      </c>
      <c r="AL742" s="595" t="s">
        <v>18586</v>
      </c>
      <c r="AM742" s="596" t="s">
        <v>18587</v>
      </c>
      <c r="AN742" s="596" t="s">
        <v>18588</v>
      </c>
      <c r="AO742" s="539" t="s">
        <v>18589</v>
      </c>
      <c r="AP742" s="557"/>
      <c r="AQ742" s="577" t="s">
        <v>18590</v>
      </c>
      <c r="AR742" s="557"/>
      <c r="AS742" s="557"/>
      <c r="AT742" s="542" t="s">
        <v>18591</v>
      </c>
      <c r="AU742" s="499" t="s">
        <v>18592</v>
      </c>
      <c r="AV742" s="499" t="s">
        <v>18593</v>
      </c>
      <c r="AW742" s="513" t="s">
        <v>18594</v>
      </c>
      <c r="AX742" s="513" t="s">
        <v>18595</v>
      </c>
      <c r="AY742" s="612" t="s">
        <v>18596</v>
      </c>
    </row>
    <row r="743" spans="2:51" ht="15" customHeight="1" outlineLevel="1" thickBot="1">
      <c r="B743" s="1735" t="s">
        <v>18597</v>
      </c>
      <c r="C743" s="544"/>
      <c r="D743" s="544"/>
      <c r="E743" s="544"/>
      <c r="F743" s="544"/>
      <c r="G743" s="544"/>
      <c r="H743" s="545"/>
      <c r="I743" s="546"/>
      <c r="J743" s="548"/>
      <c r="K743" s="548"/>
      <c r="L743" s="539">
        <f t="shared" si="64"/>
        <v>0</v>
      </c>
      <c r="M743" s="564"/>
      <c r="N743" s="559"/>
      <c r="O743" s="564"/>
      <c r="P743" s="564"/>
      <c r="Q743" s="542">
        <f t="shared" si="65"/>
        <v>0</v>
      </c>
      <c r="R743" s="550">
        <f t="shared" si="66"/>
        <v>0</v>
      </c>
      <c r="S743" s="550">
        <f t="shared" si="67"/>
        <v>0</v>
      </c>
      <c r="T743" s="547">
        <v>0</v>
      </c>
      <c r="U743" s="547">
        <v>0</v>
      </c>
      <c r="V743" s="547">
        <v>0</v>
      </c>
      <c r="X743" s="231" t="s">
        <v>18598</v>
      </c>
      <c r="Z743" s="1369"/>
      <c r="AB743" s="1361"/>
      <c r="AC743" s="1362"/>
      <c r="AD743" s="582">
        <v>728</v>
      </c>
      <c r="AE743" s="576" t="s">
        <v>18599</v>
      </c>
      <c r="AF743" s="593" t="s">
        <v>18600</v>
      </c>
      <c r="AG743" s="593" t="s">
        <v>18601</v>
      </c>
      <c r="AH743" s="593" t="s">
        <v>18602</v>
      </c>
      <c r="AI743" s="593" t="s">
        <v>18603</v>
      </c>
      <c r="AJ743" s="593" t="s">
        <v>18604</v>
      </c>
      <c r="AK743" s="594" t="s">
        <v>18605</v>
      </c>
      <c r="AL743" s="595" t="s">
        <v>18606</v>
      </c>
      <c r="AM743" s="596" t="s">
        <v>18607</v>
      </c>
      <c r="AN743" s="596" t="s">
        <v>18608</v>
      </c>
      <c r="AO743" s="539" t="s">
        <v>18609</v>
      </c>
      <c r="AP743" s="557"/>
      <c r="AQ743" s="577" t="s">
        <v>18610</v>
      </c>
      <c r="AR743" s="557"/>
      <c r="AS743" s="557"/>
      <c r="AT743" s="542" t="s">
        <v>18611</v>
      </c>
      <c r="AU743" s="499" t="s">
        <v>18612</v>
      </c>
      <c r="AV743" s="499" t="s">
        <v>18613</v>
      </c>
      <c r="AW743" s="513" t="s">
        <v>18614</v>
      </c>
      <c r="AX743" s="513" t="s">
        <v>18615</v>
      </c>
      <c r="AY743" s="612" t="s">
        <v>18616</v>
      </c>
    </row>
    <row r="744" spans="2:51" ht="15" customHeight="1" outlineLevel="1" thickBot="1">
      <c r="B744" s="1735" t="s">
        <v>18617</v>
      </c>
      <c r="C744" s="544"/>
      <c r="D744" s="544"/>
      <c r="E744" s="544"/>
      <c r="F744" s="544"/>
      <c r="G744" s="544"/>
      <c r="H744" s="545"/>
      <c r="I744" s="546"/>
      <c r="J744" s="548"/>
      <c r="K744" s="548"/>
      <c r="L744" s="539">
        <f t="shared" si="64"/>
        <v>0</v>
      </c>
      <c r="M744" s="564"/>
      <c r="N744" s="559"/>
      <c r="O744" s="564"/>
      <c r="P744" s="564"/>
      <c r="Q744" s="542">
        <f t="shared" si="65"/>
        <v>0</v>
      </c>
      <c r="R744" s="550">
        <f t="shared" si="66"/>
        <v>0</v>
      </c>
      <c r="S744" s="550">
        <f t="shared" si="67"/>
        <v>0</v>
      </c>
      <c r="T744" s="547">
        <v>0</v>
      </c>
      <c r="U744" s="547">
        <v>0</v>
      </c>
      <c r="V744" s="547">
        <v>0</v>
      </c>
      <c r="X744" s="231" t="s">
        <v>18618</v>
      </c>
      <c r="Z744" s="1369"/>
      <c r="AB744" s="1361"/>
      <c r="AC744" s="1362"/>
      <c r="AD744" s="582">
        <v>729</v>
      </c>
      <c r="AE744" s="576" t="s">
        <v>18619</v>
      </c>
      <c r="AF744" s="593" t="s">
        <v>18620</v>
      </c>
      <c r="AG744" s="593" t="s">
        <v>18621</v>
      </c>
      <c r="AH744" s="593" t="s">
        <v>18622</v>
      </c>
      <c r="AI744" s="593" t="s">
        <v>18623</v>
      </c>
      <c r="AJ744" s="593" t="s">
        <v>18624</v>
      </c>
      <c r="AK744" s="594" t="s">
        <v>18625</v>
      </c>
      <c r="AL744" s="595" t="s">
        <v>18626</v>
      </c>
      <c r="AM744" s="596" t="s">
        <v>18627</v>
      </c>
      <c r="AN744" s="596" t="s">
        <v>18628</v>
      </c>
      <c r="AO744" s="539" t="s">
        <v>18629</v>
      </c>
      <c r="AP744" s="557"/>
      <c r="AQ744" s="577" t="s">
        <v>18630</v>
      </c>
      <c r="AR744" s="557"/>
      <c r="AS744" s="557"/>
      <c r="AT744" s="542" t="s">
        <v>18631</v>
      </c>
      <c r="AU744" s="499" t="s">
        <v>18632</v>
      </c>
      <c r="AV744" s="499" t="s">
        <v>18633</v>
      </c>
      <c r="AW744" s="513" t="s">
        <v>18634</v>
      </c>
      <c r="AX744" s="513" t="s">
        <v>18635</v>
      </c>
      <c r="AY744" s="612" t="s">
        <v>18636</v>
      </c>
    </row>
    <row r="745" spans="2:51" ht="15" customHeight="1" outlineLevel="1" thickBot="1">
      <c r="B745" s="1735" t="s">
        <v>18637</v>
      </c>
      <c r="C745" s="544"/>
      <c r="D745" s="544"/>
      <c r="E745" s="544"/>
      <c r="F745" s="544"/>
      <c r="G745" s="544"/>
      <c r="H745" s="545"/>
      <c r="I745" s="546"/>
      <c r="J745" s="548"/>
      <c r="K745" s="548"/>
      <c r="L745" s="539">
        <f t="shared" si="64"/>
        <v>0</v>
      </c>
      <c r="M745" s="564"/>
      <c r="N745" s="559"/>
      <c r="O745" s="564"/>
      <c r="P745" s="564"/>
      <c r="Q745" s="542">
        <f t="shared" si="65"/>
        <v>0</v>
      </c>
      <c r="R745" s="550">
        <f t="shared" si="66"/>
        <v>0</v>
      </c>
      <c r="S745" s="550">
        <f t="shared" si="67"/>
        <v>0</v>
      </c>
      <c r="T745" s="547">
        <v>0</v>
      </c>
      <c r="U745" s="547">
        <v>0</v>
      </c>
      <c r="V745" s="547">
        <v>0</v>
      </c>
      <c r="X745" s="231" t="s">
        <v>18638</v>
      </c>
      <c r="Z745" s="1369"/>
      <c r="AB745" s="1361"/>
      <c r="AC745" s="1362"/>
      <c r="AD745" s="582">
        <v>730</v>
      </c>
      <c r="AE745" s="576" t="s">
        <v>18639</v>
      </c>
      <c r="AF745" s="593" t="s">
        <v>18640</v>
      </c>
      <c r="AG745" s="593" t="s">
        <v>18641</v>
      </c>
      <c r="AH745" s="593" t="s">
        <v>18642</v>
      </c>
      <c r="AI745" s="593" t="s">
        <v>18643</v>
      </c>
      <c r="AJ745" s="593" t="s">
        <v>18644</v>
      </c>
      <c r="AK745" s="594" t="s">
        <v>18645</v>
      </c>
      <c r="AL745" s="595" t="s">
        <v>18646</v>
      </c>
      <c r="AM745" s="596" t="s">
        <v>18647</v>
      </c>
      <c r="AN745" s="596" t="s">
        <v>18648</v>
      </c>
      <c r="AO745" s="539" t="s">
        <v>18649</v>
      </c>
      <c r="AP745" s="557"/>
      <c r="AQ745" s="577" t="s">
        <v>18650</v>
      </c>
      <c r="AR745" s="557"/>
      <c r="AS745" s="557"/>
      <c r="AT745" s="542" t="s">
        <v>18651</v>
      </c>
      <c r="AU745" s="499" t="s">
        <v>18652</v>
      </c>
      <c r="AV745" s="499" t="s">
        <v>18653</v>
      </c>
      <c r="AW745" s="513" t="s">
        <v>18654</v>
      </c>
      <c r="AX745" s="513" t="s">
        <v>18655</v>
      </c>
      <c r="AY745" s="612" t="s">
        <v>18656</v>
      </c>
    </row>
    <row r="746" spans="2:51" ht="15" customHeight="1" outlineLevel="1" thickBot="1">
      <c r="B746" s="1735" t="s">
        <v>18657</v>
      </c>
      <c r="C746" s="544"/>
      <c r="D746" s="544"/>
      <c r="E746" s="544"/>
      <c r="F746" s="544"/>
      <c r="G746" s="544"/>
      <c r="H746" s="545"/>
      <c r="I746" s="546"/>
      <c r="J746" s="548"/>
      <c r="K746" s="548"/>
      <c r="L746" s="539">
        <f t="shared" si="64"/>
        <v>0</v>
      </c>
      <c r="M746" s="564"/>
      <c r="N746" s="559"/>
      <c r="O746" s="564"/>
      <c r="P746" s="564"/>
      <c r="Q746" s="542">
        <f t="shared" si="65"/>
        <v>0</v>
      </c>
      <c r="R746" s="550">
        <f t="shared" si="66"/>
        <v>0</v>
      </c>
      <c r="S746" s="550">
        <f t="shared" si="67"/>
        <v>0</v>
      </c>
      <c r="T746" s="547">
        <v>0</v>
      </c>
      <c r="U746" s="547">
        <v>0</v>
      </c>
      <c r="V746" s="547">
        <v>0</v>
      </c>
      <c r="X746" s="231" t="s">
        <v>18658</v>
      </c>
      <c r="Z746" s="1369"/>
      <c r="AB746" s="1361"/>
      <c r="AC746" s="1362"/>
      <c r="AD746" s="582">
        <v>731</v>
      </c>
      <c r="AE746" s="576" t="s">
        <v>18659</v>
      </c>
      <c r="AF746" s="593" t="s">
        <v>18660</v>
      </c>
      <c r="AG746" s="593" t="s">
        <v>18661</v>
      </c>
      <c r="AH746" s="593" t="s">
        <v>18662</v>
      </c>
      <c r="AI746" s="593" t="s">
        <v>18663</v>
      </c>
      <c r="AJ746" s="593" t="s">
        <v>18664</v>
      </c>
      <c r="AK746" s="594" t="s">
        <v>18665</v>
      </c>
      <c r="AL746" s="595" t="s">
        <v>18666</v>
      </c>
      <c r="AM746" s="596" t="s">
        <v>18667</v>
      </c>
      <c r="AN746" s="596" t="s">
        <v>18668</v>
      </c>
      <c r="AO746" s="539" t="s">
        <v>18669</v>
      </c>
      <c r="AP746" s="557"/>
      <c r="AQ746" s="577" t="s">
        <v>18670</v>
      </c>
      <c r="AR746" s="557"/>
      <c r="AS746" s="557"/>
      <c r="AT746" s="542" t="s">
        <v>18671</v>
      </c>
      <c r="AU746" s="499" t="s">
        <v>18672</v>
      </c>
      <c r="AV746" s="499" t="s">
        <v>18673</v>
      </c>
      <c r="AW746" s="513" t="s">
        <v>18674</v>
      </c>
      <c r="AX746" s="513" t="s">
        <v>18675</v>
      </c>
      <c r="AY746" s="612" t="s">
        <v>18676</v>
      </c>
    </row>
    <row r="747" spans="2:51" ht="15" customHeight="1" outlineLevel="1" thickBot="1">
      <c r="B747" s="1735" t="s">
        <v>18677</v>
      </c>
      <c r="C747" s="544"/>
      <c r="D747" s="544"/>
      <c r="E747" s="544"/>
      <c r="F747" s="544"/>
      <c r="G747" s="544"/>
      <c r="H747" s="545"/>
      <c r="I747" s="546"/>
      <c r="J747" s="548"/>
      <c r="K747" s="548"/>
      <c r="L747" s="539">
        <f t="shared" si="64"/>
        <v>0</v>
      </c>
      <c r="M747" s="564"/>
      <c r="N747" s="559"/>
      <c r="O747" s="564"/>
      <c r="P747" s="564"/>
      <c r="Q747" s="542">
        <f t="shared" si="65"/>
        <v>0</v>
      </c>
      <c r="R747" s="550">
        <f t="shared" si="66"/>
        <v>0</v>
      </c>
      <c r="S747" s="550">
        <f t="shared" si="67"/>
        <v>0</v>
      </c>
      <c r="T747" s="547">
        <v>0</v>
      </c>
      <c r="U747" s="547">
        <v>0</v>
      </c>
      <c r="V747" s="547">
        <v>0</v>
      </c>
      <c r="X747" s="231" t="s">
        <v>18678</v>
      </c>
      <c r="Z747" s="1369"/>
      <c r="AB747" s="1361"/>
      <c r="AC747" s="1362"/>
      <c r="AD747" s="582">
        <v>732</v>
      </c>
      <c r="AE747" s="576" t="s">
        <v>18679</v>
      </c>
      <c r="AF747" s="593" t="s">
        <v>18680</v>
      </c>
      <c r="AG747" s="593" t="s">
        <v>18681</v>
      </c>
      <c r="AH747" s="593" t="s">
        <v>18682</v>
      </c>
      <c r="AI747" s="593" t="s">
        <v>18683</v>
      </c>
      <c r="AJ747" s="593" t="s">
        <v>18684</v>
      </c>
      <c r="AK747" s="594" t="s">
        <v>18685</v>
      </c>
      <c r="AL747" s="595" t="s">
        <v>18686</v>
      </c>
      <c r="AM747" s="596" t="s">
        <v>18687</v>
      </c>
      <c r="AN747" s="596" t="s">
        <v>18688</v>
      </c>
      <c r="AO747" s="539" t="s">
        <v>18689</v>
      </c>
      <c r="AP747" s="557"/>
      <c r="AQ747" s="577" t="s">
        <v>18690</v>
      </c>
      <c r="AR747" s="557"/>
      <c r="AS747" s="557"/>
      <c r="AT747" s="542" t="s">
        <v>18691</v>
      </c>
      <c r="AU747" s="499" t="s">
        <v>18692</v>
      </c>
      <c r="AV747" s="499" t="s">
        <v>18693</v>
      </c>
      <c r="AW747" s="513" t="s">
        <v>18694</v>
      </c>
      <c r="AX747" s="513" t="s">
        <v>18695</v>
      </c>
      <c r="AY747" s="612" t="s">
        <v>18696</v>
      </c>
    </row>
    <row r="748" spans="2:51" ht="15" customHeight="1" outlineLevel="1" thickBot="1">
      <c r="B748" s="1735" t="s">
        <v>18697</v>
      </c>
      <c r="C748" s="544"/>
      <c r="D748" s="544"/>
      <c r="E748" s="544"/>
      <c r="F748" s="544"/>
      <c r="G748" s="544"/>
      <c r="H748" s="545"/>
      <c r="I748" s="546"/>
      <c r="J748" s="548"/>
      <c r="K748" s="548"/>
      <c r="L748" s="539">
        <f t="shared" ref="L748:L811" si="68">I748*J748</f>
        <v>0</v>
      </c>
      <c r="M748" s="564"/>
      <c r="N748" s="559"/>
      <c r="O748" s="564"/>
      <c r="P748" s="564"/>
      <c r="Q748" s="542">
        <f t="shared" ref="Q748:Q811" si="69">IF(N748=0,0,((1+N748)*(1+C$825))-1)</f>
        <v>0</v>
      </c>
      <c r="R748" s="550">
        <f t="shared" ref="R748:R811" si="70">Q748*K748</f>
        <v>0</v>
      </c>
      <c r="S748" s="550">
        <f t="shared" ref="S748:S811" si="71" xml:space="preserve"> N748*K748</f>
        <v>0</v>
      </c>
      <c r="T748" s="547">
        <v>0</v>
      </c>
      <c r="U748" s="547">
        <v>0</v>
      </c>
      <c r="V748" s="547">
        <v>0</v>
      </c>
      <c r="X748" s="231" t="s">
        <v>18698</v>
      </c>
      <c r="Z748" s="1369"/>
      <c r="AB748" s="1361"/>
      <c r="AC748" s="1362"/>
      <c r="AD748" s="582">
        <v>733</v>
      </c>
      <c r="AE748" s="576" t="s">
        <v>18699</v>
      </c>
      <c r="AF748" s="593" t="s">
        <v>18700</v>
      </c>
      <c r="AG748" s="593" t="s">
        <v>18701</v>
      </c>
      <c r="AH748" s="593" t="s">
        <v>18702</v>
      </c>
      <c r="AI748" s="593" t="s">
        <v>18703</v>
      </c>
      <c r="AJ748" s="593" t="s">
        <v>18704</v>
      </c>
      <c r="AK748" s="594" t="s">
        <v>18705</v>
      </c>
      <c r="AL748" s="595" t="s">
        <v>18706</v>
      </c>
      <c r="AM748" s="596" t="s">
        <v>18707</v>
      </c>
      <c r="AN748" s="596" t="s">
        <v>18708</v>
      </c>
      <c r="AO748" s="539" t="s">
        <v>18709</v>
      </c>
      <c r="AP748" s="557"/>
      <c r="AQ748" s="577" t="s">
        <v>18710</v>
      </c>
      <c r="AR748" s="557"/>
      <c r="AS748" s="557"/>
      <c r="AT748" s="542" t="s">
        <v>18711</v>
      </c>
      <c r="AU748" s="499" t="s">
        <v>18712</v>
      </c>
      <c r="AV748" s="499" t="s">
        <v>18713</v>
      </c>
      <c r="AW748" s="513" t="s">
        <v>18714</v>
      </c>
      <c r="AX748" s="513" t="s">
        <v>18715</v>
      </c>
      <c r="AY748" s="612" t="s">
        <v>18716</v>
      </c>
    </row>
    <row r="749" spans="2:51" ht="15" customHeight="1" outlineLevel="1" thickBot="1">
      <c r="B749" s="1735" t="s">
        <v>18717</v>
      </c>
      <c r="C749" s="544"/>
      <c r="D749" s="544"/>
      <c r="E749" s="544"/>
      <c r="F749" s="544"/>
      <c r="G749" s="544"/>
      <c r="H749" s="545"/>
      <c r="I749" s="546"/>
      <c r="J749" s="548"/>
      <c r="K749" s="548"/>
      <c r="L749" s="539">
        <f t="shared" si="68"/>
        <v>0</v>
      </c>
      <c r="M749" s="564"/>
      <c r="N749" s="559"/>
      <c r="O749" s="564"/>
      <c r="P749" s="564"/>
      <c r="Q749" s="542">
        <f t="shared" si="69"/>
        <v>0</v>
      </c>
      <c r="R749" s="550">
        <f t="shared" si="70"/>
        <v>0</v>
      </c>
      <c r="S749" s="550">
        <f t="shared" si="71"/>
        <v>0</v>
      </c>
      <c r="T749" s="547">
        <v>0</v>
      </c>
      <c r="U749" s="547">
        <v>0</v>
      </c>
      <c r="V749" s="547">
        <v>0</v>
      </c>
      <c r="X749" s="231" t="s">
        <v>18718</v>
      </c>
      <c r="Z749" s="1369"/>
      <c r="AB749" s="1361"/>
      <c r="AC749" s="1362"/>
      <c r="AD749" s="582">
        <v>734</v>
      </c>
      <c r="AE749" s="576" t="s">
        <v>18719</v>
      </c>
      <c r="AF749" s="593" t="s">
        <v>18720</v>
      </c>
      <c r="AG749" s="593" t="s">
        <v>18721</v>
      </c>
      <c r="AH749" s="593" t="s">
        <v>18722</v>
      </c>
      <c r="AI749" s="593" t="s">
        <v>18723</v>
      </c>
      <c r="AJ749" s="593" t="s">
        <v>18724</v>
      </c>
      <c r="AK749" s="594" t="s">
        <v>18725</v>
      </c>
      <c r="AL749" s="595" t="s">
        <v>18726</v>
      </c>
      <c r="AM749" s="596" t="s">
        <v>18727</v>
      </c>
      <c r="AN749" s="596" t="s">
        <v>18728</v>
      </c>
      <c r="AO749" s="539" t="s">
        <v>18729</v>
      </c>
      <c r="AP749" s="557"/>
      <c r="AQ749" s="577" t="s">
        <v>18730</v>
      </c>
      <c r="AR749" s="557"/>
      <c r="AS749" s="557"/>
      <c r="AT749" s="542" t="s">
        <v>18731</v>
      </c>
      <c r="AU749" s="499" t="s">
        <v>18732</v>
      </c>
      <c r="AV749" s="499" t="s">
        <v>18733</v>
      </c>
      <c r="AW749" s="513" t="s">
        <v>18734</v>
      </c>
      <c r="AX749" s="513" t="s">
        <v>18735</v>
      </c>
      <c r="AY749" s="612" t="s">
        <v>18736</v>
      </c>
    </row>
    <row r="750" spans="2:51" ht="15" customHeight="1" outlineLevel="1" thickBot="1">
      <c r="B750" s="1735" t="s">
        <v>18737</v>
      </c>
      <c r="C750" s="544"/>
      <c r="D750" s="544"/>
      <c r="E750" s="544"/>
      <c r="F750" s="544"/>
      <c r="G750" s="544"/>
      <c r="H750" s="545"/>
      <c r="I750" s="546"/>
      <c r="J750" s="548"/>
      <c r="K750" s="548"/>
      <c r="L750" s="539">
        <f t="shared" si="68"/>
        <v>0</v>
      </c>
      <c r="M750" s="564"/>
      <c r="N750" s="559"/>
      <c r="O750" s="564"/>
      <c r="P750" s="564"/>
      <c r="Q750" s="542">
        <f t="shared" si="69"/>
        <v>0</v>
      </c>
      <c r="R750" s="550">
        <f t="shared" si="70"/>
        <v>0</v>
      </c>
      <c r="S750" s="550">
        <f t="shared" si="71"/>
        <v>0</v>
      </c>
      <c r="T750" s="547">
        <v>0</v>
      </c>
      <c r="U750" s="547">
        <v>0</v>
      </c>
      <c r="V750" s="547">
        <v>0</v>
      </c>
      <c r="X750" s="231" t="s">
        <v>18738</v>
      </c>
      <c r="Z750" s="1369"/>
      <c r="AB750" s="1361"/>
      <c r="AC750" s="1362"/>
      <c r="AD750" s="582">
        <v>735</v>
      </c>
      <c r="AE750" s="576" t="s">
        <v>18739</v>
      </c>
      <c r="AF750" s="593" t="s">
        <v>18740</v>
      </c>
      <c r="AG750" s="593" t="s">
        <v>18741</v>
      </c>
      <c r="AH750" s="593" t="s">
        <v>18742</v>
      </c>
      <c r="AI750" s="593" t="s">
        <v>18743</v>
      </c>
      <c r="AJ750" s="593" t="s">
        <v>18744</v>
      </c>
      <c r="AK750" s="594" t="s">
        <v>18745</v>
      </c>
      <c r="AL750" s="595" t="s">
        <v>18746</v>
      </c>
      <c r="AM750" s="596" t="s">
        <v>18747</v>
      </c>
      <c r="AN750" s="596" t="s">
        <v>18748</v>
      </c>
      <c r="AO750" s="539" t="s">
        <v>18749</v>
      </c>
      <c r="AP750" s="557"/>
      <c r="AQ750" s="577" t="s">
        <v>18750</v>
      </c>
      <c r="AR750" s="557"/>
      <c r="AS750" s="557"/>
      <c r="AT750" s="542" t="s">
        <v>18751</v>
      </c>
      <c r="AU750" s="499" t="s">
        <v>18752</v>
      </c>
      <c r="AV750" s="499" t="s">
        <v>18753</v>
      </c>
      <c r="AW750" s="513" t="s">
        <v>18754</v>
      </c>
      <c r="AX750" s="513" t="s">
        <v>18755</v>
      </c>
      <c r="AY750" s="612" t="s">
        <v>18756</v>
      </c>
    </row>
    <row r="751" spans="2:51" ht="15" customHeight="1" outlineLevel="1" thickBot="1">
      <c r="B751" s="1735" t="s">
        <v>18757</v>
      </c>
      <c r="C751" s="544"/>
      <c r="D751" s="544"/>
      <c r="E751" s="544"/>
      <c r="F751" s="544"/>
      <c r="G751" s="544"/>
      <c r="H751" s="545"/>
      <c r="I751" s="546"/>
      <c r="J751" s="548"/>
      <c r="K751" s="548"/>
      <c r="L751" s="539">
        <f t="shared" si="68"/>
        <v>0</v>
      </c>
      <c r="M751" s="564"/>
      <c r="N751" s="559"/>
      <c r="O751" s="564"/>
      <c r="P751" s="564"/>
      <c r="Q751" s="542">
        <f t="shared" si="69"/>
        <v>0</v>
      </c>
      <c r="R751" s="550">
        <f t="shared" si="70"/>
        <v>0</v>
      </c>
      <c r="S751" s="550">
        <f t="shared" si="71"/>
        <v>0</v>
      </c>
      <c r="T751" s="547">
        <v>0</v>
      </c>
      <c r="U751" s="547">
        <v>0</v>
      </c>
      <c r="V751" s="547">
        <v>0</v>
      </c>
      <c r="X751" s="231" t="s">
        <v>18758</v>
      </c>
      <c r="Z751" s="1369"/>
      <c r="AB751" s="1361"/>
      <c r="AC751" s="1362"/>
      <c r="AD751" s="582">
        <v>736</v>
      </c>
      <c r="AE751" s="576" t="s">
        <v>18759</v>
      </c>
      <c r="AF751" s="593" t="s">
        <v>18760</v>
      </c>
      <c r="AG751" s="593" t="s">
        <v>18761</v>
      </c>
      <c r="AH751" s="593" t="s">
        <v>18762</v>
      </c>
      <c r="AI751" s="593" t="s">
        <v>18763</v>
      </c>
      <c r="AJ751" s="593" t="s">
        <v>18764</v>
      </c>
      <c r="AK751" s="594" t="s">
        <v>18765</v>
      </c>
      <c r="AL751" s="595" t="s">
        <v>18766</v>
      </c>
      <c r="AM751" s="596" t="s">
        <v>18767</v>
      </c>
      <c r="AN751" s="596" t="s">
        <v>18768</v>
      </c>
      <c r="AO751" s="539" t="s">
        <v>18769</v>
      </c>
      <c r="AP751" s="557"/>
      <c r="AQ751" s="577" t="s">
        <v>18770</v>
      </c>
      <c r="AR751" s="557"/>
      <c r="AS751" s="557"/>
      <c r="AT751" s="542" t="s">
        <v>18771</v>
      </c>
      <c r="AU751" s="499" t="s">
        <v>18772</v>
      </c>
      <c r="AV751" s="499" t="s">
        <v>18773</v>
      </c>
      <c r="AW751" s="513" t="s">
        <v>18774</v>
      </c>
      <c r="AX751" s="513" t="s">
        <v>18775</v>
      </c>
      <c r="AY751" s="612" t="s">
        <v>18776</v>
      </c>
    </row>
    <row r="752" spans="2:51" ht="15" customHeight="1" outlineLevel="1" thickBot="1">
      <c r="B752" s="1735" t="s">
        <v>18777</v>
      </c>
      <c r="C752" s="544"/>
      <c r="D752" s="544"/>
      <c r="E752" s="544"/>
      <c r="F752" s="544"/>
      <c r="G752" s="544"/>
      <c r="H752" s="545"/>
      <c r="I752" s="546"/>
      <c r="J752" s="548"/>
      <c r="K752" s="548"/>
      <c r="L752" s="539">
        <f t="shared" si="68"/>
        <v>0</v>
      </c>
      <c r="M752" s="564"/>
      <c r="N752" s="559"/>
      <c r="O752" s="564"/>
      <c r="P752" s="564"/>
      <c r="Q752" s="542">
        <f t="shared" si="69"/>
        <v>0</v>
      </c>
      <c r="R752" s="550">
        <f t="shared" si="70"/>
        <v>0</v>
      </c>
      <c r="S752" s="550">
        <f t="shared" si="71"/>
        <v>0</v>
      </c>
      <c r="T752" s="547">
        <v>0</v>
      </c>
      <c r="U752" s="547">
        <v>0</v>
      </c>
      <c r="V752" s="547">
        <v>0</v>
      </c>
      <c r="X752" s="231" t="s">
        <v>18778</v>
      </c>
      <c r="Z752" s="1369"/>
      <c r="AB752" s="1361"/>
      <c r="AC752" s="1362"/>
      <c r="AD752" s="582">
        <v>737</v>
      </c>
      <c r="AE752" s="576" t="s">
        <v>18779</v>
      </c>
      <c r="AF752" s="593" t="s">
        <v>18780</v>
      </c>
      <c r="AG752" s="593" t="s">
        <v>18781</v>
      </c>
      <c r="AH752" s="593" t="s">
        <v>18782</v>
      </c>
      <c r="AI752" s="593" t="s">
        <v>18783</v>
      </c>
      <c r="AJ752" s="593" t="s">
        <v>18784</v>
      </c>
      <c r="AK752" s="594" t="s">
        <v>18785</v>
      </c>
      <c r="AL752" s="595" t="s">
        <v>18786</v>
      </c>
      <c r="AM752" s="596" t="s">
        <v>18787</v>
      </c>
      <c r="AN752" s="596" t="s">
        <v>18788</v>
      </c>
      <c r="AO752" s="539" t="s">
        <v>18789</v>
      </c>
      <c r="AP752" s="557"/>
      <c r="AQ752" s="577" t="s">
        <v>18790</v>
      </c>
      <c r="AR752" s="557"/>
      <c r="AS752" s="557"/>
      <c r="AT752" s="542" t="s">
        <v>18791</v>
      </c>
      <c r="AU752" s="499" t="s">
        <v>18792</v>
      </c>
      <c r="AV752" s="499" t="s">
        <v>18793</v>
      </c>
      <c r="AW752" s="513" t="s">
        <v>18794</v>
      </c>
      <c r="AX752" s="513" t="s">
        <v>18795</v>
      </c>
      <c r="AY752" s="612" t="s">
        <v>18796</v>
      </c>
    </row>
    <row r="753" spans="2:51" ht="15" customHeight="1" outlineLevel="1" thickBot="1">
      <c r="B753" s="1735" t="s">
        <v>18797</v>
      </c>
      <c r="C753" s="544"/>
      <c r="D753" s="544"/>
      <c r="E753" s="544"/>
      <c r="F753" s="544"/>
      <c r="G753" s="544"/>
      <c r="H753" s="545"/>
      <c r="I753" s="546"/>
      <c r="J753" s="548"/>
      <c r="K753" s="548"/>
      <c r="L753" s="539">
        <f t="shared" si="68"/>
        <v>0</v>
      </c>
      <c r="M753" s="564"/>
      <c r="N753" s="559"/>
      <c r="O753" s="564"/>
      <c r="P753" s="564"/>
      <c r="Q753" s="542">
        <f t="shared" si="69"/>
        <v>0</v>
      </c>
      <c r="R753" s="550">
        <f t="shared" si="70"/>
        <v>0</v>
      </c>
      <c r="S753" s="550">
        <f t="shared" si="71"/>
        <v>0</v>
      </c>
      <c r="T753" s="547">
        <v>0</v>
      </c>
      <c r="U753" s="547">
        <v>0</v>
      </c>
      <c r="V753" s="547">
        <v>0</v>
      </c>
      <c r="X753" s="231" t="s">
        <v>18798</v>
      </c>
      <c r="Z753" s="1369"/>
      <c r="AB753" s="1361"/>
      <c r="AC753" s="1362"/>
      <c r="AD753" s="582">
        <v>738</v>
      </c>
      <c r="AE753" s="576" t="s">
        <v>18799</v>
      </c>
      <c r="AF753" s="593" t="s">
        <v>18800</v>
      </c>
      <c r="AG753" s="593" t="s">
        <v>18801</v>
      </c>
      <c r="AH753" s="593" t="s">
        <v>18802</v>
      </c>
      <c r="AI753" s="593" t="s">
        <v>18803</v>
      </c>
      <c r="AJ753" s="593" t="s">
        <v>18804</v>
      </c>
      <c r="AK753" s="594" t="s">
        <v>18805</v>
      </c>
      <c r="AL753" s="595" t="s">
        <v>18806</v>
      </c>
      <c r="AM753" s="596" t="s">
        <v>18807</v>
      </c>
      <c r="AN753" s="596" t="s">
        <v>18808</v>
      </c>
      <c r="AO753" s="539" t="s">
        <v>18809</v>
      </c>
      <c r="AP753" s="557"/>
      <c r="AQ753" s="577" t="s">
        <v>18810</v>
      </c>
      <c r="AR753" s="557"/>
      <c r="AS753" s="557"/>
      <c r="AT753" s="542" t="s">
        <v>18811</v>
      </c>
      <c r="AU753" s="499" t="s">
        <v>18812</v>
      </c>
      <c r="AV753" s="499" t="s">
        <v>18813</v>
      </c>
      <c r="AW753" s="513" t="s">
        <v>18814</v>
      </c>
      <c r="AX753" s="513" t="s">
        <v>18815</v>
      </c>
      <c r="AY753" s="612" t="s">
        <v>18816</v>
      </c>
    </row>
    <row r="754" spans="2:51" ht="15" customHeight="1" outlineLevel="1" thickBot="1">
      <c r="B754" s="1735" t="s">
        <v>18817</v>
      </c>
      <c r="C754" s="544"/>
      <c r="D754" s="544"/>
      <c r="E754" s="544"/>
      <c r="F754" s="544"/>
      <c r="G754" s="544"/>
      <c r="H754" s="545"/>
      <c r="I754" s="546"/>
      <c r="J754" s="548"/>
      <c r="K754" s="548"/>
      <c r="L754" s="539">
        <f t="shared" si="68"/>
        <v>0</v>
      </c>
      <c r="M754" s="564"/>
      <c r="N754" s="559"/>
      <c r="O754" s="564"/>
      <c r="P754" s="564"/>
      <c r="Q754" s="542">
        <f t="shared" si="69"/>
        <v>0</v>
      </c>
      <c r="R754" s="550">
        <f t="shared" si="70"/>
        <v>0</v>
      </c>
      <c r="S754" s="550">
        <f t="shared" si="71"/>
        <v>0</v>
      </c>
      <c r="T754" s="547">
        <v>0</v>
      </c>
      <c r="U754" s="547">
        <v>0</v>
      </c>
      <c r="V754" s="547">
        <v>0</v>
      </c>
      <c r="X754" s="231" t="s">
        <v>18818</v>
      </c>
      <c r="Z754" s="1369"/>
      <c r="AB754" s="1361"/>
      <c r="AC754" s="1362"/>
      <c r="AD754" s="582">
        <v>739</v>
      </c>
      <c r="AE754" s="576" t="s">
        <v>18819</v>
      </c>
      <c r="AF754" s="593" t="s">
        <v>18820</v>
      </c>
      <c r="AG754" s="593" t="s">
        <v>18821</v>
      </c>
      <c r="AH754" s="593" t="s">
        <v>18822</v>
      </c>
      <c r="AI754" s="593" t="s">
        <v>18823</v>
      </c>
      <c r="AJ754" s="593" t="s">
        <v>18824</v>
      </c>
      <c r="AK754" s="594" t="s">
        <v>18825</v>
      </c>
      <c r="AL754" s="595" t="s">
        <v>18826</v>
      </c>
      <c r="AM754" s="596" t="s">
        <v>18827</v>
      </c>
      <c r="AN754" s="596" t="s">
        <v>18828</v>
      </c>
      <c r="AO754" s="539" t="s">
        <v>18829</v>
      </c>
      <c r="AP754" s="557"/>
      <c r="AQ754" s="577" t="s">
        <v>18830</v>
      </c>
      <c r="AR754" s="557"/>
      <c r="AS754" s="557"/>
      <c r="AT754" s="542" t="s">
        <v>18831</v>
      </c>
      <c r="AU754" s="499" t="s">
        <v>18832</v>
      </c>
      <c r="AV754" s="499" t="s">
        <v>18833</v>
      </c>
      <c r="AW754" s="513" t="s">
        <v>18834</v>
      </c>
      <c r="AX754" s="513" t="s">
        <v>18835</v>
      </c>
      <c r="AY754" s="612" t="s">
        <v>18836</v>
      </c>
    </row>
    <row r="755" spans="2:51" ht="15" customHeight="1" outlineLevel="1" thickBot="1">
      <c r="B755" s="1735" t="s">
        <v>18837</v>
      </c>
      <c r="C755" s="544"/>
      <c r="D755" s="544"/>
      <c r="E755" s="544"/>
      <c r="F755" s="544"/>
      <c r="G755" s="544"/>
      <c r="H755" s="545"/>
      <c r="I755" s="546"/>
      <c r="J755" s="548"/>
      <c r="K755" s="548"/>
      <c r="L755" s="539">
        <f t="shared" si="68"/>
        <v>0</v>
      </c>
      <c r="M755" s="564"/>
      <c r="N755" s="559"/>
      <c r="O755" s="564"/>
      <c r="P755" s="564"/>
      <c r="Q755" s="542">
        <f t="shared" si="69"/>
        <v>0</v>
      </c>
      <c r="R755" s="550">
        <f t="shared" si="70"/>
        <v>0</v>
      </c>
      <c r="S755" s="550">
        <f t="shared" si="71"/>
        <v>0</v>
      </c>
      <c r="T755" s="547">
        <v>0</v>
      </c>
      <c r="U755" s="547">
        <v>0</v>
      </c>
      <c r="V755" s="547">
        <v>0</v>
      </c>
      <c r="X755" s="231" t="s">
        <v>18838</v>
      </c>
      <c r="Z755" s="1369"/>
      <c r="AB755" s="1361"/>
      <c r="AC755" s="1362"/>
      <c r="AD755" s="582">
        <v>740</v>
      </c>
      <c r="AE755" s="576" t="s">
        <v>18839</v>
      </c>
      <c r="AF755" s="593" t="s">
        <v>18840</v>
      </c>
      <c r="AG755" s="593" t="s">
        <v>18841</v>
      </c>
      <c r="AH755" s="593" t="s">
        <v>18842</v>
      </c>
      <c r="AI755" s="593" t="s">
        <v>18843</v>
      </c>
      <c r="AJ755" s="593" t="s">
        <v>18844</v>
      </c>
      <c r="AK755" s="594" t="s">
        <v>18845</v>
      </c>
      <c r="AL755" s="595" t="s">
        <v>18846</v>
      </c>
      <c r="AM755" s="596" t="s">
        <v>18847</v>
      </c>
      <c r="AN755" s="596" t="s">
        <v>18848</v>
      </c>
      <c r="AO755" s="539" t="s">
        <v>18849</v>
      </c>
      <c r="AP755" s="557"/>
      <c r="AQ755" s="577" t="s">
        <v>18850</v>
      </c>
      <c r="AR755" s="557"/>
      <c r="AS755" s="557"/>
      <c r="AT755" s="542" t="s">
        <v>18851</v>
      </c>
      <c r="AU755" s="499" t="s">
        <v>18852</v>
      </c>
      <c r="AV755" s="499" t="s">
        <v>18853</v>
      </c>
      <c r="AW755" s="513" t="s">
        <v>18854</v>
      </c>
      <c r="AX755" s="513" t="s">
        <v>18855</v>
      </c>
      <c r="AY755" s="612" t="s">
        <v>18856</v>
      </c>
    </row>
    <row r="756" spans="2:51" ht="15" customHeight="1" outlineLevel="1" thickBot="1">
      <c r="B756" s="1735" t="s">
        <v>18857</v>
      </c>
      <c r="C756" s="544"/>
      <c r="D756" s="544"/>
      <c r="E756" s="544"/>
      <c r="F756" s="544"/>
      <c r="G756" s="544"/>
      <c r="H756" s="545"/>
      <c r="I756" s="546"/>
      <c r="J756" s="548"/>
      <c r="K756" s="548"/>
      <c r="L756" s="539">
        <f t="shared" si="68"/>
        <v>0</v>
      </c>
      <c r="M756" s="564"/>
      <c r="N756" s="559"/>
      <c r="O756" s="564"/>
      <c r="P756" s="564"/>
      <c r="Q756" s="542">
        <f t="shared" si="69"/>
        <v>0</v>
      </c>
      <c r="R756" s="550">
        <f t="shared" si="70"/>
        <v>0</v>
      </c>
      <c r="S756" s="550">
        <f t="shared" si="71"/>
        <v>0</v>
      </c>
      <c r="T756" s="547">
        <v>0</v>
      </c>
      <c r="U756" s="547">
        <v>0</v>
      </c>
      <c r="V756" s="547">
        <v>0</v>
      </c>
      <c r="X756" s="231" t="s">
        <v>18858</v>
      </c>
      <c r="Z756" s="1369"/>
      <c r="AB756" s="1361"/>
      <c r="AC756" s="1362"/>
      <c r="AD756" s="582">
        <v>741</v>
      </c>
      <c r="AE756" s="576" t="s">
        <v>18859</v>
      </c>
      <c r="AF756" s="593" t="s">
        <v>18860</v>
      </c>
      <c r="AG756" s="593" t="s">
        <v>18861</v>
      </c>
      <c r="AH756" s="593" t="s">
        <v>18862</v>
      </c>
      <c r="AI756" s="593" t="s">
        <v>18863</v>
      </c>
      <c r="AJ756" s="593" t="s">
        <v>18864</v>
      </c>
      <c r="AK756" s="594" t="s">
        <v>18865</v>
      </c>
      <c r="AL756" s="595" t="s">
        <v>18866</v>
      </c>
      <c r="AM756" s="596" t="s">
        <v>18867</v>
      </c>
      <c r="AN756" s="596" t="s">
        <v>18868</v>
      </c>
      <c r="AO756" s="539" t="s">
        <v>18869</v>
      </c>
      <c r="AP756" s="557"/>
      <c r="AQ756" s="577" t="s">
        <v>18870</v>
      </c>
      <c r="AR756" s="557"/>
      <c r="AS756" s="557"/>
      <c r="AT756" s="542" t="s">
        <v>18871</v>
      </c>
      <c r="AU756" s="499" t="s">
        <v>18872</v>
      </c>
      <c r="AV756" s="499" t="s">
        <v>18873</v>
      </c>
      <c r="AW756" s="513" t="s">
        <v>18874</v>
      </c>
      <c r="AX756" s="513" t="s">
        <v>18875</v>
      </c>
      <c r="AY756" s="612" t="s">
        <v>18876</v>
      </c>
    </row>
    <row r="757" spans="2:51" ht="15" customHeight="1" outlineLevel="1" thickBot="1">
      <c r="B757" s="1735" t="s">
        <v>18877</v>
      </c>
      <c r="C757" s="544"/>
      <c r="D757" s="544"/>
      <c r="E757" s="544"/>
      <c r="F757" s="544"/>
      <c r="G757" s="544"/>
      <c r="H757" s="545"/>
      <c r="I757" s="546"/>
      <c r="J757" s="548"/>
      <c r="K757" s="548"/>
      <c r="L757" s="539">
        <f t="shared" si="68"/>
        <v>0</v>
      </c>
      <c r="M757" s="564"/>
      <c r="N757" s="559"/>
      <c r="O757" s="564"/>
      <c r="P757" s="564"/>
      <c r="Q757" s="542">
        <f t="shared" si="69"/>
        <v>0</v>
      </c>
      <c r="R757" s="550">
        <f t="shared" si="70"/>
        <v>0</v>
      </c>
      <c r="S757" s="550">
        <f t="shared" si="71"/>
        <v>0</v>
      </c>
      <c r="T757" s="547">
        <v>0</v>
      </c>
      <c r="U757" s="547">
        <v>0</v>
      </c>
      <c r="V757" s="547">
        <v>0</v>
      </c>
      <c r="X757" s="231" t="s">
        <v>18878</v>
      </c>
      <c r="Z757" s="1369"/>
      <c r="AB757" s="1361"/>
      <c r="AC757" s="1362"/>
      <c r="AD757" s="582">
        <v>742</v>
      </c>
      <c r="AE757" s="576" t="s">
        <v>18879</v>
      </c>
      <c r="AF757" s="593" t="s">
        <v>18880</v>
      </c>
      <c r="AG757" s="593" t="s">
        <v>18881</v>
      </c>
      <c r="AH757" s="593" t="s">
        <v>18882</v>
      </c>
      <c r="AI757" s="593" t="s">
        <v>18883</v>
      </c>
      <c r="AJ757" s="593" t="s">
        <v>18884</v>
      </c>
      <c r="AK757" s="594" t="s">
        <v>18885</v>
      </c>
      <c r="AL757" s="595" t="s">
        <v>18886</v>
      </c>
      <c r="AM757" s="596" t="s">
        <v>18887</v>
      </c>
      <c r="AN757" s="596" t="s">
        <v>18888</v>
      </c>
      <c r="AO757" s="539" t="s">
        <v>18889</v>
      </c>
      <c r="AP757" s="557"/>
      <c r="AQ757" s="577" t="s">
        <v>18890</v>
      </c>
      <c r="AR757" s="557"/>
      <c r="AS757" s="557"/>
      <c r="AT757" s="542" t="s">
        <v>18891</v>
      </c>
      <c r="AU757" s="499" t="s">
        <v>18892</v>
      </c>
      <c r="AV757" s="499" t="s">
        <v>18893</v>
      </c>
      <c r="AW757" s="513" t="s">
        <v>18894</v>
      </c>
      <c r="AX757" s="513" t="s">
        <v>18895</v>
      </c>
      <c r="AY757" s="612" t="s">
        <v>18896</v>
      </c>
    </row>
    <row r="758" spans="2:51" ht="15" customHeight="1" outlineLevel="1" thickBot="1">
      <c r="B758" s="1735" t="s">
        <v>18897</v>
      </c>
      <c r="C758" s="544"/>
      <c r="D758" s="544"/>
      <c r="E758" s="544"/>
      <c r="F758" s="544"/>
      <c r="G758" s="544"/>
      <c r="H758" s="545"/>
      <c r="I758" s="546"/>
      <c r="J758" s="548"/>
      <c r="K758" s="548"/>
      <c r="L758" s="539">
        <f t="shared" si="68"/>
        <v>0</v>
      </c>
      <c r="M758" s="564"/>
      <c r="N758" s="559"/>
      <c r="O758" s="564"/>
      <c r="P758" s="564"/>
      <c r="Q758" s="542">
        <f t="shared" si="69"/>
        <v>0</v>
      </c>
      <c r="R758" s="550">
        <f t="shared" si="70"/>
        <v>0</v>
      </c>
      <c r="S758" s="550">
        <f t="shared" si="71"/>
        <v>0</v>
      </c>
      <c r="T758" s="547">
        <v>0</v>
      </c>
      <c r="U758" s="547">
        <v>0</v>
      </c>
      <c r="V758" s="547">
        <v>0</v>
      </c>
      <c r="X758" s="231" t="s">
        <v>18898</v>
      </c>
      <c r="Z758" s="1369"/>
      <c r="AB758" s="1361"/>
      <c r="AC758" s="1362"/>
      <c r="AD758" s="582">
        <v>743</v>
      </c>
      <c r="AE758" s="576" t="s">
        <v>18899</v>
      </c>
      <c r="AF758" s="593" t="s">
        <v>18900</v>
      </c>
      <c r="AG758" s="593" t="s">
        <v>18901</v>
      </c>
      <c r="AH758" s="593" t="s">
        <v>18902</v>
      </c>
      <c r="AI758" s="593" t="s">
        <v>18903</v>
      </c>
      <c r="AJ758" s="593" t="s">
        <v>18904</v>
      </c>
      <c r="AK758" s="594" t="s">
        <v>18905</v>
      </c>
      <c r="AL758" s="595" t="s">
        <v>18906</v>
      </c>
      <c r="AM758" s="596" t="s">
        <v>18907</v>
      </c>
      <c r="AN758" s="596" t="s">
        <v>18908</v>
      </c>
      <c r="AO758" s="539" t="s">
        <v>18909</v>
      </c>
      <c r="AP758" s="557"/>
      <c r="AQ758" s="577" t="s">
        <v>18910</v>
      </c>
      <c r="AR758" s="557"/>
      <c r="AS758" s="557"/>
      <c r="AT758" s="542" t="s">
        <v>18911</v>
      </c>
      <c r="AU758" s="499" t="s">
        <v>18912</v>
      </c>
      <c r="AV758" s="499" t="s">
        <v>18913</v>
      </c>
      <c r="AW758" s="513" t="s">
        <v>18914</v>
      </c>
      <c r="AX758" s="513" t="s">
        <v>18915</v>
      </c>
      <c r="AY758" s="612" t="s">
        <v>18916</v>
      </c>
    </row>
    <row r="759" spans="2:51" ht="15" customHeight="1" outlineLevel="1" thickBot="1">
      <c r="B759" s="1735" t="s">
        <v>18917</v>
      </c>
      <c r="C759" s="544"/>
      <c r="D759" s="544"/>
      <c r="E759" s="544"/>
      <c r="F759" s="544"/>
      <c r="G759" s="544"/>
      <c r="H759" s="545"/>
      <c r="I759" s="546"/>
      <c r="J759" s="548"/>
      <c r="K759" s="548"/>
      <c r="L759" s="539">
        <f t="shared" si="68"/>
        <v>0</v>
      </c>
      <c r="M759" s="564"/>
      <c r="N759" s="559"/>
      <c r="O759" s="564"/>
      <c r="P759" s="564"/>
      <c r="Q759" s="542">
        <f t="shared" si="69"/>
        <v>0</v>
      </c>
      <c r="R759" s="550">
        <f t="shared" si="70"/>
        <v>0</v>
      </c>
      <c r="S759" s="550">
        <f t="shared" si="71"/>
        <v>0</v>
      </c>
      <c r="T759" s="547">
        <v>0</v>
      </c>
      <c r="U759" s="547">
        <v>0</v>
      </c>
      <c r="V759" s="547">
        <v>0</v>
      </c>
      <c r="X759" s="231" t="s">
        <v>18918</v>
      </c>
      <c r="Z759" s="1369"/>
      <c r="AB759" s="1361"/>
      <c r="AC759" s="1362"/>
      <c r="AD759" s="582">
        <v>744</v>
      </c>
      <c r="AE759" s="576" t="s">
        <v>18919</v>
      </c>
      <c r="AF759" s="593" t="s">
        <v>18920</v>
      </c>
      <c r="AG759" s="593" t="s">
        <v>18921</v>
      </c>
      <c r="AH759" s="593" t="s">
        <v>18922</v>
      </c>
      <c r="AI759" s="593" t="s">
        <v>18923</v>
      </c>
      <c r="AJ759" s="593" t="s">
        <v>18924</v>
      </c>
      <c r="AK759" s="594" t="s">
        <v>18925</v>
      </c>
      <c r="AL759" s="595" t="s">
        <v>18926</v>
      </c>
      <c r="AM759" s="596" t="s">
        <v>18927</v>
      </c>
      <c r="AN759" s="596" t="s">
        <v>18928</v>
      </c>
      <c r="AO759" s="539" t="s">
        <v>18929</v>
      </c>
      <c r="AP759" s="557"/>
      <c r="AQ759" s="577" t="s">
        <v>18930</v>
      </c>
      <c r="AR759" s="557"/>
      <c r="AS759" s="557"/>
      <c r="AT759" s="542" t="s">
        <v>18931</v>
      </c>
      <c r="AU759" s="499" t="s">
        <v>18932</v>
      </c>
      <c r="AV759" s="499" t="s">
        <v>18933</v>
      </c>
      <c r="AW759" s="513" t="s">
        <v>18934</v>
      </c>
      <c r="AX759" s="513" t="s">
        <v>18935</v>
      </c>
      <c r="AY759" s="612" t="s">
        <v>18936</v>
      </c>
    </row>
    <row r="760" spans="2:51" ht="15" customHeight="1" outlineLevel="1" thickBot="1">
      <c r="B760" s="1735" t="s">
        <v>18937</v>
      </c>
      <c r="C760" s="544"/>
      <c r="D760" s="544"/>
      <c r="E760" s="544"/>
      <c r="F760" s="544"/>
      <c r="G760" s="544"/>
      <c r="H760" s="545"/>
      <c r="I760" s="546"/>
      <c r="J760" s="548"/>
      <c r="K760" s="548"/>
      <c r="L760" s="539">
        <f t="shared" si="68"/>
        <v>0</v>
      </c>
      <c r="M760" s="564"/>
      <c r="N760" s="559"/>
      <c r="O760" s="564"/>
      <c r="P760" s="564"/>
      <c r="Q760" s="542">
        <f t="shared" si="69"/>
        <v>0</v>
      </c>
      <c r="R760" s="550">
        <f t="shared" si="70"/>
        <v>0</v>
      </c>
      <c r="S760" s="550">
        <f t="shared" si="71"/>
        <v>0</v>
      </c>
      <c r="T760" s="547">
        <v>0</v>
      </c>
      <c r="U760" s="547">
        <v>0</v>
      </c>
      <c r="V760" s="547">
        <v>0</v>
      </c>
      <c r="X760" s="231" t="s">
        <v>18938</v>
      </c>
      <c r="Z760" s="1369"/>
      <c r="AB760" s="1361"/>
      <c r="AC760" s="1362"/>
      <c r="AD760" s="582">
        <v>745</v>
      </c>
      <c r="AE760" s="576" t="s">
        <v>18939</v>
      </c>
      <c r="AF760" s="593" t="s">
        <v>18940</v>
      </c>
      <c r="AG760" s="593" t="s">
        <v>18941</v>
      </c>
      <c r="AH760" s="593" t="s">
        <v>18942</v>
      </c>
      <c r="AI760" s="593" t="s">
        <v>18943</v>
      </c>
      <c r="AJ760" s="593" t="s">
        <v>18944</v>
      </c>
      <c r="AK760" s="594" t="s">
        <v>18945</v>
      </c>
      <c r="AL760" s="595" t="s">
        <v>18946</v>
      </c>
      <c r="AM760" s="596" t="s">
        <v>18947</v>
      </c>
      <c r="AN760" s="596" t="s">
        <v>18948</v>
      </c>
      <c r="AO760" s="539" t="s">
        <v>18949</v>
      </c>
      <c r="AP760" s="557"/>
      <c r="AQ760" s="577" t="s">
        <v>18950</v>
      </c>
      <c r="AR760" s="557"/>
      <c r="AS760" s="557"/>
      <c r="AT760" s="542" t="s">
        <v>18951</v>
      </c>
      <c r="AU760" s="499" t="s">
        <v>18952</v>
      </c>
      <c r="AV760" s="499" t="s">
        <v>18953</v>
      </c>
      <c r="AW760" s="513" t="s">
        <v>18954</v>
      </c>
      <c r="AX760" s="513" t="s">
        <v>18955</v>
      </c>
      <c r="AY760" s="612" t="s">
        <v>18956</v>
      </c>
    </row>
    <row r="761" spans="2:51" ht="15" customHeight="1" outlineLevel="1" thickBot="1">
      <c r="B761" s="1735" t="s">
        <v>18957</v>
      </c>
      <c r="C761" s="544"/>
      <c r="D761" s="544"/>
      <c r="E761" s="544"/>
      <c r="F761" s="544"/>
      <c r="G761" s="544"/>
      <c r="H761" s="545"/>
      <c r="I761" s="546"/>
      <c r="J761" s="548"/>
      <c r="K761" s="548"/>
      <c r="L761" s="539">
        <f t="shared" si="68"/>
        <v>0</v>
      </c>
      <c r="M761" s="564"/>
      <c r="N761" s="559"/>
      <c r="O761" s="564"/>
      <c r="P761" s="564"/>
      <c r="Q761" s="542">
        <f t="shared" si="69"/>
        <v>0</v>
      </c>
      <c r="R761" s="550">
        <f t="shared" si="70"/>
        <v>0</v>
      </c>
      <c r="S761" s="550">
        <f t="shared" si="71"/>
        <v>0</v>
      </c>
      <c r="T761" s="547">
        <v>0</v>
      </c>
      <c r="U761" s="547">
        <v>0</v>
      </c>
      <c r="V761" s="547">
        <v>0</v>
      </c>
      <c r="X761" s="231" t="s">
        <v>18958</v>
      </c>
      <c r="Z761" s="1369"/>
      <c r="AB761" s="1361"/>
      <c r="AC761" s="1362"/>
      <c r="AD761" s="582">
        <v>746</v>
      </c>
      <c r="AE761" s="576" t="s">
        <v>18959</v>
      </c>
      <c r="AF761" s="593" t="s">
        <v>18960</v>
      </c>
      <c r="AG761" s="593" t="s">
        <v>18961</v>
      </c>
      <c r="AH761" s="593" t="s">
        <v>18962</v>
      </c>
      <c r="AI761" s="593" t="s">
        <v>18963</v>
      </c>
      <c r="AJ761" s="593" t="s">
        <v>18964</v>
      </c>
      <c r="AK761" s="594" t="s">
        <v>18965</v>
      </c>
      <c r="AL761" s="595" t="s">
        <v>18966</v>
      </c>
      <c r="AM761" s="596" t="s">
        <v>18967</v>
      </c>
      <c r="AN761" s="596" t="s">
        <v>18968</v>
      </c>
      <c r="AO761" s="539" t="s">
        <v>18969</v>
      </c>
      <c r="AP761" s="557"/>
      <c r="AQ761" s="577" t="s">
        <v>18970</v>
      </c>
      <c r="AR761" s="557"/>
      <c r="AS761" s="557"/>
      <c r="AT761" s="542" t="s">
        <v>18971</v>
      </c>
      <c r="AU761" s="499" t="s">
        <v>18972</v>
      </c>
      <c r="AV761" s="499" t="s">
        <v>18973</v>
      </c>
      <c r="AW761" s="513" t="s">
        <v>18974</v>
      </c>
      <c r="AX761" s="513" t="s">
        <v>18975</v>
      </c>
      <c r="AY761" s="612" t="s">
        <v>18976</v>
      </c>
    </row>
    <row r="762" spans="2:51" ht="15" customHeight="1" outlineLevel="1" thickBot="1">
      <c r="B762" s="1735" t="s">
        <v>18977</v>
      </c>
      <c r="C762" s="544"/>
      <c r="D762" s="544"/>
      <c r="E762" s="544"/>
      <c r="F762" s="544"/>
      <c r="G762" s="544"/>
      <c r="H762" s="545"/>
      <c r="I762" s="546"/>
      <c r="J762" s="548"/>
      <c r="K762" s="548"/>
      <c r="L762" s="539">
        <f t="shared" si="68"/>
        <v>0</v>
      </c>
      <c r="M762" s="564"/>
      <c r="N762" s="559"/>
      <c r="O762" s="564"/>
      <c r="P762" s="564"/>
      <c r="Q762" s="542">
        <f t="shared" si="69"/>
        <v>0</v>
      </c>
      <c r="R762" s="550">
        <f t="shared" si="70"/>
        <v>0</v>
      </c>
      <c r="S762" s="550">
        <f t="shared" si="71"/>
        <v>0</v>
      </c>
      <c r="T762" s="547">
        <v>0</v>
      </c>
      <c r="U762" s="547">
        <v>0</v>
      </c>
      <c r="V762" s="547">
        <v>0</v>
      </c>
      <c r="X762" s="231" t="s">
        <v>18978</v>
      </c>
      <c r="Z762" s="1369"/>
      <c r="AB762" s="1361"/>
      <c r="AC762" s="1362"/>
      <c r="AD762" s="582">
        <v>747</v>
      </c>
      <c r="AE762" s="576" t="s">
        <v>18979</v>
      </c>
      <c r="AF762" s="593" t="s">
        <v>18980</v>
      </c>
      <c r="AG762" s="593" t="s">
        <v>18981</v>
      </c>
      <c r="AH762" s="593" t="s">
        <v>18982</v>
      </c>
      <c r="AI762" s="593" t="s">
        <v>18983</v>
      </c>
      <c r="AJ762" s="593" t="s">
        <v>18984</v>
      </c>
      <c r="AK762" s="594" t="s">
        <v>18985</v>
      </c>
      <c r="AL762" s="595" t="s">
        <v>18986</v>
      </c>
      <c r="AM762" s="596" t="s">
        <v>18987</v>
      </c>
      <c r="AN762" s="596" t="s">
        <v>18988</v>
      </c>
      <c r="AO762" s="539" t="s">
        <v>18989</v>
      </c>
      <c r="AP762" s="557"/>
      <c r="AQ762" s="577" t="s">
        <v>18990</v>
      </c>
      <c r="AR762" s="557"/>
      <c r="AS762" s="557"/>
      <c r="AT762" s="542" t="s">
        <v>18991</v>
      </c>
      <c r="AU762" s="499" t="s">
        <v>18992</v>
      </c>
      <c r="AV762" s="499" t="s">
        <v>18993</v>
      </c>
      <c r="AW762" s="513" t="s">
        <v>18994</v>
      </c>
      <c r="AX762" s="513" t="s">
        <v>18995</v>
      </c>
      <c r="AY762" s="612" t="s">
        <v>18996</v>
      </c>
    </row>
    <row r="763" spans="2:51" ht="15" customHeight="1" outlineLevel="1" thickBot="1">
      <c r="B763" s="1735" t="s">
        <v>18997</v>
      </c>
      <c r="C763" s="544"/>
      <c r="D763" s="544"/>
      <c r="E763" s="544"/>
      <c r="F763" s="544"/>
      <c r="G763" s="544"/>
      <c r="H763" s="545"/>
      <c r="I763" s="546"/>
      <c r="J763" s="548"/>
      <c r="K763" s="548"/>
      <c r="L763" s="539">
        <f t="shared" si="68"/>
        <v>0</v>
      </c>
      <c r="M763" s="564"/>
      <c r="N763" s="559"/>
      <c r="O763" s="564"/>
      <c r="P763" s="564"/>
      <c r="Q763" s="542">
        <f t="shared" si="69"/>
        <v>0</v>
      </c>
      <c r="R763" s="550">
        <f t="shared" si="70"/>
        <v>0</v>
      </c>
      <c r="S763" s="550">
        <f t="shared" si="71"/>
        <v>0</v>
      </c>
      <c r="T763" s="547">
        <v>0</v>
      </c>
      <c r="U763" s="547">
        <v>0</v>
      </c>
      <c r="V763" s="547">
        <v>0</v>
      </c>
      <c r="X763" s="231" t="s">
        <v>18998</v>
      </c>
      <c r="Z763" s="1369"/>
      <c r="AB763" s="1361"/>
      <c r="AC763" s="1362"/>
      <c r="AD763" s="582">
        <v>748</v>
      </c>
      <c r="AE763" s="576" t="s">
        <v>18999</v>
      </c>
      <c r="AF763" s="593" t="s">
        <v>19000</v>
      </c>
      <c r="AG763" s="593" t="s">
        <v>19001</v>
      </c>
      <c r="AH763" s="593" t="s">
        <v>19002</v>
      </c>
      <c r="AI763" s="593" t="s">
        <v>19003</v>
      </c>
      <c r="AJ763" s="593" t="s">
        <v>19004</v>
      </c>
      <c r="AK763" s="594" t="s">
        <v>19005</v>
      </c>
      <c r="AL763" s="595" t="s">
        <v>19006</v>
      </c>
      <c r="AM763" s="596" t="s">
        <v>19007</v>
      </c>
      <c r="AN763" s="596" t="s">
        <v>19008</v>
      </c>
      <c r="AO763" s="539" t="s">
        <v>19009</v>
      </c>
      <c r="AP763" s="557"/>
      <c r="AQ763" s="577" t="s">
        <v>19010</v>
      </c>
      <c r="AR763" s="557"/>
      <c r="AS763" s="557"/>
      <c r="AT763" s="542" t="s">
        <v>19011</v>
      </c>
      <c r="AU763" s="499" t="s">
        <v>19012</v>
      </c>
      <c r="AV763" s="499" t="s">
        <v>19013</v>
      </c>
      <c r="AW763" s="513" t="s">
        <v>19014</v>
      </c>
      <c r="AX763" s="513" t="s">
        <v>19015</v>
      </c>
      <c r="AY763" s="612" t="s">
        <v>19016</v>
      </c>
    </row>
    <row r="764" spans="2:51" ht="15" customHeight="1" outlineLevel="1" thickBot="1">
      <c r="B764" s="1735" t="s">
        <v>19017</v>
      </c>
      <c r="C764" s="544"/>
      <c r="D764" s="544"/>
      <c r="E764" s="544"/>
      <c r="F764" s="544"/>
      <c r="G764" s="544"/>
      <c r="H764" s="545"/>
      <c r="I764" s="546"/>
      <c r="J764" s="548"/>
      <c r="K764" s="548"/>
      <c r="L764" s="539">
        <f t="shared" si="68"/>
        <v>0</v>
      </c>
      <c r="M764" s="564"/>
      <c r="N764" s="559"/>
      <c r="O764" s="564"/>
      <c r="P764" s="564"/>
      <c r="Q764" s="542">
        <f t="shared" si="69"/>
        <v>0</v>
      </c>
      <c r="R764" s="550">
        <f t="shared" si="70"/>
        <v>0</v>
      </c>
      <c r="S764" s="550">
        <f t="shared" si="71"/>
        <v>0</v>
      </c>
      <c r="T764" s="547">
        <v>0</v>
      </c>
      <c r="U764" s="547">
        <v>0</v>
      </c>
      <c r="V764" s="547">
        <v>0</v>
      </c>
      <c r="X764" s="231" t="s">
        <v>19018</v>
      </c>
      <c r="Z764" s="1369"/>
      <c r="AB764" s="1361"/>
      <c r="AC764" s="1362"/>
      <c r="AD764" s="582">
        <v>749</v>
      </c>
      <c r="AE764" s="576" t="s">
        <v>19019</v>
      </c>
      <c r="AF764" s="593" t="s">
        <v>19020</v>
      </c>
      <c r="AG764" s="593" t="s">
        <v>19021</v>
      </c>
      <c r="AH764" s="593" t="s">
        <v>19022</v>
      </c>
      <c r="AI764" s="593" t="s">
        <v>19023</v>
      </c>
      <c r="AJ764" s="593" t="s">
        <v>19024</v>
      </c>
      <c r="AK764" s="594" t="s">
        <v>19025</v>
      </c>
      <c r="AL764" s="595" t="s">
        <v>19026</v>
      </c>
      <c r="AM764" s="596" t="s">
        <v>19027</v>
      </c>
      <c r="AN764" s="596" t="s">
        <v>19028</v>
      </c>
      <c r="AO764" s="539" t="s">
        <v>19029</v>
      </c>
      <c r="AP764" s="557"/>
      <c r="AQ764" s="577" t="s">
        <v>19030</v>
      </c>
      <c r="AR764" s="557"/>
      <c r="AS764" s="557"/>
      <c r="AT764" s="542" t="s">
        <v>19031</v>
      </c>
      <c r="AU764" s="499" t="s">
        <v>19032</v>
      </c>
      <c r="AV764" s="499" t="s">
        <v>19033</v>
      </c>
      <c r="AW764" s="513" t="s">
        <v>19034</v>
      </c>
      <c r="AX764" s="513" t="s">
        <v>19035</v>
      </c>
      <c r="AY764" s="612" t="s">
        <v>19036</v>
      </c>
    </row>
    <row r="765" spans="2:51" ht="15" customHeight="1" outlineLevel="1" thickBot="1">
      <c r="B765" s="1735" t="s">
        <v>19037</v>
      </c>
      <c r="C765" s="544"/>
      <c r="D765" s="544"/>
      <c r="E765" s="544"/>
      <c r="F765" s="544"/>
      <c r="G765" s="544"/>
      <c r="H765" s="545"/>
      <c r="I765" s="546"/>
      <c r="J765" s="548"/>
      <c r="K765" s="548"/>
      <c r="L765" s="539">
        <f t="shared" si="68"/>
        <v>0</v>
      </c>
      <c r="M765" s="564"/>
      <c r="N765" s="559"/>
      <c r="O765" s="564"/>
      <c r="P765" s="564"/>
      <c r="Q765" s="542">
        <f t="shared" si="69"/>
        <v>0</v>
      </c>
      <c r="R765" s="550">
        <f t="shared" si="70"/>
        <v>0</v>
      </c>
      <c r="S765" s="550">
        <f t="shared" si="71"/>
        <v>0</v>
      </c>
      <c r="T765" s="547">
        <v>0</v>
      </c>
      <c r="U765" s="547">
        <v>0</v>
      </c>
      <c r="V765" s="547">
        <v>0</v>
      </c>
      <c r="X765" s="231" t="s">
        <v>19038</v>
      </c>
      <c r="Z765" s="1369"/>
      <c r="AB765" s="1361"/>
      <c r="AC765" s="1362"/>
      <c r="AD765" s="582">
        <v>750</v>
      </c>
      <c r="AE765" s="576" t="s">
        <v>19039</v>
      </c>
      <c r="AF765" s="593" t="s">
        <v>19040</v>
      </c>
      <c r="AG765" s="593" t="s">
        <v>19041</v>
      </c>
      <c r="AH765" s="593" t="s">
        <v>19042</v>
      </c>
      <c r="AI765" s="593" t="s">
        <v>19043</v>
      </c>
      <c r="AJ765" s="593" t="s">
        <v>19044</v>
      </c>
      <c r="AK765" s="594" t="s">
        <v>19045</v>
      </c>
      <c r="AL765" s="595" t="s">
        <v>19046</v>
      </c>
      <c r="AM765" s="596" t="s">
        <v>19047</v>
      </c>
      <c r="AN765" s="596" t="s">
        <v>19048</v>
      </c>
      <c r="AO765" s="539" t="s">
        <v>19049</v>
      </c>
      <c r="AP765" s="557"/>
      <c r="AQ765" s="577" t="s">
        <v>19050</v>
      </c>
      <c r="AR765" s="557"/>
      <c r="AS765" s="557"/>
      <c r="AT765" s="542" t="s">
        <v>19051</v>
      </c>
      <c r="AU765" s="499" t="s">
        <v>19052</v>
      </c>
      <c r="AV765" s="499" t="s">
        <v>19053</v>
      </c>
      <c r="AW765" s="513" t="s">
        <v>19054</v>
      </c>
      <c r="AX765" s="513" t="s">
        <v>19055</v>
      </c>
      <c r="AY765" s="612" t="s">
        <v>19056</v>
      </c>
    </row>
    <row r="766" spans="2:51" ht="15" customHeight="1" outlineLevel="1" thickBot="1">
      <c r="B766" s="1735" t="s">
        <v>19057</v>
      </c>
      <c r="C766" s="544"/>
      <c r="D766" s="544"/>
      <c r="E766" s="544"/>
      <c r="F766" s="544"/>
      <c r="G766" s="544"/>
      <c r="H766" s="545"/>
      <c r="I766" s="546"/>
      <c r="J766" s="548"/>
      <c r="K766" s="548"/>
      <c r="L766" s="539">
        <f t="shared" si="68"/>
        <v>0</v>
      </c>
      <c r="M766" s="564"/>
      <c r="N766" s="559"/>
      <c r="O766" s="564"/>
      <c r="P766" s="564"/>
      <c r="Q766" s="542">
        <f t="shared" si="69"/>
        <v>0</v>
      </c>
      <c r="R766" s="550">
        <f t="shared" si="70"/>
        <v>0</v>
      </c>
      <c r="S766" s="550">
        <f t="shared" si="71"/>
        <v>0</v>
      </c>
      <c r="T766" s="547">
        <v>0</v>
      </c>
      <c r="U766" s="547">
        <v>0</v>
      </c>
      <c r="V766" s="547">
        <v>0</v>
      </c>
      <c r="X766" s="231" t="s">
        <v>19058</v>
      </c>
      <c r="Z766" s="1369"/>
      <c r="AB766" s="1361"/>
      <c r="AC766" s="1362"/>
      <c r="AD766" s="582">
        <v>751</v>
      </c>
      <c r="AE766" s="576" t="s">
        <v>19059</v>
      </c>
      <c r="AF766" s="593" t="s">
        <v>19060</v>
      </c>
      <c r="AG766" s="593" t="s">
        <v>19061</v>
      </c>
      <c r="AH766" s="593" t="s">
        <v>19062</v>
      </c>
      <c r="AI766" s="593" t="s">
        <v>19063</v>
      </c>
      <c r="AJ766" s="593" t="s">
        <v>19064</v>
      </c>
      <c r="AK766" s="594" t="s">
        <v>19065</v>
      </c>
      <c r="AL766" s="595" t="s">
        <v>19066</v>
      </c>
      <c r="AM766" s="596" t="s">
        <v>19067</v>
      </c>
      <c r="AN766" s="596" t="s">
        <v>19068</v>
      </c>
      <c r="AO766" s="539" t="s">
        <v>19069</v>
      </c>
      <c r="AP766" s="557"/>
      <c r="AQ766" s="577" t="s">
        <v>19070</v>
      </c>
      <c r="AR766" s="557"/>
      <c r="AS766" s="557"/>
      <c r="AT766" s="542" t="s">
        <v>19071</v>
      </c>
      <c r="AU766" s="499" t="s">
        <v>19072</v>
      </c>
      <c r="AV766" s="499" t="s">
        <v>19073</v>
      </c>
      <c r="AW766" s="513" t="s">
        <v>19074</v>
      </c>
      <c r="AX766" s="513" t="s">
        <v>19075</v>
      </c>
      <c r="AY766" s="612" t="s">
        <v>19076</v>
      </c>
    </row>
    <row r="767" spans="2:51" ht="15" customHeight="1" outlineLevel="1" thickBot="1">
      <c r="B767" s="1735" t="s">
        <v>19077</v>
      </c>
      <c r="C767" s="544"/>
      <c r="D767" s="544"/>
      <c r="E767" s="544"/>
      <c r="F767" s="544"/>
      <c r="G767" s="544"/>
      <c r="H767" s="545"/>
      <c r="I767" s="546"/>
      <c r="J767" s="548"/>
      <c r="K767" s="548"/>
      <c r="L767" s="539">
        <f t="shared" si="68"/>
        <v>0</v>
      </c>
      <c r="M767" s="564"/>
      <c r="N767" s="559"/>
      <c r="O767" s="564"/>
      <c r="P767" s="564"/>
      <c r="Q767" s="542">
        <f t="shared" si="69"/>
        <v>0</v>
      </c>
      <c r="R767" s="550">
        <f t="shared" si="70"/>
        <v>0</v>
      </c>
      <c r="S767" s="550">
        <f t="shared" si="71"/>
        <v>0</v>
      </c>
      <c r="T767" s="547">
        <v>0</v>
      </c>
      <c r="U767" s="547">
        <v>0</v>
      </c>
      <c r="V767" s="547">
        <v>0</v>
      </c>
      <c r="X767" s="231" t="s">
        <v>19078</v>
      </c>
      <c r="Z767" s="1369"/>
      <c r="AB767" s="1361"/>
      <c r="AC767" s="1362"/>
      <c r="AD767" s="582">
        <v>752</v>
      </c>
      <c r="AE767" s="576" t="s">
        <v>19079</v>
      </c>
      <c r="AF767" s="593" t="s">
        <v>19080</v>
      </c>
      <c r="AG767" s="593" t="s">
        <v>19081</v>
      </c>
      <c r="AH767" s="593" t="s">
        <v>19082</v>
      </c>
      <c r="AI767" s="593" t="s">
        <v>19083</v>
      </c>
      <c r="AJ767" s="593" t="s">
        <v>19084</v>
      </c>
      <c r="AK767" s="594" t="s">
        <v>19085</v>
      </c>
      <c r="AL767" s="595" t="s">
        <v>19086</v>
      </c>
      <c r="AM767" s="596" t="s">
        <v>19087</v>
      </c>
      <c r="AN767" s="596" t="s">
        <v>19088</v>
      </c>
      <c r="AO767" s="539" t="s">
        <v>19089</v>
      </c>
      <c r="AP767" s="557"/>
      <c r="AQ767" s="577" t="s">
        <v>19090</v>
      </c>
      <c r="AR767" s="557"/>
      <c r="AS767" s="557"/>
      <c r="AT767" s="542" t="s">
        <v>19091</v>
      </c>
      <c r="AU767" s="499" t="s">
        <v>19092</v>
      </c>
      <c r="AV767" s="499" t="s">
        <v>19093</v>
      </c>
      <c r="AW767" s="513" t="s">
        <v>19094</v>
      </c>
      <c r="AX767" s="513" t="s">
        <v>19095</v>
      </c>
      <c r="AY767" s="612" t="s">
        <v>19096</v>
      </c>
    </row>
    <row r="768" spans="2:51" ht="15" customHeight="1" outlineLevel="1" thickBot="1">
      <c r="B768" s="1735" t="s">
        <v>19097</v>
      </c>
      <c r="C768" s="544"/>
      <c r="D768" s="544"/>
      <c r="E768" s="544"/>
      <c r="F768" s="544"/>
      <c r="G768" s="544"/>
      <c r="H768" s="545"/>
      <c r="I768" s="546"/>
      <c r="J768" s="548"/>
      <c r="K768" s="548"/>
      <c r="L768" s="539">
        <f t="shared" si="68"/>
        <v>0</v>
      </c>
      <c r="M768" s="564"/>
      <c r="N768" s="559"/>
      <c r="O768" s="564"/>
      <c r="P768" s="564"/>
      <c r="Q768" s="542">
        <f t="shared" si="69"/>
        <v>0</v>
      </c>
      <c r="R768" s="550">
        <f t="shared" si="70"/>
        <v>0</v>
      </c>
      <c r="S768" s="550">
        <f t="shared" si="71"/>
        <v>0</v>
      </c>
      <c r="T768" s="547">
        <v>0</v>
      </c>
      <c r="U768" s="547">
        <v>0</v>
      </c>
      <c r="V768" s="547">
        <v>0</v>
      </c>
      <c r="X768" s="231" t="s">
        <v>19098</v>
      </c>
      <c r="Z768" s="1369"/>
      <c r="AB768" s="1361"/>
      <c r="AC768" s="1362"/>
      <c r="AD768" s="582">
        <v>753</v>
      </c>
      <c r="AE768" s="576" t="s">
        <v>19099</v>
      </c>
      <c r="AF768" s="593" t="s">
        <v>19100</v>
      </c>
      <c r="AG768" s="593" t="s">
        <v>19101</v>
      </c>
      <c r="AH768" s="593" t="s">
        <v>19102</v>
      </c>
      <c r="AI768" s="593" t="s">
        <v>19103</v>
      </c>
      <c r="AJ768" s="593" t="s">
        <v>19104</v>
      </c>
      <c r="AK768" s="594" t="s">
        <v>19105</v>
      </c>
      <c r="AL768" s="595" t="s">
        <v>19106</v>
      </c>
      <c r="AM768" s="596" t="s">
        <v>19107</v>
      </c>
      <c r="AN768" s="596" t="s">
        <v>19108</v>
      </c>
      <c r="AO768" s="539" t="s">
        <v>19109</v>
      </c>
      <c r="AP768" s="557"/>
      <c r="AQ768" s="577" t="s">
        <v>19110</v>
      </c>
      <c r="AR768" s="557"/>
      <c r="AS768" s="557"/>
      <c r="AT768" s="542" t="s">
        <v>19111</v>
      </c>
      <c r="AU768" s="499" t="s">
        <v>19112</v>
      </c>
      <c r="AV768" s="499" t="s">
        <v>19113</v>
      </c>
      <c r="AW768" s="513" t="s">
        <v>19114</v>
      </c>
      <c r="AX768" s="513" t="s">
        <v>19115</v>
      </c>
      <c r="AY768" s="612" t="s">
        <v>19116</v>
      </c>
    </row>
    <row r="769" spans="2:51" ht="15" thickBot="1">
      <c r="B769" s="1735" t="s">
        <v>19117</v>
      </c>
      <c r="C769" s="544"/>
      <c r="D769" s="544"/>
      <c r="E769" s="544"/>
      <c r="F769" s="544"/>
      <c r="G769" s="544"/>
      <c r="H769" s="545"/>
      <c r="I769" s="546"/>
      <c r="J769" s="548"/>
      <c r="K769" s="548"/>
      <c r="L769" s="539">
        <f t="shared" si="68"/>
        <v>0</v>
      </c>
      <c r="M769" s="564"/>
      <c r="N769" s="559"/>
      <c r="O769" s="564"/>
      <c r="P769" s="564"/>
      <c r="Q769" s="542">
        <f>IF(N769=0,0,((1+N769)*(1+C$825))-1)</f>
        <v>0</v>
      </c>
      <c r="R769" s="550">
        <f t="shared" si="70"/>
        <v>0</v>
      </c>
      <c r="S769" s="550">
        <f t="shared" si="71"/>
        <v>0</v>
      </c>
      <c r="T769" s="547">
        <v>0</v>
      </c>
      <c r="U769" s="547">
        <v>0</v>
      </c>
      <c r="V769" s="547">
        <v>0</v>
      </c>
      <c r="X769" s="231" t="s">
        <v>19118</v>
      </c>
      <c r="Z769" s="1369"/>
      <c r="AB769" s="1361"/>
      <c r="AC769" s="1362"/>
      <c r="AD769" s="582">
        <v>754</v>
      </c>
      <c r="AE769" s="576" t="s">
        <v>19119</v>
      </c>
      <c r="AF769" s="593" t="s">
        <v>19120</v>
      </c>
      <c r="AG769" s="593" t="s">
        <v>19121</v>
      </c>
      <c r="AH769" s="593" t="s">
        <v>19122</v>
      </c>
      <c r="AI769" s="593" t="s">
        <v>19123</v>
      </c>
      <c r="AJ769" s="593" t="s">
        <v>19124</v>
      </c>
      <c r="AK769" s="594" t="s">
        <v>19125</v>
      </c>
      <c r="AL769" s="595" t="s">
        <v>19126</v>
      </c>
      <c r="AM769" s="596" t="s">
        <v>19127</v>
      </c>
      <c r="AN769" s="596" t="s">
        <v>19128</v>
      </c>
      <c r="AO769" s="539" t="s">
        <v>19129</v>
      </c>
      <c r="AP769" s="557"/>
      <c r="AQ769" s="577" t="s">
        <v>19130</v>
      </c>
      <c r="AR769" s="557"/>
      <c r="AS769" s="557"/>
      <c r="AT769" s="542" t="s">
        <v>19131</v>
      </c>
      <c r="AU769" s="499" t="s">
        <v>19132</v>
      </c>
      <c r="AV769" s="499" t="s">
        <v>19133</v>
      </c>
      <c r="AW769" s="513" t="s">
        <v>19134</v>
      </c>
      <c r="AX769" s="513" t="s">
        <v>19135</v>
      </c>
      <c r="AY769" s="612" t="s">
        <v>19136</v>
      </c>
    </row>
    <row r="770" spans="2:51" ht="15" customHeight="1" outlineLevel="1" thickBot="1">
      <c r="B770" s="1735" t="s">
        <v>19137</v>
      </c>
      <c r="C770" s="544"/>
      <c r="D770" s="544"/>
      <c r="E770" s="544"/>
      <c r="F770" s="544"/>
      <c r="G770" s="544"/>
      <c r="H770" s="545"/>
      <c r="I770" s="546"/>
      <c r="J770" s="548"/>
      <c r="K770" s="548"/>
      <c r="L770" s="539">
        <f t="shared" si="68"/>
        <v>0</v>
      </c>
      <c r="M770" s="564"/>
      <c r="N770" s="559"/>
      <c r="O770" s="564"/>
      <c r="P770" s="564"/>
      <c r="Q770" s="542">
        <f t="shared" si="69"/>
        <v>0</v>
      </c>
      <c r="R770" s="550">
        <f t="shared" si="70"/>
        <v>0</v>
      </c>
      <c r="S770" s="550">
        <f t="shared" si="71"/>
        <v>0</v>
      </c>
      <c r="T770" s="547">
        <v>0</v>
      </c>
      <c r="U770" s="547">
        <v>0</v>
      </c>
      <c r="V770" s="547">
        <v>0</v>
      </c>
      <c r="X770" s="231" t="s">
        <v>19138</v>
      </c>
      <c r="Z770" s="1369"/>
      <c r="AB770" s="1361"/>
      <c r="AC770" s="1362"/>
      <c r="AD770" s="582">
        <v>755</v>
      </c>
      <c r="AE770" s="576" t="s">
        <v>19139</v>
      </c>
      <c r="AF770" s="593" t="s">
        <v>19140</v>
      </c>
      <c r="AG770" s="593" t="s">
        <v>19141</v>
      </c>
      <c r="AH770" s="593" t="s">
        <v>19142</v>
      </c>
      <c r="AI770" s="593" t="s">
        <v>19143</v>
      </c>
      <c r="AJ770" s="593" t="s">
        <v>19144</v>
      </c>
      <c r="AK770" s="594" t="s">
        <v>19145</v>
      </c>
      <c r="AL770" s="595" t="s">
        <v>19146</v>
      </c>
      <c r="AM770" s="596" t="s">
        <v>19147</v>
      </c>
      <c r="AN770" s="596" t="s">
        <v>19148</v>
      </c>
      <c r="AO770" s="539" t="s">
        <v>19149</v>
      </c>
      <c r="AP770" s="557"/>
      <c r="AQ770" s="577" t="s">
        <v>19150</v>
      </c>
      <c r="AR770" s="557"/>
      <c r="AS770" s="557"/>
      <c r="AT770" s="542" t="s">
        <v>19151</v>
      </c>
      <c r="AU770" s="499" t="s">
        <v>19152</v>
      </c>
      <c r="AV770" s="499" t="s">
        <v>19153</v>
      </c>
      <c r="AW770" s="513" t="s">
        <v>19154</v>
      </c>
      <c r="AX770" s="513" t="s">
        <v>19155</v>
      </c>
      <c r="AY770" s="612" t="s">
        <v>19156</v>
      </c>
    </row>
    <row r="771" spans="2:51" ht="15" customHeight="1" outlineLevel="1" thickBot="1">
      <c r="B771" s="1735" t="s">
        <v>19157</v>
      </c>
      <c r="C771" s="544"/>
      <c r="D771" s="544"/>
      <c r="E771" s="544"/>
      <c r="F771" s="544"/>
      <c r="G771" s="544"/>
      <c r="H771" s="545"/>
      <c r="I771" s="546"/>
      <c r="J771" s="548"/>
      <c r="K771" s="548"/>
      <c r="L771" s="539">
        <f t="shared" si="68"/>
        <v>0</v>
      </c>
      <c r="M771" s="564"/>
      <c r="N771" s="559"/>
      <c r="O771" s="564"/>
      <c r="P771" s="564"/>
      <c r="Q771" s="542">
        <f t="shared" si="69"/>
        <v>0</v>
      </c>
      <c r="R771" s="550">
        <f t="shared" si="70"/>
        <v>0</v>
      </c>
      <c r="S771" s="550">
        <f t="shared" si="71"/>
        <v>0</v>
      </c>
      <c r="T771" s="547">
        <v>0</v>
      </c>
      <c r="U771" s="547">
        <v>0</v>
      </c>
      <c r="V771" s="547">
        <v>0</v>
      </c>
      <c r="X771" s="231" t="s">
        <v>19158</v>
      </c>
      <c r="Z771" s="1369"/>
      <c r="AB771" s="1361"/>
      <c r="AC771" s="1362"/>
      <c r="AD771" s="582">
        <v>756</v>
      </c>
      <c r="AE771" s="576" t="s">
        <v>19159</v>
      </c>
      <c r="AF771" s="593" t="s">
        <v>19160</v>
      </c>
      <c r="AG771" s="593" t="s">
        <v>19161</v>
      </c>
      <c r="AH771" s="593" t="s">
        <v>19162</v>
      </c>
      <c r="AI771" s="593" t="s">
        <v>19163</v>
      </c>
      <c r="AJ771" s="593" t="s">
        <v>19164</v>
      </c>
      <c r="AK771" s="594" t="s">
        <v>19165</v>
      </c>
      <c r="AL771" s="595" t="s">
        <v>19166</v>
      </c>
      <c r="AM771" s="596" t="s">
        <v>19167</v>
      </c>
      <c r="AN771" s="596" t="s">
        <v>19168</v>
      </c>
      <c r="AO771" s="539" t="s">
        <v>19169</v>
      </c>
      <c r="AP771" s="557"/>
      <c r="AQ771" s="577" t="s">
        <v>19170</v>
      </c>
      <c r="AR771" s="557"/>
      <c r="AS771" s="557"/>
      <c r="AT771" s="542" t="s">
        <v>19171</v>
      </c>
      <c r="AU771" s="499" t="s">
        <v>19172</v>
      </c>
      <c r="AV771" s="499" t="s">
        <v>19173</v>
      </c>
      <c r="AW771" s="513" t="s">
        <v>19174</v>
      </c>
      <c r="AX771" s="513" t="s">
        <v>19175</v>
      </c>
      <c r="AY771" s="612" t="s">
        <v>19176</v>
      </c>
    </row>
    <row r="772" spans="2:51" ht="15" customHeight="1" outlineLevel="1" thickBot="1">
      <c r="B772" s="1735" t="s">
        <v>19177</v>
      </c>
      <c r="C772" s="544"/>
      <c r="D772" s="544"/>
      <c r="E772" s="544"/>
      <c r="F772" s="544"/>
      <c r="G772" s="544"/>
      <c r="H772" s="545"/>
      <c r="I772" s="546"/>
      <c r="J772" s="548"/>
      <c r="K772" s="548"/>
      <c r="L772" s="539">
        <f t="shared" si="68"/>
        <v>0</v>
      </c>
      <c r="M772" s="564"/>
      <c r="N772" s="559"/>
      <c r="O772" s="564"/>
      <c r="P772" s="564"/>
      <c r="Q772" s="542">
        <f t="shared" si="69"/>
        <v>0</v>
      </c>
      <c r="R772" s="550">
        <f t="shared" si="70"/>
        <v>0</v>
      </c>
      <c r="S772" s="550">
        <f t="shared" si="71"/>
        <v>0</v>
      </c>
      <c r="T772" s="547">
        <v>0</v>
      </c>
      <c r="U772" s="547">
        <v>0</v>
      </c>
      <c r="V772" s="547">
        <v>0</v>
      </c>
      <c r="X772" s="231" t="s">
        <v>19178</v>
      </c>
      <c r="Z772" s="1369"/>
      <c r="AB772" s="1361"/>
      <c r="AC772" s="1362"/>
      <c r="AD772" s="582">
        <v>757</v>
      </c>
      <c r="AE772" s="576" t="s">
        <v>19179</v>
      </c>
      <c r="AF772" s="593" t="s">
        <v>19180</v>
      </c>
      <c r="AG772" s="593" t="s">
        <v>19181</v>
      </c>
      <c r="AH772" s="593" t="s">
        <v>19182</v>
      </c>
      <c r="AI772" s="593" t="s">
        <v>19183</v>
      </c>
      <c r="AJ772" s="593" t="s">
        <v>19184</v>
      </c>
      <c r="AK772" s="594" t="s">
        <v>19185</v>
      </c>
      <c r="AL772" s="595" t="s">
        <v>19186</v>
      </c>
      <c r="AM772" s="596" t="s">
        <v>19187</v>
      </c>
      <c r="AN772" s="596" t="s">
        <v>19188</v>
      </c>
      <c r="AO772" s="539" t="s">
        <v>19189</v>
      </c>
      <c r="AP772" s="557"/>
      <c r="AQ772" s="577" t="s">
        <v>19190</v>
      </c>
      <c r="AR772" s="557"/>
      <c r="AS772" s="557"/>
      <c r="AT772" s="542" t="s">
        <v>19191</v>
      </c>
      <c r="AU772" s="499" t="s">
        <v>19192</v>
      </c>
      <c r="AV772" s="499" t="s">
        <v>19193</v>
      </c>
      <c r="AW772" s="513" t="s">
        <v>19194</v>
      </c>
      <c r="AX772" s="513" t="s">
        <v>19195</v>
      </c>
      <c r="AY772" s="612" t="s">
        <v>19196</v>
      </c>
    </row>
    <row r="773" spans="2:51" ht="15" customHeight="1" outlineLevel="1" thickBot="1">
      <c r="B773" s="1735" t="s">
        <v>19197</v>
      </c>
      <c r="C773" s="544"/>
      <c r="D773" s="544"/>
      <c r="E773" s="544"/>
      <c r="F773" s="544"/>
      <c r="G773" s="544"/>
      <c r="H773" s="545"/>
      <c r="I773" s="546"/>
      <c r="J773" s="548"/>
      <c r="K773" s="548"/>
      <c r="L773" s="539">
        <f t="shared" si="68"/>
        <v>0</v>
      </c>
      <c r="M773" s="564"/>
      <c r="N773" s="559"/>
      <c r="O773" s="564"/>
      <c r="P773" s="564"/>
      <c r="Q773" s="542">
        <f t="shared" si="69"/>
        <v>0</v>
      </c>
      <c r="R773" s="550">
        <f t="shared" si="70"/>
        <v>0</v>
      </c>
      <c r="S773" s="550">
        <f t="shared" si="71"/>
        <v>0</v>
      </c>
      <c r="T773" s="547">
        <v>0</v>
      </c>
      <c r="U773" s="547">
        <v>0</v>
      </c>
      <c r="V773" s="547">
        <v>0</v>
      </c>
      <c r="X773" s="231" t="s">
        <v>19198</v>
      </c>
      <c r="Z773" s="1369"/>
      <c r="AB773" s="1361"/>
      <c r="AC773" s="1362"/>
      <c r="AD773" s="582">
        <v>758</v>
      </c>
      <c r="AE773" s="576" t="s">
        <v>19199</v>
      </c>
      <c r="AF773" s="593" t="s">
        <v>19200</v>
      </c>
      <c r="AG773" s="593" t="s">
        <v>19201</v>
      </c>
      <c r="AH773" s="593" t="s">
        <v>19202</v>
      </c>
      <c r="AI773" s="593" t="s">
        <v>19203</v>
      </c>
      <c r="AJ773" s="593" t="s">
        <v>19204</v>
      </c>
      <c r="AK773" s="594" t="s">
        <v>19205</v>
      </c>
      <c r="AL773" s="595" t="s">
        <v>19206</v>
      </c>
      <c r="AM773" s="596" t="s">
        <v>19207</v>
      </c>
      <c r="AN773" s="596" t="s">
        <v>19208</v>
      </c>
      <c r="AO773" s="539" t="s">
        <v>19209</v>
      </c>
      <c r="AP773" s="557"/>
      <c r="AQ773" s="577" t="s">
        <v>19210</v>
      </c>
      <c r="AR773" s="557"/>
      <c r="AS773" s="557"/>
      <c r="AT773" s="542" t="s">
        <v>19211</v>
      </c>
      <c r="AU773" s="499" t="s">
        <v>19212</v>
      </c>
      <c r="AV773" s="499" t="s">
        <v>19213</v>
      </c>
      <c r="AW773" s="513" t="s">
        <v>19214</v>
      </c>
      <c r="AX773" s="513" t="s">
        <v>19215</v>
      </c>
      <c r="AY773" s="612" t="s">
        <v>19216</v>
      </c>
    </row>
    <row r="774" spans="2:51" ht="15" customHeight="1" outlineLevel="1" thickBot="1">
      <c r="B774" s="1735" t="s">
        <v>19217</v>
      </c>
      <c r="C774" s="544"/>
      <c r="D774" s="544"/>
      <c r="E774" s="544"/>
      <c r="F774" s="544"/>
      <c r="G774" s="544"/>
      <c r="H774" s="545"/>
      <c r="I774" s="546"/>
      <c r="J774" s="548"/>
      <c r="K774" s="548"/>
      <c r="L774" s="539">
        <f t="shared" si="68"/>
        <v>0</v>
      </c>
      <c r="M774" s="564"/>
      <c r="N774" s="559"/>
      <c r="O774" s="564"/>
      <c r="P774" s="564"/>
      <c r="Q774" s="542">
        <f t="shared" si="69"/>
        <v>0</v>
      </c>
      <c r="R774" s="550">
        <f t="shared" si="70"/>
        <v>0</v>
      </c>
      <c r="S774" s="550">
        <f t="shared" si="71"/>
        <v>0</v>
      </c>
      <c r="T774" s="547">
        <v>0</v>
      </c>
      <c r="U774" s="547">
        <v>0</v>
      </c>
      <c r="V774" s="547">
        <v>0</v>
      </c>
      <c r="X774" s="231" t="s">
        <v>19218</v>
      </c>
      <c r="Z774" s="1369"/>
      <c r="AB774" s="1361"/>
      <c r="AC774" s="1362"/>
      <c r="AD774" s="582">
        <v>759</v>
      </c>
      <c r="AE774" s="576" t="s">
        <v>19219</v>
      </c>
      <c r="AF774" s="593" t="s">
        <v>19220</v>
      </c>
      <c r="AG774" s="593" t="s">
        <v>19221</v>
      </c>
      <c r="AH774" s="593" t="s">
        <v>19222</v>
      </c>
      <c r="AI774" s="593" t="s">
        <v>19223</v>
      </c>
      <c r="AJ774" s="593" t="s">
        <v>19224</v>
      </c>
      <c r="AK774" s="594" t="s">
        <v>19225</v>
      </c>
      <c r="AL774" s="595" t="s">
        <v>19226</v>
      </c>
      <c r="AM774" s="596" t="s">
        <v>19227</v>
      </c>
      <c r="AN774" s="596" t="s">
        <v>19228</v>
      </c>
      <c r="AO774" s="539" t="s">
        <v>19229</v>
      </c>
      <c r="AP774" s="557"/>
      <c r="AQ774" s="577" t="s">
        <v>19230</v>
      </c>
      <c r="AR774" s="557"/>
      <c r="AS774" s="557"/>
      <c r="AT774" s="542" t="s">
        <v>19231</v>
      </c>
      <c r="AU774" s="499" t="s">
        <v>19232</v>
      </c>
      <c r="AV774" s="499" t="s">
        <v>19233</v>
      </c>
      <c r="AW774" s="513" t="s">
        <v>19234</v>
      </c>
      <c r="AX774" s="513" t="s">
        <v>19235</v>
      </c>
      <c r="AY774" s="612" t="s">
        <v>19236</v>
      </c>
    </row>
    <row r="775" spans="2:51" ht="15" customHeight="1" outlineLevel="1" thickBot="1">
      <c r="B775" s="1735" t="s">
        <v>19237</v>
      </c>
      <c r="C775" s="544"/>
      <c r="D775" s="544"/>
      <c r="E775" s="544"/>
      <c r="F775" s="544"/>
      <c r="G775" s="544"/>
      <c r="H775" s="545"/>
      <c r="I775" s="546"/>
      <c r="J775" s="548"/>
      <c r="K775" s="548"/>
      <c r="L775" s="539">
        <f t="shared" si="68"/>
        <v>0</v>
      </c>
      <c r="M775" s="564"/>
      <c r="N775" s="559"/>
      <c r="O775" s="564"/>
      <c r="P775" s="564"/>
      <c r="Q775" s="542">
        <f t="shared" si="69"/>
        <v>0</v>
      </c>
      <c r="R775" s="550">
        <f t="shared" si="70"/>
        <v>0</v>
      </c>
      <c r="S775" s="550">
        <f t="shared" si="71"/>
        <v>0</v>
      </c>
      <c r="T775" s="547">
        <v>0</v>
      </c>
      <c r="U775" s="547">
        <v>0</v>
      </c>
      <c r="V775" s="547">
        <v>0</v>
      </c>
      <c r="X775" s="231" t="s">
        <v>19238</v>
      </c>
      <c r="Z775" s="1369"/>
      <c r="AB775" s="1361"/>
      <c r="AC775" s="1362"/>
      <c r="AD775" s="582">
        <v>760</v>
      </c>
      <c r="AE775" s="576" t="s">
        <v>19239</v>
      </c>
      <c r="AF775" s="593" t="s">
        <v>19240</v>
      </c>
      <c r="AG775" s="593" t="s">
        <v>19241</v>
      </c>
      <c r="AH775" s="593" t="s">
        <v>19242</v>
      </c>
      <c r="AI775" s="593" t="s">
        <v>19243</v>
      </c>
      <c r="AJ775" s="593" t="s">
        <v>19244</v>
      </c>
      <c r="AK775" s="594" t="s">
        <v>19245</v>
      </c>
      <c r="AL775" s="595" t="s">
        <v>19246</v>
      </c>
      <c r="AM775" s="596" t="s">
        <v>19247</v>
      </c>
      <c r="AN775" s="596" t="s">
        <v>19248</v>
      </c>
      <c r="AO775" s="539" t="s">
        <v>19249</v>
      </c>
      <c r="AP775" s="557"/>
      <c r="AQ775" s="577" t="s">
        <v>19250</v>
      </c>
      <c r="AR775" s="557"/>
      <c r="AS775" s="557"/>
      <c r="AT775" s="542" t="s">
        <v>19251</v>
      </c>
      <c r="AU775" s="499" t="s">
        <v>19252</v>
      </c>
      <c r="AV775" s="499" t="s">
        <v>19253</v>
      </c>
      <c r="AW775" s="513" t="s">
        <v>19254</v>
      </c>
      <c r="AX775" s="513" t="s">
        <v>19255</v>
      </c>
      <c r="AY775" s="612" t="s">
        <v>19256</v>
      </c>
    </row>
    <row r="776" spans="2:51" ht="15" customHeight="1" outlineLevel="1" thickBot="1">
      <c r="B776" s="1735" t="s">
        <v>19257</v>
      </c>
      <c r="C776" s="544"/>
      <c r="D776" s="544"/>
      <c r="E776" s="544"/>
      <c r="F776" s="544"/>
      <c r="G776" s="544"/>
      <c r="H776" s="545"/>
      <c r="I776" s="546"/>
      <c r="J776" s="548"/>
      <c r="K776" s="548"/>
      <c r="L776" s="539">
        <f t="shared" si="68"/>
        <v>0</v>
      </c>
      <c r="M776" s="564"/>
      <c r="N776" s="559"/>
      <c r="O776" s="564"/>
      <c r="P776" s="564"/>
      <c r="Q776" s="542">
        <f t="shared" si="69"/>
        <v>0</v>
      </c>
      <c r="R776" s="550">
        <f t="shared" si="70"/>
        <v>0</v>
      </c>
      <c r="S776" s="550">
        <f t="shared" si="71"/>
        <v>0</v>
      </c>
      <c r="T776" s="547">
        <v>0</v>
      </c>
      <c r="U776" s="547">
        <v>0</v>
      </c>
      <c r="V776" s="547">
        <v>0</v>
      </c>
      <c r="X776" s="231" t="s">
        <v>19258</v>
      </c>
      <c r="Z776" s="1369"/>
      <c r="AB776" s="1361"/>
      <c r="AC776" s="1362"/>
      <c r="AD776" s="582">
        <v>761</v>
      </c>
      <c r="AE776" s="576" t="s">
        <v>19259</v>
      </c>
      <c r="AF776" s="593" t="s">
        <v>19260</v>
      </c>
      <c r="AG776" s="593" t="s">
        <v>19261</v>
      </c>
      <c r="AH776" s="593" t="s">
        <v>19262</v>
      </c>
      <c r="AI776" s="593" t="s">
        <v>19263</v>
      </c>
      <c r="AJ776" s="593" t="s">
        <v>19264</v>
      </c>
      <c r="AK776" s="594" t="s">
        <v>19265</v>
      </c>
      <c r="AL776" s="595" t="s">
        <v>19266</v>
      </c>
      <c r="AM776" s="596" t="s">
        <v>19267</v>
      </c>
      <c r="AN776" s="596" t="s">
        <v>19268</v>
      </c>
      <c r="AO776" s="539" t="s">
        <v>19269</v>
      </c>
      <c r="AP776" s="557"/>
      <c r="AQ776" s="577" t="s">
        <v>19270</v>
      </c>
      <c r="AR776" s="557"/>
      <c r="AS776" s="557"/>
      <c r="AT776" s="542" t="s">
        <v>19271</v>
      </c>
      <c r="AU776" s="499" t="s">
        <v>19272</v>
      </c>
      <c r="AV776" s="499" t="s">
        <v>19273</v>
      </c>
      <c r="AW776" s="513" t="s">
        <v>19274</v>
      </c>
      <c r="AX776" s="513" t="s">
        <v>19275</v>
      </c>
      <c r="AY776" s="612" t="s">
        <v>19276</v>
      </c>
    </row>
    <row r="777" spans="2:51" ht="15" customHeight="1" outlineLevel="1" thickBot="1">
      <c r="B777" s="1735" t="s">
        <v>19277</v>
      </c>
      <c r="C777" s="544"/>
      <c r="D777" s="544"/>
      <c r="E777" s="544"/>
      <c r="F777" s="544"/>
      <c r="G777" s="544"/>
      <c r="H777" s="545"/>
      <c r="I777" s="546"/>
      <c r="J777" s="548"/>
      <c r="K777" s="548"/>
      <c r="L777" s="539">
        <f t="shared" si="68"/>
        <v>0</v>
      </c>
      <c r="M777" s="564"/>
      <c r="N777" s="559"/>
      <c r="O777" s="564"/>
      <c r="P777" s="564"/>
      <c r="Q777" s="542">
        <f t="shared" si="69"/>
        <v>0</v>
      </c>
      <c r="R777" s="550">
        <f t="shared" si="70"/>
        <v>0</v>
      </c>
      <c r="S777" s="550">
        <f t="shared" si="71"/>
        <v>0</v>
      </c>
      <c r="T777" s="547">
        <v>0</v>
      </c>
      <c r="U777" s="547">
        <v>0</v>
      </c>
      <c r="V777" s="547">
        <v>0</v>
      </c>
      <c r="X777" s="231" t="s">
        <v>19278</v>
      </c>
      <c r="Z777" s="1369"/>
      <c r="AB777" s="1361"/>
      <c r="AC777" s="1362"/>
      <c r="AD777" s="582">
        <v>762</v>
      </c>
      <c r="AE777" s="576" t="s">
        <v>19279</v>
      </c>
      <c r="AF777" s="593" t="s">
        <v>19280</v>
      </c>
      <c r="AG777" s="593" t="s">
        <v>19281</v>
      </c>
      <c r="AH777" s="593" t="s">
        <v>19282</v>
      </c>
      <c r="AI777" s="593" t="s">
        <v>19283</v>
      </c>
      <c r="AJ777" s="593" t="s">
        <v>19284</v>
      </c>
      <c r="AK777" s="594" t="s">
        <v>19285</v>
      </c>
      <c r="AL777" s="595" t="s">
        <v>19286</v>
      </c>
      <c r="AM777" s="596" t="s">
        <v>19287</v>
      </c>
      <c r="AN777" s="596" t="s">
        <v>19288</v>
      </c>
      <c r="AO777" s="539" t="s">
        <v>19289</v>
      </c>
      <c r="AP777" s="557"/>
      <c r="AQ777" s="577" t="s">
        <v>19290</v>
      </c>
      <c r="AR777" s="557"/>
      <c r="AS777" s="557"/>
      <c r="AT777" s="542" t="s">
        <v>19291</v>
      </c>
      <c r="AU777" s="499" t="s">
        <v>19292</v>
      </c>
      <c r="AV777" s="499" t="s">
        <v>19293</v>
      </c>
      <c r="AW777" s="513" t="s">
        <v>19294</v>
      </c>
      <c r="AX777" s="513" t="s">
        <v>19295</v>
      </c>
      <c r="AY777" s="612" t="s">
        <v>19296</v>
      </c>
    </row>
    <row r="778" spans="2:51" ht="15" customHeight="1" outlineLevel="1" thickBot="1">
      <c r="B778" s="1735" t="s">
        <v>19297</v>
      </c>
      <c r="C778" s="544"/>
      <c r="D778" s="544"/>
      <c r="E778" s="544"/>
      <c r="F778" s="544"/>
      <c r="G778" s="544"/>
      <c r="H778" s="545"/>
      <c r="I778" s="546"/>
      <c r="J778" s="548"/>
      <c r="K778" s="548"/>
      <c r="L778" s="539">
        <f t="shared" si="68"/>
        <v>0</v>
      </c>
      <c r="M778" s="564"/>
      <c r="N778" s="559"/>
      <c r="O778" s="564"/>
      <c r="P778" s="564"/>
      <c r="Q778" s="542">
        <f t="shared" si="69"/>
        <v>0</v>
      </c>
      <c r="R778" s="550">
        <f t="shared" si="70"/>
        <v>0</v>
      </c>
      <c r="S778" s="550">
        <f t="shared" si="71"/>
        <v>0</v>
      </c>
      <c r="T778" s="547">
        <v>0</v>
      </c>
      <c r="U778" s="547">
        <v>0</v>
      </c>
      <c r="V778" s="547">
        <v>0</v>
      </c>
      <c r="X778" s="231" t="s">
        <v>19298</v>
      </c>
      <c r="Z778" s="1369"/>
      <c r="AB778" s="1361"/>
      <c r="AC778" s="1362"/>
      <c r="AD778" s="582">
        <v>763</v>
      </c>
      <c r="AE778" s="576" t="s">
        <v>19299</v>
      </c>
      <c r="AF778" s="593" t="s">
        <v>19300</v>
      </c>
      <c r="AG778" s="593" t="s">
        <v>19301</v>
      </c>
      <c r="AH778" s="593" t="s">
        <v>19302</v>
      </c>
      <c r="AI778" s="593" t="s">
        <v>19303</v>
      </c>
      <c r="AJ778" s="593" t="s">
        <v>19304</v>
      </c>
      <c r="AK778" s="594" t="s">
        <v>19305</v>
      </c>
      <c r="AL778" s="595" t="s">
        <v>19306</v>
      </c>
      <c r="AM778" s="596" t="s">
        <v>19307</v>
      </c>
      <c r="AN778" s="596" t="s">
        <v>19308</v>
      </c>
      <c r="AO778" s="539" t="s">
        <v>19309</v>
      </c>
      <c r="AP778" s="557"/>
      <c r="AQ778" s="577" t="s">
        <v>19310</v>
      </c>
      <c r="AR778" s="557"/>
      <c r="AS778" s="557"/>
      <c r="AT778" s="542" t="s">
        <v>19311</v>
      </c>
      <c r="AU778" s="499" t="s">
        <v>19312</v>
      </c>
      <c r="AV778" s="499" t="s">
        <v>19313</v>
      </c>
      <c r="AW778" s="513" t="s">
        <v>19314</v>
      </c>
      <c r="AX778" s="513" t="s">
        <v>19315</v>
      </c>
      <c r="AY778" s="612" t="s">
        <v>19316</v>
      </c>
    </row>
    <row r="779" spans="2:51" ht="15" customHeight="1" outlineLevel="1" thickBot="1">
      <c r="B779" s="1735" t="s">
        <v>19317</v>
      </c>
      <c r="C779" s="544"/>
      <c r="D779" s="544"/>
      <c r="E779" s="544"/>
      <c r="F779" s="544"/>
      <c r="G779" s="544"/>
      <c r="H779" s="545"/>
      <c r="I779" s="546"/>
      <c r="J779" s="548"/>
      <c r="K779" s="548"/>
      <c r="L779" s="539">
        <f t="shared" si="68"/>
        <v>0</v>
      </c>
      <c r="M779" s="564"/>
      <c r="N779" s="559"/>
      <c r="O779" s="564"/>
      <c r="P779" s="564"/>
      <c r="Q779" s="542">
        <f t="shared" si="69"/>
        <v>0</v>
      </c>
      <c r="R779" s="550">
        <f t="shared" si="70"/>
        <v>0</v>
      </c>
      <c r="S779" s="550">
        <f t="shared" si="71"/>
        <v>0</v>
      </c>
      <c r="T779" s="547">
        <v>0</v>
      </c>
      <c r="U779" s="547">
        <v>0</v>
      </c>
      <c r="V779" s="547">
        <v>0</v>
      </c>
      <c r="X779" s="231" t="s">
        <v>19318</v>
      </c>
      <c r="Z779" s="1369"/>
      <c r="AB779" s="1361"/>
      <c r="AC779" s="1362"/>
      <c r="AD779" s="582">
        <v>764</v>
      </c>
      <c r="AE779" s="576" t="s">
        <v>19319</v>
      </c>
      <c r="AF779" s="593" t="s">
        <v>19320</v>
      </c>
      <c r="AG779" s="593" t="s">
        <v>19321</v>
      </c>
      <c r="AH779" s="593" t="s">
        <v>19322</v>
      </c>
      <c r="AI779" s="593" t="s">
        <v>19323</v>
      </c>
      <c r="AJ779" s="593" t="s">
        <v>19324</v>
      </c>
      <c r="AK779" s="594" t="s">
        <v>19325</v>
      </c>
      <c r="AL779" s="595" t="s">
        <v>19326</v>
      </c>
      <c r="AM779" s="596" t="s">
        <v>19327</v>
      </c>
      <c r="AN779" s="596" t="s">
        <v>19328</v>
      </c>
      <c r="AO779" s="539" t="s">
        <v>19329</v>
      </c>
      <c r="AP779" s="557"/>
      <c r="AQ779" s="577" t="s">
        <v>19330</v>
      </c>
      <c r="AR779" s="557"/>
      <c r="AS779" s="557"/>
      <c r="AT779" s="542" t="s">
        <v>19331</v>
      </c>
      <c r="AU779" s="499" t="s">
        <v>19332</v>
      </c>
      <c r="AV779" s="499" t="s">
        <v>19333</v>
      </c>
      <c r="AW779" s="513" t="s">
        <v>19334</v>
      </c>
      <c r="AX779" s="513" t="s">
        <v>19335</v>
      </c>
      <c r="AY779" s="612" t="s">
        <v>19336</v>
      </c>
    </row>
    <row r="780" spans="2:51" ht="15" customHeight="1" outlineLevel="1" thickBot="1">
      <c r="B780" s="1735" t="s">
        <v>19337</v>
      </c>
      <c r="C780" s="544"/>
      <c r="D780" s="544"/>
      <c r="E780" s="544"/>
      <c r="F780" s="544"/>
      <c r="G780" s="544"/>
      <c r="H780" s="545"/>
      <c r="I780" s="546"/>
      <c r="J780" s="548"/>
      <c r="K780" s="548"/>
      <c r="L780" s="539">
        <f t="shared" si="68"/>
        <v>0</v>
      </c>
      <c r="M780" s="564"/>
      <c r="N780" s="559"/>
      <c r="O780" s="564"/>
      <c r="P780" s="564"/>
      <c r="Q780" s="542">
        <f t="shared" si="69"/>
        <v>0</v>
      </c>
      <c r="R780" s="550">
        <f t="shared" si="70"/>
        <v>0</v>
      </c>
      <c r="S780" s="550">
        <f t="shared" si="71"/>
        <v>0</v>
      </c>
      <c r="T780" s="547">
        <v>0</v>
      </c>
      <c r="U780" s="547">
        <v>0</v>
      </c>
      <c r="V780" s="547">
        <v>0</v>
      </c>
      <c r="X780" s="231" t="s">
        <v>19338</v>
      </c>
      <c r="Z780" s="1369"/>
      <c r="AB780" s="1361"/>
      <c r="AC780" s="1362"/>
      <c r="AD780" s="582">
        <v>765</v>
      </c>
      <c r="AE780" s="576" t="s">
        <v>19339</v>
      </c>
      <c r="AF780" s="593" t="s">
        <v>19340</v>
      </c>
      <c r="AG780" s="593" t="s">
        <v>19341</v>
      </c>
      <c r="AH780" s="593" t="s">
        <v>19342</v>
      </c>
      <c r="AI780" s="593" t="s">
        <v>19343</v>
      </c>
      <c r="AJ780" s="593" t="s">
        <v>19344</v>
      </c>
      <c r="AK780" s="594" t="s">
        <v>19345</v>
      </c>
      <c r="AL780" s="595" t="s">
        <v>19346</v>
      </c>
      <c r="AM780" s="596" t="s">
        <v>19347</v>
      </c>
      <c r="AN780" s="596" t="s">
        <v>19348</v>
      </c>
      <c r="AO780" s="539" t="s">
        <v>19349</v>
      </c>
      <c r="AP780" s="557"/>
      <c r="AQ780" s="577" t="s">
        <v>19350</v>
      </c>
      <c r="AR780" s="557"/>
      <c r="AS780" s="557"/>
      <c r="AT780" s="542" t="s">
        <v>19351</v>
      </c>
      <c r="AU780" s="499" t="s">
        <v>19352</v>
      </c>
      <c r="AV780" s="499" t="s">
        <v>19353</v>
      </c>
      <c r="AW780" s="513" t="s">
        <v>19354</v>
      </c>
      <c r="AX780" s="513" t="s">
        <v>19355</v>
      </c>
      <c r="AY780" s="612" t="s">
        <v>19356</v>
      </c>
    </row>
    <row r="781" spans="2:51" ht="15" customHeight="1" outlineLevel="1" thickBot="1">
      <c r="B781" s="1735" t="s">
        <v>19357</v>
      </c>
      <c r="C781" s="544"/>
      <c r="D781" s="544"/>
      <c r="E781" s="544"/>
      <c r="F781" s="544"/>
      <c r="G781" s="544"/>
      <c r="H781" s="545"/>
      <c r="I781" s="546"/>
      <c r="J781" s="548"/>
      <c r="K781" s="548"/>
      <c r="L781" s="539">
        <f t="shared" si="68"/>
        <v>0</v>
      </c>
      <c r="M781" s="564"/>
      <c r="N781" s="559"/>
      <c r="O781" s="564"/>
      <c r="P781" s="564"/>
      <c r="Q781" s="542">
        <f t="shared" si="69"/>
        <v>0</v>
      </c>
      <c r="R781" s="550">
        <f t="shared" si="70"/>
        <v>0</v>
      </c>
      <c r="S781" s="550">
        <f t="shared" si="71"/>
        <v>0</v>
      </c>
      <c r="T781" s="547">
        <v>0</v>
      </c>
      <c r="U781" s="547">
        <v>0</v>
      </c>
      <c r="V781" s="547">
        <v>0</v>
      </c>
      <c r="X781" s="231" t="s">
        <v>19358</v>
      </c>
      <c r="Z781" s="1369"/>
      <c r="AB781" s="1361"/>
      <c r="AC781" s="1362"/>
      <c r="AD781" s="582">
        <v>766</v>
      </c>
      <c r="AE781" s="576" t="s">
        <v>19359</v>
      </c>
      <c r="AF781" s="593" t="s">
        <v>19360</v>
      </c>
      <c r="AG781" s="593" t="s">
        <v>19361</v>
      </c>
      <c r="AH781" s="593" t="s">
        <v>19362</v>
      </c>
      <c r="AI781" s="593" t="s">
        <v>19363</v>
      </c>
      <c r="AJ781" s="593" t="s">
        <v>19364</v>
      </c>
      <c r="AK781" s="594" t="s">
        <v>19365</v>
      </c>
      <c r="AL781" s="595" t="s">
        <v>19366</v>
      </c>
      <c r="AM781" s="596" t="s">
        <v>19367</v>
      </c>
      <c r="AN781" s="596" t="s">
        <v>19368</v>
      </c>
      <c r="AO781" s="539" t="s">
        <v>19369</v>
      </c>
      <c r="AP781" s="557"/>
      <c r="AQ781" s="577" t="s">
        <v>19370</v>
      </c>
      <c r="AR781" s="557"/>
      <c r="AS781" s="557"/>
      <c r="AT781" s="542" t="s">
        <v>19371</v>
      </c>
      <c r="AU781" s="499" t="s">
        <v>19372</v>
      </c>
      <c r="AV781" s="499" t="s">
        <v>19373</v>
      </c>
      <c r="AW781" s="513" t="s">
        <v>19374</v>
      </c>
      <c r="AX781" s="513" t="s">
        <v>19375</v>
      </c>
      <c r="AY781" s="612" t="s">
        <v>19376</v>
      </c>
    </row>
    <row r="782" spans="2:51" ht="15" customHeight="1" outlineLevel="1" thickBot="1">
      <c r="B782" s="1735" t="s">
        <v>19377</v>
      </c>
      <c r="C782" s="544"/>
      <c r="D782" s="544"/>
      <c r="E782" s="544"/>
      <c r="F782" s="544"/>
      <c r="G782" s="544"/>
      <c r="H782" s="545"/>
      <c r="I782" s="546"/>
      <c r="J782" s="548"/>
      <c r="K782" s="548"/>
      <c r="L782" s="539">
        <f t="shared" si="68"/>
        <v>0</v>
      </c>
      <c r="M782" s="564"/>
      <c r="N782" s="559"/>
      <c r="O782" s="564"/>
      <c r="P782" s="564"/>
      <c r="Q782" s="542">
        <f t="shared" si="69"/>
        <v>0</v>
      </c>
      <c r="R782" s="550">
        <f t="shared" si="70"/>
        <v>0</v>
      </c>
      <c r="S782" s="550">
        <f t="shared" si="71"/>
        <v>0</v>
      </c>
      <c r="T782" s="547">
        <v>0</v>
      </c>
      <c r="U782" s="547">
        <v>0</v>
      </c>
      <c r="V782" s="547">
        <v>0</v>
      </c>
      <c r="X782" s="231" t="s">
        <v>19378</v>
      </c>
      <c r="Z782" s="1369"/>
      <c r="AB782" s="1361"/>
      <c r="AC782" s="1362"/>
      <c r="AD782" s="582">
        <v>767</v>
      </c>
      <c r="AE782" s="576" t="s">
        <v>19379</v>
      </c>
      <c r="AF782" s="593" t="s">
        <v>19380</v>
      </c>
      <c r="AG782" s="593" t="s">
        <v>19381</v>
      </c>
      <c r="AH782" s="593" t="s">
        <v>19382</v>
      </c>
      <c r="AI782" s="593" t="s">
        <v>19383</v>
      </c>
      <c r="AJ782" s="593" t="s">
        <v>19384</v>
      </c>
      <c r="AK782" s="594" t="s">
        <v>19385</v>
      </c>
      <c r="AL782" s="595" t="s">
        <v>19386</v>
      </c>
      <c r="AM782" s="596" t="s">
        <v>19387</v>
      </c>
      <c r="AN782" s="596" t="s">
        <v>19388</v>
      </c>
      <c r="AO782" s="539" t="s">
        <v>19389</v>
      </c>
      <c r="AP782" s="557"/>
      <c r="AQ782" s="577" t="s">
        <v>19390</v>
      </c>
      <c r="AR782" s="557"/>
      <c r="AS782" s="557"/>
      <c r="AT782" s="542" t="s">
        <v>19391</v>
      </c>
      <c r="AU782" s="499" t="s">
        <v>19392</v>
      </c>
      <c r="AV782" s="499" t="s">
        <v>19393</v>
      </c>
      <c r="AW782" s="513" t="s">
        <v>19394</v>
      </c>
      <c r="AX782" s="513" t="s">
        <v>19395</v>
      </c>
      <c r="AY782" s="612" t="s">
        <v>19396</v>
      </c>
    </row>
    <row r="783" spans="2:51" ht="15" customHeight="1" outlineLevel="1" thickBot="1">
      <c r="B783" s="1735" t="s">
        <v>19397</v>
      </c>
      <c r="C783" s="544"/>
      <c r="D783" s="544"/>
      <c r="E783" s="544"/>
      <c r="F783" s="544"/>
      <c r="G783" s="544"/>
      <c r="H783" s="545"/>
      <c r="I783" s="546"/>
      <c r="J783" s="548"/>
      <c r="K783" s="548"/>
      <c r="L783" s="539">
        <f t="shared" si="68"/>
        <v>0</v>
      </c>
      <c r="M783" s="564"/>
      <c r="N783" s="559"/>
      <c r="O783" s="564"/>
      <c r="P783" s="564"/>
      <c r="Q783" s="542">
        <f t="shared" si="69"/>
        <v>0</v>
      </c>
      <c r="R783" s="550">
        <f t="shared" si="70"/>
        <v>0</v>
      </c>
      <c r="S783" s="550">
        <f t="shared" si="71"/>
        <v>0</v>
      </c>
      <c r="T783" s="547">
        <v>0</v>
      </c>
      <c r="U783" s="547">
        <v>0</v>
      </c>
      <c r="V783" s="547">
        <v>0</v>
      </c>
      <c r="X783" s="231" t="s">
        <v>19398</v>
      </c>
      <c r="Z783" s="1369"/>
      <c r="AB783" s="1361"/>
      <c r="AC783" s="1362"/>
      <c r="AD783" s="582">
        <v>768</v>
      </c>
      <c r="AE783" s="576" t="s">
        <v>19399</v>
      </c>
      <c r="AF783" s="593" t="s">
        <v>19400</v>
      </c>
      <c r="AG783" s="593" t="s">
        <v>19401</v>
      </c>
      <c r="AH783" s="593" t="s">
        <v>19402</v>
      </c>
      <c r="AI783" s="593" t="s">
        <v>19403</v>
      </c>
      <c r="AJ783" s="593" t="s">
        <v>19404</v>
      </c>
      <c r="AK783" s="594" t="s">
        <v>19405</v>
      </c>
      <c r="AL783" s="595" t="s">
        <v>19406</v>
      </c>
      <c r="AM783" s="596" t="s">
        <v>19407</v>
      </c>
      <c r="AN783" s="596" t="s">
        <v>19408</v>
      </c>
      <c r="AO783" s="539" t="s">
        <v>19409</v>
      </c>
      <c r="AP783" s="557"/>
      <c r="AQ783" s="577" t="s">
        <v>19410</v>
      </c>
      <c r="AR783" s="557"/>
      <c r="AS783" s="557"/>
      <c r="AT783" s="542" t="s">
        <v>19411</v>
      </c>
      <c r="AU783" s="499" t="s">
        <v>19412</v>
      </c>
      <c r="AV783" s="499" t="s">
        <v>19413</v>
      </c>
      <c r="AW783" s="513" t="s">
        <v>19414</v>
      </c>
      <c r="AX783" s="513" t="s">
        <v>19415</v>
      </c>
      <c r="AY783" s="612" t="s">
        <v>19416</v>
      </c>
    </row>
    <row r="784" spans="2:51" ht="15" customHeight="1" outlineLevel="1" thickBot="1">
      <c r="B784" s="1735" t="s">
        <v>19417</v>
      </c>
      <c r="C784" s="544"/>
      <c r="D784" s="544"/>
      <c r="E784" s="544"/>
      <c r="F784" s="544"/>
      <c r="G784" s="544"/>
      <c r="H784" s="545"/>
      <c r="I784" s="546"/>
      <c r="J784" s="548"/>
      <c r="K784" s="548"/>
      <c r="L784" s="539">
        <f t="shared" si="68"/>
        <v>0</v>
      </c>
      <c r="M784" s="564"/>
      <c r="N784" s="559"/>
      <c r="O784" s="564"/>
      <c r="P784" s="564"/>
      <c r="Q784" s="542">
        <f t="shared" si="69"/>
        <v>0</v>
      </c>
      <c r="R784" s="550">
        <f t="shared" si="70"/>
        <v>0</v>
      </c>
      <c r="S784" s="550">
        <f t="shared" si="71"/>
        <v>0</v>
      </c>
      <c r="T784" s="547">
        <v>0</v>
      </c>
      <c r="U784" s="547">
        <v>0</v>
      </c>
      <c r="V784" s="547">
        <v>0</v>
      </c>
      <c r="X784" s="231" t="s">
        <v>19418</v>
      </c>
      <c r="Z784" s="1369"/>
      <c r="AB784" s="1361"/>
      <c r="AC784" s="1362"/>
      <c r="AD784" s="582">
        <v>769</v>
      </c>
      <c r="AE784" s="576" t="s">
        <v>19419</v>
      </c>
      <c r="AF784" s="593" t="s">
        <v>19420</v>
      </c>
      <c r="AG784" s="593" t="s">
        <v>19421</v>
      </c>
      <c r="AH784" s="593" t="s">
        <v>19422</v>
      </c>
      <c r="AI784" s="593" t="s">
        <v>19423</v>
      </c>
      <c r="AJ784" s="593" t="s">
        <v>19424</v>
      </c>
      <c r="AK784" s="594" t="s">
        <v>19425</v>
      </c>
      <c r="AL784" s="595" t="s">
        <v>19426</v>
      </c>
      <c r="AM784" s="596" t="s">
        <v>19427</v>
      </c>
      <c r="AN784" s="596" t="s">
        <v>19428</v>
      </c>
      <c r="AO784" s="539" t="s">
        <v>19429</v>
      </c>
      <c r="AP784" s="557"/>
      <c r="AQ784" s="577" t="s">
        <v>19430</v>
      </c>
      <c r="AR784" s="557"/>
      <c r="AS784" s="557"/>
      <c r="AT784" s="542" t="s">
        <v>19431</v>
      </c>
      <c r="AU784" s="499" t="s">
        <v>19432</v>
      </c>
      <c r="AV784" s="499" t="s">
        <v>19433</v>
      </c>
      <c r="AW784" s="513" t="s">
        <v>19434</v>
      </c>
      <c r="AX784" s="513" t="s">
        <v>19435</v>
      </c>
      <c r="AY784" s="612" t="s">
        <v>19436</v>
      </c>
    </row>
    <row r="785" spans="2:51" ht="15" customHeight="1" outlineLevel="1" thickBot="1">
      <c r="B785" s="1735" t="s">
        <v>19437</v>
      </c>
      <c r="C785" s="544"/>
      <c r="D785" s="544"/>
      <c r="E785" s="544"/>
      <c r="F785" s="544"/>
      <c r="G785" s="544"/>
      <c r="H785" s="545"/>
      <c r="I785" s="546"/>
      <c r="J785" s="548"/>
      <c r="K785" s="548"/>
      <c r="L785" s="539">
        <f t="shared" si="68"/>
        <v>0</v>
      </c>
      <c r="M785" s="564"/>
      <c r="N785" s="559"/>
      <c r="O785" s="564"/>
      <c r="P785" s="564"/>
      <c r="Q785" s="542">
        <f t="shared" si="69"/>
        <v>0</v>
      </c>
      <c r="R785" s="550">
        <f t="shared" si="70"/>
        <v>0</v>
      </c>
      <c r="S785" s="550">
        <f t="shared" si="71"/>
        <v>0</v>
      </c>
      <c r="T785" s="547">
        <v>0</v>
      </c>
      <c r="U785" s="547">
        <v>0</v>
      </c>
      <c r="V785" s="547">
        <v>0</v>
      </c>
      <c r="X785" s="231" t="s">
        <v>19438</v>
      </c>
      <c r="Z785" s="1369"/>
      <c r="AB785" s="1361"/>
      <c r="AC785" s="1362"/>
      <c r="AD785" s="582">
        <v>770</v>
      </c>
      <c r="AE785" s="576" t="s">
        <v>19439</v>
      </c>
      <c r="AF785" s="593" t="s">
        <v>19440</v>
      </c>
      <c r="AG785" s="593" t="s">
        <v>19441</v>
      </c>
      <c r="AH785" s="593" t="s">
        <v>19442</v>
      </c>
      <c r="AI785" s="593" t="s">
        <v>19443</v>
      </c>
      <c r="AJ785" s="593" t="s">
        <v>19444</v>
      </c>
      <c r="AK785" s="594" t="s">
        <v>19445</v>
      </c>
      <c r="AL785" s="595" t="s">
        <v>19446</v>
      </c>
      <c r="AM785" s="596" t="s">
        <v>19447</v>
      </c>
      <c r="AN785" s="596" t="s">
        <v>19448</v>
      </c>
      <c r="AO785" s="539" t="s">
        <v>19449</v>
      </c>
      <c r="AP785" s="557"/>
      <c r="AQ785" s="577" t="s">
        <v>19450</v>
      </c>
      <c r="AR785" s="557"/>
      <c r="AS785" s="557"/>
      <c r="AT785" s="542" t="s">
        <v>19451</v>
      </c>
      <c r="AU785" s="499" t="s">
        <v>19452</v>
      </c>
      <c r="AV785" s="499" t="s">
        <v>19453</v>
      </c>
      <c r="AW785" s="513" t="s">
        <v>19454</v>
      </c>
      <c r="AX785" s="513" t="s">
        <v>19455</v>
      </c>
      <c r="AY785" s="612" t="s">
        <v>19456</v>
      </c>
    </row>
    <row r="786" spans="2:51" ht="15" customHeight="1" outlineLevel="1" thickBot="1">
      <c r="B786" s="1735" t="s">
        <v>19457</v>
      </c>
      <c r="C786" s="544"/>
      <c r="D786" s="544"/>
      <c r="E786" s="544"/>
      <c r="F786" s="544"/>
      <c r="G786" s="544"/>
      <c r="H786" s="545"/>
      <c r="I786" s="546"/>
      <c r="J786" s="548"/>
      <c r="K786" s="548"/>
      <c r="L786" s="539">
        <f t="shared" si="68"/>
        <v>0</v>
      </c>
      <c r="M786" s="564"/>
      <c r="N786" s="559"/>
      <c r="O786" s="564"/>
      <c r="P786" s="564"/>
      <c r="Q786" s="542">
        <f t="shared" si="69"/>
        <v>0</v>
      </c>
      <c r="R786" s="550">
        <f t="shared" si="70"/>
        <v>0</v>
      </c>
      <c r="S786" s="550">
        <f t="shared" si="71"/>
        <v>0</v>
      </c>
      <c r="T786" s="547">
        <v>0</v>
      </c>
      <c r="U786" s="547">
        <v>0</v>
      </c>
      <c r="V786" s="547">
        <v>0</v>
      </c>
      <c r="X786" s="231" t="s">
        <v>19458</v>
      </c>
      <c r="Z786" s="1369"/>
      <c r="AB786" s="1361"/>
      <c r="AC786" s="1362"/>
      <c r="AD786" s="582">
        <v>771</v>
      </c>
      <c r="AE786" s="576" t="s">
        <v>19459</v>
      </c>
      <c r="AF786" s="593" t="s">
        <v>19460</v>
      </c>
      <c r="AG786" s="593" t="s">
        <v>19461</v>
      </c>
      <c r="AH786" s="593" t="s">
        <v>19462</v>
      </c>
      <c r="AI786" s="593" t="s">
        <v>19463</v>
      </c>
      <c r="AJ786" s="593" t="s">
        <v>19464</v>
      </c>
      <c r="AK786" s="594" t="s">
        <v>19465</v>
      </c>
      <c r="AL786" s="595" t="s">
        <v>19466</v>
      </c>
      <c r="AM786" s="596" t="s">
        <v>19467</v>
      </c>
      <c r="AN786" s="596" t="s">
        <v>19468</v>
      </c>
      <c r="AO786" s="539" t="s">
        <v>19469</v>
      </c>
      <c r="AP786" s="557"/>
      <c r="AQ786" s="577" t="s">
        <v>19470</v>
      </c>
      <c r="AR786" s="557"/>
      <c r="AS786" s="557"/>
      <c r="AT786" s="542" t="s">
        <v>19471</v>
      </c>
      <c r="AU786" s="499" t="s">
        <v>19472</v>
      </c>
      <c r="AV786" s="499" t="s">
        <v>19473</v>
      </c>
      <c r="AW786" s="513" t="s">
        <v>19474</v>
      </c>
      <c r="AX786" s="513" t="s">
        <v>19475</v>
      </c>
      <c r="AY786" s="612" t="s">
        <v>19476</v>
      </c>
    </row>
    <row r="787" spans="2:51" ht="15" customHeight="1" outlineLevel="1" thickBot="1">
      <c r="B787" s="1735" t="s">
        <v>19477</v>
      </c>
      <c r="C787" s="544"/>
      <c r="D787" s="544"/>
      <c r="E787" s="544"/>
      <c r="F787" s="544"/>
      <c r="G787" s="544"/>
      <c r="H787" s="545"/>
      <c r="I787" s="546"/>
      <c r="J787" s="548"/>
      <c r="K787" s="548"/>
      <c r="L787" s="539">
        <f t="shared" si="68"/>
        <v>0</v>
      </c>
      <c r="M787" s="564"/>
      <c r="N787" s="559"/>
      <c r="O787" s="564"/>
      <c r="P787" s="564"/>
      <c r="Q787" s="542">
        <f t="shared" si="69"/>
        <v>0</v>
      </c>
      <c r="R787" s="550">
        <f t="shared" si="70"/>
        <v>0</v>
      </c>
      <c r="S787" s="550">
        <f t="shared" si="71"/>
        <v>0</v>
      </c>
      <c r="T787" s="547">
        <v>0</v>
      </c>
      <c r="U787" s="547">
        <v>0</v>
      </c>
      <c r="V787" s="547">
        <v>0</v>
      </c>
      <c r="X787" s="231" t="s">
        <v>19478</v>
      </c>
      <c r="Z787" s="1369"/>
      <c r="AB787" s="1361"/>
      <c r="AC787" s="1362"/>
      <c r="AD787" s="582">
        <v>772</v>
      </c>
      <c r="AE787" s="576" t="s">
        <v>19479</v>
      </c>
      <c r="AF787" s="593" t="s">
        <v>19480</v>
      </c>
      <c r="AG787" s="593" t="s">
        <v>19481</v>
      </c>
      <c r="AH787" s="593" t="s">
        <v>19482</v>
      </c>
      <c r="AI787" s="593" t="s">
        <v>19483</v>
      </c>
      <c r="AJ787" s="593" t="s">
        <v>19484</v>
      </c>
      <c r="AK787" s="594" t="s">
        <v>19485</v>
      </c>
      <c r="AL787" s="595" t="s">
        <v>19486</v>
      </c>
      <c r="AM787" s="596" t="s">
        <v>19487</v>
      </c>
      <c r="AN787" s="596" t="s">
        <v>19488</v>
      </c>
      <c r="AO787" s="539" t="s">
        <v>19489</v>
      </c>
      <c r="AP787" s="557"/>
      <c r="AQ787" s="577" t="s">
        <v>19490</v>
      </c>
      <c r="AR787" s="557"/>
      <c r="AS787" s="557"/>
      <c r="AT787" s="542" t="s">
        <v>19491</v>
      </c>
      <c r="AU787" s="499" t="s">
        <v>19492</v>
      </c>
      <c r="AV787" s="499" t="s">
        <v>19493</v>
      </c>
      <c r="AW787" s="513" t="s">
        <v>19494</v>
      </c>
      <c r="AX787" s="513" t="s">
        <v>19495</v>
      </c>
      <c r="AY787" s="612" t="s">
        <v>19496</v>
      </c>
    </row>
    <row r="788" spans="2:51" ht="15" customHeight="1" outlineLevel="1" thickBot="1">
      <c r="B788" s="1735" t="s">
        <v>19497</v>
      </c>
      <c r="C788" s="544"/>
      <c r="D788" s="544"/>
      <c r="E788" s="544"/>
      <c r="F788" s="544"/>
      <c r="G788" s="544"/>
      <c r="H788" s="545"/>
      <c r="I788" s="546"/>
      <c r="J788" s="548"/>
      <c r="K788" s="548"/>
      <c r="L788" s="539">
        <f t="shared" si="68"/>
        <v>0</v>
      </c>
      <c r="M788" s="564"/>
      <c r="N788" s="559"/>
      <c r="O788" s="564"/>
      <c r="P788" s="564"/>
      <c r="Q788" s="542">
        <f t="shared" si="69"/>
        <v>0</v>
      </c>
      <c r="R788" s="550">
        <f t="shared" si="70"/>
        <v>0</v>
      </c>
      <c r="S788" s="550">
        <f t="shared" si="71"/>
        <v>0</v>
      </c>
      <c r="T788" s="547">
        <v>0</v>
      </c>
      <c r="U788" s="547">
        <v>0</v>
      </c>
      <c r="V788" s="547">
        <v>0</v>
      </c>
      <c r="X788" s="231" t="s">
        <v>19498</v>
      </c>
      <c r="Z788" s="1369"/>
      <c r="AB788" s="1361"/>
      <c r="AC788" s="1362"/>
      <c r="AD788" s="582">
        <v>773</v>
      </c>
      <c r="AE788" s="576" t="s">
        <v>19499</v>
      </c>
      <c r="AF788" s="593" t="s">
        <v>19500</v>
      </c>
      <c r="AG788" s="593" t="s">
        <v>19501</v>
      </c>
      <c r="AH788" s="593" t="s">
        <v>19502</v>
      </c>
      <c r="AI788" s="593" t="s">
        <v>19503</v>
      </c>
      <c r="AJ788" s="593" t="s">
        <v>19504</v>
      </c>
      <c r="AK788" s="594" t="s">
        <v>19505</v>
      </c>
      <c r="AL788" s="595" t="s">
        <v>19506</v>
      </c>
      <c r="AM788" s="596" t="s">
        <v>19507</v>
      </c>
      <c r="AN788" s="596" t="s">
        <v>19508</v>
      </c>
      <c r="AO788" s="539" t="s">
        <v>19509</v>
      </c>
      <c r="AP788" s="557"/>
      <c r="AQ788" s="577" t="s">
        <v>19510</v>
      </c>
      <c r="AR788" s="557"/>
      <c r="AS788" s="557"/>
      <c r="AT788" s="542" t="s">
        <v>19511</v>
      </c>
      <c r="AU788" s="499" t="s">
        <v>19512</v>
      </c>
      <c r="AV788" s="499" t="s">
        <v>19513</v>
      </c>
      <c r="AW788" s="513" t="s">
        <v>19514</v>
      </c>
      <c r="AX788" s="513" t="s">
        <v>19515</v>
      </c>
      <c r="AY788" s="612" t="s">
        <v>19516</v>
      </c>
    </row>
    <row r="789" spans="2:51" ht="15" customHeight="1" outlineLevel="1" thickBot="1">
      <c r="B789" s="1735" t="s">
        <v>19517</v>
      </c>
      <c r="C789" s="544"/>
      <c r="D789" s="544"/>
      <c r="E789" s="544"/>
      <c r="F789" s="544"/>
      <c r="G789" s="544"/>
      <c r="H789" s="545"/>
      <c r="I789" s="546"/>
      <c r="J789" s="548"/>
      <c r="K789" s="548"/>
      <c r="L789" s="539">
        <f t="shared" si="68"/>
        <v>0</v>
      </c>
      <c r="M789" s="564"/>
      <c r="N789" s="559"/>
      <c r="O789" s="564"/>
      <c r="P789" s="564"/>
      <c r="Q789" s="542">
        <f t="shared" si="69"/>
        <v>0</v>
      </c>
      <c r="R789" s="550">
        <f t="shared" si="70"/>
        <v>0</v>
      </c>
      <c r="S789" s="550">
        <f t="shared" si="71"/>
        <v>0</v>
      </c>
      <c r="T789" s="547">
        <v>0</v>
      </c>
      <c r="U789" s="547">
        <v>0</v>
      </c>
      <c r="V789" s="547">
        <v>0</v>
      </c>
      <c r="X789" s="231" t="s">
        <v>19518</v>
      </c>
      <c r="Z789" s="1369"/>
      <c r="AB789" s="1361"/>
      <c r="AC789" s="1362"/>
      <c r="AD789" s="582">
        <v>774</v>
      </c>
      <c r="AE789" s="576" t="s">
        <v>19519</v>
      </c>
      <c r="AF789" s="593" t="s">
        <v>19520</v>
      </c>
      <c r="AG789" s="593" t="s">
        <v>19521</v>
      </c>
      <c r="AH789" s="593" t="s">
        <v>19522</v>
      </c>
      <c r="AI789" s="593" t="s">
        <v>19523</v>
      </c>
      <c r="AJ789" s="593" t="s">
        <v>19524</v>
      </c>
      <c r="AK789" s="594" t="s">
        <v>19525</v>
      </c>
      <c r="AL789" s="595" t="s">
        <v>19526</v>
      </c>
      <c r="AM789" s="596" t="s">
        <v>19527</v>
      </c>
      <c r="AN789" s="596" t="s">
        <v>19528</v>
      </c>
      <c r="AO789" s="539" t="s">
        <v>19529</v>
      </c>
      <c r="AP789" s="557"/>
      <c r="AQ789" s="577" t="s">
        <v>19530</v>
      </c>
      <c r="AR789" s="557"/>
      <c r="AS789" s="557"/>
      <c r="AT789" s="542" t="s">
        <v>19531</v>
      </c>
      <c r="AU789" s="499" t="s">
        <v>19532</v>
      </c>
      <c r="AV789" s="499" t="s">
        <v>19533</v>
      </c>
      <c r="AW789" s="513" t="s">
        <v>19534</v>
      </c>
      <c r="AX789" s="513" t="s">
        <v>19535</v>
      </c>
      <c r="AY789" s="612" t="s">
        <v>19536</v>
      </c>
    </row>
    <row r="790" spans="2:51" ht="15" customHeight="1" outlineLevel="1" thickBot="1">
      <c r="B790" s="1735" t="s">
        <v>19537</v>
      </c>
      <c r="C790" s="544"/>
      <c r="D790" s="544"/>
      <c r="E790" s="544"/>
      <c r="F790" s="544"/>
      <c r="G790" s="544"/>
      <c r="H790" s="545"/>
      <c r="I790" s="546"/>
      <c r="J790" s="548"/>
      <c r="K790" s="548"/>
      <c r="L790" s="539">
        <f t="shared" si="68"/>
        <v>0</v>
      </c>
      <c r="M790" s="564"/>
      <c r="N790" s="559"/>
      <c r="O790" s="564"/>
      <c r="P790" s="564"/>
      <c r="Q790" s="542">
        <f t="shared" si="69"/>
        <v>0</v>
      </c>
      <c r="R790" s="550">
        <f t="shared" si="70"/>
        <v>0</v>
      </c>
      <c r="S790" s="550">
        <f t="shared" si="71"/>
        <v>0</v>
      </c>
      <c r="T790" s="547">
        <v>0</v>
      </c>
      <c r="U790" s="547">
        <v>0</v>
      </c>
      <c r="V790" s="547">
        <v>0</v>
      </c>
      <c r="X790" s="231" t="s">
        <v>19538</v>
      </c>
      <c r="Z790" s="1369"/>
      <c r="AB790" s="1361"/>
      <c r="AC790" s="1362"/>
      <c r="AD790" s="582">
        <v>775</v>
      </c>
      <c r="AE790" s="576" t="s">
        <v>19539</v>
      </c>
      <c r="AF790" s="593" t="s">
        <v>19540</v>
      </c>
      <c r="AG790" s="593" t="s">
        <v>19541</v>
      </c>
      <c r="AH790" s="593" t="s">
        <v>19542</v>
      </c>
      <c r="AI790" s="593" t="s">
        <v>19543</v>
      </c>
      <c r="AJ790" s="593" t="s">
        <v>19544</v>
      </c>
      <c r="AK790" s="594" t="s">
        <v>19545</v>
      </c>
      <c r="AL790" s="595" t="s">
        <v>19546</v>
      </c>
      <c r="AM790" s="596" t="s">
        <v>19547</v>
      </c>
      <c r="AN790" s="596" t="s">
        <v>19548</v>
      </c>
      <c r="AO790" s="539" t="s">
        <v>19549</v>
      </c>
      <c r="AP790" s="557"/>
      <c r="AQ790" s="577" t="s">
        <v>19550</v>
      </c>
      <c r="AR790" s="557"/>
      <c r="AS790" s="557"/>
      <c r="AT790" s="542" t="s">
        <v>19551</v>
      </c>
      <c r="AU790" s="499" t="s">
        <v>19552</v>
      </c>
      <c r="AV790" s="499" t="s">
        <v>19553</v>
      </c>
      <c r="AW790" s="513" t="s">
        <v>19554</v>
      </c>
      <c r="AX790" s="513" t="s">
        <v>19555</v>
      </c>
      <c r="AY790" s="612" t="s">
        <v>19556</v>
      </c>
    </row>
    <row r="791" spans="2:51" ht="15" customHeight="1" outlineLevel="1" thickBot="1">
      <c r="B791" s="1735" t="s">
        <v>19557</v>
      </c>
      <c r="C791" s="544"/>
      <c r="D791" s="544"/>
      <c r="E791" s="544"/>
      <c r="F791" s="544"/>
      <c r="G791" s="544"/>
      <c r="H791" s="545"/>
      <c r="I791" s="546"/>
      <c r="J791" s="548"/>
      <c r="K791" s="548"/>
      <c r="L791" s="539">
        <f t="shared" si="68"/>
        <v>0</v>
      </c>
      <c r="M791" s="564"/>
      <c r="N791" s="559"/>
      <c r="O791" s="564"/>
      <c r="P791" s="564"/>
      <c r="Q791" s="542">
        <f t="shared" si="69"/>
        <v>0</v>
      </c>
      <c r="R791" s="550">
        <f t="shared" si="70"/>
        <v>0</v>
      </c>
      <c r="S791" s="550">
        <f t="shared" si="71"/>
        <v>0</v>
      </c>
      <c r="T791" s="547">
        <v>0</v>
      </c>
      <c r="U791" s="547">
        <v>0</v>
      </c>
      <c r="V791" s="547">
        <v>0</v>
      </c>
      <c r="X791" s="231" t="s">
        <v>19558</v>
      </c>
      <c r="Z791" s="1369"/>
      <c r="AB791" s="1361"/>
      <c r="AC791" s="1362"/>
      <c r="AD791" s="582">
        <v>776</v>
      </c>
      <c r="AE791" s="576" t="s">
        <v>19559</v>
      </c>
      <c r="AF791" s="593" t="s">
        <v>19560</v>
      </c>
      <c r="AG791" s="593" t="s">
        <v>19561</v>
      </c>
      <c r="AH791" s="593" t="s">
        <v>19562</v>
      </c>
      <c r="AI791" s="593" t="s">
        <v>19563</v>
      </c>
      <c r="AJ791" s="593" t="s">
        <v>19564</v>
      </c>
      <c r="AK791" s="594" t="s">
        <v>19565</v>
      </c>
      <c r="AL791" s="595" t="s">
        <v>19566</v>
      </c>
      <c r="AM791" s="596" t="s">
        <v>19567</v>
      </c>
      <c r="AN791" s="596" t="s">
        <v>19568</v>
      </c>
      <c r="AO791" s="539" t="s">
        <v>19569</v>
      </c>
      <c r="AP791" s="557"/>
      <c r="AQ791" s="577" t="s">
        <v>19570</v>
      </c>
      <c r="AR791" s="557"/>
      <c r="AS791" s="557"/>
      <c r="AT791" s="542" t="s">
        <v>19571</v>
      </c>
      <c r="AU791" s="499" t="s">
        <v>19572</v>
      </c>
      <c r="AV791" s="499" t="s">
        <v>19573</v>
      </c>
      <c r="AW791" s="513" t="s">
        <v>19574</v>
      </c>
      <c r="AX791" s="513" t="s">
        <v>19575</v>
      </c>
      <c r="AY791" s="612" t="s">
        <v>19576</v>
      </c>
    </row>
    <row r="792" spans="2:51" ht="15" customHeight="1" outlineLevel="1" thickBot="1">
      <c r="B792" s="1735" t="s">
        <v>19577</v>
      </c>
      <c r="C792" s="544"/>
      <c r="D792" s="544"/>
      <c r="E792" s="544"/>
      <c r="F792" s="544"/>
      <c r="G792" s="544"/>
      <c r="H792" s="545"/>
      <c r="I792" s="546"/>
      <c r="J792" s="548"/>
      <c r="K792" s="548"/>
      <c r="L792" s="539">
        <f t="shared" si="68"/>
        <v>0</v>
      </c>
      <c r="M792" s="564"/>
      <c r="N792" s="559"/>
      <c r="O792" s="564"/>
      <c r="P792" s="564"/>
      <c r="Q792" s="542">
        <f t="shared" si="69"/>
        <v>0</v>
      </c>
      <c r="R792" s="550">
        <f t="shared" si="70"/>
        <v>0</v>
      </c>
      <c r="S792" s="550">
        <f t="shared" si="71"/>
        <v>0</v>
      </c>
      <c r="T792" s="547">
        <v>0</v>
      </c>
      <c r="U792" s="547">
        <v>0</v>
      </c>
      <c r="V792" s="547">
        <v>0</v>
      </c>
      <c r="X792" s="231" t="s">
        <v>19578</v>
      </c>
      <c r="Z792" s="1369"/>
      <c r="AB792" s="1361"/>
      <c r="AC792" s="1362"/>
      <c r="AD792" s="582">
        <v>777</v>
      </c>
      <c r="AE792" s="576" t="s">
        <v>19579</v>
      </c>
      <c r="AF792" s="593" t="s">
        <v>19580</v>
      </c>
      <c r="AG792" s="593" t="s">
        <v>19581</v>
      </c>
      <c r="AH792" s="593" t="s">
        <v>19582</v>
      </c>
      <c r="AI792" s="593" t="s">
        <v>19583</v>
      </c>
      <c r="AJ792" s="593" t="s">
        <v>19584</v>
      </c>
      <c r="AK792" s="594" t="s">
        <v>19585</v>
      </c>
      <c r="AL792" s="595" t="s">
        <v>19586</v>
      </c>
      <c r="AM792" s="596" t="s">
        <v>19587</v>
      </c>
      <c r="AN792" s="596" t="s">
        <v>19588</v>
      </c>
      <c r="AO792" s="539" t="s">
        <v>19589</v>
      </c>
      <c r="AP792" s="557"/>
      <c r="AQ792" s="577" t="s">
        <v>19590</v>
      </c>
      <c r="AR792" s="557"/>
      <c r="AS792" s="557"/>
      <c r="AT792" s="542" t="s">
        <v>19591</v>
      </c>
      <c r="AU792" s="499" t="s">
        <v>19592</v>
      </c>
      <c r="AV792" s="499" t="s">
        <v>19593</v>
      </c>
      <c r="AW792" s="513" t="s">
        <v>19594</v>
      </c>
      <c r="AX792" s="513" t="s">
        <v>19595</v>
      </c>
      <c r="AY792" s="612" t="s">
        <v>19596</v>
      </c>
    </row>
    <row r="793" spans="2:51" ht="15" customHeight="1" outlineLevel="1" thickBot="1">
      <c r="B793" s="1735" t="s">
        <v>19597</v>
      </c>
      <c r="C793" s="544"/>
      <c r="D793" s="544"/>
      <c r="E793" s="544"/>
      <c r="F793" s="544"/>
      <c r="G793" s="544"/>
      <c r="H793" s="545"/>
      <c r="I793" s="546"/>
      <c r="J793" s="548"/>
      <c r="K793" s="548"/>
      <c r="L793" s="539">
        <f t="shared" si="68"/>
        <v>0</v>
      </c>
      <c r="M793" s="564"/>
      <c r="N793" s="559"/>
      <c r="O793" s="564"/>
      <c r="P793" s="564"/>
      <c r="Q793" s="542">
        <f t="shared" si="69"/>
        <v>0</v>
      </c>
      <c r="R793" s="550">
        <f t="shared" si="70"/>
        <v>0</v>
      </c>
      <c r="S793" s="550">
        <f t="shared" si="71"/>
        <v>0</v>
      </c>
      <c r="T793" s="547">
        <v>0</v>
      </c>
      <c r="U793" s="547">
        <v>0</v>
      </c>
      <c r="V793" s="547">
        <v>0</v>
      </c>
      <c r="X793" s="231" t="s">
        <v>19598</v>
      </c>
      <c r="Z793" s="1369"/>
      <c r="AB793" s="1361"/>
      <c r="AC793" s="1362"/>
      <c r="AD793" s="582">
        <v>778</v>
      </c>
      <c r="AE793" s="576" t="s">
        <v>19599</v>
      </c>
      <c r="AF793" s="593" t="s">
        <v>19600</v>
      </c>
      <c r="AG793" s="593" t="s">
        <v>19601</v>
      </c>
      <c r="AH793" s="593" t="s">
        <v>19602</v>
      </c>
      <c r="AI793" s="593" t="s">
        <v>19603</v>
      </c>
      <c r="AJ793" s="593" t="s">
        <v>19604</v>
      </c>
      <c r="AK793" s="594" t="s">
        <v>19605</v>
      </c>
      <c r="AL793" s="595" t="s">
        <v>19606</v>
      </c>
      <c r="AM793" s="596" t="s">
        <v>19607</v>
      </c>
      <c r="AN793" s="596" t="s">
        <v>19608</v>
      </c>
      <c r="AO793" s="539" t="s">
        <v>19609</v>
      </c>
      <c r="AP793" s="557"/>
      <c r="AQ793" s="577" t="s">
        <v>19610</v>
      </c>
      <c r="AR793" s="557"/>
      <c r="AS793" s="557"/>
      <c r="AT793" s="542" t="s">
        <v>19611</v>
      </c>
      <c r="AU793" s="499" t="s">
        <v>19612</v>
      </c>
      <c r="AV793" s="499" t="s">
        <v>19613</v>
      </c>
      <c r="AW793" s="513" t="s">
        <v>19614</v>
      </c>
      <c r="AX793" s="513" t="s">
        <v>19615</v>
      </c>
      <c r="AY793" s="612" t="s">
        <v>19616</v>
      </c>
    </row>
    <row r="794" spans="2:51" ht="15" customHeight="1" outlineLevel="1" thickBot="1">
      <c r="B794" s="1735" t="s">
        <v>19617</v>
      </c>
      <c r="C794" s="544"/>
      <c r="D794" s="544"/>
      <c r="E794" s="544"/>
      <c r="F794" s="544"/>
      <c r="G794" s="544"/>
      <c r="H794" s="545"/>
      <c r="I794" s="546"/>
      <c r="J794" s="548"/>
      <c r="K794" s="548"/>
      <c r="L794" s="539">
        <f t="shared" si="68"/>
        <v>0</v>
      </c>
      <c r="M794" s="564"/>
      <c r="N794" s="559"/>
      <c r="O794" s="564"/>
      <c r="P794" s="564"/>
      <c r="Q794" s="542">
        <f t="shared" si="69"/>
        <v>0</v>
      </c>
      <c r="R794" s="550">
        <f t="shared" si="70"/>
        <v>0</v>
      </c>
      <c r="S794" s="550">
        <f t="shared" si="71"/>
        <v>0</v>
      </c>
      <c r="T794" s="547">
        <v>0</v>
      </c>
      <c r="U794" s="547">
        <v>0</v>
      </c>
      <c r="V794" s="547">
        <v>0</v>
      </c>
      <c r="X794" s="231" t="s">
        <v>19618</v>
      </c>
      <c r="Z794" s="1369"/>
      <c r="AB794" s="1361"/>
      <c r="AC794" s="1362"/>
      <c r="AD794" s="582">
        <v>779</v>
      </c>
      <c r="AE794" s="576" t="s">
        <v>19619</v>
      </c>
      <c r="AF794" s="593" t="s">
        <v>19620</v>
      </c>
      <c r="AG794" s="593" t="s">
        <v>19621</v>
      </c>
      <c r="AH794" s="593" t="s">
        <v>19622</v>
      </c>
      <c r="AI794" s="593" t="s">
        <v>19623</v>
      </c>
      <c r="AJ794" s="593" t="s">
        <v>19624</v>
      </c>
      <c r="AK794" s="594" t="s">
        <v>19625</v>
      </c>
      <c r="AL794" s="595" t="s">
        <v>19626</v>
      </c>
      <c r="AM794" s="596" t="s">
        <v>19627</v>
      </c>
      <c r="AN794" s="596" t="s">
        <v>19628</v>
      </c>
      <c r="AO794" s="539" t="s">
        <v>19629</v>
      </c>
      <c r="AP794" s="557"/>
      <c r="AQ794" s="577" t="s">
        <v>19630</v>
      </c>
      <c r="AR794" s="557"/>
      <c r="AS794" s="557"/>
      <c r="AT794" s="542" t="s">
        <v>19631</v>
      </c>
      <c r="AU794" s="499" t="s">
        <v>19632</v>
      </c>
      <c r="AV794" s="499" t="s">
        <v>19633</v>
      </c>
      <c r="AW794" s="513" t="s">
        <v>19634</v>
      </c>
      <c r="AX794" s="513" t="s">
        <v>19635</v>
      </c>
      <c r="AY794" s="612" t="s">
        <v>19636</v>
      </c>
    </row>
    <row r="795" spans="2:51" ht="15" customHeight="1" outlineLevel="1" thickBot="1">
      <c r="B795" s="1735" t="s">
        <v>19637</v>
      </c>
      <c r="C795" s="544"/>
      <c r="D795" s="544"/>
      <c r="E795" s="544"/>
      <c r="F795" s="544"/>
      <c r="G795" s="544"/>
      <c r="H795" s="545"/>
      <c r="I795" s="546"/>
      <c r="J795" s="548"/>
      <c r="K795" s="548"/>
      <c r="L795" s="539">
        <f t="shared" si="68"/>
        <v>0</v>
      </c>
      <c r="M795" s="564"/>
      <c r="N795" s="559"/>
      <c r="O795" s="564"/>
      <c r="P795" s="564"/>
      <c r="Q795" s="542">
        <f t="shared" si="69"/>
        <v>0</v>
      </c>
      <c r="R795" s="550">
        <f t="shared" si="70"/>
        <v>0</v>
      </c>
      <c r="S795" s="550">
        <f t="shared" si="71"/>
        <v>0</v>
      </c>
      <c r="T795" s="547">
        <v>0</v>
      </c>
      <c r="U795" s="547">
        <v>0</v>
      </c>
      <c r="V795" s="547">
        <v>0</v>
      </c>
      <c r="X795" s="231" t="s">
        <v>19638</v>
      </c>
      <c r="Z795" s="1369"/>
      <c r="AB795" s="1361"/>
      <c r="AC795" s="1362"/>
      <c r="AD795" s="582">
        <v>780</v>
      </c>
      <c r="AE795" s="576" t="s">
        <v>19639</v>
      </c>
      <c r="AF795" s="593" t="s">
        <v>19640</v>
      </c>
      <c r="AG795" s="593" t="s">
        <v>19641</v>
      </c>
      <c r="AH795" s="593" t="s">
        <v>19642</v>
      </c>
      <c r="AI795" s="593" t="s">
        <v>19643</v>
      </c>
      <c r="AJ795" s="593" t="s">
        <v>19644</v>
      </c>
      <c r="AK795" s="594" t="s">
        <v>19645</v>
      </c>
      <c r="AL795" s="595" t="s">
        <v>19646</v>
      </c>
      <c r="AM795" s="596" t="s">
        <v>19647</v>
      </c>
      <c r="AN795" s="596" t="s">
        <v>19648</v>
      </c>
      <c r="AO795" s="539" t="s">
        <v>19649</v>
      </c>
      <c r="AP795" s="557"/>
      <c r="AQ795" s="577" t="s">
        <v>19650</v>
      </c>
      <c r="AR795" s="557"/>
      <c r="AS795" s="557"/>
      <c r="AT795" s="542" t="s">
        <v>19651</v>
      </c>
      <c r="AU795" s="499" t="s">
        <v>19652</v>
      </c>
      <c r="AV795" s="499" t="s">
        <v>19653</v>
      </c>
      <c r="AW795" s="513" t="s">
        <v>19654</v>
      </c>
      <c r="AX795" s="513" t="s">
        <v>19655</v>
      </c>
      <c r="AY795" s="612" t="s">
        <v>19656</v>
      </c>
    </row>
    <row r="796" spans="2:51" ht="15" customHeight="1" outlineLevel="1" thickBot="1">
      <c r="B796" s="1735" t="s">
        <v>19657</v>
      </c>
      <c r="C796" s="544"/>
      <c r="D796" s="544"/>
      <c r="E796" s="544"/>
      <c r="F796" s="544"/>
      <c r="G796" s="544"/>
      <c r="H796" s="545"/>
      <c r="I796" s="546"/>
      <c r="J796" s="548"/>
      <c r="K796" s="548"/>
      <c r="L796" s="539">
        <f t="shared" si="68"/>
        <v>0</v>
      </c>
      <c r="M796" s="564"/>
      <c r="N796" s="559"/>
      <c r="O796" s="564"/>
      <c r="P796" s="564"/>
      <c r="Q796" s="542">
        <f t="shared" si="69"/>
        <v>0</v>
      </c>
      <c r="R796" s="550">
        <f t="shared" si="70"/>
        <v>0</v>
      </c>
      <c r="S796" s="550">
        <f t="shared" si="71"/>
        <v>0</v>
      </c>
      <c r="T796" s="547">
        <v>0</v>
      </c>
      <c r="U796" s="547">
        <v>0</v>
      </c>
      <c r="V796" s="547">
        <v>0</v>
      </c>
      <c r="X796" s="231" t="s">
        <v>19658</v>
      </c>
      <c r="Z796" s="1369"/>
      <c r="AB796" s="1361"/>
      <c r="AC796" s="1362"/>
      <c r="AD796" s="582">
        <v>781</v>
      </c>
      <c r="AE796" s="576" t="s">
        <v>19659</v>
      </c>
      <c r="AF796" s="593" t="s">
        <v>19660</v>
      </c>
      <c r="AG796" s="593" t="s">
        <v>19661</v>
      </c>
      <c r="AH796" s="593" t="s">
        <v>19662</v>
      </c>
      <c r="AI796" s="593" t="s">
        <v>19663</v>
      </c>
      <c r="AJ796" s="593" t="s">
        <v>19664</v>
      </c>
      <c r="AK796" s="594" t="s">
        <v>19665</v>
      </c>
      <c r="AL796" s="595" t="s">
        <v>19666</v>
      </c>
      <c r="AM796" s="596" t="s">
        <v>19667</v>
      </c>
      <c r="AN796" s="596" t="s">
        <v>19668</v>
      </c>
      <c r="AO796" s="539" t="s">
        <v>19669</v>
      </c>
      <c r="AP796" s="557"/>
      <c r="AQ796" s="577" t="s">
        <v>19670</v>
      </c>
      <c r="AR796" s="557"/>
      <c r="AS796" s="557"/>
      <c r="AT796" s="542" t="s">
        <v>19671</v>
      </c>
      <c r="AU796" s="499" t="s">
        <v>19672</v>
      </c>
      <c r="AV796" s="499" t="s">
        <v>19673</v>
      </c>
      <c r="AW796" s="513" t="s">
        <v>19674</v>
      </c>
      <c r="AX796" s="513" t="s">
        <v>19675</v>
      </c>
      <c r="AY796" s="612" t="s">
        <v>19676</v>
      </c>
    </row>
    <row r="797" spans="2:51" ht="15" customHeight="1" outlineLevel="1" thickBot="1">
      <c r="B797" s="1735" t="s">
        <v>19677</v>
      </c>
      <c r="C797" s="544"/>
      <c r="D797" s="544"/>
      <c r="E797" s="544"/>
      <c r="F797" s="544"/>
      <c r="G797" s="544"/>
      <c r="H797" s="545"/>
      <c r="I797" s="546"/>
      <c r="J797" s="548"/>
      <c r="K797" s="548"/>
      <c r="L797" s="539">
        <f t="shared" si="68"/>
        <v>0</v>
      </c>
      <c r="M797" s="564"/>
      <c r="N797" s="559"/>
      <c r="O797" s="564"/>
      <c r="P797" s="564"/>
      <c r="Q797" s="542">
        <f t="shared" si="69"/>
        <v>0</v>
      </c>
      <c r="R797" s="550">
        <f t="shared" si="70"/>
        <v>0</v>
      </c>
      <c r="S797" s="550">
        <f t="shared" si="71"/>
        <v>0</v>
      </c>
      <c r="T797" s="547">
        <v>0</v>
      </c>
      <c r="U797" s="547">
        <v>0</v>
      </c>
      <c r="V797" s="547">
        <v>0</v>
      </c>
      <c r="X797" s="231" t="s">
        <v>19678</v>
      </c>
      <c r="Z797" s="1369"/>
      <c r="AB797" s="1361"/>
      <c r="AC797" s="1362"/>
      <c r="AD797" s="582">
        <v>782</v>
      </c>
      <c r="AE797" s="576" t="s">
        <v>19679</v>
      </c>
      <c r="AF797" s="593" t="s">
        <v>19680</v>
      </c>
      <c r="AG797" s="593" t="s">
        <v>19681</v>
      </c>
      <c r="AH797" s="593" t="s">
        <v>19682</v>
      </c>
      <c r="AI797" s="593" t="s">
        <v>19683</v>
      </c>
      <c r="AJ797" s="593" t="s">
        <v>19684</v>
      </c>
      <c r="AK797" s="594" t="s">
        <v>19685</v>
      </c>
      <c r="AL797" s="595" t="s">
        <v>19686</v>
      </c>
      <c r="AM797" s="596" t="s">
        <v>19687</v>
      </c>
      <c r="AN797" s="596" t="s">
        <v>19688</v>
      </c>
      <c r="AO797" s="539" t="s">
        <v>19689</v>
      </c>
      <c r="AP797" s="557"/>
      <c r="AQ797" s="577" t="s">
        <v>19690</v>
      </c>
      <c r="AR797" s="557"/>
      <c r="AS797" s="557"/>
      <c r="AT797" s="542" t="s">
        <v>19691</v>
      </c>
      <c r="AU797" s="499" t="s">
        <v>19692</v>
      </c>
      <c r="AV797" s="499" t="s">
        <v>19693</v>
      </c>
      <c r="AW797" s="513" t="s">
        <v>19694</v>
      </c>
      <c r="AX797" s="513" t="s">
        <v>19695</v>
      </c>
      <c r="AY797" s="612" t="s">
        <v>19696</v>
      </c>
    </row>
    <row r="798" spans="2:51" ht="15" customHeight="1" outlineLevel="1" thickBot="1">
      <c r="B798" s="1735" t="s">
        <v>19697</v>
      </c>
      <c r="C798" s="544"/>
      <c r="D798" s="544"/>
      <c r="E798" s="544"/>
      <c r="F798" s="544"/>
      <c r="G798" s="544"/>
      <c r="H798" s="545"/>
      <c r="I798" s="546"/>
      <c r="J798" s="548"/>
      <c r="K798" s="548"/>
      <c r="L798" s="539">
        <f t="shared" si="68"/>
        <v>0</v>
      </c>
      <c r="M798" s="564"/>
      <c r="N798" s="559"/>
      <c r="O798" s="564"/>
      <c r="P798" s="564"/>
      <c r="Q798" s="542">
        <f t="shared" si="69"/>
        <v>0</v>
      </c>
      <c r="R798" s="550">
        <f t="shared" si="70"/>
        <v>0</v>
      </c>
      <c r="S798" s="550">
        <f t="shared" si="71"/>
        <v>0</v>
      </c>
      <c r="T798" s="547">
        <v>0</v>
      </c>
      <c r="U798" s="547">
        <v>0</v>
      </c>
      <c r="V798" s="547">
        <v>0</v>
      </c>
      <c r="X798" s="231" t="s">
        <v>19698</v>
      </c>
      <c r="Z798" s="1369"/>
      <c r="AB798" s="1361"/>
      <c r="AC798" s="1362"/>
      <c r="AD798" s="582">
        <v>783</v>
      </c>
      <c r="AE798" s="576" t="s">
        <v>19699</v>
      </c>
      <c r="AF798" s="593" t="s">
        <v>19700</v>
      </c>
      <c r="AG798" s="593" t="s">
        <v>19701</v>
      </c>
      <c r="AH798" s="593" t="s">
        <v>19702</v>
      </c>
      <c r="AI798" s="593" t="s">
        <v>19703</v>
      </c>
      <c r="AJ798" s="593" t="s">
        <v>19704</v>
      </c>
      <c r="AK798" s="594" t="s">
        <v>19705</v>
      </c>
      <c r="AL798" s="595" t="s">
        <v>19706</v>
      </c>
      <c r="AM798" s="596" t="s">
        <v>19707</v>
      </c>
      <c r="AN798" s="596" t="s">
        <v>19708</v>
      </c>
      <c r="AO798" s="539" t="s">
        <v>19709</v>
      </c>
      <c r="AP798" s="557"/>
      <c r="AQ798" s="577" t="s">
        <v>19710</v>
      </c>
      <c r="AR798" s="557"/>
      <c r="AS798" s="557"/>
      <c r="AT798" s="542" t="s">
        <v>19711</v>
      </c>
      <c r="AU798" s="499" t="s">
        <v>19712</v>
      </c>
      <c r="AV798" s="499" t="s">
        <v>19713</v>
      </c>
      <c r="AW798" s="513" t="s">
        <v>19714</v>
      </c>
      <c r="AX798" s="513" t="s">
        <v>19715</v>
      </c>
      <c r="AY798" s="612" t="s">
        <v>19716</v>
      </c>
    </row>
    <row r="799" spans="2:51" ht="15" customHeight="1" outlineLevel="1" thickBot="1">
      <c r="B799" s="1735" t="s">
        <v>19717</v>
      </c>
      <c r="C799" s="544"/>
      <c r="D799" s="544"/>
      <c r="E799" s="544"/>
      <c r="F799" s="544"/>
      <c r="G799" s="544"/>
      <c r="H799" s="545"/>
      <c r="I799" s="546"/>
      <c r="J799" s="548"/>
      <c r="K799" s="548"/>
      <c r="L799" s="539">
        <f t="shared" si="68"/>
        <v>0</v>
      </c>
      <c r="M799" s="564"/>
      <c r="N799" s="559"/>
      <c r="O799" s="564"/>
      <c r="P799" s="564"/>
      <c r="Q799" s="542">
        <f t="shared" si="69"/>
        <v>0</v>
      </c>
      <c r="R799" s="550">
        <f t="shared" si="70"/>
        <v>0</v>
      </c>
      <c r="S799" s="550">
        <f t="shared" si="71"/>
        <v>0</v>
      </c>
      <c r="T799" s="547">
        <v>0</v>
      </c>
      <c r="U799" s="547">
        <v>0</v>
      </c>
      <c r="V799" s="547">
        <v>0</v>
      </c>
      <c r="X799" s="231" t="s">
        <v>19718</v>
      </c>
      <c r="Z799" s="1369"/>
      <c r="AB799" s="1361"/>
      <c r="AC799" s="1362"/>
      <c r="AD799" s="582">
        <v>784</v>
      </c>
      <c r="AE799" s="576" t="s">
        <v>19719</v>
      </c>
      <c r="AF799" s="593" t="s">
        <v>19720</v>
      </c>
      <c r="AG799" s="593" t="s">
        <v>19721</v>
      </c>
      <c r="AH799" s="593" t="s">
        <v>19722</v>
      </c>
      <c r="AI799" s="593" t="s">
        <v>19723</v>
      </c>
      <c r="AJ799" s="593" t="s">
        <v>19724</v>
      </c>
      <c r="AK799" s="594" t="s">
        <v>19725</v>
      </c>
      <c r="AL799" s="595" t="s">
        <v>19726</v>
      </c>
      <c r="AM799" s="596" t="s">
        <v>19727</v>
      </c>
      <c r="AN799" s="596" t="s">
        <v>19728</v>
      </c>
      <c r="AO799" s="539" t="s">
        <v>19729</v>
      </c>
      <c r="AP799" s="557"/>
      <c r="AQ799" s="577" t="s">
        <v>19730</v>
      </c>
      <c r="AR799" s="557"/>
      <c r="AS799" s="557"/>
      <c r="AT799" s="542" t="s">
        <v>19731</v>
      </c>
      <c r="AU799" s="499" t="s">
        <v>19732</v>
      </c>
      <c r="AV799" s="499" t="s">
        <v>19733</v>
      </c>
      <c r="AW799" s="513" t="s">
        <v>19734</v>
      </c>
      <c r="AX799" s="513" t="s">
        <v>19735</v>
      </c>
      <c r="AY799" s="612" t="s">
        <v>19736</v>
      </c>
    </row>
    <row r="800" spans="2:51" ht="15" customHeight="1" outlineLevel="1" thickBot="1">
      <c r="B800" s="1735" t="s">
        <v>19737</v>
      </c>
      <c r="C800" s="544"/>
      <c r="D800" s="544"/>
      <c r="E800" s="544"/>
      <c r="F800" s="544"/>
      <c r="G800" s="544"/>
      <c r="H800" s="545"/>
      <c r="I800" s="546"/>
      <c r="J800" s="548"/>
      <c r="K800" s="548"/>
      <c r="L800" s="539">
        <f t="shared" si="68"/>
        <v>0</v>
      </c>
      <c r="M800" s="564"/>
      <c r="N800" s="559"/>
      <c r="O800" s="564"/>
      <c r="P800" s="564"/>
      <c r="Q800" s="542">
        <f t="shared" si="69"/>
        <v>0</v>
      </c>
      <c r="R800" s="550">
        <f t="shared" si="70"/>
        <v>0</v>
      </c>
      <c r="S800" s="550">
        <f t="shared" si="71"/>
        <v>0</v>
      </c>
      <c r="T800" s="547">
        <v>0</v>
      </c>
      <c r="U800" s="547">
        <v>0</v>
      </c>
      <c r="V800" s="547">
        <v>0</v>
      </c>
      <c r="X800" s="231" t="s">
        <v>19738</v>
      </c>
      <c r="Z800" s="1369"/>
      <c r="AB800" s="1361"/>
      <c r="AC800" s="1362"/>
      <c r="AD800" s="582">
        <v>785</v>
      </c>
      <c r="AE800" s="576" t="s">
        <v>19739</v>
      </c>
      <c r="AF800" s="593" t="s">
        <v>19740</v>
      </c>
      <c r="AG800" s="593" t="s">
        <v>19741</v>
      </c>
      <c r="AH800" s="593" t="s">
        <v>19742</v>
      </c>
      <c r="AI800" s="593" t="s">
        <v>19743</v>
      </c>
      <c r="AJ800" s="593" t="s">
        <v>19744</v>
      </c>
      <c r="AK800" s="594" t="s">
        <v>19745</v>
      </c>
      <c r="AL800" s="595" t="s">
        <v>19746</v>
      </c>
      <c r="AM800" s="596" t="s">
        <v>19747</v>
      </c>
      <c r="AN800" s="596" t="s">
        <v>19748</v>
      </c>
      <c r="AO800" s="539" t="s">
        <v>19749</v>
      </c>
      <c r="AP800" s="557"/>
      <c r="AQ800" s="577" t="s">
        <v>19750</v>
      </c>
      <c r="AR800" s="557"/>
      <c r="AS800" s="557"/>
      <c r="AT800" s="542" t="s">
        <v>19751</v>
      </c>
      <c r="AU800" s="499" t="s">
        <v>19752</v>
      </c>
      <c r="AV800" s="499" t="s">
        <v>19753</v>
      </c>
      <c r="AW800" s="513" t="s">
        <v>19754</v>
      </c>
      <c r="AX800" s="513" t="s">
        <v>19755</v>
      </c>
      <c r="AY800" s="612" t="s">
        <v>19756</v>
      </c>
    </row>
    <row r="801" spans="2:51" ht="15" customHeight="1" outlineLevel="1" thickBot="1">
      <c r="B801" s="1735" t="s">
        <v>19757</v>
      </c>
      <c r="C801" s="544"/>
      <c r="D801" s="544"/>
      <c r="E801" s="544"/>
      <c r="F801" s="544"/>
      <c r="G801" s="544"/>
      <c r="H801" s="545"/>
      <c r="I801" s="546"/>
      <c r="J801" s="548"/>
      <c r="K801" s="548"/>
      <c r="L801" s="539">
        <f t="shared" si="68"/>
        <v>0</v>
      </c>
      <c r="M801" s="564"/>
      <c r="N801" s="559"/>
      <c r="O801" s="564"/>
      <c r="P801" s="564"/>
      <c r="Q801" s="542">
        <f t="shared" si="69"/>
        <v>0</v>
      </c>
      <c r="R801" s="550">
        <f t="shared" si="70"/>
        <v>0</v>
      </c>
      <c r="S801" s="550">
        <f t="shared" si="71"/>
        <v>0</v>
      </c>
      <c r="T801" s="547">
        <v>0</v>
      </c>
      <c r="U801" s="547">
        <v>0</v>
      </c>
      <c r="V801" s="547">
        <v>0</v>
      </c>
      <c r="X801" s="231" t="s">
        <v>19758</v>
      </c>
      <c r="Z801" s="1369"/>
      <c r="AB801" s="1361"/>
      <c r="AC801" s="1362"/>
      <c r="AD801" s="582">
        <v>786</v>
      </c>
      <c r="AE801" s="576" t="s">
        <v>19759</v>
      </c>
      <c r="AF801" s="593" t="s">
        <v>19760</v>
      </c>
      <c r="AG801" s="593" t="s">
        <v>19761</v>
      </c>
      <c r="AH801" s="593" t="s">
        <v>19762</v>
      </c>
      <c r="AI801" s="593" t="s">
        <v>19763</v>
      </c>
      <c r="AJ801" s="593" t="s">
        <v>19764</v>
      </c>
      <c r="AK801" s="594" t="s">
        <v>19765</v>
      </c>
      <c r="AL801" s="595" t="s">
        <v>19766</v>
      </c>
      <c r="AM801" s="596" t="s">
        <v>19767</v>
      </c>
      <c r="AN801" s="596" t="s">
        <v>19768</v>
      </c>
      <c r="AO801" s="539" t="s">
        <v>19769</v>
      </c>
      <c r="AP801" s="557"/>
      <c r="AQ801" s="577" t="s">
        <v>19770</v>
      </c>
      <c r="AR801" s="557"/>
      <c r="AS801" s="557"/>
      <c r="AT801" s="542" t="s">
        <v>19771</v>
      </c>
      <c r="AU801" s="499" t="s">
        <v>19772</v>
      </c>
      <c r="AV801" s="499" t="s">
        <v>19773</v>
      </c>
      <c r="AW801" s="513" t="s">
        <v>19774</v>
      </c>
      <c r="AX801" s="513" t="s">
        <v>19775</v>
      </c>
      <c r="AY801" s="612" t="s">
        <v>19776</v>
      </c>
    </row>
    <row r="802" spans="2:51" ht="15" customHeight="1" outlineLevel="1" thickBot="1">
      <c r="B802" s="1735" t="s">
        <v>19777</v>
      </c>
      <c r="C802" s="544"/>
      <c r="D802" s="544"/>
      <c r="E802" s="544"/>
      <c r="F802" s="544"/>
      <c r="G802" s="544"/>
      <c r="H802" s="545"/>
      <c r="I802" s="546"/>
      <c r="J802" s="548"/>
      <c r="K802" s="548"/>
      <c r="L802" s="539">
        <f t="shared" si="68"/>
        <v>0</v>
      </c>
      <c r="M802" s="564"/>
      <c r="N802" s="559"/>
      <c r="O802" s="564"/>
      <c r="P802" s="564"/>
      <c r="Q802" s="542">
        <f t="shared" si="69"/>
        <v>0</v>
      </c>
      <c r="R802" s="550">
        <f t="shared" si="70"/>
        <v>0</v>
      </c>
      <c r="S802" s="550">
        <f t="shared" si="71"/>
        <v>0</v>
      </c>
      <c r="T802" s="547">
        <v>0</v>
      </c>
      <c r="U802" s="547">
        <v>0</v>
      </c>
      <c r="V802" s="547">
        <v>0</v>
      </c>
      <c r="X802" s="231" t="s">
        <v>19778</v>
      </c>
      <c r="Z802" s="1369"/>
      <c r="AB802" s="1361"/>
      <c r="AC802" s="1362"/>
      <c r="AD802" s="582">
        <v>787</v>
      </c>
      <c r="AE802" s="576" t="s">
        <v>19779</v>
      </c>
      <c r="AF802" s="593" t="s">
        <v>19780</v>
      </c>
      <c r="AG802" s="593" t="s">
        <v>19781</v>
      </c>
      <c r="AH802" s="593" t="s">
        <v>19782</v>
      </c>
      <c r="AI802" s="593" t="s">
        <v>19783</v>
      </c>
      <c r="AJ802" s="593" t="s">
        <v>19784</v>
      </c>
      <c r="AK802" s="594" t="s">
        <v>19785</v>
      </c>
      <c r="AL802" s="595" t="s">
        <v>19786</v>
      </c>
      <c r="AM802" s="596" t="s">
        <v>19787</v>
      </c>
      <c r="AN802" s="596" t="s">
        <v>19788</v>
      </c>
      <c r="AO802" s="539" t="s">
        <v>19789</v>
      </c>
      <c r="AP802" s="557"/>
      <c r="AQ802" s="577" t="s">
        <v>19790</v>
      </c>
      <c r="AR802" s="557"/>
      <c r="AS802" s="557"/>
      <c r="AT802" s="542" t="s">
        <v>19791</v>
      </c>
      <c r="AU802" s="499" t="s">
        <v>19792</v>
      </c>
      <c r="AV802" s="499" t="s">
        <v>19793</v>
      </c>
      <c r="AW802" s="513" t="s">
        <v>19794</v>
      </c>
      <c r="AX802" s="513" t="s">
        <v>19795</v>
      </c>
      <c r="AY802" s="612" t="s">
        <v>19796</v>
      </c>
    </row>
    <row r="803" spans="2:51" ht="15" customHeight="1" outlineLevel="1" thickBot="1">
      <c r="B803" s="1735" t="s">
        <v>19797</v>
      </c>
      <c r="C803" s="544"/>
      <c r="D803" s="544"/>
      <c r="E803" s="544"/>
      <c r="F803" s="544"/>
      <c r="G803" s="544"/>
      <c r="H803" s="545"/>
      <c r="I803" s="546"/>
      <c r="J803" s="548"/>
      <c r="K803" s="548"/>
      <c r="L803" s="539">
        <f t="shared" si="68"/>
        <v>0</v>
      </c>
      <c r="M803" s="564"/>
      <c r="N803" s="559"/>
      <c r="O803" s="564"/>
      <c r="P803" s="564"/>
      <c r="Q803" s="542">
        <f t="shared" si="69"/>
        <v>0</v>
      </c>
      <c r="R803" s="550">
        <f t="shared" si="70"/>
        <v>0</v>
      </c>
      <c r="S803" s="550">
        <f t="shared" si="71"/>
        <v>0</v>
      </c>
      <c r="T803" s="547">
        <v>0</v>
      </c>
      <c r="U803" s="547">
        <v>0</v>
      </c>
      <c r="V803" s="547">
        <v>0</v>
      </c>
      <c r="X803" s="231" t="s">
        <v>19798</v>
      </c>
      <c r="Z803" s="1369"/>
      <c r="AB803" s="1361"/>
      <c r="AC803" s="1362"/>
      <c r="AD803" s="582">
        <v>788</v>
      </c>
      <c r="AE803" s="576" t="s">
        <v>19799</v>
      </c>
      <c r="AF803" s="593" t="s">
        <v>19800</v>
      </c>
      <c r="AG803" s="593" t="s">
        <v>19801</v>
      </c>
      <c r="AH803" s="593" t="s">
        <v>19802</v>
      </c>
      <c r="AI803" s="593" t="s">
        <v>19803</v>
      </c>
      <c r="AJ803" s="593" t="s">
        <v>19804</v>
      </c>
      <c r="AK803" s="594" t="s">
        <v>19805</v>
      </c>
      <c r="AL803" s="595" t="s">
        <v>19806</v>
      </c>
      <c r="AM803" s="596" t="s">
        <v>19807</v>
      </c>
      <c r="AN803" s="596" t="s">
        <v>19808</v>
      </c>
      <c r="AO803" s="539" t="s">
        <v>19809</v>
      </c>
      <c r="AP803" s="557"/>
      <c r="AQ803" s="577" t="s">
        <v>19810</v>
      </c>
      <c r="AR803" s="557"/>
      <c r="AS803" s="557"/>
      <c r="AT803" s="542" t="s">
        <v>19811</v>
      </c>
      <c r="AU803" s="499" t="s">
        <v>19812</v>
      </c>
      <c r="AV803" s="499" t="s">
        <v>19813</v>
      </c>
      <c r="AW803" s="513" t="s">
        <v>19814</v>
      </c>
      <c r="AX803" s="513" t="s">
        <v>19815</v>
      </c>
      <c r="AY803" s="612" t="s">
        <v>19816</v>
      </c>
    </row>
    <row r="804" spans="2:51" ht="15" customHeight="1" outlineLevel="1" thickBot="1">
      <c r="B804" s="1735" t="s">
        <v>19817</v>
      </c>
      <c r="C804" s="544"/>
      <c r="D804" s="544"/>
      <c r="E804" s="544"/>
      <c r="F804" s="544"/>
      <c r="G804" s="544"/>
      <c r="H804" s="545"/>
      <c r="I804" s="546"/>
      <c r="J804" s="548"/>
      <c r="K804" s="548"/>
      <c r="L804" s="539">
        <f t="shared" si="68"/>
        <v>0</v>
      </c>
      <c r="M804" s="564"/>
      <c r="N804" s="559"/>
      <c r="O804" s="564"/>
      <c r="P804" s="564"/>
      <c r="Q804" s="542">
        <f t="shared" si="69"/>
        <v>0</v>
      </c>
      <c r="R804" s="550">
        <f t="shared" si="70"/>
        <v>0</v>
      </c>
      <c r="S804" s="550">
        <f t="shared" si="71"/>
        <v>0</v>
      </c>
      <c r="T804" s="547">
        <v>0</v>
      </c>
      <c r="U804" s="547">
        <v>0</v>
      </c>
      <c r="V804" s="547">
        <v>0</v>
      </c>
      <c r="X804" s="231" t="s">
        <v>19818</v>
      </c>
      <c r="Z804" s="1369"/>
      <c r="AB804" s="1361"/>
      <c r="AC804" s="1362"/>
      <c r="AD804" s="582">
        <v>789</v>
      </c>
      <c r="AE804" s="576" t="s">
        <v>19819</v>
      </c>
      <c r="AF804" s="593" t="s">
        <v>19820</v>
      </c>
      <c r="AG804" s="593" t="s">
        <v>19821</v>
      </c>
      <c r="AH804" s="593" t="s">
        <v>19822</v>
      </c>
      <c r="AI804" s="593" t="s">
        <v>19823</v>
      </c>
      <c r="AJ804" s="593" t="s">
        <v>19824</v>
      </c>
      <c r="AK804" s="594" t="s">
        <v>19825</v>
      </c>
      <c r="AL804" s="595" t="s">
        <v>19826</v>
      </c>
      <c r="AM804" s="596" t="s">
        <v>19827</v>
      </c>
      <c r="AN804" s="596" t="s">
        <v>19828</v>
      </c>
      <c r="AO804" s="539" t="s">
        <v>19829</v>
      </c>
      <c r="AP804" s="557"/>
      <c r="AQ804" s="577" t="s">
        <v>19830</v>
      </c>
      <c r="AR804" s="557"/>
      <c r="AS804" s="557"/>
      <c r="AT804" s="542" t="s">
        <v>19831</v>
      </c>
      <c r="AU804" s="499" t="s">
        <v>19832</v>
      </c>
      <c r="AV804" s="499" t="s">
        <v>19833</v>
      </c>
      <c r="AW804" s="513" t="s">
        <v>19834</v>
      </c>
      <c r="AX804" s="513" t="s">
        <v>19835</v>
      </c>
      <c r="AY804" s="612" t="s">
        <v>19836</v>
      </c>
    </row>
    <row r="805" spans="2:51" ht="15" customHeight="1" outlineLevel="1" thickBot="1">
      <c r="B805" s="1735" t="s">
        <v>19837</v>
      </c>
      <c r="C805" s="544"/>
      <c r="D805" s="544"/>
      <c r="E805" s="544"/>
      <c r="F805" s="544"/>
      <c r="G805" s="544"/>
      <c r="H805" s="545"/>
      <c r="I805" s="546"/>
      <c r="J805" s="548"/>
      <c r="K805" s="548"/>
      <c r="L805" s="539">
        <f t="shared" si="68"/>
        <v>0</v>
      </c>
      <c r="M805" s="564"/>
      <c r="N805" s="559"/>
      <c r="O805" s="564"/>
      <c r="P805" s="564"/>
      <c r="Q805" s="542">
        <f t="shared" si="69"/>
        <v>0</v>
      </c>
      <c r="R805" s="550">
        <f t="shared" si="70"/>
        <v>0</v>
      </c>
      <c r="S805" s="550">
        <f t="shared" si="71"/>
        <v>0</v>
      </c>
      <c r="T805" s="547">
        <v>0</v>
      </c>
      <c r="U805" s="547">
        <v>0</v>
      </c>
      <c r="V805" s="547">
        <v>0</v>
      </c>
      <c r="X805" s="231" t="s">
        <v>19838</v>
      </c>
      <c r="Z805" s="1369"/>
      <c r="AB805" s="1361"/>
      <c r="AC805" s="1362"/>
      <c r="AD805" s="582">
        <v>790</v>
      </c>
      <c r="AE805" s="576" t="s">
        <v>19839</v>
      </c>
      <c r="AF805" s="593" t="s">
        <v>19840</v>
      </c>
      <c r="AG805" s="593" t="s">
        <v>19841</v>
      </c>
      <c r="AH805" s="593" t="s">
        <v>19842</v>
      </c>
      <c r="AI805" s="593" t="s">
        <v>19843</v>
      </c>
      <c r="AJ805" s="593" t="s">
        <v>19844</v>
      </c>
      <c r="AK805" s="594" t="s">
        <v>19845</v>
      </c>
      <c r="AL805" s="595" t="s">
        <v>19846</v>
      </c>
      <c r="AM805" s="596" t="s">
        <v>19847</v>
      </c>
      <c r="AN805" s="596" t="s">
        <v>19848</v>
      </c>
      <c r="AO805" s="539" t="s">
        <v>19849</v>
      </c>
      <c r="AP805" s="557"/>
      <c r="AQ805" s="577" t="s">
        <v>19850</v>
      </c>
      <c r="AR805" s="557"/>
      <c r="AS805" s="557"/>
      <c r="AT805" s="542" t="s">
        <v>19851</v>
      </c>
      <c r="AU805" s="499" t="s">
        <v>19852</v>
      </c>
      <c r="AV805" s="499" t="s">
        <v>19853</v>
      </c>
      <c r="AW805" s="513" t="s">
        <v>19854</v>
      </c>
      <c r="AX805" s="513" t="s">
        <v>19855</v>
      </c>
      <c r="AY805" s="612" t="s">
        <v>19856</v>
      </c>
    </row>
    <row r="806" spans="2:51" ht="15" customHeight="1" outlineLevel="1" thickBot="1">
      <c r="B806" s="1735" t="s">
        <v>19857</v>
      </c>
      <c r="C806" s="544"/>
      <c r="D806" s="544"/>
      <c r="E806" s="544"/>
      <c r="F806" s="544"/>
      <c r="G806" s="544"/>
      <c r="H806" s="545"/>
      <c r="I806" s="546"/>
      <c r="J806" s="548"/>
      <c r="K806" s="548"/>
      <c r="L806" s="539">
        <f t="shared" si="68"/>
        <v>0</v>
      </c>
      <c r="M806" s="564"/>
      <c r="N806" s="559"/>
      <c r="O806" s="564"/>
      <c r="P806" s="564"/>
      <c r="Q806" s="542">
        <f t="shared" si="69"/>
        <v>0</v>
      </c>
      <c r="R806" s="550">
        <f t="shared" si="70"/>
        <v>0</v>
      </c>
      <c r="S806" s="550">
        <f t="shared" si="71"/>
        <v>0</v>
      </c>
      <c r="T806" s="547">
        <v>0</v>
      </c>
      <c r="U806" s="547">
        <v>0</v>
      </c>
      <c r="V806" s="547">
        <v>0</v>
      </c>
      <c r="X806" s="231" t="s">
        <v>19858</v>
      </c>
      <c r="Z806" s="1369"/>
      <c r="AB806" s="1361"/>
      <c r="AC806" s="1362"/>
      <c r="AD806" s="582">
        <v>791</v>
      </c>
      <c r="AE806" s="576" t="s">
        <v>19859</v>
      </c>
      <c r="AF806" s="593" t="s">
        <v>19860</v>
      </c>
      <c r="AG806" s="593" t="s">
        <v>19861</v>
      </c>
      <c r="AH806" s="593" t="s">
        <v>19862</v>
      </c>
      <c r="AI806" s="593" t="s">
        <v>19863</v>
      </c>
      <c r="AJ806" s="593" t="s">
        <v>19864</v>
      </c>
      <c r="AK806" s="594" t="s">
        <v>19865</v>
      </c>
      <c r="AL806" s="595" t="s">
        <v>19866</v>
      </c>
      <c r="AM806" s="596" t="s">
        <v>19867</v>
      </c>
      <c r="AN806" s="596" t="s">
        <v>19868</v>
      </c>
      <c r="AO806" s="539" t="s">
        <v>19869</v>
      </c>
      <c r="AP806" s="557"/>
      <c r="AQ806" s="577" t="s">
        <v>19870</v>
      </c>
      <c r="AR806" s="557"/>
      <c r="AS806" s="557"/>
      <c r="AT806" s="542" t="s">
        <v>19871</v>
      </c>
      <c r="AU806" s="499" t="s">
        <v>19872</v>
      </c>
      <c r="AV806" s="499" t="s">
        <v>19873</v>
      </c>
      <c r="AW806" s="513" t="s">
        <v>19874</v>
      </c>
      <c r="AX806" s="513" t="s">
        <v>19875</v>
      </c>
      <c r="AY806" s="612" t="s">
        <v>19876</v>
      </c>
    </row>
    <row r="807" spans="2:51" ht="15" customHeight="1" outlineLevel="1" thickBot="1">
      <c r="B807" s="1735" t="s">
        <v>19877</v>
      </c>
      <c r="C807" s="544"/>
      <c r="D807" s="544"/>
      <c r="E807" s="544"/>
      <c r="F807" s="544"/>
      <c r="G807" s="544"/>
      <c r="H807" s="545"/>
      <c r="I807" s="546"/>
      <c r="J807" s="548"/>
      <c r="K807" s="548"/>
      <c r="L807" s="539">
        <f t="shared" si="68"/>
        <v>0</v>
      </c>
      <c r="M807" s="564"/>
      <c r="N807" s="559"/>
      <c r="O807" s="564"/>
      <c r="P807" s="564"/>
      <c r="Q807" s="542">
        <f t="shared" si="69"/>
        <v>0</v>
      </c>
      <c r="R807" s="550">
        <f t="shared" si="70"/>
        <v>0</v>
      </c>
      <c r="S807" s="550">
        <f t="shared" si="71"/>
        <v>0</v>
      </c>
      <c r="T807" s="547">
        <v>0</v>
      </c>
      <c r="U807" s="547">
        <v>0</v>
      </c>
      <c r="V807" s="547">
        <v>0</v>
      </c>
      <c r="X807" s="231" t="s">
        <v>19878</v>
      </c>
      <c r="Z807" s="1369"/>
      <c r="AB807" s="1361"/>
      <c r="AC807" s="1362"/>
      <c r="AD807" s="582">
        <v>792</v>
      </c>
      <c r="AE807" s="576" t="s">
        <v>19879</v>
      </c>
      <c r="AF807" s="593" t="s">
        <v>19880</v>
      </c>
      <c r="AG807" s="593" t="s">
        <v>19881</v>
      </c>
      <c r="AH807" s="593" t="s">
        <v>19882</v>
      </c>
      <c r="AI807" s="593" t="s">
        <v>19883</v>
      </c>
      <c r="AJ807" s="593" t="s">
        <v>19884</v>
      </c>
      <c r="AK807" s="594" t="s">
        <v>19885</v>
      </c>
      <c r="AL807" s="595" t="s">
        <v>19886</v>
      </c>
      <c r="AM807" s="596" t="s">
        <v>19887</v>
      </c>
      <c r="AN807" s="596" t="s">
        <v>19888</v>
      </c>
      <c r="AO807" s="539" t="s">
        <v>19889</v>
      </c>
      <c r="AP807" s="557"/>
      <c r="AQ807" s="577" t="s">
        <v>19890</v>
      </c>
      <c r="AR807" s="557"/>
      <c r="AS807" s="557"/>
      <c r="AT807" s="542" t="s">
        <v>19891</v>
      </c>
      <c r="AU807" s="499" t="s">
        <v>19892</v>
      </c>
      <c r="AV807" s="499" t="s">
        <v>19893</v>
      </c>
      <c r="AW807" s="513" t="s">
        <v>19894</v>
      </c>
      <c r="AX807" s="513" t="s">
        <v>19895</v>
      </c>
      <c r="AY807" s="612" t="s">
        <v>19896</v>
      </c>
    </row>
    <row r="808" spans="2:51" ht="15" customHeight="1" outlineLevel="1" thickBot="1">
      <c r="B808" s="1735" t="s">
        <v>19897</v>
      </c>
      <c r="C808" s="544"/>
      <c r="D808" s="544"/>
      <c r="E808" s="544"/>
      <c r="F808" s="544"/>
      <c r="G808" s="544"/>
      <c r="H808" s="545"/>
      <c r="I808" s="546"/>
      <c r="J808" s="548"/>
      <c r="K808" s="548"/>
      <c r="L808" s="539">
        <f t="shared" si="68"/>
        <v>0</v>
      </c>
      <c r="M808" s="564"/>
      <c r="N808" s="559"/>
      <c r="O808" s="564"/>
      <c r="P808" s="564"/>
      <c r="Q808" s="542">
        <f t="shared" si="69"/>
        <v>0</v>
      </c>
      <c r="R808" s="550">
        <f t="shared" si="70"/>
        <v>0</v>
      </c>
      <c r="S808" s="550">
        <f t="shared" si="71"/>
        <v>0</v>
      </c>
      <c r="T808" s="547">
        <v>0</v>
      </c>
      <c r="U808" s="547">
        <v>0</v>
      </c>
      <c r="V808" s="547">
        <v>0</v>
      </c>
      <c r="X808" s="231" t="s">
        <v>19898</v>
      </c>
      <c r="Z808" s="1369"/>
      <c r="AB808" s="1361"/>
      <c r="AC808" s="1362"/>
      <c r="AD808" s="582">
        <v>793</v>
      </c>
      <c r="AE808" s="576" t="s">
        <v>19899</v>
      </c>
      <c r="AF808" s="593" t="s">
        <v>19900</v>
      </c>
      <c r="AG808" s="593" t="s">
        <v>19901</v>
      </c>
      <c r="AH808" s="593" t="s">
        <v>19902</v>
      </c>
      <c r="AI808" s="593" t="s">
        <v>19903</v>
      </c>
      <c r="AJ808" s="593" t="s">
        <v>19904</v>
      </c>
      <c r="AK808" s="594" t="s">
        <v>19905</v>
      </c>
      <c r="AL808" s="595" t="s">
        <v>19906</v>
      </c>
      <c r="AM808" s="596" t="s">
        <v>19907</v>
      </c>
      <c r="AN808" s="596" t="s">
        <v>19908</v>
      </c>
      <c r="AO808" s="539" t="s">
        <v>19909</v>
      </c>
      <c r="AP808" s="557"/>
      <c r="AQ808" s="577" t="s">
        <v>19910</v>
      </c>
      <c r="AR808" s="557"/>
      <c r="AS808" s="557"/>
      <c r="AT808" s="542" t="s">
        <v>19911</v>
      </c>
      <c r="AU808" s="499" t="s">
        <v>19912</v>
      </c>
      <c r="AV808" s="499" t="s">
        <v>19913</v>
      </c>
      <c r="AW808" s="513" t="s">
        <v>19914</v>
      </c>
      <c r="AX808" s="513" t="s">
        <v>19915</v>
      </c>
      <c r="AY808" s="612" t="s">
        <v>19916</v>
      </c>
    </row>
    <row r="809" spans="2:51" ht="15" customHeight="1" outlineLevel="1" thickBot="1">
      <c r="B809" s="1735" t="s">
        <v>19917</v>
      </c>
      <c r="C809" s="544"/>
      <c r="D809" s="544"/>
      <c r="E809" s="544"/>
      <c r="F809" s="544"/>
      <c r="G809" s="544"/>
      <c r="H809" s="545"/>
      <c r="I809" s="546"/>
      <c r="J809" s="548"/>
      <c r="K809" s="548"/>
      <c r="L809" s="539">
        <f t="shared" si="68"/>
        <v>0</v>
      </c>
      <c r="M809" s="564"/>
      <c r="N809" s="559"/>
      <c r="O809" s="564"/>
      <c r="P809" s="564"/>
      <c r="Q809" s="542">
        <f t="shared" si="69"/>
        <v>0</v>
      </c>
      <c r="R809" s="550">
        <f t="shared" si="70"/>
        <v>0</v>
      </c>
      <c r="S809" s="550">
        <f t="shared" si="71"/>
        <v>0</v>
      </c>
      <c r="T809" s="547">
        <v>0</v>
      </c>
      <c r="U809" s="547">
        <v>0</v>
      </c>
      <c r="V809" s="547">
        <v>0</v>
      </c>
      <c r="X809" s="231" t="s">
        <v>19918</v>
      </c>
      <c r="Z809" s="1369"/>
      <c r="AB809" s="1361"/>
      <c r="AC809" s="1362"/>
      <c r="AD809" s="582">
        <v>794</v>
      </c>
      <c r="AE809" s="576" t="s">
        <v>19919</v>
      </c>
      <c r="AF809" s="593" t="s">
        <v>19920</v>
      </c>
      <c r="AG809" s="593" t="s">
        <v>19921</v>
      </c>
      <c r="AH809" s="593" t="s">
        <v>19922</v>
      </c>
      <c r="AI809" s="593" t="s">
        <v>19923</v>
      </c>
      <c r="AJ809" s="593" t="s">
        <v>19924</v>
      </c>
      <c r="AK809" s="594" t="s">
        <v>19925</v>
      </c>
      <c r="AL809" s="595" t="s">
        <v>19926</v>
      </c>
      <c r="AM809" s="596" t="s">
        <v>19927</v>
      </c>
      <c r="AN809" s="596" t="s">
        <v>19928</v>
      </c>
      <c r="AO809" s="539" t="s">
        <v>19929</v>
      </c>
      <c r="AP809" s="557"/>
      <c r="AQ809" s="577" t="s">
        <v>19930</v>
      </c>
      <c r="AR809" s="557"/>
      <c r="AS809" s="557"/>
      <c r="AT809" s="542" t="s">
        <v>19931</v>
      </c>
      <c r="AU809" s="499" t="s">
        <v>19932</v>
      </c>
      <c r="AV809" s="499" t="s">
        <v>19933</v>
      </c>
      <c r="AW809" s="513" t="s">
        <v>19934</v>
      </c>
      <c r="AX809" s="513" t="s">
        <v>19935</v>
      </c>
      <c r="AY809" s="612" t="s">
        <v>19936</v>
      </c>
    </row>
    <row r="810" spans="2:51" ht="15" customHeight="1" outlineLevel="1" thickBot="1">
      <c r="B810" s="1735" t="s">
        <v>19937</v>
      </c>
      <c r="C810" s="544"/>
      <c r="D810" s="544"/>
      <c r="E810" s="544"/>
      <c r="F810" s="544"/>
      <c r="G810" s="544"/>
      <c r="H810" s="545"/>
      <c r="I810" s="546"/>
      <c r="J810" s="548"/>
      <c r="K810" s="548"/>
      <c r="L810" s="539">
        <f t="shared" si="68"/>
        <v>0</v>
      </c>
      <c r="M810" s="564"/>
      <c r="N810" s="559"/>
      <c r="O810" s="564"/>
      <c r="P810" s="564"/>
      <c r="Q810" s="542">
        <f t="shared" si="69"/>
        <v>0</v>
      </c>
      <c r="R810" s="550">
        <f t="shared" si="70"/>
        <v>0</v>
      </c>
      <c r="S810" s="550">
        <f t="shared" si="71"/>
        <v>0</v>
      </c>
      <c r="T810" s="547">
        <v>0</v>
      </c>
      <c r="U810" s="547">
        <v>0</v>
      </c>
      <c r="V810" s="547">
        <v>0</v>
      </c>
      <c r="X810" s="231" t="s">
        <v>19938</v>
      </c>
      <c r="Z810" s="1369"/>
      <c r="AB810" s="1361"/>
      <c r="AC810" s="1362"/>
      <c r="AD810" s="582">
        <v>795</v>
      </c>
      <c r="AE810" s="576" t="s">
        <v>19939</v>
      </c>
      <c r="AF810" s="593" t="s">
        <v>19940</v>
      </c>
      <c r="AG810" s="593" t="s">
        <v>19941</v>
      </c>
      <c r="AH810" s="593" t="s">
        <v>19942</v>
      </c>
      <c r="AI810" s="593" t="s">
        <v>19943</v>
      </c>
      <c r="AJ810" s="593" t="s">
        <v>19944</v>
      </c>
      <c r="AK810" s="594" t="s">
        <v>19945</v>
      </c>
      <c r="AL810" s="595" t="s">
        <v>19946</v>
      </c>
      <c r="AM810" s="596" t="s">
        <v>19947</v>
      </c>
      <c r="AN810" s="596" t="s">
        <v>19948</v>
      </c>
      <c r="AO810" s="539" t="s">
        <v>19949</v>
      </c>
      <c r="AP810" s="557"/>
      <c r="AQ810" s="577" t="s">
        <v>19950</v>
      </c>
      <c r="AR810" s="557"/>
      <c r="AS810" s="557"/>
      <c r="AT810" s="542" t="s">
        <v>19951</v>
      </c>
      <c r="AU810" s="499" t="s">
        <v>19952</v>
      </c>
      <c r="AV810" s="499" t="s">
        <v>19953</v>
      </c>
      <c r="AW810" s="513" t="s">
        <v>19954</v>
      </c>
      <c r="AX810" s="513" t="s">
        <v>19955</v>
      </c>
      <c r="AY810" s="612" t="s">
        <v>19956</v>
      </c>
    </row>
    <row r="811" spans="2:51" ht="15" customHeight="1" outlineLevel="1" thickBot="1">
      <c r="B811" s="1735" t="s">
        <v>19957</v>
      </c>
      <c r="C811" s="544"/>
      <c r="D811" s="544"/>
      <c r="E811" s="544"/>
      <c r="F811" s="544"/>
      <c r="G811" s="544"/>
      <c r="H811" s="545"/>
      <c r="I811" s="546"/>
      <c r="J811" s="548"/>
      <c r="K811" s="548"/>
      <c r="L811" s="539">
        <f t="shared" si="68"/>
        <v>0</v>
      </c>
      <c r="M811" s="564"/>
      <c r="N811" s="559"/>
      <c r="O811" s="564"/>
      <c r="P811" s="564"/>
      <c r="Q811" s="542">
        <f t="shared" si="69"/>
        <v>0</v>
      </c>
      <c r="R811" s="550">
        <f t="shared" si="70"/>
        <v>0</v>
      </c>
      <c r="S811" s="550">
        <f t="shared" si="71"/>
        <v>0</v>
      </c>
      <c r="T811" s="547">
        <v>0</v>
      </c>
      <c r="U811" s="547">
        <v>0</v>
      </c>
      <c r="V811" s="547">
        <v>0</v>
      </c>
      <c r="X811" s="231" t="s">
        <v>19958</v>
      </c>
      <c r="Z811" s="1369"/>
      <c r="AB811" s="1361"/>
      <c r="AC811" s="1362"/>
      <c r="AD811" s="582">
        <v>796</v>
      </c>
      <c r="AE811" s="576" t="s">
        <v>19959</v>
      </c>
      <c r="AF811" s="593" t="s">
        <v>19960</v>
      </c>
      <c r="AG811" s="593" t="s">
        <v>19961</v>
      </c>
      <c r="AH811" s="593" t="s">
        <v>19962</v>
      </c>
      <c r="AI811" s="593" t="s">
        <v>19963</v>
      </c>
      <c r="AJ811" s="593" t="s">
        <v>19964</v>
      </c>
      <c r="AK811" s="594" t="s">
        <v>19965</v>
      </c>
      <c r="AL811" s="595" t="s">
        <v>19966</v>
      </c>
      <c r="AM811" s="596" t="s">
        <v>19967</v>
      </c>
      <c r="AN811" s="596" t="s">
        <v>19968</v>
      </c>
      <c r="AO811" s="539" t="s">
        <v>19969</v>
      </c>
      <c r="AP811" s="557"/>
      <c r="AQ811" s="577" t="s">
        <v>19970</v>
      </c>
      <c r="AR811" s="557"/>
      <c r="AS811" s="557"/>
      <c r="AT811" s="542" t="s">
        <v>19971</v>
      </c>
      <c r="AU811" s="499" t="s">
        <v>19972</v>
      </c>
      <c r="AV811" s="499" t="s">
        <v>19973</v>
      </c>
      <c r="AW811" s="513" t="s">
        <v>19974</v>
      </c>
      <c r="AX811" s="513" t="s">
        <v>19975</v>
      </c>
      <c r="AY811" s="612" t="s">
        <v>19976</v>
      </c>
    </row>
    <row r="812" spans="2:51" ht="15" customHeight="1" outlineLevel="1" thickBot="1">
      <c r="B812" s="1735" t="s">
        <v>19977</v>
      </c>
      <c r="C812" s="544"/>
      <c r="D812" s="544"/>
      <c r="E812" s="544"/>
      <c r="F812" s="544"/>
      <c r="G812" s="544"/>
      <c r="H812" s="545"/>
      <c r="I812" s="546"/>
      <c r="J812" s="548"/>
      <c r="K812" s="548"/>
      <c r="L812" s="539">
        <f t="shared" ref="L812:L818" si="72">I812*J812</f>
        <v>0</v>
      </c>
      <c r="M812" s="564"/>
      <c r="N812" s="559"/>
      <c r="O812" s="564"/>
      <c r="P812" s="564"/>
      <c r="Q812" s="542">
        <f t="shared" ref="Q812:Q818" si="73">IF(N812=0,0,((1+N812)*(1+C$825))-1)</f>
        <v>0</v>
      </c>
      <c r="R812" s="550">
        <f t="shared" ref="R812:R818" si="74">Q812*K812</f>
        <v>0</v>
      </c>
      <c r="S812" s="550">
        <f t="shared" ref="S812:S818" si="75" xml:space="preserve"> N812*K812</f>
        <v>0</v>
      </c>
      <c r="T812" s="547">
        <v>0</v>
      </c>
      <c r="U812" s="547">
        <v>0</v>
      </c>
      <c r="V812" s="547">
        <v>0</v>
      </c>
      <c r="X812" s="231" t="s">
        <v>19978</v>
      </c>
      <c r="Z812" s="1369"/>
      <c r="AB812" s="1361"/>
      <c r="AC812" s="1362"/>
      <c r="AD812" s="582">
        <v>797</v>
      </c>
      <c r="AE812" s="576" t="s">
        <v>19979</v>
      </c>
      <c r="AF812" s="593" t="s">
        <v>19980</v>
      </c>
      <c r="AG812" s="593" t="s">
        <v>19981</v>
      </c>
      <c r="AH812" s="593" t="s">
        <v>19982</v>
      </c>
      <c r="AI812" s="593" t="s">
        <v>19983</v>
      </c>
      <c r="AJ812" s="593" t="s">
        <v>19984</v>
      </c>
      <c r="AK812" s="594" t="s">
        <v>19985</v>
      </c>
      <c r="AL812" s="595" t="s">
        <v>19986</v>
      </c>
      <c r="AM812" s="596" t="s">
        <v>19987</v>
      </c>
      <c r="AN812" s="596" t="s">
        <v>19988</v>
      </c>
      <c r="AO812" s="539" t="s">
        <v>19989</v>
      </c>
      <c r="AP812" s="557"/>
      <c r="AQ812" s="577" t="s">
        <v>19990</v>
      </c>
      <c r="AR812" s="557"/>
      <c r="AS812" s="557"/>
      <c r="AT812" s="542" t="s">
        <v>19991</v>
      </c>
      <c r="AU812" s="499" t="s">
        <v>19992</v>
      </c>
      <c r="AV812" s="499" t="s">
        <v>19993</v>
      </c>
      <c r="AW812" s="513" t="s">
        <v>19994</v>
      </c>
      <c r="AX812" s="513" t="s">
        <v>19995</v>
      </c>
      <c r="AY812" s="612" t="s">
        <v>19996</v>
      </c>
    </row>
    <row r="813" spans="2:51" ht="15" customHeight="1" outlineLevel="1" thickBot="1">
      <c r="B813" s="1735" t="s">
        <v>19997</v>
      </c>
      <c r="C813" s="544"/>
      <c r="D813" s="544"/>
      <c r="E813" s="544"/>
      <c r="F813" s="544"/>
      <c r="G813" s="544"/>
      <c r="H813" s="545"/>
      <c r="I813" s="546"/>
      <c r="J813" s="548"/>
      <c r="K813" s="548"/>
      <c r="L813" s="539">
        <f t="shared" si="72"/>
        <v>0</v>
      </c>
      <c r="M813" s="564"/>
      <c r="N813" s="559"/>
      <c r="O813" s="564"/>
      <c r="P813" s="564"/>
      <c r="Q813" s="542">
        <f t="shared" si="73"/>
        <v>0</v>
      </c>
      <c r="R813" s="550">
        <f t="shared" si="74"/>
        <v>0</v>
      </c>
      <c r="S813" s="550">
        <f t="shared" si="75"/>
        <v>0</v>
      </c>
      <c r="T813" s="547">
        <v>0</v>
      </c>
      <c r="U813" s="547">
        <v>0</v>
      </c>
      <c r="V813" s="547">
        <v>0</v>
      </c>
      <c r="X813" s="231" t="s">
        <v>19998</v>
      </c>
      <c r="Z813" s="1369"/>
      <c r="AB813" s="1361"/>
      <c r="AC813" s="1362"/>
      <c r="AD813" s="582">
        <v>798</v>
      </c>
      <c r="AE813" s="576" t="s">
        <v>19999</v>
      </c>
      <c r="AF813" s="593" t="s">
        <v>20000</v>
      </c>
      <c r="AG813" s="593" t="s">
        <v>20001</v>
      </c>
      <c r="AH813" s="593" t="s">
        <v>20002</v>
      </c>
      <c r="AI813" s="593" t="s">
        <v>20003</v>
      </c>
      <c r="AJ813" s="593" t="s">
        <v>20004</v>
      </c>
      <c r="AK813" s="594" t="s">
        <v>20005</v>
      </c>
      <c r="AL813" s="595" t="s">
        <v>20006</v>
      </c>
      <c r="AM813" s="596" t="s">
        <v>20007</v>
      </c>
      <c r="AN813" s="596" t="s">
        <v>20008</v>
      </c>
      <c r="AO813" s="539" t="s">
        <v>20009</v>
      </c>
      <c r="AP813" s="557"/>
      <c r="AQ813" s="577" t="s">
        <v>20010</v>
      </c>
      <c r="AR813" s="557"/>
      <c r="AS813" s="557"/>
      <c r="AT813" s="542" t="s">
        <v>20011</v>
      </c>
      <c r="AU813" s="499" t="s">
        <v>20012</v>
      </c>
      <c r="AV813" s="499" t="s">
        <v>20013</v>
      </c>
      <c r="AW813" s="513" t="s">
        <v>20014</v>
      </c>
      <c r="AX813" s="513" t="s">
        <v>20015</v>
      </c>
      <c r="AY813" s="612" t="s">
        <v>20016</v>
      </c>
    </row>
    <row r="814" spans="2:51" ht="15" customHeight="1" outlineLevel="1" thickBot="1">
      <c r="B814" s="1735" t="s">
        <v>20017</v>
      </c>
      <c r="C814" s="544"/>
      <c r="D814" s="544"/>
      <c r="E814" s="544"/>
      <c r="F814" s="544"/>
      <c r="G814" s="544"/>
      <c r="H814" s="545"/>
      <c r="I814" s="546"/>
      <c r="J814" s="548"/>
      <c r="K814" s="548"/>
      <c r="L814" s="539">
        <f>I814*J814</f>
        <v>0</v>
      </c>
      <c r="M814" s="564"/>
      <c r="N814" s="559"/>
      <c r="O814" s="564"/>
      <c r="P814" s="564"/>
      <c r="Q814" s="542">
        <f t="shared" si="73"/>
        <v>0</v>
      </c>
      <c r="R814" s="550">
        <f t="shared" si="74"/>
        <v>0</v>
      </c>
      <c r="S814" s="550">
        <f t="shared" si="75"/>
        <v>0</v>
      </c>
      <c r="T814" s="547">
        <v>0</v>
      </c>
      <c r="U814" s="547">
        <v>0</v>
      </c>
      <c r="V814" s="547">
        <v>0</v>
      </c>
      <c r="X814" s="231" t="s">
        <v>20018</v>
      </c>
      <c r="Z814" s="1369"/>
      <c r="AB814" s="1361"/>
      <c r="AC814" s="1362"/>
      <c r="AD814" s="582">
        <v>799</v>
      </c>
      <c r="AE814" s="576" t="s">
        <v>20019</v>
      </c>
      <c r="AF814" s="593" t="s">
        <v>20020</v>
      </c>
      <c r="AG814" s="593" t="s">
        <v>20021</v>
      </c>
      <c r="AH814" s="593" t="s">
        <v>20022</v>
      </c>
      <c r="AI814" s="593" t="s">
        <v>20023</v>
      </c>
      <c r="AJ814" s="593" t="s">
        <v>20024</v>
      </c>
      <c r="AK814" s="594" t="s">
        <v>20025</v>
      </c>
      <c r="AL814" s="595" t="s">
        <v>20026</v>
      </c>
      <c r="AM814" s="596" t="s">
        <v>20027</v>
      </c>
      <c r="AN814" s="596" t="s">
        <v>20028</v>
      </c>
      <c r="AO814" s="539" t="s">
        <v>20029</v>
      </c>
      <c r="AP814" s="557"/>
      <c r="AQ814" s="577" t="s">
        <v>20030</v>
      </c>
      <c r="AR814" s="557"/>
      <c r="AS814" s="557"/>
      <c r="AT814" s="542" t="s">
        <v>20031</v>
      </c>
      <c r="AU814" s="499" t="s">
        <v>20032</v>
      </c>
      <c r="AV814" s="499" t="s">
        <v>20033</v>
      </c>
      <c r="AW814" s="513" t="s">
        <v>20034</v>
      </c>
      <c r="AX814" s="513" t="s">
        <v>20035</v>
      </c>
      <c r="AY814" s="612" t="s">
        <v>20036</v>
      </c>
    </row>
    <row r="815" spans="2:51" ht="15" customHeight="1" outlineLevel="1" thickBot="1">
      <c r="B815" s="1735" t="s">
        <v>20037</v>
      </c>
      <c r="C815" s="544"/>
      <c r="D815" s="544"/>
      <c r="E815" s="544"/>
      <c r="F815" s="544"/>
      <c r="G815" s="544"/>
      <c r="H815" s="545"/>
      <c r="I815" s="546"/>
      <c r="J815" s="548"/>
      <c r="K815" s="548"/>
      <c r="L815" s="539">
        <f t="shared" si="72"/>
        <v>0</v>
      </c>
      <c r="M815" s="564"/>
      <c r="N815" s="559"/>
      <c r="O815" s="564"/>
      <c r="P815" s="564"/>
      <c r="Q815" s="542">
        <f t="shared" si="73"/>
        <v>0</v>
      </c>
      <c r="R815" s="550">
        <f t="shared" si="74"/>
        <v>0</v>
      </c>
      <c r="S815" s="550">
        <f t="shared" si="75"/>
        <v>0</v>
      </c>
      <c r="T815" s="547">
        <v>0</v>
      </c>
      <c r="U815" s="547">
        <v>0</v>
      </c>
      <c r="V815" s="547">
        <v>0</v>
      </c>
      <c r="X815" s="231" t="s">
        <v>20038</v>
      </c>
      <c r="Z815" s="1369"/>
      <c r="AB815" s="1361"/>
      <c r="AC815" s="1362"/>
      <c r="AD815" s="582">
        <v>800</v>
      </c>
      <c r="AE815" s="576" t="s">
        <v>20039</v>
      </c>
      <c r="AF815" s="593" t="s">
        <v>20040</v>
      </c>
      <c r="AG815" s="593" t="s">
        <v>20041</v>
      </c>
      <c r="AH815" s="593" t="s">
        <v>20042</v>
      </c>
      <c r="AI815" s="593" t="s">
        <v>20043</v>
      </c>
      <c r="AJ815" s="593" t="s">
        <v>20044</v>
      </c>
      <c r="AK815" s="594" t="s">
        <v>20045</v>
      </c>
      <c r="AL815" s="595" t="s">
        <v>20046</v>
      </c>
      <c r="AM815" s="596" t="s">
        <v>20047</v>
      </c>
      <c r="AN815" s="596" t="s">
        <v>20048</v>
      </c>
      <c r="AO815" s="539" t="s">
        <v>20049</v>
      </c>
      <c r="AP815" s="557"/>
      <c r="AQ815" s="577" t="s">
        <v>20050</v>
      </c>
      <c r="AR815" s="557"/>
      <c r="AS815" s="557"/>
      <c r="AT815" s="542" t="s">
        <v>20051</v>
      </c>
      <c r="AU815" s="499" t="s">
        <v>20052</v>
      </c>
      <c r="AV815" s="499" t="s">
        <v>20053</v>
      </c>
      <c r="AW815" s="513" t="s">
        <v>20054</v>
      </c>
      <c r="AX815" s="513" t="s">
        <v>20055</v>
      </c>
      <c r="AY815" s="612" t="s">
        <v>20056</v>
      </c>
    </row>
    <row r="816" spans="2:51" ht="15" customHeight="1" outlineLevel="1" thickBot="1">
      <c r="B816" s="1735" t="s">
        <v>20057</v>
      </c>
      <c r="C816" s="544"/>
      <c r="D816" s="544"/>
      <c r="E816" s="544"/>
      <c r="F816" s="544"/>
      <c r="G816" s="544"/>
      <c r="H816" s="545"/>
      <c r="I816" s="546"/>
      <c r="J816" s="548"/>
      <c r="K816" s="548"/>
      <c r="L816" s="539">
        <f t="shared" si="72"/>
        <v>0</v>
      </c>
      <c r="M816" s="564"/>
      <c r="N816" s="559"/>
      <c r="O816" s="564"/>
      <c r="P816" s="564"/>
      <c r="Q816" s="542">
        <f t="shared" si="73"/>
        <v>0</v>
      </c>
      <c r="R816" s="550">
        <f t="shared" si="74"/>
        <v>0</v>
      </c>
      <c r="S816" s="550">
        <f t="shared" si="75"/>
        <v>0</v>
      </c>
      <c r="T816" s="547">
        <v>0</v>
      </c>
      <c r="U816" s="547">
        <v>0</v>
      </c>
      <c r="V816" s="547">
        <v>0</v>
      </c>
      <c r="X816" s="231" t="s">
        <v>20058</v>
      </c>
      <c r="Z816" s="1369"/>
      <c r="AB816" s="1361"/>
      <c r="AC816" s="1362"/>
      <c r="AD816" s="582">
        <v>801</v>
      </c>
      <c r="AE816" s="576" t="s">
        <v>20059</v>
      </c>
      <c r="AF816" s="593" t="s">
        <v>20060</v>
      </c>
      <c r="AG816" s="593" t="s">
        <v>20061</v>
      </c>
      <c r="AH816" s="593" t="s">
        <v>20062</v>
      </c>
      <c r="AI816" s="593" t="s">
        <v>20063</v>
      </c>
      <c r="AJ816" s="593" t="s">
        <v>20064</v>
      </c>
      <c r="AK816" s="594" t="s">
        <v>20065</v>
      </c>
      <c r="AL816" s="595" t="s">
        <v>20066</v>
      </c>
      <c r="AM816" s="596" t="s">
        <v>20067</v>
      </c>
      <c r="AN816" s="596" t="s">
        <v>20068</v>
      </c>
      <c r="AO816" s="539" t="s">
        <v>20069</v>
      </c>
      <c r="AP816" s="557"/>
      <c r="AQ816" s="577" t="s">
        <v>20070</v>
      </c>
      <c r="AR816" s="557"/>
      <c r="AS816" s="557"/>
      <c r="AT816" s="542" t="s">
        <v>20071</v>
      </c>
      <c r="AU816" s="499" t="s">
        <v>20072</v>
      </c>
      <c r="AV816" s="499" t="s">
        <v>20073</v>
      </c>
      <c r="AW816" s="513" t="s">
        <v>20074</v>
      </c>
      <c r="AX816" s="513" t="s">
        <v>20075</v>
      </c>
      <c r="AY816" s="612" t="s">
        <v>20076</v>
      </c>
    </row>
    <row r="817" spans="2:51" ht="15" customHeight="1" outlineLevel="1" thickBot="1">
      <c r="B817" s="1735" t="s">
        <v>20077</v>
      </c>
      <c r="C817" s="544"/>
      <c r="D817" s="544"/>
      <c r="E817" s="544"/>
      <c r="F817" s="544"/>
      <c r="G817" s="544"/>
      <c r="H817" s="545"/>
      <c r="I817" s="546"/>
      <c r="J817" s="548"/>
      <c r="K817" s="548"/>
      <c r="L817" s="539">
        <f t="shared" si="72"/>
        <v>0</v>
      </c>
      <c r="M817" s="564"/>
      <c r="N817" s="559"/>
      <c r="O817" s="564"/>
      <c r="P817" s="564"/>
      <c r="Q817" s="542">
        <f t="shared" si="73"/>
        <v>0</v>
      </c>
      <c r="R817" s="550">
        <f t="shared" si="74"/>
        <v>0</v>
      </c>
      <c r="S817" s="550">
        <f t="shared" si="75"/>
        <v>0</v>
      </c>
      <c r="T817" s="547">
        <v>0</v>
      </c>
      <c r="U817" s="547">
        <v>0</v>
      </c>
      <c r="V817" s="547">
        <v>0</v>
      </c>
      <c r="X817" s="231" t="s">
        <v>20078</v>
      </c>
      <c r="Z817" s="1369"/>
      <c r="AB817" s="1361"/>
      <c r="AC817" s="1362"/>
      <c r="AD817" s="582">
        <v>802</v>
      </c>
      <c r="AE817" s="576" t="s">
        <v>20079</v>
      </c>
      <c r="AF817" s="593" t="s">
        <v>20080</v>
      </c>
      <c r="AG817" s="593" t="s">
        <v>20081</v>
      </c>
      <c r="AH817" s="593" t="s">
        <v>20082</v>
      </c>
      <c r="AI817" s="593" t="s">
        <v>20083</v>
      </c>
      <c r="AJ817" s="593" t="s">
        <v>20084</v>
      </c>
      <c r="AK817" s="594" t="s">
        <v>20085</v>
      </c>
      <c r="AL817" s="595" t="s">
        <v>20086</v>
      </c>
      <c r="AM817" s="596" t="s">
        <v>20087</v>
      </c>
      <c r="AN817" s="596" t="s">
        <v>20088</v>
      </c>
      <c r="AO817" s="539" t="s">
        <v>20089</v>
      </c>
      <c r="AP817" s="557"/>
      <c r="AQ817" s="577" t="s">
        <v>20090</v>
      </c>
      <c r="AR817" s="557"/>
      <c r="AS817" s="557"/>
      <c r="AT817" s="542" t="s">
        <v>20091</v>
      </c>
      <c r="AU817" s="499" t="s">
        <v>20092</v>
      </c>
      <c r="AV817" s="499" t="s">
        <v>20093</v>
      </c>
      <c r="AW817" s="513" t="s">
        <v>20094</v>
      </c>
      <c r="AX817" s="513" t="s">
        <v>20095</v>
      </c>
      <c r="AY817" s="612" t="s">
        <v>20096</v>
      </c>
    </row>
    <row r="818" spans="2:51">
      <c r="B818" s="1735" t="s">
        <v>20097</v>
      </c>
      <c r="C818" s="544"/>
      <c r="D818" s="544"/>
      <c r="E818" s="544"/>
      <c r="F818" s="544"/>
      <c r="G818" s="544"/>
      <c r="H818" s="545"/>
      <c r="I818" s="546"/>
      <c r="J818" s="548"/>
      <c r="K818" s="548"/>
      <c r="L818" s="539">
        <f t="shared" si="72"/>
        <v>0</v>
      </c>
      <c r="M818" s="564"/>
      <c r="N818" s="559"/>
      <c r="O818" s="564"/>
      <c r="P818" s="564"/>
      <c r="Q818" s="542">
        <f t="shared" si="73"/>
        <v>0</v>
      </c>
      <c r="R818" s="550">
        <f t="shared" si="74"/>
        <v>0</v>
      </c>
      <c r="S818" s="550">
        <f t="shared" si="75"/>
        <v>0</v>
      </c>
      <c r="T818" s="547">
        <v>0</v>
      </c>
      <c r="U818" s="547">
        <v>0</v>
      </c>
      <c r="V818" s="547">
        <v>0</v>
      </c>
      <c r="X818" s="231" t="s">
        <v>20098</v>
      </c>
      <c r="Z818" s="1369"/>
      <c r="AB818" s="1361"/>
      <c r="AC818" s="1362"/>
      <c r="AD818" s="582">
        <v>803</v>
      </c>
      <c r="AE818" s="576" t="s">
        <v>20099</v>
      </c>
      <c r="AF818" s="593" t="s">
        <v>20100</v>
      </c>
      <c r="AG818" s="593" t="s">
        <v>20101</v>
      </c>
      <c r="AH818" s="593" t="s">
        <v>20102</v>
      </c>
      <c r="AI818" s="593" t="s">
        <v>20103</v>
      </c>
      <c r="AJ818" s="593" t="s">
        <v>20104</v>
      </c>
      <c r="AK818" s="594" t="s">
        <v>20105</v>
      </c>
      <c r="AL818" s="595" t="s">
        <v>20106</v>
      </c>
      <c r="AM818" s="596" t="s">
        <v>20107</v>
      </c>
      <c r="AN818" s="596" t="s">
        <v>20108</v>
      </c>
      <c r="AO818" s="539" t="s">
        <v>20109</v>
      </c>
      <c r="AP818" s="557"/>
      <c r="AQ818" s="577" t="s">
        <v>20110</v>
      </c>
      <c r="AR818" s="557"/>
      <c r="AS818" s="557"/>
      <c r="AT818" s="542" t="s">
        <v>20111</v>
      </c>
      <c r="AU818" s="499" t="s">
        <v>20112</v>
      </c>
      <c r="AV818" s="499" t="s">
        <v>20113</v>
      </c>
      <c r="AW818" s="513" t="s">
        <v>20114</v>
      </c>
      <c r="AX818" s="513" t="s">
        <v>20115</v>
      </c>
      <c r="AY818" s="612" t="s">
        <v>20116</v>
      </c>
    </row>
    <row r="819" spans="2:51" ht="15" thickBot="1">
      <c r="B819" s="1737" t="s">
        <v>20117</v>
      </c>
      <c r="C819" s="535"/>
      <c r="D819" s="560"/>
      <c r="E819" s="560"/>
      <c r="F819" s="560"/>
      <c r="G819" s="560"/>
      <c r="H819" s="560"/>
      <c r="I819" s="535"/>
      <c r="J819" s="536">
        <f>SUM(J619:J818)</f>
        <v>-6.2E-2</v>
      </c>
      <c r="K819" s="536">
        <f>SUM(K619:K818)</f>
        <v>-6.2E-2</v>
      </c>
      <c r="L819" s="537">
        <f>SUM(L619:L818)</f>
        <v>-4.6712328767123279E-2</v>
      </c>
      <c r="M819" s="535"/>
      <c r="N819" s="535"/>
      <c r="O819" s="565"/>
      <c r="P819" s="565"/>
      <c r="Q819" s="535"/>
      <c r="R819" s="536">
        <f>SUM(R619:R818)</f>
        <v>-5.8147319999990452E-5</v>
      </c>
      <c r="S819" s="536">
        <f>SUM(S619:S818)</f>
        <v>3.7324E-4</v>
      </c>
      <c r="T819" s="536">
        <f>SUM(T619:T818)</f>
        <v>0</v>
      </c>
      <c r="U819" s="536">
        <f>SUM(U619:U818)</f>
        <v>-6.2E-2</v>
      </c>
      <c r="V819" s="551">
        <f>SUM(V619:V818)</f>
        <v>-6.2E-2</v>
      </c>
      <c r="X819" s="232" t="s">
        <v>20118</v>
      </c>
      <c r="Z819" s="1370"/>
      <c r="AB819" s="1361"/>
      <c r="AC819" s="1362"/>
      <c r="AD819" s="583">
        <v>804</v>
      </c>
      <c r="AE819" s="584" t="s">
        <v>20117</v>
      </c>
      <c r="AF819" s="535"/>
      <c r="AG819" s="599"/>
      <c r="AH819" s="599"/>
      <c r="AI819" s="599"/>
      <c r="AJ819" s="599"/>
      <c r="AK819" s="599"/>
      <c r="AL819" s="535"/>
      <c r="AM819" s="605" t="s">
        <v>20119</v>
      </c>
      <c r="AN819" s="605" t="s">
        <v>20120</v>
      </c>
      <c r="AO819" s="537" t="s">
        <v>20121</v>
      </c>
      <c r="AP819" s="535"/>
      <c r="AQ819" s="535"/>
      <c r="AR819" s="535"/>
      <c r="AS819" s="535"/>
      <c r="AT819" s="535"/>
      <c r="AU819" s="605" t="s">
        <v>20122</v>
      </c>
      <c r="AV819" s="605" t="s">
        <v>20123</v>
      </c>
      <c r="AW819" s="605" t="s">
        <v>20124</v>
      </c>
      <c r="AX819" s="605" t="s">
        <v>20125</v>
      </c>
      <c r="AY819" s="609" t="s">
        <v>20126</v>
      </c>
    </row>
    <row r="820" spans="2:51" ht="15" thickBot="1">
      <c r="B820" s="1749"/>
      <c r="C820" s="1750"/>
      <c r="D820" s="1750"/>
      <c r="E820" s="1750"/>
      <c r="F820" s="1750"/>
      <c r="G820" s="1750"/>
      <c r="H820" s="1750"/>
      <c r="I820" s="1739"/>
      <c r="J820" s="1751"/>
      <c r="K820" s="1751"/>
      <c r="L820" s="1740"/>
      <c r="M820" s="1739"/>
      <c r="N820" s="1739"/>
      <c r="O820" s="1739"/>
      <c r="P820" s="1739"/>
      <c r="Q820" s="1739"/>
      <c r="R820" s="1751"/>
      <c r="S820" s="1751"/>
      <c r="T820" s="1751"/>
      <c r="U820" s="1751"/>
      <c r="V820" s="1751"/>
      <c r="AB820" s="1361"/>
      <c r="AC820" s="1362"/>
      <c r="AD820" s="1752"/>
      <c r="AE820" s="1753"/>
      <c r="AF820" s="1754"/>
      <c r="AG820" s="1754"/>
      <c r="AH820" s="1754"/>
      <c r="AI820" s="1754"/>
      <c r="AJ820" s="1754"/>
      <c r="AK820" s="1754"/>
      <c r="AL820" s="1744"/>
      <c r="AM820" s="1755"/>
      <c r="AN820" s="1755"/>
      <c r="AO820" s="1745"/>
      <c r="AP820" s="1744"/>
      <c r="AQ820" s="1744"/>
      <c r="AR820" s="1756"/>
      <c r="AS820" s="1744"/>
      <c r="AT820" s="1744"/>
      <c r="AU820" s="1755"/>
      <c r="AV820" s="1755"/>
      <c r="AW820" s="1755"/>
      <c r="AX820" s="1755"/>
      <c r="AY820" s="1755"/>
    </row>
    <row r="821" spans="2:51" ht="15" thickBot="1">
      <c r="B821" s="1757" t="s">
        <v>20127</v>
      </c>
      <c r="C821" s="1758"/>
      <c r="D821" s="570"/>
      <c r="E821" s="570"/>
      <c r="F821" s="570"/>
      <c r="G821" s="570"/>
      <c r="H821" s="570"/>
      <c r="I821" s="570"/>
      <c r="J821" s="568">
        <f>SUM(J210,J413,J616,J819)</f>
        <v>-12999.341999999995</v>
      </c>
      <c r="K821" s="568">
        <f>SUM(K210,K413,K616,K819)</f>
        <v>-14981.484999999995</v>
      </c>
      <c r="L821" s="1759">
        <f>SUM(L210,L413,L616,L819)</f>
        <v>-179391.30545015907</v>
      </c>
      <c r="M821" s="570"/>
      <c r="N821" s="570"/>
      <c r="O821" s="570"/>
      <c r="P821" s="570"/>
      <c r="Q821" s="570"/>
      <c r="R821" s="568">
        <f>SUM(R210,R413,R616,R819)</f>
        <v>-427.52988633901924</v>
      </c>
      <c r="S821" s="568">
        <f>SUM(S210,S413,S616,S819)</f>
        <v>-311.79858910000007</v>
      </c>
      <c r="T821" s="568">
        <f>SUM(T210,T413,T616,T819)</f>
        <v>80.311999999999998</v>
      </c>
      <c r="U821" s="568">
        <f>SUM(U210,U413,U616,U819)</f>
        <v>-12926.427999999998</v>
      </c>
      <c r="V821" s="569">
        <f>SUM(V210,V413,V616,V819)</f>
        <v>-17603.246000000003</v>
      </c>
      <c r="X821" s="400" t="s">
        <v>20128</v>
      </c>
      <c r="Z821" s="1372"/>
      <c r="AB821" s="1361"/>
      <c r="AC821" s="1362"/>
      <c r="AD821" s="585">
        <v>805</v>
      </c>
      <c r="AE821" s="586" t="s">
        <v>20127</v>
      </c>
      <c r="AF821" s="570"/>
      <c r="AG821" s="570"/>
      <c r="AH821" s="570"/>
      <c r="AI821" s="570"/>
      <c r="AJ821" s="570"/>
      <c r="AK821" s="570"/>
      <c r="AL821" s="570"/>
      <c r="AM821" s="606" t="s">
        <v>20129</v>
      </c>
      <c r="AN821" s="606" t="s">
        <v>20130</v>
      </c>
      <c r="AO821" s="1759" t="s">
        <v>20131</v>
      </c>
      <c r="AP821" s="570"/>
      <c r="AQ821" s="570"/>
      <c r="AR821" s="570"/>
      <c r="AS821" s="570"/>
      <c r="AT821" s="570"/>
      <c r="AU821" s="606" t="s">
        <v>20132</v>
      </c>
      <c r="AV821" s="606" t="s">
        <v>20133</v>
      </c>
      <c r="AW821" s="606" t="s">
        <v>20134</v>
      </c>
      <c r="AX821" s="606" t="s">
        <v>20135</v>
      </c>
      <c r="AY821" s="610" t="s">
        <v>20136</v>
      </c>
    </row>
    <row r="822" spans="2:51" ht="15" thickBot="1">
      <c r="B822" s="1760"/>
      <c r="C822" s="1739"/>
      <c r="D822" s="1739"/>
      <c r="E822" s="1739"/>
      <c r="F822" s="1739"/>
      <c r="G822" s="1739"/>
      <c r="H822" s="1739"/>
      <c r="I822" s="1739"/>
      <c r="J822" s="1739"/>
      <c r="K822" s="1739"/>
      <c r="L822" s="1739"/>
      <c r="M822" s="1739"/>
      <c r="N822" s="1739"/>
      <c r="O822" s="1739"/>
      <c r="P822" s="1739"/>
      <c r="Q822" s="1739"/>
      <c r="R822" s="1739"/>
      <c r="S822" s="1739"/>
      <c r="T822" s="1739"/>
      <c r="U822" s="1739"/>
      <c r="V822" s="1739"/>
      <c r="AB822" s="1361"/>
      <c r="AC822" s="1362"/>
      <c r="AD822" s="1733"/>
      <c r="AE822" s="1761"/>
      <c r="AF822" s="1762"/>
      <c r="AG822" s="1762"/>
      <c r="AH822" s="1762"/>
      <c r="AI822" s="1762"/>
      <c r="AJ822" s="1762"/>
      <c r="AK822" s="1762"/>
      <c r="AL822" s="1763"/>
      <c r="AM822" s="1763"/>
      <c r="AN822" s="1763"/>
      <c r="AO822" s="1756"/>
      <c r="AP822" s="1756"/>
      <c r="AQ822" s="1756"/>
      <c r="AR822" s="1756"/>
      <c r="AS822" s="1744"/>
      <c r="AT822" s="1756"/>
      <c r="AU822" s="1756"/>
      <c r="AV822" s="1756"/>
      <c r="AW822" s="1756"/>
      <c r="AX822" s="1756"/>
      <c r="AY822" s="1756"/>
    </row>
    <row r="823" spans="2:51" ht="15" thickBot="1">
      <c r="B823" s="233" t="s">
        <v>20137</v>
      </c>
      <c r="C823" s="1739"/>
      <c r="D823" s="1739"/>
      <c r="E823" s="1739"/>
      <c r="F823" s="1739"/>
      <c r="G823" s="1739"/>
      <c r="H823" s="1739"/>
      <c r="I823" s="1739"/>
      <c r="J823" s="1739"/>
      <c r="K823" s="1739"/>
      <c r="L823" s="1739"/>
      <c r="M823" s="1739"/>
      <c r="N823" s="1739"/>
      <c r="O823" s="1739"/>
      <c r="P823" s="1739"/>
      <c r="Q823" s="1739"/>
      <c r="R823" s="1739"/>
      <c r="S823" s="1739"/>
      <c r="T823" s="1739"/>
      <c r="U823" s="1739"/>
      <c r="V823" s="1739"/>
      <c r="AB823" s="1361"/>
      <c r="AC823" s="1362"/>
      <c r="AD823" s="1229" t="s">
        <v>20138</v>
      </c>
      <c r="AE823" s="323" t="s">
        <v>20137</v>
      </c>
      <c r="AF823" s="1763"/>
      <c r="AG823" s="1763"/>
      <c r="AH823" s="1763"/>
      <c r="AI823" s="1763"/>
      <c r="AJ823" s="1763"/>
      <c r="AK823" s="1763"/>
      <c r="AL823" s="1763"/>
      <c r="AM823" s="1763"/>
      <c r="AN823" s="1763"/>
      <c r="AO823" s="1756"/>
      <c r="AP823" s="1756"/>
      <c r="AQ823" s="1756"/>
      <c r="AR823" s="1756"/>
      <c r="AS823" s="1744"/>
      <c r="AT823" s="1756"/>
      <c r="AU823" s="1756"/>
      <c r="AV823" s="1756"/>
      <c r="AW823" s="1756"/>
      <c r="AX823" s="1756"/>
      <c r="AY823" s="1756"/>
    </row>
    <row r="824" spans="2:51" ht="15" thickBot="1">
      <c r="B824" s="1764" t="s">
        <v>20139</v>
      </c>
      <c r="C824" s="571">
        <v>1.4999999999999999E-2</v>
      </c>
      <c r="D824" s="1739"/>
      <c r="E824" s="1739"/>
      <c r="F824" s="1739"/>
      <c r="G824" s="1739"/>
      <c r="H824" s="1739"/>
      <c r="I824" s="1739"/>
      <c r="J824" s="1739"/>
      <c r="K824" s="1739"/>
      <c r="L824" s="1739"/>
      <c r="M824" s="1739"/>
      <c r="N824" s="1739"/>
      <c r="O824" s="1739"/>
      <c r="P824" s="1739"/>
      <c r="Q824" s="1739"/>
      <c r="R824" s="1739"/>
      <c r="S824" s="1739"/>
      <c r="T824" s="1739"/>
      <c r="U824" s="1739"/>
      <c r="V824" s="1765"/>
      <c r="X824" s="230" t="s">
        <v>20140</v>
      </c>
      <c r="Z824" s="1368"/>
      <c r="AB824" s="1361"/>
      <c r="AC824" s="1362"/>
      <c r="AD824" s="1766">
        <v>806</v>
      </c>
      <c r="AE824" s="1767" t="s">
        <v>20141</v>
      </c>
      <c r="AF824" s="597" t="s">
        <v>20142</v>
      </c>
      <c r="AG824" s="602"/>
      <c r="AH824" s="602"/>
      <c r="AI824" s="602"/>
      <c r="AJ824" s="602"/>
      <c r="AK824" s="602"/>
      <c r="AL824" s="602"/>
      <c r="AM824" s="602"/>
      <c r="AN824" s="602"/>
      <c r="AO824" s="602"/>
      <c r="AP824" s="602"/>
      <c r="AQ824" s="602"/>
      <c r="AR824" s="602"/>
      <c r="AS824" s="602"/>
      <c r="AT824" s="602"/>
      <c r="AU824" s="602"/>
      <c r="AV824" s="613"/>
      <c r="AW824" s="613"/>
      <c r="AX824" s="613"/>
      <c r="AY824" s="614"/>
    </row>
    <row r="825" spans="2:51" ht="15" thickBot="1">
      <c r="B825" s="1768" t="s">
        <v>20143</v>
      </c>
      <c r="C825" s="571">
        <v>7.0000000000000001E-3</v>
      </c>
      <c r="D825" s="1739"/>
      <c r="E825" s="1739"/>
      <c r="F825" s="1739"/>
      <c r="G825" s="1739"/>
      <c r="H825" s="1739"/>
      <c r="I825" s="1739"/>
      <c r="J825" s="1739"/>
      <c r="K825" s="1739"/>
      <c r="L825" s="1739"/>
      <c r="M825" s="1739"/>
      <c r="N825" s="1739"/>
      <c r="O825" s="1739"/>
      <c r="P825" s="1739"/>
      <c r="Q825" s="1739"/>
      <c r="R825" s="1739"/>
      <c r="S825" s="1739"/>
      <c r="T825" s="1739"/>
      <c r="U825" s="1739"/>
      <c r="V825" s="1765"/>
      <c r="X825" s="232" t="s">
        <v>20144</v>
      </c>
      <c r="Z825" s="1370"/>
      <c r="AB825" s="1361"/>
      <c r="AC825" s="1362"/>
      <c r="AD825" s="1769">
        <v>807</v>
      </c>
      <c r="AE825" s="1770" t="s">
        <v>20145</v>
      </c>
      <c r="AF825" s="598" t="s">
        <v>20146</v>
      </c>
      <c r="AG825" s="603"/>
      <c r="AH825" s="603"/>
      <c r="AI825" s="603"/>
      <c r="AJ825" s="603"/>
      <c r="AK825" s="603"/>
      <c r="AL825" s="603"/>
      <c r="AM825" s="603"/>
      <c r="AN825" s="603"/>
      <c r="AO825" s="603"/>
      <c r="AP825" s="603"/>
      <c r="AQ825" s="603"/>
      <c r="AR825" s="603"/>
      <c r="AS825" s="603"/>
      <c r="AT825" s="603"/>
      <c r="AU825" s="603"/>
      <c r="AV825" s="615"/>
      <c r="AW825" s="615"/>
      <c r="AX825" s="615"/>
      <c r="AY825" s="616"/>
    </row>
    <row r="826" spans="2:51" ht="15" thickBot="1">
      <c r="B826" s="1760"/>
      <c r="C826" s="1739"/>
      <c r="D826" s="1739"/>
      <c r="E826" s="1739"/>
      <c r="F826" s="1739"/>
      <c r="G826" s="1739"/>
      <c r="H826" s="1739"/>
      <c r="I826" s="1739"/>
      <c r="J826" s="1739"/>
      <c r="K826" s="1739"/>
      <c r="L826" s="1739"/>
      <c r="M826" s="1739"/>
      <c r="N826" s="1739"/>
      <c r="O826" s="1739"/>
      <c r="P826" s="1739"/>
      <c r="Q826" s="1739"/>
      <c r="R826" s="1739"/>
      <c r="S826" s="1739"/>
      <c r="T826" s="1739"/>
      <c r="U826" s="1739"/>
      <c r="V826" s="1739"/>
      <c r="AB826" s="1361"/>
      <c r="AC826" s="1362"/>
      <c r="AD826" s="1733"/>
      <c r="AE826" s="1761"/>
      <c r="AF826" s="1763"/>
      <c r="AG826" s="1763"/>
      <c r="AH826" s="1763"/>
      <c r="AI826" s="1763"/>
      <c r="AJ826" s="1763"/>
      <c r="AK826" s="1763"/>
      <c r="AL826" s="1763"/>
      <c r="AM826" s="1763"/>
      <c r="AN826" s="1763"/>
      <c r="AO826" s="1756"/>
      <c r="AP826" s="1756"/>
      <c r="AQ826" s="1756"/>
      <c r="AR826" s="1756"/>
      <c r="AS826" s="1744"/>
      <c r="AT826" s="1756"/>
      <c r="AU826" s="1756"/>
      <c r="AV826" s="1756"/>
      <c r="AW826" s="1756"/>
      <c r="AX826" s="1756"/>
      <c r="AY826" s="1756"/>
    </row>
    <row r="827" spans="2:51" ht="15" thickBot="1">
      <c r="B827" s="233" t="s">
        <v>1413</v>
      </c>
      <c r="C827" s="1739"/>
      <c r="D827" s="1739"/>
      <c r="E827" s="1771"/>
      <c r="F827" s="1739"/>
      <c r="G827" s="1739"/>
      <c r="H827" s="1739"/>
      <c r="I827" s="1739"/>
      <c r="J827" s="1739"/>
      <c r="K827" s="1739"/>
      <c r="L827" s="1739"/>
      <c r="M827" s="1739"/>
      <c r="N827" s="1739"/>
      <c r="O827" s="1739"/>
      <c r="P827" s="1739"/>
      <c r="Q827" s="1739"/>
      <c r="R827" s="567"/>
      <c r="S827" s="1739"/>
      <c r="T827" s="1739"/>
      <c r="U827" s="1739"/>
      <c r="V827" s="1739"/>
      <c r="AB827" s="1361"/>
      <c r="AC827" s="1362"/>
      <c r="AD827" s="1229" t="s">
        <v>20147</v>
      </c>
      <c r="AE827" s="323" t="s">
        <v>1413</v>
      </c>
      <c r="AF827" s="1763"/>
      <c r="AG827" s="1763"/>
      <c r="AH827" s="1763"/>
      <c r="AI827" s="1763"/>
      <c r="AJ827" s="1763"/>
      <c r="AK827" s="1763"/>
      <c r="AL827" s="1763"/>
      <c r="AM827" s="1763"/>
      <c r="AN827" s="1763"/>
      <c r="AO827" s="1756"/>
      <c r="AP827" s="1756"/>
      <c r="AQ827" s="1756"/>
      <c r="AR827" s="1756"/>
      <c r="AS827" s="1744"/>
      <c r="AT827" s="1756"/>
      <c r="AU827" s="85"/>
      <c r="AV827" s="1756"/>
      <c r="AW827" s="1756"/>
      <c r="AX827" s="1756"/>
      <c r="AY827" s="1756"/>
    </row>
    <row r="828" spans="2:51">
      <c r="B828" s="1764" t="s">
        <v>1414</v>
      </c>
      <c r="C828" s="541">
        <f>IF(R821=0,0,(R821/J821))</f>
        <v>3.2888579001846358E-2</v>
      </c>
      <c r="D828" s="1739"/>
      <c r="E828" s="1739"/>
      <c r="F828" s="1739"/>
      <c r="G828" s="1739"/>
      <c r="H828" s="1739"/>
      <c r="I828" s="1739"/>
      <c r="J828" s="1739"/>
      <c r="K828" s="1739"/>
      <c r="L828" s="1739"/>
      <c r="M828" s="1739"/>
      <c r="N828" s="1739"/>
      <c r="O828" s="1739"/>
      <c r="P828" s="1739"/>
      <c r="Q828" s="1739"/>
      <c r="R828" s="1739"/>
      <c r="S828" s="1739"/>
      <c r="T828" s="1739"/>
      <c r="U828" s="1739"/>
      <c r="V828" s="1739"/>
      <c r="X828" s="230" t="s">
        <v>20148</v>
      </c>
      <c r="Z828" s="1368"/>
      <c r="AB828" s="1361"/>
      <c r="AC828" s="1362"/>
      <c r="AD828" s="1766">
        <v>808</v>
      </c>
      <c r="AE828" s="1767" t="s">
        <v>20149</v>
      </c>
      <c r="AF828" s="540" t="s">
        <v>20150</v>
      </c>
      <c r="AG828" s="602"/>
      <c r="AH828" s="602"/>
      <c r="AI828" s="602"/>
      <c r="AJ828" s="602"/>
      <c r="AK828" s="602"/>
      <c r="AL828" s="602"/>
      <c r="AM828" s="602"/>
      <c r="AN828" s="602"/>
      <c r="AO828" s="602"/>
      <c r="AP828" s="602"/>
      <c r="AQ828" s="602"/>
      <c r="AR828" s="602"/>
      <c r="AS828" s="602"/>
      <c r="AT828" s="602"/>
      <c r="AU828" s="602"/>
      <c r="AV828" s="613"/>
      <c r="AW828" s="613"/>
      <c r="AX828" s="613"/>
      <c r="AY828" s="617"/>
    </row>
    <row r="829" spans="2:51" ht="15" thickBot="1">
      <c r="B829" s="1768" t="s">
        <v>1421</v>
      </c>
      <c r="C829" s="574">
        <f>IF(S821=0,0,(S821/J821))</f>
        <v>2.3985720900334816E-2</v>
      </c>
      <c r="D829" s="1739"/>
      <c r="E829" s="1739"/>
      <c r="F829" s="1739"/>
      <c r="G829" s="1739"/>
      <c r="H829" s="1739"/>
      <c r="I829" s="1739"/>
      <c r="J829" s="1739"/>
      <c r="K829" s="1739"/>
      <c r="L829" s="1739"/>
      <c r="M829" s="1739"/>
      <c r="N829" s="1739"/>
      <c r="O829" s="1739"/>
      <c r="P829" s="1739"/>
      <c r="Q829" s="1739"/>
      <c r="R829" s="1739"/>
      <c r="S829" s="1739"/>
      <c r="T829" s="1739"/>
      <c r="U829" s="1739"/>
      <c r="V829" s="1739"/>
      <c r="X829" s="232" t="s">
        <v>20151</v>
      </c>
      <c r="Z829" s="1370"/>
      <c r="AB829" s="1361"/>
      <c r="AC829" s="1362"/>
      <c r="AD829" s="1769">
        <v>809</v>
      </c>
      <c r="AE829" s="1770" t="s">
        <v>20152</v>
      </c>
      <c r="AF829" s="607" t="s">
        <v>20153</v>
      </c>
      <c r="AG829" s="603"/>
      <c r="AH829" s="603"/>
      <c r="AI829" s="603"/>
      <c r="AJ829" s="603"/>
      <c r="AK829" s="603"/>
      <c r="AL829" s="603"/>
      <c r="AM829" s="603"/>
      <c r="AN829" s="603"/>
      <c r="AO829" s="603"/>
      <c r="AP829" s="603"/>
      <c r="AQ829" s="603"/>
      <c r="AR829" s="603"/>
      <c r="AS829" s="603"/>
      <c r="AT829" s="603"/>
      <c r="AU829" s="603"/>
      <c r="AV829" s="615"/>
      <c r="AW829" s="615"/>
      <c r="AX829" s="615"/>
      <c r="AY829" s="618"/>
    </row>
    <row r="830" spans="2:51" ht="15" thickBot="1">
      <c r="B830" s="1772"/>
      <c r="C830" s="1739"/>
      <c r="D830" s="1739"/>
      <c r="E830" s="1739"/>
      <c r="F830" s="1739"/>
      <c r="G830" s="1739"/>
      <c r="H830" s="1739"/>
      <c r="I830" s="1739"/>
      <c r="J830" s="1739"/>
      <c r="K830" s="1739"/>
      <c r="L830" s="1739"/>
      <c r="M830" s="1739"/>
      <c r="N830" s="1739"/>
      <c r="O830" s="1739"/>
      <c r="P830" s="1739"/>
      <c r="Q830" s="1739"/>
      <c r="R830" s="1739"/>
      <c r="S830" s="567"/>
      <c r="T830" s="1739"/>
      <c r="U830" s="1739"/>
      <c r="V830" s="1739"/>
      <c r="AB830" s="1361"/>
      <c r="AC830" s="1362"/>
      <c r="AD830" s="1772"/>
      <c r="AE830" s="1773"/>
      <c r="AF830" s="1763"/>
      <c r="AG830" s="1763"/>
      <c r="AH830" s="1763"/>
      <c r="AI830" s="1763"/>
      <c r="AJ830" s="1763"/>
      <c r="AK830" s="1763"/>
      <c r="AL830" s="1763"/>
      <c r="AM830" s="1763"/>
      <c r="AN830" s="1763"/>
      <c r="AO830" s="1756"/>
      <c r="AP830" s="1756"/>
      <c r="AQ830" s="1756"/>
      <c r="AR830" s="1756"/>
      <c r="AS830" s="1744"/>
      <c r="AT830" s="1756"/>
      <c r="AU830" s="1756"/>
      <c r="AV830" s="85"/>
      <c r="AW830" s="1756"/>
      <c r="AX830" s="1756"/>
      <c r="AY830" s="1756"/>
    </row>
    <row r="831" spans="2:51" ht="15" thickBot="1">
      <c r="B831" s="233" t="s">
        <v>20154</v>
      </c>
      <c r="C831" s="1739"/>
      <c r="D831" s="1739"/>
      <c r="E831" s="1739"/>
      <c r="F831" s="1739"/>
      <c r="G831" s="1739"/>
      <c r="H831" s="1739"/>
      <c r="I831" s="1739"/>
      <c r="J831" s="1739"/>
      <c r="K831" s="1739"/>
      <c r="L831" s="1739"/>
      <c r="M831" s="1739"/>
      <c r="N831" s="1739"/>
      <c r="O831" s="1739"/>
      <c r="P831" s="1739"/>
      <c r="Q831" s="1739"/>
      <c r="R831" s="1739"/>
      <c r="S831" s="1739"/>
      <c r="T831" s="1739"/>
      <c r="U831" s="1739"/>
      <c r="V831" s="1739"/>
      <c r="AB831" s="1361"/>
      <c r="AC831" s="1362"/>
      <c r="AD831" s="1229" t="s">
        <v>20155</v>
      </c>
      <c r="AE831" s="323" t="s">
        <v>20154</v>
      </c>
      <c r="AF831" s="1763"/>
      <c r="AG831" s="1763"/>
      <c r="AH831" s="1763"/>
      <c r="AI831" s="1763"/>
      <c r="AJ831" s="1763"/>
      <c r="AK831" s="1763"/>
      <c r="AL831" s="1763"/>
      <c r="AM831" s="1763"/>
      <c r="AN831" s="1763"/>
      <c r="AO831" s="1756"/>
      <c r="AP831" s="1756"/>
      <c r="AQ831" s="1756"/>
      <c r="AR831" s="1756"/>
      <c r="AS831" s="1744"/>
      <c r="AT831" s="1756"/>
      <c r="AU831" s="1756"/>
      <c r="AV831" s="1756"/>
      <c r="AW831" s="1756"/>
      <c r="AX831" s="1756"/>
      <c r="AY831" s="1756"/>
    </row>
    <row r="832" spans="2:51" ht="30" customHeight="1">
      <c r="B832" s="1774" t="s">
        <v>20156</v>
      </c>
      <c r="C832" s="541">
        <f>IF($J$413=0,0,$J$413/$J$821)</f>
        <v>2.5232661776265274E-2</v>
      </c>
      <c r="D832" s="1739"/>
      <c r="E832" s="1739"/>
      <c r="F832" s="1739"/>
      <c r="G832" s="1739"/>
      <c r="H832" s="1739"/>
      <c r="I832" s="1739"/>
      <c r="J832" s="1739"/>
      <c r="K832" s="1739"/>
      <c r="L832" s="1739"/>
      <c r="M832" s="1739"/>
      <c r="N832" s="1739"/>
      <c r="O832" s="1739"/>
      <c r="P832" s="1739"/>
      <c r="Q832" s="1739"/>
      <c r="R832" s="1739"/>
      <c r="S832" s="1739"/>
      <c r="T832" s="1739"/>
      <c r="U832" s="1739"/>
      <c r="V832" s="1739"/>
      <c r="W832" s="1373"/>
      <c r="X832" s="230" t="s">
        <v>20157</v>
      </c>
      <c r="Z832" s="1368"/>
      <c r="AB832" s="1361"/>
      <c r="AC832" s="1362"/>
      <c r="AD832" s="1766">
        <v>810</v>
      </c>
      <c r="AE832" s="587" t="s">
        <v>20156</v>
      </c>
      <c r="AF832" s="540" t="s">
        <v>20158</v>
      </c>
      <c r="AG832" s="602"/>
      <c r="AH832" s="602"/>
      <c r="AI832" s="602"/>
      <c r="AJ832" s="602"/>
      <c r="AK832" s="602"/>
      <c r="AL832" s="602"/>
      <c r="AM832" s="602"/>
      <c r="AN832" s="602"/>
      <c r="AO832" s="602"/>
      <c r="AP832" s="602"/>
      <c r="AQ832" s="602"/>
      <c r="AR832" s="602"/>
      <c r="AS832" s="602"/>
      <c r="AT832" s="602"/>
      <c r="AU832" s="602"/>
      <c r="AV832" s="613"/>
      <c r="AW832" s="613"/>
      <c r="AX832" s="613"/>
      <c r="AY832" s="617"/>
    </row>
    <row r="833" spans="2:51" ht="30" customHeight="1">
      <c r="B833" s="1775" t="s">
        <v>20159</v>
      </c>
      <c r="C833" s="543">
        <f>IF($J$210=0,0,$J$210/$J$821)</f>
        <v>0.38816657027717255</v>
      </c>
      <c r="D833" s="1739"/>
      <c r="E833" s="1739"/>
      <c r="F833" s="1739"/>
      <c r="G833" s="1739"/>
      <c r="H833" s="1739"/>
      <c r="I833" s="1739"/>
      <c r="J833" s="1739"/>
      <c r="K833" s="1739"/>
      <c r="L833" s="1739"/>
      <c r="M833" s="1739"/>
      <c r="N833" s="1739"/>
      <c r="O833" s="1739"/>
      <c r="P833" s="1739"/>
      <c r="Q833" s="1739"/>
      <c r="R833" s="1739"/>
      <c r="S833" s="1739"/>
      <c r="T833" s="1739"/>
      <c r="U833" s="1739"/>
      <c r="V833" s="1739"/>
      <c r="W833" s="1373"/>
      <c r="X833" s="231" t="s">
        <v>20160</v>
      </c>
      <c r="Z833" s="1369"/>
      <c r="AB833" s="1361"/>
      <c r="AC833" s="1362"/>
      <c r="AD833" s="1776">
        <v>811</v>
      </c>
      <c r="AE833" s="578" t="s">
        <v>20159</v>
      </c>
      <c r="AF833" s="542" t="s">
        <v>20161</v>
      </c>
      <c r="AG833" s="604"/>
      <c r="AH833" s="604"/>
      <c r="AI833" s="604"/>
      <c r="AJ833" s="604"/>
      <c r="AK833" s="604"/>
      <c r="AL833" s="604"/>
      <c r="AM833" s="604"/>
      <c r="AN833" s="604"/>
      <c r="AO833" s="604"/>
      <c r="AP833" s="604"/>
      <c r="AQ833" s="604"/>
      <c r="AR833" s="604"/>
      <c r="AS833" s="604"/>
      <c r="AT833" s="604"/>
      <c r="AU833" s="604"/>
      <c r="AV833" s="619"/>
      <c r="AW833" s="619"/>
      <c r="AX833" s="619"/>
      <c r="AY833" s="620"/>
    </row>
    <row r="834" spans="2:51" ht="30" customHeight="1">
      <c r="B834" s="1775" t="s">
        <v>20162</v>
      </c>
      <c r="C834" s="543">
        <f>IF($J$616=0,0,$J$616/$J$821)</f>
        <v>0.58659599847438437</v>
      </c>
      <c r="D834" s="1739"/>
      <c r="E834" s="1739"/>
      <c r="F834" s="1739"/>
      <c r="G834" s="1739"/>
      <c r="H834" s="1739"/>
      <c r="I834" s="1739"/>
      <c r="J834" s="1739"/>
      <c r="K834" s="1739"/>
      <c r="L834" s="1739"/>
      <c r="M834" s="1739"/>
      <c r="N834" s="1739"/>
      <c r="O834" s="1739"/>
      <c r="P834" s="1739"/>
      <c r="Q834" s="1739"/>
      <c r="R834" s="1739"/>
      <c r="S834" s="1739"/>
      <c r="T834" s="1739"/>
      <c r="U834" s="1739"/>
      <c r="V834" s="1739"/>
      <c r="W834" s="1373"/>
      <c r="X834" s="231" t="s">
        <v>20163</v>
      </c>
      <c r="Z834" s="1369"/>
      <c r="AB834" s="1361"/>
      <c r="AC834" s="1362"/>
      <c r="AD834" s="1776">
        <v>812</v>
      </c>
      <c r="AE834" s="578" t="s">
        <v>20162</v>
      </c>
      <c r="AF834" s="542" t="s">
        <v>20164</v>
      </c>
      <c r="AG834" s="604"/>
      <c r="AH834" s="604"/>
      <c r="AI834" s="604"/>
      <c r="AJ834" s="604"/>
      <c r="AK834" s="604"/>
      <c r="AL834" s="604"/>
      <c r="AM834" s="604"/>
      <c r="AN834" s="604"/>
      <c r="AO834" s="604"/>
      <c r="AP834" s="604"/>
      <c r="AQ834" s="604"/>
      <c r="AR834" s="604"/>
      <c r="AS834" s="604"/>
      <c r="AT834" s="604"/>
      <c r="AU834" s="604"/>
      <c r="AV834" s="619"/>
      <c r="AW834" s="619"/>
      <c r="AX834" s="619"/>
      <c r="AY834" s="620"/>
    </row>
    <row r="835" spans="2:51" ht="30" customHeight="1">
      <c r="B835" s="1775" t="s">
        <v>20165</v>
      </c>
      <c r="C835" s="543">
        <f>IF($J$819=0,0,$J$819/$J$821)</f>
        <v>4.7694721778994677E-6</v>
      </c>
      <c r="D835" s="1739"/>
      <c r="E835" s="1739"/>
      <c r="F835" s="1739"/>
      <c r="G835" s="1739"/>
      <c r="H835" s="1739"/>
      <c r="I835" s="1739"/>
      <c r="J835" s="1739"/>
      <c r="K835" s="1739"/>
      <c r="L835" s="1739"/>
      <c r="M835" s="1739"/>
      <c r="N835" s="1739"/>
      <c r="O835" s="1739"/>
      <c r="P835" s="1739"/>
      <c r="Q835" s="1739"/>
      <c r="R835" s="1739"/>
      <c r="S835" s="1739"/>
      <c r="T835" s="1739"/>
      <c r="U835" s="1739"/>
      <c r="V835" s="1739"/>
      <c r="W835" s="1373"/>
      <c r="X835" s="231" t="s">
        <v>20166</v>
      </c>
      <c r="Z835" s="1369"/>
      <c r="AB835" s="1361"/>
      <c r="AC835" s="1362"/>
      <c r="AD835" s="1776">
        <v>813</v>
      </c>
      <c r="AE835" s="578" t="s">
        <v>20165</v>
      </c>
      <c r="AF835" s="542" t="s">
        <v>20167</v>
      </c>
      <c r="AG835" s="604"/>
      <c r="AH835" s="604"/>
      <c r="AI835" s="604"/>
      <c r="AJ835" s="604"/>
      <c r="AK835" s="604"/>
      <c r="AL835" s="604"/>
      <c r="AM835" s="604"/>
      <c r="AN835" s="604"/>
      <c r="AO835" s="604"/>
      <c r="AP835" s="604"/>
      <c r="AQ835" s="604"/>
      <c r="AR835" s="604"/>
      <c r="AS835" s="604"/>
      <c r="AT835" s="604"/>
      <c r="AU835" s="604"/>
      <c r="AV835" s="619"/>
      <c r="AW835" s="619"/>
      <c r="AX835" s="619"/>
      <c r="AY835" s="620"/>
    </row>
    <row r="836" spans="2:51" ht="30" customHeight="1">
      <c r="B836" s="1777" t="s">
        <v>20168</v>
      </c>
      <c r="C836" s="543">
        <f>IF(($J$616+$J$819)=0,0,($J$616+$J$819)/$J$821)</f>
        <v>0.58660076794656224</v>
      </c>
      <c r="D836" s="1739"/>
      <c r="E836" s="1739"/>
      <c r="F836" s="1739"/>
      <c r="G836" s="1739"/>
      <c r="H836" s="1739"/>
      <c r="I836" s="1739"/>
      <c r="J836" s="1739"/>
      <c r="K836" s="1739"/>
      <c r="L836" s="1739"/>
      <c r="M836" s="1739"/>
      <c r="N836" s="1739"/>
      <c r="O836" s="1739"/>
      <c r="P836" s="1739"/>
      <c r="Q836" s="1739"/>
      <c r="R836" s="1739"/>
      <c r="S836" s="1739"/>
      <c r="T836" s="1739"/>
      <c r="U836" s="1739"/>
      <c r="V836" s="1739"/>
      <c r="W836" s="1373"/>
      <c r="X836" s="231" t="s">
        <v>20169</v>
      </c>
      <c r="Z836" s="1369"/>
      <c r="AB836" s="1361"/>
      <c r="AC836" s="1362"/>
      <c r="AD836" s="1776">
        <v>814</v>
      </c>
      <c r="AE836" s="578" t="s">
        <v>20168</v>
      </c>
      <c r="AF836" s="542" t="s">
        <v>20170</v>
      </c>
      <c r="AG836" s="604"/>
      <c r="AH836" s="604"/>
      <c r="AI836" s="604"/>
      <c r="AJ836" s="604"/>
      <c r="AK836" s="604"/>
      <c r="AL836" s="604"/>
      <c r="AM836" s="604"/>
      <c r="AN836" s="604"/>
      <c r="AO836" s="604"/>
      <c r="AP836" s="604"/>
      <c r="AQ836" s="604"/>
      <c r="AR836" s="604"/>
      <c r="AS836" s="604"/>
      <c r="AT836" s="604"/>
      <c r="AU836" s="604"/>
      <c r="AV836" s="619"/>
      <c r="AW836" s="619"/>
      <c r="AX836" s="619"/>
      <c r="AY836" s="620"/>
    </row>
    <row r="837" spans="2:51" ht="30" customHeight="1">
      <c r="B837" s="1777" t="s">
        <v>20171</v>
      </c>
      <c r="C837" s="572">
        <f>C836+C833</f>
        <v>0.97476733822373474</v>
      </c>
      <c r="D837" s="1739"/>
      <c r="E837" s="1739"/>
      <c r="F837" s="1739"/>
      <c r="G837" s="1739"/>
      <c r="H837" s="1739"/>
      <c r="I837" s="1739"/>
      <c r="J837" s="1739"/>
      <c r="K837" s="1739"/>
      <c r="L837" s="1739"/>
      <c r="M837" s="1739"/>
      <c r="N837" s="1739"/>
      <c r="O837" s="1739"/>
      <c r="P837" s="1739"/>
      <c r="Q837" s="1739"/>
      <c r="R837" s="1739"/>
      <c r="S837" s="1739"/>
      <c r="T837" s="1739"/>
      <c r="U837" s="1739"/>
      <c r="V837" s="1739"/>
      <c r="W837" s="1373"/>
      <c r="X837" s="231" t="s">
        <v>20172</v>
      </c>
      <c r="Z837" s="1369"/>
      <c r="AB837" s="1361"/>
      <c r="AC837" s="1362"/>
      <c r="AD837" s="1776">
        <v>815</v>
      </c>
      <c r="AE837" s="578" t="s">
        <v>20171</v>
      </c>
      <c r="AF837" s="500" t="s">
        <v>20173</v>
      </c>
      <c r="AG837" s="604"/>
      <c r="AH837" s="604"/>
      <c r="AI837" s="604"/>
      <c r="AJ837" s="604"/>
      <c r="AK837" s="604"/>
      <c r="AL837" s="604"/>
      <c r="AM837" s="604"/>
      <c r="AN837" s="604"/>
      <c r="AO837" s="604"/>
      <c r="AP837" s="604"/>
      <c r="AQ837" s="604"/>
      <c r="AR837" s="604"/>
      <c r="AS837" s="604"/>
      <c r="AT837" s="604"/>
      <c r="AU837" s="604"/>
      <c r="AV837" s="619"/>
      <c r="AW837" s="619"/>
      <c r="AX837" s="619"/>
      <c r="AY837" s="620"/>
    </row>
    <row r="838" spans="2:51" ht="30" customHeight="1" thickBot="1">
      <c r="B838" s="1778" t="s">
        <v>1429</v>
      </c>
      <c r="C838" s="573">
        <f>IF($L$821=0,0,$L$821/$J$821)</f>
        <v>13.800029682283853</v>
      </c>
      <c r="D838" s="1739"/>
      <c r="E838" s="1739"/>
      <c r="F838" s="1739"/>
      <c r="G838" s="1739"/>
      <c r="H838" s="1739"/>
      <c r="I838" s="1739"/>
      <c r="J838" s="1739"/>
      <c r="K838" s="1739"/>
      <c r="L838" s="1739"/>
      <c r="M838" s="1739"/>
      <c r="N838" s="1739"/>
      <c r="O838" s="1739"/>
      <c r="P838" s="1739"/>
      <c r="Q838" s="1739"/>
      <c r="R838" s="1739"/>
      <c r="S838" s="1739"/>
      <c r="T838" s="1739"/>
      <c r="U838" s="1739"/>
      <c r="V838" s="1739"/>
      <c r="W838" s="1373"/>
      <c r="X838" s="232" t="s">
        <v>20174</v>
      </c>
      <c r="Z838" s="1370"/>
      <c r="AB838" s="1361"/>
      <c r="AC838" s="1362"/>
      <c r="AD838" s="1769">
        <v>816</v>
      </c>
      <c r="AE838" s="588" t="s">
        <v>1429</v>
      </c>
      <c r="AF838" s="608" t="s">
        <v>20175</v>
      </c>
      <c r="AG838" s="603"/>
      <c r="AH838" s="603"/>
      <c r="AI838" s="603"/>
      <c r="AJ838" s="603"/>
      <c r="AK838" s="603"/>
      <c r="AL838" s="603"/>
      <c r="AM838" s="603"/>
      <c r="AN838" s="603"/>
      <c r="AO838" s="603"/>
      <c r="AP838" s="603"/>
      <c r="AQ838" s="603"/>
      <c r="AR838" s="603"/>
      <c r="AS838" s="603"/>
      <c r="AT838" s="603"/>
      <c r="AU838" s="603"/>
      <c r="AV838" s="615"/>
      <c r="AW838" s="615"/>
      <c r="AX838" s="615"/>
      <c r="AY838" s="618"/>
    </row>
    <row r="839" spans="2:51">
      <c r="B839" s="1779"/>
      <c r="C839" s="1733"/>
      <c r="D839" s="1739"/>
      <c r="E839" s="1739"/>
      <c r="F839" s="1739"/>
      <c r="G839" s="1739"/>
      <c r="H839" s="1739"/>
      <c r="I839" s="1739"/>
      <c r="J839" s="1733"/>
      <c r="K839" s="1733"/>
      <c r="L839" s="1733"/>
      <c r="M839" s="1733"/>
      <c r="N839" s="1733"/>
      <c r="O839" s="1733"/>
      <c r="P839" s="1733"/>
      <c r="Q839" s="1733"/>
      <c r="R839" s="1733"/>
      <c r="S839" s="1733"/>
      <c r="T839" s="1733"/>
      <c r="U839" s="1733"/>
      <c r="V839" s="1733"/>
      <c r="AD839" s="1779"/>
      <c r="AE839" s="1780"/>
      <c r="AF839" s="1779"/>
      <c r="AG839" s="1781"/>
      <c r="AH839" s="1781"/>
      <c r="AI839" s="1781"/>
      <c r="AJ839" s="1781"/>
      <c r="AK839" s="1781"/>
      <c r="AL839" s="1781"/>
      <c r="AM839" s="1779"/>
      <c r="AN839" s="1779"/>
      <c r="AO839" s="1779"/>
      <c r="AP839" s="1779"/>
      <c r="AQ839" s="1779"/>
      <c r="AR839" s="1779"/>
      <c r="AS839" s="1782"/>
      <c r="AT839" s="1779"/>
      <c r="AU839" s="1779"/>
      <c r="AV839" s="1779"/>
      <c r="AW839" s="1779"/>
      <c r="AX839" s="1779"/>
      <c r="AY839" s="1779"/>
    </row>
    <row r="840" spans="2:51">
      <c r="AS840" s="1376"/>
    </row>
    <row r="841" spans="2:51">
      <c r="AS841" s="1376"/>
    </row>
    <row r="842" spans="2:51">
      <c r="AS842" s="1376"/>
    </row>
    <row r="843" spans="2:51">
      <c r="AS843" s="1376"/>
    </row>
    <row r="844" spans="2:51">
      <c r="AS844" s="1376"/>
    </row>
    <row r="845" spans="2:51">
      <c r="AS845" s="1376"/>
    </row>
    <row r="846" spans="2:51">
      <c r="AS846" s="1376"/>
    </row>
    <row r="847" spans="2:51">
      <c r="AS847" s="1376"/>
    </row>
    <row r="848" spans="2:51">
      <c r="AS848" s="1376"/>
    </row>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sheetData>
  <mergeCells count="6">
    <mergeCell ref="B3:Z3"/>
    <mergeCell ref="AD3:AY3"/>
    <mergeCell ref="AD4:AE4"/>
    <mergeCell ref="X5:X7"/>
    <mergeCell ref="Z5:Z7"/>
    <mergeCell ref="AD5:AD7"/>
  </mergeCells>
  <dataValidations count="2">
    <dataValidation type="custom" allowBlank="1" showErrorMessage="1" errorTitle="Input Error" error="Please enter a numeric value." sqref="T619:V818 J619:K818 T10:V209 Q10:Q209 M416:M615 T213:V412 T416:V615 I620:I818 J213:K412 C824:C825 J10:K209 J416:K615 O213:P412 N619:N818" xr:uid="{029B7781-648A-430C-875C-0300511AE3DE}">
      <formula1>ISNUMBER(C10)</formula1>
    </dataValidation>
    <dataValidation type="date" allowBlank="1" showInputMessage="1" showErrorMessage="1" sqref="H620:H818" xr:uid="{21C5E0EF-835A-4553-BCC1-64B6A77C388E}">
      <formula1>1</formula1>
      <formula2>73415</formula2>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&amp;N&amp;ROfwat</oddFooter>
  </headerFooter>
  <customProperties>
    <customPr name="_pios_id" r:id="rId2"/>
  </customPropertie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pageSetUpPr fitToPage="1"/>
  </sheetPr>
  <dimension ref="B1:AS45"/>
  <sheetViews>
    <sheetView showGridLines="0" zoomScale="70" zoomScaleNormal="70" zoomScaleSheetLayoutView="100" workbookViewId="0">
      <pane ySplit="6" topLeftCell="A10" activePane="bottomLeft" state="frozen"/>
      <selection pane="bottomLeft" activeCell="J40" sqref="J40:N40"/>
      <selection activeCell="D17" sqref="D17:D31"/>
    </sheetView>
  </sheetViews>
  <sheetFormatPr defaultColWidth="9" defaultRowHeight="15.6"/>
  <cols>
    <col min="1" max="1" width="1.625" style="1311" customWidth="1"/>
    <col min="2" max="2" width="43.625" style="1311" customWidth="1"/>
    <col min="3" max="3" width="7" style="1311" customWidth="1"/>
    <col min="4" max="4" width="5.125" style="1311" customWidth="1"/>
    <col min="5" max="9" width="12.5" style="1311" customWidth="1"/>
    <col min="10" max="14" width="12.5" style="6" customWidth="1"/>
    <col min="15" max="15" width="1.625" style="6" customWidth="1"/>
    <col min="16" max="16" width="12.5" style="1311" customWidth="1"/>
    <col min="17" max="17" width="1.625" style="1311" customWidth="1"/>
    <col min="18" max="18" width="33.625" style="1311" customWidth="1"/>
    <col min="19" max="20" width="1.625" style="1311" customWidth="1"/>
    <col min="21" max="21" width="25.125" style="1311" customWidth="1"/>
    <col min="22" max="22" width="1.625" style="1346" customWidth="1"/>
    <col min="23" max="32" width="8.125" style="1346" hidden="1" customWidth="1"/>
    <col min="33" max="33" width="1.625" style="1346" hidden="1" customWidth="1"/>
    <col min="34" max="34" width="1.625" style="1311" customWidth="1"/>
    <col min="35" max="35" width="43.625" style="1311" customWidth="1"/>
    <col min="36" max="45" width="16.125" style="1311" customWidth="1"/>
    <col min="46" max="46" width="1.625" style="1311" customWidth="1"/>
    <col min="47" max="16384" width="9" style="1311"/>
  </cols>
  <sheetData>
    <row r="1" spans="2:45" s="66" customFormat="1" ht="29.25" customHeight="1">
      <c r="B1" s="216" t="s">
        <v>719</v>
      </c>
      <c r="C1" s="216"/>
      <c r="D1" s="216"/>
      <c r="E1" s="216"/>
      <c r="F1" s="1360"/>
      <c r="G1" s="1360"/>
      <c r="H1" s="1360"/>
      <c r="I1" s="1360"/>
      <c r="J1" s="1360"/>
      <c r="K1" s="1360"/>
      <c r="L1" s="1360"/>
      <c r="M1" s="1360"/>
      <c r="N1" s="1360"/>
      <c r="O1" s="6"/>
      <c r="P1" s="217"/>
      <c r="Q1" s="217"/>
      <c r="R1" s="217"/>
      <c r="T1" s="218"/>
      <c r="U1" s="1347"/>
      <c r="V1" s="1354"/>
      <c r="W1" s="1346"/>
      <c r="X1" s="1346"/>
      <c r="Y1" s="1346"/>
      <c r="Z1" s="1346"/>
      <c r="AA1" s="1346"/>
      <c r="AB1" s="1346"/>
      <c r="AC1" s="1346"/>
      <c r="AD1" s="1346"/>
      <c r="AE1" s="1346"/>
      <c r="AF1" s="1346"/>
      <c r="AG1" s="1354"/>
      <c r="AI1" s="216" t="s">
        <v>719</v>
      </c>
      <c r="AJ1" s="216"/>
      <c r="AK1" s="1360"/>
      <c r="AL1" s="1360"/>
      <c r="AM1" s="1360"/>
      <c r="AN1" s="1360"/>
      <c r="AO1" s="1360"/>
      <c r="AP1" s="1360"/>
      <c r="AQ1" s="1360"/>
      <c r="AR1" s="1360"/>
      <c r="AS1" s="1360"/>
    </row>
    <row r="2" spans="2:45" s="66" customFormat="1" ht="29.25" customHeight="1">
      <c r="B2" s="216" t="s">
        <v>12</v>
      </c>
      <c r="C2" s="1360"/>
      <c r="D2" s="1360"/>
      <c r="E2" s="1360"/>
      <c r="F2" s="1360"/>
      <c r="G2" s="1360"/>
      <c r="H2" s="1360"/>
      <c r="I2" s="1360"/>
      <c r="J2" s="1360"/>
      <c r="K2" s="1360"/>
      <c r="L2" s="1360"/>
      <c r="M2" s="1360"/>
      <c r="N2" s="1360"/>
      <c r="O2" s="6"/>
      <c r="P2" s="217"/>
      <c r="Q2" s="217"/>
      <c r="R2" s="217"/>
      <c r="T2" s="218"/>
      <c r="U2" s="1347"/>
      <c r="V2" s="1354"/>
      <c r="W2" s="1346"/>
      <c r="X2" s="1346"/>
      <c r="Y2" s="1346"/>
      <c r="Z2" s="1346"/>
      <c r="AA2" s="1346"/>
      <c r="AB2" s="1346"/>
      <c r="AC2" s="1346"/>
      <c r="AD2" s="1346"/>
      <c r="AE2" s="1346"/>
      <c r="AF2" s="1346"/>
      <c r="AG2" s="1354"/>
      <c r="AI2" s="216"/>
      <c r="AJ2" s="1360"/>
      <c r="AK2" s="1360"/>
      <c r="AL2" s="1360"/>
      <c r="AM2" s="1360"/>
      <c r="AN2" s="1360"/>
      <c r="AO2" s="1360"/>
      <c r="AP2" s="1360"/>
      <c r="AQ2" s="1360"/>
      <c r="AR2" s="1360"/>
      <c r="AS2" s="1360"/>
    </row>
    <row r="3" spans="2:45" ht="45" customHeight="1">
      <c r="B3" s="2161" t="s">
        <v>720</v>
      </c>
      <c r="C3" s="2161"/>
      <c r="D3" s="2161"/>
      <c r="E3" s="2161"/>
      <c r="F3" s="2161"/>
      <c r="G3" s="2161"/>
      <c r="H3" s="2161"/>
      <c r="I3" s="2161"/>
      <c r="J3" s="2161"/>
      <c r="K3" s="2161"/>
      <c r="L3" s="2161"/>
      <c r="M3" s="2161"/>
      <c r="N3" s="2161"/>
      <c r="O3" s="2161"/>
      <c r="P3" s="2161"/>
      <c r="Q3" s="2161"/>
      <c r="R3" s="2161"/>
      <c r="T3" s="171"/>
      <c r="U3" s="265" t="s">
        <v>798</v>
      </c>
      <c r="V3" s="1354"/>
      <c r="AG3" s="1354"/>
      <c r="AI3" s="2161" t="s">
        <v>720</v>
      </c>
      <c r="AJ3" s="2161"/>
      <c r="AK3" s="2161"/>
      <c r="AL3" s="2161"/>
      <c r="AM3" s="2161"/>
      <c r="AN3" s="2161"/>
      <c r="AO3" s="2161"/>
      <c r="AP3" s="2161"/>
      <c r="AQ3" s="2161"/>
      <c r="AR3" s="2161"/>
      <c r="AS3" s="2161"/>
    </row>
    <row r="4" spans="2:45" ht="15" customHeight="1" thickBot="1">
      <c r="B4" s="96"/>
      <c r="C4" s="96"/>
      <c r="D4" s="96"/>
      <c r="E4" s="96"/>
      <c r="F4" s="96"/>
      <c r="G4" s="96"/>
      <c r="H4" s="96"/>
      <c r="I4" s="96"/>
      <c r="J4" s="96"/>
      <c r="K4" s="96"/>
      <c r="L4" s="96"/>
      <c r="M4" s="96"/>
      <c r="N4" s="96"/>
      <c r="O4" s="96"/>
      <c r="P4" s="6"/>
      <c r="T4" s="1350"/>
      <c r="U4" s="1347"/>
      <c r="V4" s="1354"/>
      <c r="W4" s="2031" t="s">
        <v>799</v>
      </c>
      <c r="X4" s="2031"/>
      <c r="Y4" s="2031"/>
      <c r="Z4" s="2031"/>
      <c r="AA4" s="2031"/>
      <c r="AB4" s="2031"/>
      <c r="AC4" s="2031"/>
      <c r="AD4" s="2031"/>
      <c r="AE4" s="2031"/>
      <c r="AF4" s="2031"/>
      <c r="AG4" s="1354"/>
      <c r="AI4" s="96"/>
      <c r="AJ4" s="96"/>
      <c r="AK4" s="96"/>
      <c r="AL4" s="96"/>
      <c r="AM4" s="96"/>
      <c r="AN4" s="96"/>
      <c r="AO4" s="96"/>
      <c r="AP4" s="96"/>
      <c r="AQ4" s="96"/>
      <c r="AR4" s="96"/>
      <c r="AS4" s="96"/>
    </row>
    <row r="5" spans="2:45" ht="15" customHeight="1">
      <c r="B5" s="2166" t="s">
        <v>800</v>
      </c>
      <c r="C5" s="2059" t="s">
        <v>801</v>
      </c>
      <c r="D5" s="2059" t="s">
        <v>802</v>
      </c>
      <c r="E5" s="2168" t="s">
        <v>1438</v>
      </c>
      <c r="F5" s="2168"/>
      <c r="G5" s="2168"/>
      <c r="H5" s="2168"/>
      <c r="I5" s="2168"/>
      <c r="J5" s="2168" t="s">
        <v>20176</v>
      </c>
      <c r="K5" s="2168"/>
      <c r="L5" s="2168"/>
      <c r="M5" s="2168"/>
      <c r="N5" s="2169"/>
      <c r="O5" s="96"/>
      <c r="P5" s="2171" t="s">
        <v>806</v>
      </c>
      <c r="R5" s="2171" t="s">
        <v>807</v>
      </c>
      <c r="T5" s="1350"/>
      <c r="U5" s="1347"/>
      <c r="V5" s="1354"/>
      <c r="W5" s="198" t="s">
        <v>808</v>
      </c>
      <c r="X5" s="211"/>
      <c r="Y5" s="211"/>
      <c r="Z5" s="211"/>
      <c r="AA5" s="211"/>
      <c r="AB5" s="211"/>
      <c r="AC5" s="211"/>
      <c r="AD5" s="211"/>
      <c r="AE5" s="211"/>
      <c r="AF5" s="211"/>
      <c r="AG5" s="1354"/>
      <c r="AI5" s="2166"/>
      <c r="AJ5" s="2168" t="s">
        <v>1438</v>
      </c>
      <c r="AK5" s="2168"/>
      <c r="AL5" s="2168"/>
      <c r="AM5" s="2168"/>
      <c r="AN5" s="2168"/>
      <c r="AO5" s="2168" t="s">
        <v>20176</v>
      </c>
      <c r="AP5" s="2168"/>
      <c r="AQ5" s="2168"/>
      <c r="AR5" s="2168"/>
      <c r="AS5" s="2169"/>
    </row>
    <row r="6" spans="2:45" ht="56.25" customHeight="1" thickBot="1">
      <c r="B6" s="2167"/>
      <c r="C6" s="2170"/>
      <c r="D6" s="2170"/>
      <c r="E6" s="1453" t="s">
        <v>1736</v>
      </c>
      <c r="F6" s="1453" t="s">
        <v>20177</v>
      </c>
      <c r="G6" s="1453" t="s">
        <v>20178</v>
      </c>
      <c r="H6" s="1453" t="s">
        <v>1739</v>
      </c>
      <c r="I6" s="1453" t="s">
        <v>1740</v>
      </c>
      <c r="J6" s="1453" t="s">
        <v>1736</v>
      </c>
      <c r="K6" s="1453" t="s">
        <v>20177</v>
      </c>
      <c r="L6" s="1453" t="s">
        <v>20178</v>
      </c>
      <c r="M6" s="1453" t="s">
        <v>1739</v>
      </c>
      <c r="N6" s="264" t="s">
        <v>1740</v>
      </c>
      <c r="O6" s="76"/>
      <c r="P6" s="2172"/>
      <c r="R6" s="2172"/>
      <c r="T6" s="1350"/>
      <c r="U6" s="1347"/>
      <c r="V6" s="1354"/>
      <c r="W6" s="1311"/>
      <c r="X6" s="1311"/>
      <c r="Y6" s="1311"/>
      <c r="Z6" s="1311"/>
      <c r="AA6" s="1311"/>
      <c r="AB6" s="1311"/>
      <c r="AC6" s="1311"/>
      <c r="AD6" s="1311"/>
      <c r="AE6" s="1311"/>
      <c r="AF6" s="1311"/>
      <c r="AG6" s="1354"/>
      <c r="AI6" s="2167"/>
      <c r="AJ6" s="1453" t="s">
        <v>1736</v>
      </c>
      <c r="AK6" s="1453" t="s">
        <v>20177</v>
      </c>
      <c r="AL6" s="1453" t="s">
        <v>20178</v>
      </c>
      <c r="AM6" s="1453" t="s">
        <v>1739</v>
      </c>
      <c r="AN6" s="1453" t="s">
        <v>20179</v>
      </c>
      <c r="AO6" s="1453" t="s">
        <v>1736</v>
      </c>
      <c r="AP6" s="1453" t="s">
        <v>20177</v>
      </c>
      <c r="AQ6" s="1453" t="s">
        <v>20178</v>
      </c>
      <c r="AR6" s="1453" t="s">
        <v>1739</v>
      </c>
      <c r="AS6" s="264" t="s">
        <v>20179</v>
      </c>
    </row>
    <row r="7" spans="2:45" ht="15" customHeight="1" thickBot="1">
      <c r="B7" s="328"/>
      <c r="C7" s="328"/>
      <c r="D7" s="328"/>
      <c r="E7" s="76"/>
      <c r="F7" s="76"/>
      <c r="G7" s="76"/>
      <c r="H7" s="76"/>
      <c r="I7" s="76"/>
      <c r="J7" s="76"/>
      <c r="K7" s="76"/>
      <c r="L7" s="76"/>
      <c r="M7" s="76"/>
      <c r="N7" s="76"/>
      <c r="O7" s="76"/>
      <c r="P7" s="31"/>
      <c r="T7" s="1350"/>
      <c r="U7" s="1347"/>
      <c r="V7" s="1354"/>
      <c r="W7" s="1347"/>
      <c r="X7" s="1347"/>
      <c r="Y7" s="1347"/>
      <c r="Z7" s="1347"/>
      <c r="AA7" s="1347"/>
      <c r="AB7" s="1347"/>
      <c r="AC7" s="1347"/>
      <c r="AD7" s="1347"/>
      <c r="AE7" s="1347"/>
      <c r="AF7" s="1347"/>
      <c r="AG7" s="1354"/>
      <c r="AI7" s="328"/>
      <c r="AJ7" s="76"/>
      <c r="AK7" s="76"/>
      <c r="AL7" s="76"/>
      <c r="AM7" s="76"/>
      <c r="AN7" s="76"/>
      <c r="AO7" s="76"/>
      <c r="AP7" s="76"/>
      <c r="AQ7" s="76"/>
      <c r="AR7" s="76"/>
      <c r="AS7" s="76"/>
    </row>
    <row r="8" spans="2:45" ht="30.75" customHeight="1" thickBot="1">
      <c r="B8" s="257" t="s">
        <v>20180</v>
      </c>
      <c r="C8" s="1783"/>
      <c r="D8" s="1783"/>
      <c r="E8" s="1734"/>
      <c r="F8" s="76"/>
      <c r="G8" s="76"/>
      <c r="H8" s="76"/>
      <c r="I8" s="76"/>
      <c r="J8" s="76"/>
      <c r="K8" s="76"/>
      <c r="L8" s="76"/>
      <c r="M8" s="76"/>
      <c r="N8" s="76"/>
      <c r="O8" s="76"/>
      <c r="P8" s="31"/>
      <c r="T8" s="1350"/>
      <c r="U8" s="1347"/>
      <c r="V8" s="1354"/>
      <c r="W8" s="1311"/>
      <c r="X8" s="1311"/>
      <c r="Y8" s="1311"/>
      <c r="Z8" s="1311"/>
      <c r="AA8" s="1311"/>
      <c r="AB8" s="1311"/>
      <c r="AC8" s="1311"/>
      <c r="AD8" s="1311"/>
      <c r="AE8" s="1311"/>
      <c r="AF8" s="1311"/>
      <c r="AG8" s="1354"/>
      <c r="AI8" s="245" t="s">
        <v>20180</v>
      </c>
      <c r="AJ8" s="1734"/>
      <c r="AK8" s="76"/>
      <c r="AL8" s="76"/>
      <c r="AM8" s="76"/>
      <c r="AN8" s="76"/>
      <c r="AO8" s="76"/>
      <c r="AP8" s="76"/>
      <c r="AQ8" s="76"/>
      <c r="AR8" s="76"/>
      <c r="AS8" s="76"/>
    </row>
    <row r="9" spans="2:45" ht="33" customHeight="1">
      <c r="B9" s="1784" t="s">
        <v>20181</v>
      </c>
      <c r="C9" s="246" t="s">
        <v>813</v>
      </c>
      <c r="D9" s="246">
        <v>3</v>
      </c>
      <c r="E9" s="1785">
        <v>80.308999999999997</v>
      </c>
      <c r="F9" s="1785">
        <v>838.351</v>
      </c>
      <c r="G9" s="1785">
        <v>741.66399999999999</v>
      </c>
      <c r="H9" s="1786">
        <v>0</v>
      </c>
      <c r="I9" s="1785">
        <v>23.677</v>
      </c>
      <c r="J9" s="1785">
        <v>80.308999999999997</v>
      </c>
      <c r="K9" s="1785">
        <v>838.351</v>
      </c>
      <c r="L9" s="1785">
        <v>741.66399999999999</v>
      </c>
      <c r="M9" s="1786">
        <v>0</v>
      </c>
      <c r="N9" s="1785">
        <v>23.677</v>
      </c>
      <c r="O9" s="76"/>
      <c r="P9" s="250" t="s">
        <v>20182</v>
      </c>
      <c r="R9" s="686"/>
      <c r="T9" s="1355"/>
      <c r="U9" s="355">
        <f>IF( SUM( W9:AF9 ) = 0, 0, $W$5 )</f>
        <v>0</v>
      </c>
      <c r="V9" s="1354"/>
      <c r="W9" s="356">
        <f xml:space="preserve"> IF( ISNUMBER( E9 ), 0, 1 )</f>
        <v>0</v>
      </c>
      <c r="X9" s="356">
        <f t="shared" ref="X9:AF12" si="0" xml:space="preserve"> IF( ISNUMBER( F9 ), 0, 1 )</f>
        <v>0</v>
      </c>
      <c r="Y9" s="356">
        <f t="shared" si="0"/>
        <v>0</v>
      </c>
      <c r="Z9" s="356">
        <f t="shared" si="0"/>
        <v>0</v>
      </c>
      <c r="AA9" s="356">
        <f t="shared" si="0"/>
        <v>0</v>
      </c>
      <c r="AB9" s="356">
        <f t="shared" si="0"/>
        <v>0</v>
      </c>
      <c r="AC9" s="356">
        <f t="shared" si="0"/>
        <v>0</v>
      </c>
      <c r="AD9" s="356">
        <f t="shared" si="0"/>
        <v>0</v>
      </c>
      <c r="AE9" s="356">
        <f t="shared" si="0"/>
        <v>0</v>
      </c>
      <c r="AF9" s="356">
        <f t="shared" si="0"/>
        <v>0</v>
      </c>
      <c r="AG9" s="1354"/>
      <c r="AI9" s="1784" t="s">
        <v>20181</v>
      </c>
      <c r="AJ9" s="267" t="s">
        <v>20183</v>
      </c>
      <c r="AK9" s="267" t="s">
        <v>20184</v>
      </c>
      <c r="AL9" s="267" t="s">
        <v>20185</v>
      </c>
      <c r="AM9" s="267" t="s">
        <v>20186</v>
      </c>
      <c r="AN9" s="267" t="s">
        <v>20187</v>
      </c>
      <c r="AO9" s="267" t="s">
        <v>20188</v>
      </c>
      <c r="AP9" s="267" t="s">
        <v>20189</v>
      </c>
      <c r="AQ9" s="267" t="s">
        <v>20190</v>
      </c>
      <c r="AR9" s="267" t="s">
        <v>20191</v>
      </c>
      <c r="AS9" s="268" t="s">
        <v>20192</v>
      </c>
    </row>
    <row r="10" spans="2:45" ht="33" customHeight="1">
      <c r="B10" s="1410" t="s">
        <v>20193</v>
      </c>
      <c r="C10" s="242" t="s">
        <v>813</v>
      </c>
      <c r="D10" s="242">
        <v>3</v>
      </c>
      <c r="E10" s="1787">
        <v>66.816999999999993</v>
      </c>
      <c r="F10" s="1787">
        <v>809.28899999999999</v>
      </c>
      <c r="G10" s="1787">
        <v>648.07000000000005</v>
      </c>
      <c r="H10" s="1788">
        <v>0</v>
      </c>
      <c r="I10" s="1787">
        <v>51.121000000000002</v>
      </c>
      <c r="J10" s="1787">
        <v>66.816999999999993</v>
      </c>
      <c r="K10" s="1787">
        <v>809.28899999999999</v>
      </c>
      <c r="L10" s="1787">
        <v>648.07000000000005</v>
      </c>
      <c r="M10" s="1788">
        <v>0</v>
      </c>
      <c r="N10" s="1787">
        <v>51.121000000000002</v>
      </c>
      <c r="O10" s="76"/>
      <c r="P10" s="251" t="s">
        <v>20194</v>
      </c>
      <c r="R10" s="686"/>
      <c r="T10" s="1355"/>
      <c r="U10" s="355">
        <f t="shared" ref="U10:U12" si="1">IF( SUM( W10:AF10 ) = 0, 0, $W$5 )</f>
        <v>0</v>
      </c>
      <c r="V10" s="1354"/>
      <c r="W10" s="356">
        <f t="shared" ref="W10:W12" si="2" xml:space="preserve"> IF( ISNUMBER( E10 ), 0, 1 )</f>
        <v>0</v>
      </c>
      <c r="X10" s="356">
        <f t="shared" si="0"/>
        <v>0</v>
      </c>
      <c r="Y10" s="356">
        <f t="shared" si="0"/>
        <v>0</v>
      </c>
      <c r="Z10" s="356">
        <f t="shared" si="0"/>
        <v>0</v>
      </c>
      <c r="AA10" s="356">
        <f t="shared" si="0"/>
        <v>0</v>
      </c>
      <c r="AB10" s="356">
        <f t="shared" si="0"/>
        <v>0</v>
      </c>
      <c r="AC10" s="356">
        <f t="shared" si="0"/>
        <v>0</v>
      </c>
      <c r="AD10" s="356">
        <f t="shared" si="0"/>
        <v>0</v>
      </c>
      <c r="AE10" s="356">
        <f t="shared" si="0"/>
        <v>0</v>
      </c>
      <c r="AF10" s="356">
        <f t="shared" si="0"/>
        <v>0</v>
      </c>
      <c r="AG10" s="1354"/>
      <c r="AI10" s="1410" t="s">
        <v>20193</v>
      </c>
      <c r="AJ10" s="266" t="s">
        <v>20195</v>
      </c>
      <c r="AK10" s="266" t="s">
        <v>20196</v>
      </c>
      <c r="AL10" s="266" t="s">
        <v>20197</v>
      </c>
      <c r="AM10" s="266" t="s">
        <v>20198</v>
      </c>
      <c r="AN10" s="266" t="s">
        <v>20199</v>
      </c>
      <c r="AO10" s="266" t="s">
        <v>20200</v>
      </c>
      <c r="AP10" s="266" t="s">
        <v>20201</v>
      </c>
      <c r="AQ10" s="266" t="s">
        <v>20202</v>
      </c>
      <c r="AR10" s="266" t="s">
        <v>20203</v>
      </c>
      <c r="AS10" s="269" t="s">
        <v>20204</v>
      </c>
    </row>
    <row r="11" spans="2:45" ht="33" customHeight="1">
      <c r="B11" s="1410" t="s">
        <v>20205</v>
      </c>
      <c r="C11" s="242" t="s">
        <v>813</v>
      </c>
      <c r="D11" s="242">
        <v>3</v>
      </c>
      <c r="E11" s="1787">
        <v>0</v>
      </c>
      <c r="F11" s="1787">
        <v>0</v>
      </c>
      <c r="G11" s="1787">
        <v>0</v>
      </c>
      <c r="H11" s="1788">
        <v>0</v>
      </c>
      <c r="I11" s="1787">
        <v>1.62</v>
      </c>
      <c r="J11" s="1787">
        <v>0</v>
      </c>
      <c r="K11" s="1787">
        <v>0</v>
      </c>
      <c r="L11" s="1787">
        <v>0</v>
      </c>
      <c r="M11" s="1788">
        <v>0</v>
      </c>
      <c r="N11" s="1787">
        <v>1.62</v>
      </c>
      <c r="O11" s="76"/>
      <c r="P11" s="251" t="s">
        <v>20206</v>
      </c>
      <c r="R11" s="686"/>
      <c r="T11" s="1355"/>
      <c r="U11" s="355">
        <f t="shared" si="1"/>
        <v>0</v>
      </c>
      <c r="V11" s="1354"/>
      <c r="W11" s="356">
        <f t="shared" si="2"/>
        <v>0</v>
      </c>
      <c r="X11" s="356">
        <f t="shared" si="0"/>
        <v>0</v>
      </c>
      <c r="Y11" s="356">
        <f t="shared" si="0"/>
        <v>0</v>
      </c>
      <c r="Z11" s="356">
        <f t="shared" si="0"/>
        <v>0</v>
      </c>
      <c r="AA11" s="356">
        <f t="shared" si="0"/>
        <v>0</v>
      </c>
      <c r="AB11" s="356">
        <f t="shared" si="0"/>
        <v>0</v>
      </c>
      <c r="AC11" s="356">
        <f t="shared" si="0"/>
        <v>0</v>
      </c>
      <c r="AD11" s="356">
        <f t="shared" si="0"/>
        <v>0</v>
      </c>
      <c r="AE11" s="356">
        <f t="shared" si="0"/>
        <v>0</v>
      </c>
      <c r="AF11" s="356">
        <f t="shared" si="0"/>
        <v>0</v>
      </c>
      <c r="AG11" s="1354"/>
      <c r="AI11" s="1410" t="s">
        <v>20205</v>
      </c>
      <c r="AJ11" s="266" t="s">
        <v>20207</v>
      </c>
      <c r="AK11" s="266" t="s">
        <v>20208</v>
      </c>
      <c r="AL11" s="266" t="s">
        <v>20209</v>
      </c>
      <c r="AM11" s="266" t="s">
        <v>20210</v>
      </c>
      <c r="AN11" s="266" t="s">
        <v>20211</v>
      </c>
      <c r="AO11" s="266" t="s">
        <v>20212</v>
      </c>
      <c r="AP11" s="266" t="s">
        <v>20213</v>
      </c>
      <c r="AQ11" s="266" t="s">
        <v>20214</v>
      </c>
      <c r="AR11" s="266" t="s">
        <v>20215</v>
      </c>
      <c r="AS11" s="269" t="s">
        <v>20216</v>
      </c>
    </row>
    <row r="12" spans="2:45" ht="33" customHeight="1">
      <c r="B12" s="1410" t="s">
        <v>20217</v>
      </c>
      <c r="C12" s="242" t="s">
        <v>813</v>
      </c>
      <c r="D12" s="242">
        <v>3</v>
      </c>
      <c r="E12" s="1787">
        <v>2.1999999999999999E-2</v>
      </c>
      <c r="F12" s="1787">
        <v>0.28799999999999998</v>
      </c>
      <c r="G12" s="1787">
        <v>14.914</v>
      </c>
      <c r="H12" s="1788">
        <v>0</v>
      </c>
      <c r="I12" s="1787">
        <v>33.491999999999997</v>
      </c>
      <c r="J12" s="1787">
        <v>2.1999999999999999E-2</v>
      </c>
      <c r="K12" s="1787">
        <v>0.28799999999999998</v>
      </c>
      <c r="L12" s="1787">
        <v>14.914</v>
      </c>
      <c r="M12" s="1788">
        <v>0</v>
      </c>
      <c r="N12" s="1712">
        <v>33.491999999999997</v>
      </c>
      <c r="O12" s="76"/>
      <c r="P12" s="251" t="s">
        <v>20218</v>
      </c>
      <c r="R12" s="686"/>
      <c r="T12" s="1355"/>
      <c r="U12" s="355">
        <f t="shared" si="1"/>
        <v>0</v>
      </c>
      <c r="V12" s="1354"/>
      <c r="W12" s="356">
        <f t="shared" si="2"/>
        <v>0</v>
      </c>
      <c r="X12" s="356">
        <f t="shared" si="0"/>
        <v>0</v>
      </c>
      <c r="Y12" s="356">
        <f t="shared" si="0"/>
        <v>0</v>
      </c>
      <c r="Z12" s="356">
        <f t="shared" si="0"/>
        <v>0</v>
      </c>
      <c r="AA12" s="356">
        <f t="shared" si="0"/>
        <v>0</v>
      </c>
      <c r="AB12" s="356">
        <f t="shared" si="0"/>
        <v>0</v>
      </c>
      <c r="AC12" s="356">
        <f t="shared" si="0"/>
        <v>0</v>
      </c>
      <c r="AD12" s="356">
        <f t="shared" si="0"/>
        <v>0</v>
      </c>
      <c r="AE12" s="356">
        <f t="shared" si="0"/>
        <v>0</v>
      </c>
      <c r="AF12" s="356">
        <f t="shared" si="0"/>
        <v>0</v>
      </c>
      <c r="AG12" s="1354"/>
      <c r="AI12" s="1410" t="s">
        <v>20217</v>
      </c>
      <c r="AJ12" s="266" t="s">
        <v>20219</v>
      </c>
      <c r="AK12" s="266" t="s">
        <v>20220</v>
      </c>
      <c r="AL12" s="266" t="s">
        <v>20221</v>
      </c>
      <c r="AM12" s="266" t="s">
        <v>20222</v>
      </c>
      <c r="AN12" s="266" t="s">
        <v>20223</v>
      </c>
      <c r="AO12" s="266" t="s">
        <v>20224</v>
      </c>
      <c r="AP12" s="266" t="s">
        <v>20225</v>
      </c>
      <c r="AQ12" s="266" t="s">
        <v>20226</v>
      </c>
      <c r="AR12" s="266" t="s">
        <v>20227</v>
      </c>
      <c r="AS12" s="269" t="s">
        <v>20228</v>
      </c>
    </row>
    <row r="13" spans="2:45" ht="33" customHeight="1">
      <c r="B13" s="1410" t="s">
        <v>20229</v>
      </c>
      <c r="C13" s="242" t="s">
        <v>813</v>
      </c>
      <c r="D13" s="242">
        <v>3</v>
      </c>
      <c r="E13" s="258">
        <f>IFERROR(E10 + E11 - E12, 0)</f>
        <v>66.794999999999987</v>
      </c>
      <c r="F13" s="258">
        <f t="shared" ref="F13:N13" si="3">IFERROR(F10 + F11 - F12, 0)</f>
        <v>809.00099999999998</v>
      </c>
      <c r="G13" s="258">
        <f t="shared" si="3"/>
        <v>633.15600000000006</v>
      </c>
      <c r="H13" s="1789"/>
      <c r="I13" s="258">
        <f t="shared" si="3"/>
        <v>19.249000000000002</v>
      </c>
      <c r="J13" s="258">
        <f t="shared" si="3"/>
        <v>66.794999999999987</v>
      </c>
      <c r="K13" s="258">
        <f t="shared" si="3"/>
        <v>809.00099999999998</v>
      </c>
      <c r="L13" s="258">
        <f t="shared" si="3"/>
        <v>633.15600000000006</v>
      </c>
      <c r="M13" s="1789"/>
      <c r="N13" s="259">
        <f t="shared" si="3"/>
        <v>19.249000000000002</v>
      </c>
      <c r="O13" s="76"/>
      <c r="P13" s="251" t="s">
        <v>20230</v>
      </c>
      <c r="R13" s="686"/>
      <c r="T13" s="1355"/>
      <c r="U13" s="355"/>
      <c r="V13" s="1354"/>
      <c r="W13" s="211"/>
      <c r="X13" s="211"/>
      <c r="Y13" s="211"/>
      <c r="Z13" s="211"/>
      <c r="AA13" s="211"/>
      <c r="AB13" s="211"/>
      <c r="AC13" s="211"/>
      <c r="AD13" s="211"/>
      <c r="AE13" s="211"/>
      <c r="AF13" s="211"/>
      <c r="AG13" s="1354"/>
      <c r="AI13" s="1410" t="s">
        <v>20229</v>
      </c>
      <c r="AJ13" s="266" t="s">
        <v>20231</v>
      </c>
      <c r="AK13" s="266" t="s">
        <v>20232</v>
      </c>
      <c r="AL13" s="266" t="s">
        <v>20233</v>
      </c>
      <c r="AM13" s="266" t="s">
        <v>20234</v>
      </c>
      <c r="AN13" s="266" t="s">
        <v>20235</v>
      </c>
      <c r="AO13" s="266" t="s">
        <v>20236</v>
      </c>
      <c r="AP13" s="266" t="s">
        <v>20237</v>
      </c>
      <c r="AQ13" s="266" t="s">
        <v>20238</v>
      </c>
      <c r="AR13" s="266" t="s">
        <v>20239</v>
      </c>
      <c r="AS13" s="269" t="s">
        <v>20240</v>
      </c>
    </row>
    <row r="14" spans="2:45" ht="33" customHeight="1">
      <c r="B14" s="1410" t="s">
        <v>20241</v>
      </c>
      <c r="C14" s="242" t="s">
        <v>813</v>
      </c>
      <c r="D14" s="242">
        <v>3</v>
      </c>
      <c r="E14" s="258">
        <f>IFERROR(E13 - E9, 0)</f>
        <v>-13.51400000000001</v>
      </c>
      <c r="F14" s="258">
        <f>IFERROR(F13 - F9, 0)</f>
        <v>-29.350000000000023</v>
      </c>
      <c r="G14" s="258">
        <f t="shared" ref="G14:N14" si="4">IFERROR(G13 - G9, 0)</f>
        <v>-108.50799999999992</v>
      </c>
      <c r="H14" s="1789"/>
      <c r="I14" s="258">
        <f t="shared" si="4"/>
        <v>-4.4279999999999973</v>
      </c>
      <c r="J14" s="258">
        <f t="shared" si="4"/>
        <v>-13.51400000000001</v>
      </c>
      <c r="K14" s="258">
        <f t="shared" si="4"/>
        <v>-29.350000000000023</v>
      </c>
      <c r="L14" s="258">
        <f t="shared" si="4"/>
        <v>-108.50799999999992</v>
      </c>
      <c r="M14" s="1789"/>
      <c r="N14" s="259">
        <f t="shared" si="4"/>
        <v>-4.4279999999999973</v>
      </c>
      <c r="O14" s="76"/>
      <c r="P14" s="251" t="s">
        <v>20242</v>
      </c>
      <c r="R14" s="686"/>
      <c r="T14" s="1355"/>
      <c r="U14" s="355"/>
      <c r="V14" s="1354"/>
      <c r="W14" s="211"/>
      <c r="X14" s="211"/>
      <c r="Y14" s="211"/>
      <c r="Z14" s="211"/>
      <c r="AA14" s="211"/>
      <c r="AB14" s="211"/>
      <c r="AC14" s="211"/>
      <c r="AD14" s="211"/>
      <c r="AE14" s="211"/>
      <c r="AF14" s="211"/>
      <c r="AG14" s="1354"/>
      <c r="AI14" s="1410" t="s">
        <v>20241</v>
      </c>
      <c r="AJ14" s="266" t="s">
        <v>20243</v>
      </c>
      <c r="AK14" s="266" t="s">
        <v>20244</v>
      </c>
      <c r="AL14" s="266" t="s">
        <v>20245</v>
      </c>
      <c r="AM14" s="266" t="s">
        <v>20246</v>
      </c>
      <c r="AN14" s="266" t="s">
        <v>20247</v>
      </c>
      <c r="AO14" s="266" t="s">
        <v>20248</v>
      </c>
      <c r="AP14" s="266" t="s">
        <v>20249</v>
      </c>
      <c r="AQ14" s="266" t="s">
        <v>20250</v>
      </c>
      <c r="AR14" s="266" t="s">
        <v>20251</v>
      </c>
      <c r="AS14" s="269" t="s">
        <v>20252</v>
      </c>
    </row>
    <row r="15" spans="2:45" ht="33" customHeight="1">
      <c r="B15" s="1410" t="s">
        <v>20253</v>
      </c>
      <c r="C15" s="242" t="s">
        <v>813</v>
      </c>
      <c r="D15" s="242">
        <v>3</v>
      </c>
      <c r="E15" s="683">
        <v>-13.513</v>
      </c>
      <c r="F15" s="683">
        <v>-29.349</v>
      </c>
      <c r="G15" s="683">
        <v>-108.50700000000001</v>
      </c>
      <c r="H15" s="1790">
        <v>0</v>
      </c>
      <c r="I15" s="683">
        <v>-4.4269999999999996</v>
      </c>
      <c r="J15" s="683">
        <v>-13.513</v>
      </c>
      <c r="K15" s="683">
        <v>-29.349</v>
      </c>
      <c r="L15" s="683">
        <v>-108.50700000000001</v>
      </c>
      <c r="M15" s="1790">
        <v>0</v>
      </c>
      <c r="N15" s="683">
        <v>-4.4269999999999996</v>
      </c>
      <c r="O15" s="76"/>
      <c r="P15" s="251" t="s">
        <v>20254</v>
      </c>
      <c r="R15" s="686"/>
      <c r="T15" s="1355"/>
      <c r="U15" s="355">
        <f t="shared" ref="U15" si="5">IF( SUM( W15:AF15 ) = 0, 0, $W$5 )</f>
        <v>0</v>
      </c>
      <c r="V15" s="1354"/>
      <c r="W15" s="356">
        <f t="shared" ref="W15:AF15" si="6" xml:space="preserve"> IF( ISNUMBER( E15 ), 0, 1 )</f>
        <v>0</v>
      </c>
      <c r="X15" s="356">
        <f t="shared" si="6"/>
        <v>0</v>
      </c>
      <c r="Y15" s="356">
        <f t="shared" si="6"/>
        <v>0</v>
      </c>
      <c r="Z15" s="356">
        <f t="shared" si="6"/>
        <v>0</v>
      </c>
      <c r="AA15" s="356">
        <f t="shared" si="6"/>
        <v>0</v>
      </c>
      <c r="AB15" s="356">
        <f t="shared" si="6"/>
        <v>0</v>
      </c>
      <c r="AC15" s="356">
        <f t="shared" si="6"/>
        <v>0</v>
      </c>
      <c r="AD15" s="356">
        <f t="shared" si="6"/>
        <v>0</v>
      </c>
      <c r="AE15" s="356">
        <f t="shared" si="6"/>
        <v>0</v>
      </c>
      <c r="AF15" s="356">
        <f t="shared" si="6"/>
        <v>0</v>
      </c>
      <c r="AG15" s="1354"/>
      <c r="AI15" s="1410" t="s">
        <v>20253</v>
      </c>
      <c r="AJ15" s="266" t="s">
        <v>20255</v>
      </c>
      <c r="AK15" s="266" t="s">
        <v>20256</v>
      </c>
      <c r="AL15" s="266" t="s">
        <v>20257</v>
      </c>
      <c r="AM15" s="266" t="s">
        <v>20258</v>
      </c>
      <c r="AN15" s="266" t="s">
        <v>20259</v>
      </c>
      <c r="AO15" s="266" t="s">
        <v>20260</v>
      </c>
      <c r="AP15" s="266" t="s">
        <v>20261</v>
      </c>
      <c r="AQ15" s="266" t="s">
        <v>20262</v>
      </c>
      <c r="AR15" s="266" t="s">
        <v>20263</v>
      </c>
      <c r="AS15" s="269" t="s">
        <v>20264</v>
      </c>
    </row>
    <row r="16" spans="2:45" ht="33" customHeight="1">
      <c r="B16" s="1410" t="s">
        <v>20265</v>
      </c>
      <c r="C16" s="242" t="s">
        <v>813</v>
      </c>
      <c r="D16" s="242">
        <v>3</v>
      </c>
      <c r="E16" s="258">
        <f>IFERROR(E14 - E15, 0)</f>
        <v>-1.0000000000101039E-3</v>
      </c>
      <c r="F16" s="258">
        <f t="shared" ref="F16:L16" si="7">IFERROR(F14 - F15, 0)</f>
        <v>-1.0000000000225384E-3</v>
      </c>
      <c r="G16" s="258">
        <f t="shared" si="7"/>
        <v>-9.9999999991950972E-4</v>
      </c>
      <c r="H16" s="1789"/>
      <c r="I16" s="258">
        <f t="shared" si="7"/>
        <v>-9.9999999999766942E-4</v>
      </c>
      <c r="J16" s="258">
        <f t="shared" si="7"/>
        <v>-1.0000000000101039E-3</v>
      </c>
      <c r="K16" s="258">
        <f t="shared" si="7"/>
        <v>-1.0000000000225384E-3</v>
      </c>
      <c r="L16" s="258">
        <f t="shared" si="7"/>
        <v>-9.9999999991950972E-4</v>
      </c>
      <c r="M16" s="1789"/>
      <c r="N16" s="259">
        <f>IFERROR(N14 - N15, 0)</f>
        <v>-9.9999999999766942E-4</v>
      </c>
      <c r="O16" s="76"/>
      <c r="P16" s="251" t="s">
        <v>20266</v>
      </c>
      <c r="R16" s="686"/>
      <c r="T16" s="1355"/>
      <c r="U16" s="355"/>
      <c r="V16" s="1354"/>
      <c r="W16" s="211"/>
      <c r="X16" s="211"/>
      <c r="Y16" s="211"/>
      <c r="Z16" s="211"/>
      <c r="AA16" s="211"/>
      <c r="AB16" s="211"/>
      <c r="AC16" s="211"/>
      <c r="AD16" s="211"/>
      <c r="AE16" s="211"/>
      <c r="AF16" s="211"/>
      <c r="AG16" s="1354"/>
      <c r="AI16" s="1410" t="s">
        <v>20265</v>
      </c>
      <c r="AJ16" s="266" t="s">
        <v>20267</v>
      </c>
      <c r="AK16" s="266" t="s">
        <v>20268</v>
      </c>
      <c r="AL16" s="266" t="s">
        <v>20269</v>
      </c>
      <c r="AM16" s="266" t="s">
        <v>20270</v>
      </c>
      <c r="AN16" s="266" t="s">
        <v>20271</v>
      </c>
      <c r="AO16" s="266" t="s">
        <v>20272</v>
      </c>
      <c r="AP16" s="266" t="s">
        <v>20273</v>
      </c>
      <c r="AQ16" s="266" t="s">
        <v>20274</v>
      </c>
      <c r="AR16" s="266" t="s">
        <v>20275</v>
      </c>
      <c r="AS16" s="269" t="s">
        <v>20276</v>
      </c>
    </row>
    <row r="17" spans="2:45" ht="33" customHeight="1">
      <c r="B17" s="1410" t="s">
        <v>20277</v>
      </c>
      <c r="C17" s="242" t="s">
        <v>813</v>
      </c>
      <c r="D17" s="242">
        <v>3</v>
      </c>
      <c r="E17" s="1791">
        <v>0.67730000000000001</v>
      </c>
      <c r="F17" s="1791">
        <v>0.67730000000000001</v>
      </c>
      <c r="G17" s="1791">
        <v>0.55779000000000001</v>
      </c>
      <c r="H17" s="1790">
        <v>0</v>
      </c>
      <c r="I17" s="1791">
        <v>0.57799999999999996</v>
      </c>
      <c r="J17" s="1791">
        <v>0.67730000000000001</v>
      </c>
      <c r="K17" s="1791">
        <v>0.67730000000000001</v>
      </c>
      <c r="L17" s="1791">
        <v>0.55779000000000001</v>
      </c>
      <c r="M17" s="1790">
        <v>0</v>
      </c>
      <c r="N17" s="1791">
        <v>0.57799999999999996</v>
      </c>
      <c r="O17" s="76"/>
      <c r="P17" s="251" t="s">
        <v>20278</v>
      </c>
      <c r="R17" s="686"/>
      <c r="T17" s="1355"/>
      <c r="U17" s="355">
        <f t="shared" ref="U17" si="8">IF( SUM( W17:AF17 ) = 0, 0, $W$5 )</f>
        <v>0</v>
      </c>
      <c r="V17" s="1354"/>
      <c r="W17" s="356">
        <f t="shared" ref="W17:AF17" si="9" xml:space="preserve"> IF( ISNUMBER( E17 ), 0, 1 )</f>
        <v>0</v>
      </c>
      <c r="X17" s="356">
        <f t="shared" si="9"/>
        <v>0</v>
      </c>
      <c r="Y17" s="356">
        <f t="shared" si="9"/>
        <v>0</v>
      </c>
      <c r="Z17" s="356">
        <f t="shared" si="9"/>
        <v>0</v>
      </c>
      <c r="AA17" s="356">
        <f t="shared" si="9"/>
        <v>0</v>
      </c>
      <c r="AB17" s="356">
        <f t="shared" si="9"/>
        <v>0</v>
      </c>
      <c r="AC17" s="356">
        <f t="shared" si="9"/>
        <v>0</v>
      </c>
      <c r="AD17" s="356">
        <f t="shared" si="9"/>
        <v>0</v>
      </c>
      <c r="AE17" s="356">
        <f t="shared" si="9"/>
        <v>0</v>
      </c>
      <c r="AF17" s="356">
        <f t="shared" si="9"/>
        <v>0</v>
      </c>
      <c r="AG17" s="1354"/>
      <c r="AI17" s="1410" t="s">
        <v>20277</v>
      </c>
      <c r="AJ17" s="266" t="s">
        <v>20279</v>
      </c>
      <c r="AK17" s="266" t="s">
        <v>20280</v>
      </c>
      <c r="AL17" s="266" t="s">
        <v>20281</v>
      </c>
      <c r="AM17" s="266" t="s">
        <v>20282</v>
      </c>
      <c r="AN17" s="266" t="s">
        <v>20283</v>
      </c>
      <c r="AO17" s="266" t="s">
        <v>20284</v>
      </c>
      <c r="AP17" s="266" t="s">
        <v>20285</v>
      </c>
      <c r="AQ17" s="266" t="s">
        <v>20286</v>
      </c>
      <c r="AR17" s="266" t="s">
        <v>20287</v>
      </c>
      <c r="AS17" s="269" t="s">
        <v>20288</v>
      </c>
    </row>
    <row r="18" spans="2:45" ht="33" customHeight="1">
      <c r="B18" s="1410" t="s">
        <v>20289</v>
      </c>
      <c r="C18" s="242" t="s">
        <v>813</v>
      </c>
      <c r="D18" s="242">
        <v>3</v>
      </c>
      <c r="E18" s="258">
        <f>IFERROR(E14 * E17, 0)</f>
        <v>-9.1530322000000073</v>
      </c>
      <c r="F18" s="258">
        <f t="shared" ref="F18:L18" si="10">IFERROR(F14 * F17, 0)</f>
        <v>-19.878755000000016</v>
      </c>
      <c r="G18" s="258">
        <f t="shared" si="10"/>
        <v>-60.524677319999959</v>
      </c>
      <c r="H18" s="1789"/>
      <c r="I18" s="258">
        <f t="shared" si="10"/>
        <v>-2.5593839999999983</v>
      </c>
      <c r="J18" s="258">
        <f t="shared" si="10"/>
        <v>-9.1530322000000073</v>
      </c>
      <c r="K18" s="258">
        <f t="shared" si="10"/>
        <v>-19.878755000000016</v>
      </c>
      <c r="L18" s="258">
        <f t="shared" si="10"/>
        <v>-60.524677319999959</v>
      </c>
      <c r="M18" s="1789"/>
      <c r="N18" s="259">
        <f>IFERROR(N14 * N17, 0)</f>
        <v>-2.5593839999999983</v>
      </c>
      <c r="O18" s="76"/>
      <c r="P18" s="251" t="s">
        <v>20290</v>
      </c>
      <c r="R18" s="686"/>
      <c r="T18" s="1355"/>
      <c r="U18" s="355"/>
      <c r="V18" s="1354"/>
      <c r="W18" s="211"/>
      <c r="X18" s="211"/>
      <c r="Y18" s="211"/>
      <c r="Z18" s="211"/>
      <c r="AA18" s="211"/>
      <c r="AB18" s="211"/>
      <c r="AC18" s="211"/>
      <c r="AD18" s="211"/>
      <c r="AE18" s="211"/>
      <c r="AF18" s="211"/>
      <c r="AG18" s="1354"/>
      <c r="AI18" s="1410" t="s">
        <v>20289</v>
      </c>
      <c r="AJ18" s="266" t="s">
        <v>20291</v>
      </c>
      <c r="AK18" s="266" t="s">
        <v>20292</v>
      </c>
      <c r="AL18" s="266" t="s">
        <v>20293</v>
      </c>
      <c r="AM18" s="266" t="s">
        <v>20294</v>
      </c>
      <c r="AN18" s="266" t="s">
        <v>20295</v>
      </c>
      <c r="AO18" s="266" t="s">
        <v>20296</v>
      </c>
      <c r="AP18" s="266" t="s">
        <v>20297</v>
      </c>
      <c r="AQ18" s="266" t="s">
        <v>20298</v>
      </c>
      <c r="AR18" s="266" t="s">
        <v>20299</v>
      </c>
      <c r="AS18" s="269" t="s">
        <v>20300</v>
      </c>
    </row>
    <row r="19" spans="2:45" ht="33" customHeight="1" thickBot="1">
      <c r="B19" s="1411" t="s">
        <v>20301</v>
      </c>
      <c r="C19" s="248" t="s">
        <v>813</v>
      </c>
      <c r="D19" s="248">
        <v>3</v>
      </c>
      <c r="E19" s="260">
        <f>IFERROR(E14 - E18, 0)</f>
        <v>-4.3609678000000027</v>
      </c>
      <c r="F19" s="260">
        <f t="shared" ref="F19:N19" si="11">IFERROR(F14 - F18, 0)</f>
        <v>-9.4712450000000068</v>
      </c>
      <c r="G19" s="260">
        <f t="shared" si="11"/>
        <v>-47.983322679999965</v>
      </c>
      <c r="H19" s="1792"/>
      <c r="I19" s="260">
        <f t="shared" si="11"/>
        <v>-1.8686159999999989</v>
      </c>
      <c r="J19" s="260">
        <f t="shared" si="11"/>
        <v>-4.3609678000000027</v>
      </c>
      <c r="K19" s="260">
        <f t="shared" si="11"/>
        <v>-9.4712450000000068</v>
      </c>
      <c r="L19" s="260">
        <f>IFERROR(L14 - L18, 0)</f>
        <v>-47.983322679999965</v>
      </c>
      <c r="M19" s="1792"/>
      <c r="N19" s="261">
        <f t="shared" si="11"/>
        <v>-1.8686159999999989</v>
      </c>
      <c r="O19" s="76"/>
      <c r="P19" s="252" t="s">
        <v>20302</v>
      </c>
      <c r="R19" s="686"/>
      <c r="T19" s="1355"/>
      <c r="U19" s="355"/>
      <c r="V19" s="1354"/>
      <c r="W19" s="211"/>
      <c r="X19" s="211"/>
      <c r="Y19" s="211"/>
      <c r="Z19" s="211"/>
      <c r="AA19" s="211"/>
      <c r="AB19" s="211"/>
      <c r="AC19" s="211"/>
      <c r="AD19" s="211"/>
      <c r="AE19" s="211"/>
      <c r="AF19" s="211"/>
      <c r="AG19" s="1354"/>
      <c r="AI19" s="1411" t="s">
        <v>20301</v>
      </c>
      <c r="AJ19" s="270" t="s">
        <v>20303</v>
      </c>
      <c r="AK19" s="270" t="s">
        <v>20304</v>
      </c>
      <c r="AL19" s="270" t="s">
        <v>20305</v>
      </c>
      <c r="AM19" s="270" t="s">
        <v>20306</v>
      </c>
      <c r="AN19" s="270" t="s">
        <v>20307</v>
      </c>
      <c r="AO19" s="270" t="s">
        <v>20308</v>
      </c>
      <c r="AP19" s="270" t="s">
        <v>20309</v>
      </c>
      <c r="AQ19" s="270" t="s">
        <v>20310</v>
      </c>
      <c r="AR19" s="270" t="s">
        <v>20311</v>
      </c>
      <c r="AS19" s="271" t="s">
        <v>20312</v>
      </c>
    </row>
    <row r="20" spans="2:45" ht="15" customHeight="1" thickBot="1">
      <c r="B20" s="823"/>
      <c r="C20" s="823"/>
      <c r="D20" s="823"/>
      <c r="E20" s="377"/>
      <c r="F20" s="377"/>
      <c r="G20" s="377"/>
      <c r="H20" s="377"/>
      <c r="I20" s="377"/>
      <c r="J20" s="377"/>
      <c r="K20" s="377"/>
      <c r="L20" s="377"/>
      <c r="M20" s="377"/>
      <c r="N20" s="377"/>
      <c r="O20" s="1311"/>
      <c r="T20" s="1355"/>
      <c r="U20" s="355"/>
      <c r="V20" s="1354"/>
      <c r="W20" s="211"/>
      <c r="X20" s="211"/>
      <c r="Y20" s="211"/>
      <c r="Z20" s="211"/>
      <c r="AA20" s="211"/>
      <c r="AB20" s="211"/>
      <c r="AC20" s="211"/>
      <c r="AD20" s="211"/>
      <c r="AE20" s="211"/>
      <c r="AF20" s="211"/>
      <c r="AG20" s="1354"/>
      <c r="AI20" s="823"/>
      <c r="AJ20" s="377"/>
      <c r="AK20" s="377"/>
      <c r="AL20" s="377"/>
      <c r="AM20" s="377"/>
      <c r="AN20" s="377"/>
      <c r="AO20" s="377"/>
      <c r="AP20" s="377"/>
      <c r="AQ20" s="377"/>
      <c r="AR20" s="377"/>
      <c r="AS20" s="377"/>
    </row>
    <row r="21" spans="2:45" ht="30.75" customHeight="1" thickBot="1">
      <c r="B21" s="257" t="s">
        <v>20313</v>
      </c>
      <c r="C21" s="1783"/>
      <c r="D21" s="1783"/>
      <c r="E21" s="1734"/>
      <c r="F21" s="76"/>
      <c r="G21" s="76"/>
      <c r="H21" s="76"/>
      <c r="I21" s="76"/>
      <c r="J21" s="76"/>
      <c r="K21" s="76"/>
      <c r="L21" s="76"/>
      <c r="M21" s="76"/>
      <c r="N21" s="76"/>
      <c r="O21" s="1311"/>
      <c r="T21" s="1355"/>
      <c r="U21" s="355"/>
      <c r="V21" s="1354"/>
      <c r="W21" s="211"/>
      <c r="X21" s="211"/>
      <c r="Y21" s="211"/>
      <c r="Z21" s="211"/>
      <c r="AA21" s="211"/>
      <c r="AB21" s="211"/>
      <c r="AC21" s="211"/>
      <c r="AD21" s="211"/>
      <c r="AE21" s="211"/>
      <c r="AF21" s="211"/>
      <c r="AG21" s="1354"/>
      <c r="AI21" s="245" t="s">
        <v>20313</v>
      </c>
      <c r="AJ21" s="1734"/>
      <c r="AK21" s="76"/>
      <c r="AL21" s="76"/>
      <c r="AM21" s="76"/>
      <c r="AN21" s="76"/>
      <c r="AO21" s="76"/>
      <c r="AP21" s="76"/>
      <c r="AQ21" s="76"/>
      <c r="AR21" s="76"/>
      <c r="AS21" s="76"/>
    </row>
    <row r="22" spans="2:45" ht="33" customHeight="1">
      <c r="B22" s="1784" t="s">
        <v>20314</v>
      </c>
      <c r="C22" s="246" t="s">
        <v>813</v>
      </c>
      <c r="D22" s="246">
        <v>3</v>
      </c>
      <c r="E22" s="683">
        <v>17.097000000000001</v>
      </c>
      <c r="F22" s="683">
        <v>73.92</v>
      </c>
      <c r="G22" s="683">
        <v>27.489000000000001</v>
      </c>
      <c r="H22" s="683">
        <v>9.4939999999999998</v>
      </c>
      <c r="I22" s="683">
        <v>0</v>
      </c>
      <c r="J22" s="683">
        <v>17.097000000000001</v>
      </c>
      <c r="K22" s="683">
        <v>73.92</v>
      </c>
      <c r="L22" s="683">
        <v>27.489000000000001</v>
      </c>
      <c r="M22" s="683">
        <v>9.4939999999999998</v>
      </c>
      <c r="N22" s="683">
        <v>0</v>
      </c>
      <c r="O22" s="76"/>
      <c r="P22" s="250" t="s">
        <v>20315</v>
      </c>
      <c r="R22" s="686"/>
      <c r="T22" s="1355"/>
      <c r="U22" s="355">
        <f t="shared" ref="U22:U23" si="12">IF( SUM( W22:AF22 ) = 0, 0, $W$5 )</f>
        <v>0</v>
      </c>
      <c r="V22" s="1354"/>
      <c r="W22" s="356">
        <f t="shared" ref="W22:AF23" si="13" xml:space="preserve"> IF( ISNUMBER( E22 ), 0, 1 )</f>
        <v>0</v>
      </c>
      <c r="X22" s="356">
        <f t="shared" si="13"/>
        <v>0</v>
      </c>
      <c r="Y22" s="356">
        <f t="shared" si="13"/>
        <v>0</v>
      </c>
      <c r="Z22" s="356">
        <f t="shared" si="13"/>
        <v>0</v>
      </c>
      <c r="AA22" s="356">
        <f t="shared" si="13"/>
        <v>0</v>
      </c>
      <c r="AB22" s="356">
        <f t="shared" si="13"/>
        <v>0</v>
      </c>
      <c r="AC22" s="356">
        <f t="shared" si="13"/>
        <v>0</v>
      </c>
      <c r="AD22" s="356">
        <f t="shared" si="13"/>
        <v>0</v>
      </c>
      <c r="AE22" s="356">
        <f t="shared" si="13"/>
        <v>0</v>
      </c>
      <c r="AF22" s="356">
        <f t="shared" si="13"/>
        <v>0</v>
      </c>
      <c r="AG22" s="1354"/>
      <c r="AI22" s="1784" t="s">
        <v>20314</v>
      </c>
      <c r="AJ22" s="267" t="s">
        <v>20316</v>
      </c>
      <c r="AK22" s="267" t="s">
        <v>20317</v>
      </c>
      <c r="AL22" s="267" t="s">
        <v>20318</v>
      </c>
      <c r="AM22" s="267" t="s">
        <v>20319</v>
      </c>
      <c r="AN22" s="267" t="s">
        <v>20320</v>
      </c>
      <c r="AO22" s="267" t="s">
        <v>20321</v>
      </c>
      <c r="AP22" s="267" t="s">
        <v>20322</v>
      </c>
      <c r="AQ22" s="267" t="s">
        <v>20323</v>
      </c>
      <c r="AR22" s="267" t="s">
        <v>20324</v>
      </c>
      <c r="AS22" s="268" t="s">
        <v>20325</v>
      </c>
    </row>
    <row r="23" spans="2:45" ht="33" customHeight="1">
      <c r="B23" s="1410" t="s">
        <v>20326</v>
      </c>
      <c r="C23" s="242" t="s">
        <v>813</v>
      </c>
      <c r="D23" s="242">
        <v>3</v>
      </c>
      <c r="E23" s="683">
        <v>20.937000000000001</v>
      </c>
      <c r="F23" s="683">
        <v>79.034000000000006</v>
      </c>
      <c r="G23" s="683">
        <v>37.65</v>
      </c>
      <c r="H23" s="683">
        <v>0.47699999999999998</v>
      </c>
      <c r="I23" s="683">
        <v>0</v>
      </c>
      <c r="J23" s="683">
        <v>20.937000000000001</v>
      </c>
      <c r="K23" s="683">
        <v>79.034000000000006</v>
      </c>
      <c r="L23" s="683">
        <v>37.65</v>
      </c>
      <c r="M23" s="683">
        <v>0.47699999999999998</v>
      </c>
      <c r="N23" s="683">
        <v>0</v>
      </c>
      <c r="O23" s="76"/>
      <c r="P23" s="251" t="s">
        <v>20327</v>
      </c>
      <c r="R23" s="686"/>
      <c r="T23" s="1355"/>
      <c r="U23" s="355">
        <f t="shared" si="12"/>
        <v>0</v>
      </c>
      <c r="V23" s="1354"/>
      <c r="W23" s="356">
        <f t="shared" si="13"/>
        <v>0</v>
      </c>
      <c r="X23" s="356">
        <f t="shared" si="13"/>
        <v>0</v>
      </c>
      <c r="Y23" s="356">
        <f t="shared" si="13"/>
        <v>0</v>
      </c>
      <c r="Z23" s="356">
        <f t="shared" si="13"/>
        <v>0</v>
      </c>
      <c r="AA23" s="356">
        <f t="shared" si="13"/>
        <v>0</v>
      </c>
      <c r="AB23" s="356">
        <f t="shared" si="13"/>
        <v>0</v>
      </c>
      <c r="AC23" s="356">
        <f t="shared" si="13"/>
        <v>0</v>
      </c>
      <c r="AD23" s="356">
        <f t="shared" si="13"/>
        <v>0</v>
      </c>
      <c r="AE23" s="356">
        <f t="shared" si="13"/>
        <v>0</v>
      </c>
      <c r="AF23" s="356">
        <f t="shared" si="13"/>
        <v>0</v>
      </c>
      <c r="AG23" s="1354"/>
      <c r="AI23" s="1410" t="s">
        <v>20326</v>
      </c>
      <c r="AJ23" s="266" t="s">
        <v>20328</v>
      </c>
      <c r="AK23" s="266" t="s">
        <v>20329</v>
      </c>
      <c r="AL23" s="266" t="s">
        <v>20330</v>
      </c>
      <c r="AM23" s="266" t="s">
        <v>20331</v>
      </c>
      <c r="AN23" s="266" t="s">
        <v>20332</v>
      </c>
      <c r="AO23" s="266" t="s">
        <v>20333</v>
      </c>
      <c r="AP23" s="266" t="s">
        <v>20334</v>
      </c>
      <c r="AQ23" s="266" t="s">
        <v>20335</v>
      </c>
      <c r="AR23" s="266" t="s">
        <v>20336</v>
      </c>
      <c r="AS23" s="269" t="s">
        <v>20337</v>
      </c>
    </row>
    <row r="24" spans="2:45" ht="33" customHeight="1">
      <c r="B24" s="1410" t="s">
        <v>20338</v>
      </c>
      <c r="C24" s="242" t="s">
        <v>813</v>
      </c>
      <c r="D24" s="242">
        <v>3</v>
      </c>
      <c r="E24" s="258">
        <f>IFERROR(E23 - E22, 0)</f>
        <v>3.84</v>
      </c>
      <c r="F24" s="258">
        <f t="shared" ref="F24:N24" si="14">IFERROR(F23 - F22, 0)</f>
        <v>5.1140000000000043</v>
      </c>
      <c r="G24" s="258">
        <f t="shared" si="14"/>
        <v>10.160999999999998</v>
      </c>
      <c r="H24" s="258">
        <f t="shared" si="14"/>
        <v>-9.0169999999999995</v>
      </c>
      <c r="I24" s="258">
        <f t="shared" si="14"/>
        <v>0</v>
      </c>
      <c r="J24" s="258">
        <f t="shared" si="14"/>
        <v>3.84</v>
      </c>
      <c r="K24" s="258">
        <f t="shared" si="14"/>
        <v>5.1140000000000043</v>
      </c>
      <c r="L24" s="258">
        <f t="shared" si="14"/>
        <v>10.160999999999998</v>
      </c>
      <c r="M24" s="258">
        <f t="shared" si="14"/>
        <v>-9.0169999999999995</v>
      </c>
      <c r="N24" s="259">
        <f t="shared" si="14"/>
        <v>0</v>
      </c>
      <c r="O24" s="76"/>
      <c r="P24" s="251" t="s">
        <v>20339</v>
      </c>
      <c r="R24" s="686"/>
      <c r="T24" s="1355"/>
      <c r="U24" s="355"/>
      <c r="V24" s="1354"/>
      <c r="W24" s="211"/>
      <c r="X24" s="211"/>
      <c r="Y24" s="211"/>
      <c r="Z24" s="211"/>
      <c r="AA24" s="211"/>
      <c r="AB24" s="211"/>
      <c r="AC24" s="211"/>
      <c r="AD24" s="211"/>
      <c r="AE24" s="211"/>
      <c r="AF24" s="211"/>
      <c r="AG24" s="1354"/>
      <c r="AI24" s="1410" t="s">
        <v>20338</v>
      </c>
      <c r="AJ24" s="266" t="s">
        <v>20340</v>
      </c>
      <c r="AK24" s="266" t="s">
        <v>20341</v>
      </c>
      <c r="AL24" s="266" t="s">
        <v>20342</v>
      </c>
      <c r="AM24" s="266" t="s">
        <v>20343</v>
      </c>
      <c r="AN24" s="266" t="s">
        <v>20344</v>
      </c>
      <c r="AO24" s="266" t="s">
        <v>20345</v>
      </c>
      <c r="AP24" s="266" t="s">
        <v>20346</v>
      </c>
      <c r="AQ24" s="266" t="s">
        <v>20347</v>
      </c>
      <c r="AR24" s="266" t="s">
        <v>20348</v>
      </c>
      <c r="AS24" s="269" t="s">
        <v>20349</v>
      </c>
    </row>
    <row r="25" spans="2:45" ht="33" customHeight="1">
      <c r="B25" s="1410" t="s">
        <v>20350</v>
      </c>
      <c r="C25" s="242" t="s">
        <v>813</v>
      </c>
      <c r="D25" s="242">
        <v>3</v>
      </c>
      <c r="E25" s="1791">
        <v>0.75</v>
      </c>
      <c r="F25" s="1791">
        <v>0.75</v>
      </c>
      <c r="G25" s="1791">
        <v>0.75</v>
      </c>
      <c r="H25" s="1791">
        <v>0.75</v>
      </c>
      <c r="I25" s="1791">
        <v>0.57799999999999996</v>
      </c>
      <c r="J25" s="1791">
        <v>0.75</v>
      </c>
      <c r="K25" s="1791">
        <v>0.75</v>
      </c>
      <c r="L25" s="1791">
        <v>0.75</v>
      </c>
      <c r="M25" s="1791">
        <v>0.75</v>
      </c>
      <c r="N25" s="1791">
        <v>0.57799999999999996</v>
      </c>
      <c r="O25" s="76"/>
      <c r="P25" s="251" t="s">
        <v>20351</v>
      </c>
      <c r="R25" s="686"/>
      <c r="T25" s="1355"/>
      <c r="U25" s="355">
        <f t="shared" ref="U25" si="15">IF( SUM( W25:AF25 ) = 0, 0, $W$5 )</f>
        <v>0</v>
      </c>
      <c r="V25" s="1354"/>
      <c r="W25" s="356">
        <f t="shared" ref="W25:AF25" si="16" xml:space="preserve"> IF( ISNUMBER( E25 ), 0, 1 )</f>
        <v>0</v>
      </c>
      <c r="X25" s="356">
        <f t="shared" si="16"/>
        <v>0</v>
      </c>
      <c r="Y25" s="356">
        <f t="shared" si="16"/>
        <v>0</v>
      </c>
      <c r="Z25" s="356">
        <f t="shared" si="16"/>
        <v>0</v>
      </c>
      <c r="AA25" s="356">
        <f t="shared" si="16"/>
        <v>0</v>
      </c>
      <c r="AB25" s="356">
        <f t="shared" si="16"/>
        <v>0</v>
      </c>
      <c r="AC25" s="356">
        <f t="shared" si="16"/>
        <v>0</v>
      </c>
      <c r="AD25" s="356">
        <f t="shared" si="16"/>
        <v>0</v>
      </c>
      <c r="AE25" s="356">
        <f t="shared" si="16"/>
        <v>0</v>
      </c>
      <c r="AF25" s="356">
        <f t="shared" si="16"/>
        <v>0</v>
      </c>
      <c r="AG25" s="395"/>
      <c r="AI25" s="1410" t="s">
        <v>20350</v>
      </c>
      <c r="AJ25" s="266" t="s">
        <v>20352</v>
      </c>
      <c r="AK25" s="266" t="s">
        <v>20353</v>
      </c>
      <c r="AL25" s="266" t="s">
        <v>20354</v>
      </c>
      <c r="AM25" s="266" t="s">
        <v>20355</v>
      </c>
      <c r="AN25" s="266" t="s">
        <v>20356</v>
      </c>
      <c r="AO25" s="266" t="s">
        <v>20357</v>
      </c>
      <c r="AP25" s="266" t="s">
        <v>20358</v>
      </c>
      <c r="AQ25" s="266" t="s">
        <v>20359</v>
      </c>
      <c r="AR25" s="266" t="s">
        <v>20360</v>
      </c>
      <c r="AS25" s="269" t="s">
        <v>20361</v>
      </c>
    </row>
    <row r="26" spans="2:45" ht="33" customHeight="1">
      <c r="B26" s="1410" t="s">
        <v>20362</v>
      </c>
      <c r="C26" s="242" t="s">
        <v>813</v>
      </c>
      <c r="D26" s="242">
        <v>3</v>
      </c>
      <c r="E26" s="258">
        <f>IFERROR(E24 * E25, 0)</f>
        <v>2.88</v>
      </c>
      <c r="F26" s="258">
        <f t="shared" ref="F26:M26" si="17">IFERROR(F24 * F25, 0)</f>
        <v>3.8355000000000032</v>
      </c>
      <c r="G26" s="258">
        <f t="shared" si="17"/>
        <v>7.6207499999999984</v>
      </c>
      <c r="H26" s="258">
        <f t="shared" si="17"/>
        <v>-6.7627499999999996</v>
      </c>
      <c r="I26" s="258">
        <f t="shared" si="17"/>
        <v>0</v>
      </c>
      <c r="J26" s="258">
        <f t="shared" si="17"/>
        <v>2.88</v>
      </c>
      <c r="K26" s="258">
        <f t="shared" si="17"/>
        <v>3.8355000000000032</v>
      </c>
      <c r="L26" s="258">
        <f t="shared" si="17"/>
        <v>7.6207499999999984</v>
      </c>
      <c r="M26" s="258">
        <f t="shared" si="17"/>
        <v>-6.7627499999999996</v>
      </c>
      <c r="N26" s="259">
        <f>IFERROR(N24 * N25, 0)</f>
        <v>0</v>
      </c>
      <c r="O26" s="76"/>
      <c r="P26" s="251" t="s">
        <v>20363</v>
      </c>
      <c r="R26" s="686"/>
      <c r="T26" s="1355"/>
      <c r="U26" s="355"/>
      <c r="V26" s="395"/>
      <c r="W26" s="211"/>
      <c r="X26" s="211"/>
      <c r="Y26" s="211"/>
      <c r="Z26" s="211"/>
      <c r="AA26" s="211"/>
      <c r="AB26" s="211"/>
      <c r="AC26" s="211"/>
      <c r="AD26" s="211"/>
      <c r="AE26" s="211"/>
      <c r="AF26" s="211"/>
      <c r="AG26" s="395"/>
      <c r="AI26" s="1410" t="s">
        <v>20362</v>
      </c>
      <c r="AJ26" s="266" t="s">
        <v>20364</v>
      </c>
      <c r="AK26" s="266" t="s">
        <v>20365</v>
      </c>
      <c r="AL26" s="266" t="s">
        <v>20366</v>
      </c>
      <c r="AM26" s="266" t="s">
        <v>20367</v>
      </c>
      <c r="AN26" s="266" t="s">
        <v>20368</v>
      </c>
      <c r="AO26" s="266" t="s">
        <v>20369</v>
      </c>
      <c r="AP26" s="266" t="s">
        <v>20370</v>
      </c>
      <c r="AQ26" s="266" t="s">
        <v>20371</v>
      </c>
      <c r="AR26" s="266" t="s">
        <v>20372</v>
      </c>
      <c r="AS26" s="269" t="s">
        <v>20373</v>
      </c>
    </row>
    <row r="27" spans="2:45" ht="33" customHeight="1" thickBot="1">
      <c r="B27" s="1411" t="s">
        <v>20374</v>
      </c>
      <c r="C27" s="248" t="s">
        <v>813</v>
      </c>
      <c r="D27" s="248">
        <v>3</v>
      </c>
      <c r="E27" s="260">
        <f>IFERROR(E24 - E26, 0)</f>
        <v>0.96</v>
      </c>
      <c r="F27" s="260">
        <f t="shared" ref="F27:M27" si="18">IFERROR(F24 - F26, 0)</f>
        <v>1.2785000000000011</v>
      </c>
      <c r="G27" s="260">
        <f t="shared" si="18"/>
        <v>2.5402499999999995</v>
      </c>
      <c r="H27" s="260">
        <f t="shared" si="18"/>
        <v>-2.2542499999999999</v>
      </c>
      <c r="I27" s="260">
        <f t="shared" si="18"/>
        <v>0</v>
      </c>
      <c r="J27" s="260">
        <f t="shared" si="18"/>
        <v>0.96</v>
      </c>
      <c r="K27" s="260">
        <f t="shared" si="18"/>
        <v>1.2785000000000011</v>
      </c>
      <c r="L27" s="260">
        <f t="shared" si="18"/>
        <v>2.5402499999999995</v>
      </c>
      <c r="M27" s="260">
        <f t="shared" si="18"/>
        <v>-2.2542499999999999</v>
      </c>
      <c r="N27" s="261">
        <f>IFERROR(N24 - N26, 0)</f>
        <v>0</v>
      </c>
      <c r="O27" s="76"/>
      <c r="P27" s="252" t="s">
        <v>20375</v>
      </c>
      <c r="R27" s="686"/>
      <c r="T27" s="1355"/>
      <c r="U27" s="355"/>
      <c r="V27" s="395"/>
      <c r="W27" s="211"/>
      <c r="X27" s="211"/>
      <c r="Y27" s="211"/>
      <c r="Z27" s="211"/>
      <c r="AA27" s="211"/>
      <c r="AB27" s="211"/>
      <c r="AC27" s="211"/>
      <c r="AD27" s="211"/>
      <c r="AE27" s="211"/>
      <c r="AF27" s="211"/>
      <c r="AG27" s="395"/>
      <c r="AI27" s="1411" t="s">
        <v>20374</v>
      </c>
      <c r="AJ27" s="270" t="s">
        <v>20376</v>
      </c>
      <c r="AK27" s="270" t="s">
        <v>20377</v>
      </c>
      <c r="AL27" s="270" t="s">
        <v>20378</v>
      </c>
      <c r="AM27" s="270" t="s">
        <v>20379</v>
      </c>
      <c r="AN27" s="270" t="s">
        <v>20380</v>
      </c>
      <c r="AO27" s="270" t="s">
        <v>20381</v>
      </c>
      <c r="AP27" s="270" t="s">
        <v>20382</v>
      </c>
      <c r="AQ27" s="270" t="s">
        <v>20383</v>
      </c>
      <c r="AR27" s="270" t="s">
        <v>20384</v>
      </c>
      <c r="AS27" s="271" t="s">
        <v>20385</v>
      </c>
    </row>
    <row r="28" spans="2:45" ht="15" customHeight="1" thickBot="1">
      <c r="B28" s="823"/>
      <c r="C28" s="823"/>
      <c r="D28" s="823"/>
      <c r="E28" s="377"/>
      <c r="F28" s="377"/>
      <c r="G28" s="377"/>
      <c r="H28" s="377"/>
      <c r="I28" s="377"/>
      <c r="J28" s="377"/>
      <c r="K28" s="377"/>
      <c r="L28" s="377"/>
      <c r="M28" s="377"/>
      <c r="N28" s="377"/>
      <c r="O28" s="1311"/>
      <c r="T28" s="1355"/>
      <c r="U28" s="355"/>
      <c r="V28" s="395"/>
      <c r="W28" s="211"/>
      <c r="X28" s="211"/>
      <c r="Y28" s="211"/>
      <c r="Z28" s="211"/>
      <c r="AA28" s="211"/>
      <c r="AB28" s="211"/>
      <c r="AC28" s="211"/>
      <c r="AD28" s="211"/>
      <c r="AE28" s="211"/>
      <c r="AF28" s="211"/>
      <c r="AG28" s="395"/>
      <c r="AI28" s="823"/>
      <c r="AJ28" s="377"/>
      <c r="AK28" s="377"/>
      <c r="AL28" s="377"/>
      <c r="AM28" s="377"/>
      <c r="AN28" s="377"/>
      <c r="AO28" s="377"/>
      <c r="AP28" s="377"/>
      <c r="AQ28" s="377"/>
      <c r="AR28" s="377"/>
      <c r="AS28" s="377"/>
    </row>
    <row r="29" spans="2:45" ht="30.75" customHeight="1" thickBot="1">
      <c r="B29" s="257" t="s">
        <v>20386</v>
      </c>
      <c r="C29" s="1783"/>
      <c r="D29" s="1783"/>
      <c r="E29" s="1734"/>
      <c r="F29" s="411"/>
      <c r="G29" s="411"/>
      <c r="H29" s="411"/>
      <c r="I29" s="411"/>
      <c r="J29" s="411"/>
      <c r="K29" s="411"/>
      <c r="L29" s="411"/>
      <c r="M29" s="411"/>
      <c r="N29" s="411"/>
      <c r="O29" s="1311"/>
      <c r="T29" s="1355"/>
      <c r="U29" s="355"/>
      <c r="V29" s="395"/>
      <c r="W29" s="211"/>
      <c r="X29" s="211"/>
      <c r="Y29" s="211"/>
      <c r="Z29" s="211"/>
      <c r="AA29" s="211"/>
      <c r="AB29" s="211"/>
      <c r="AC29" s="211"/>
      <c r="AD29" s="211"/>
      <c r="AE29" s="211"/>
      <c r="AF29" s="211"/>
      <c r="AG29" s="395"/>
      <c r="AI29" s="245" t="s">
        <v>20386</v>
      </c>
      <c r="AJ29" s="411"/>
      <c r="AK29" s="411"/>
      <c r="AL29" s="411"/>
      <c r="AM29" s="411"/>
      <c r="AN29" s="411"/>
      <c r="AO29" s="411"/>
      <c r="AP29" s="411"/>
      <c r="AQ29" s="411"/>
      <c r="AR29" s="411"/>
      <c r="AS29" s="411"/>
    </row>
    <row r="30" spans="2:45" ht="33" customHeight="1">
      <c r="B30" s="1412" t="s">
        <v>20387</v>
      </c>
      <c r="C30" s="246" t="s">
        <v>813</v>
      </c>
      <c r="D30" s="246">
        <v>3</v>
      </c>
      <c r="E30" s="683">
        <v>11.971</v>
      </c>
      <c r="F30" s="683">
        <v>101.125</v>
      </c>
      <c r="G30" s="683">
        <v>3.004</v>
      </c>
      <c r="H30" s="683">
        <v>0.125</v>
      </c>
      <c r="I30" s="683">
        <v>0</v>
      </c>
      <c r="J30" s="683">
        <v>11.971</v>
      </c>
      <c r="K30" s="683">
        <v>101.125</v>
      </c>
      <c r="L30" s="683">
        <v>3.004</v>
      </c>
      <c r="M30" s="683">
        <v>0.125</v>
      </c>
      <c r="N30" s="683">
        <v>0</v>
      </c>
      <c r="O30" s="76"/>
      <c r="P30" s="250" t="s">
        <v>20388</v>
      </c>
      <c r="R30" s="686"/>
      <c r="T30" s="1355"/>
      <c r="U30" s="355">
        <f>IF( SUM( W30:AF30 ) = 0, 0, $W$5 )</f>
        <v>0</v>
      </c>
      <c r="V30" s="1354"/>
      <c r="W30" s="356">
        <f t="shared" ref="W30:AF31" si="19" xml:space="preserve"> IF( ISNUMBER( E30 ), 0, 1 )</f>
        <v>0</v>
      </c>
      <c r="X30" s="356">
        <f t="shared" si="19"/>
        <v>0</v>
      </c>
      <c r="Y30" s="356">
        <f t="shared" si="19"/>
        <v>0</v>
      </c>
      <c r="Z30" s="356">
        <f t="shared" si="19"/>
        <v>0</v>
      </c>
      <c r="AA30" s="356">
        <f t="shared" si="19"/>
        <v>0</v>
      </c>
      <c r="AB30" s="356">
        <f t="shared" si="19"/>
        <v>0</v>
      </c>
      <c r="AC30" s="356">
        <f t="shared" si="19"/>
        <v>0</v>
      </c>
      <c r="AD30" s="356">
        <f t="shared" si="19"/>
        <v>0</v>
      </c>
      <c r="AE30" s="356">
        <f t="shared" si="19"/>
        <v>0</v>
      </c>
      <c r="AF30" s="356">
        <f t="shared" si="19"/>
        <v>0</v>
      </c>
      <c r="AG30" s="395"/>
      <c r="AI30" s="1412" t="s">
        <v>20387</v>
      </c>
      <c r="AJ30" s="272" t="s">
        <v>20389</v>
      </c>
      <c r="AK30" s="272" t="s">
        <v>20390</v>
      </c>
      <c r="AL30" s="272" t="s">
        <v>20391</v>
      </c>
      <c r="AM30" s="272" t="s">
        <v>20392</v>
      </c>
      <c r="AN30" s="272" t="s">
        <v>20393</v>
      </c>
      <c r="AO30" s="272" t="s">
        <v>20394</v>
      </c>
      <c r="AP30" s="272" t="s">
        <v>20395</v>
      </c>
      <c r="AQ30" s="272" t="s">
        <v>20396</v>
      </c>
      <c r="AR30" s="272" t="s">
        <v>20397</v>
      </c>
      <c r="AS30" s="273" t="s">
        <v>20398</v>
      </c>
    </row>
    <row r="31" spans="2:45" ht="33" customHeight="1">
      <c r="B31" s="1410" t="s">
        <v>20399</v>
      </c>
      <c r="C31" s="242" t="s">
        <v>813</v>
      </c>
      <c r="D31" s="242">
        <v>3</v>
      </c>
      <c r="E31" s="683">
        <v>7.2229999999999999</v>
      </c>
      <c r="F31" s="683">
        <v>42.9</v>
      </c>
      <c r="G31" s="683">
        <v>32.191000000000003</v>
      </c>
      <c r="H31" s="683">
        <v>7.85</v>
      </c>
      <c r="I31" s="683">
        <v>0</v>
      </c>
      <c r="J31" s="683">
        <v>7.2229999999999999</v>
      </c>
      <c r="K31" s="683">
        <v>42.9</v>
      </c>
      <c r="L31" s="683">
        <v>32.191000000000003</v>
      </c>
      <c r="M31" s="683">
        <v>7.85</v>
      </c>
      <c r="N31" s="683">
        <v>0</v>
      </c>
      <c r="O31" s="76"/>
      <c r="P31" s="251" t="s">
        <v>20400</v>
      </c>
      <c r="R31" s="686"/>
      <c r="T31" s="1355"/>
      <c r="U31" s="355">
        <f>IF( SUM( W31:AF31 ) = 0, 0, $W$5 )</f>
        <v>0</v>
      </c>
      <c r="V31" s="1354"/>
      <c r="W31" s="356">
        <f t="shared" si="19"/>
        <v>0</v>
      </c>
      <c r="X31" s="356">
        <f t="shared" si="19"/>
        <v>0</v>
      </c>
      <c r="Y31" s="356">
        <f t="shared" si="19"/>
        <v>0</v>
      </c>
      <c r="Z31" s="356">
        <f t="shared" si="19"/>
        <v>0</v>
      </c>
      <c r="AA31" s="356">
        <f t="shared" si="19"/>
        <v>0</v>
      </c>
      <c r="AB31" s="356">
        <f t="shared" si="19"/>
        <v>0</v>
      </c>
      <c r="AC31" s="356">
        <f t="shared" si="19"/>
        <v>0</v>
      </c>
      <c r="AD31" s="356">
        <f t="shared" si="19"/>
        <v>0</v>
      </c>
      <c r="AE31" s="356">
        <f t="shared" si="19"/>
        <v>0</v>
      </c>
      <c r="AF31" s="356">
        <f t="shared" si="19"/>
        <v>0</v>
      </c>
      <c r="AG31" s="395"/>
      <c r="AI31" s="1410" t="s">
        <v>20399</v>
      </c>
      <c r="AJ31" s="266" t="s">
        <v>20401</v>
      </c>
      <c r="AK31" s="266" t="s">
        <v>20402</v>
      </c>
      <c r="AL31" s="266" t="s">
        <v>20403</v>
      </c>
      <c r="AM31" s="266" t="s">
        <v>20404</v>
      </c>
      <c r="AN31" s="266" t="s">
        <v>20405</v>
      </c>
      <c r="AO31" s="266" t="s">
        <v>20406</v>
      </c>
      <c r="AP31" s="266" t="s">
        <v>20407</v>
      </c>
      <c r="AQ31" s="266" t="s">
        <v>20408</v>
      </c>
      <c r="AR31" s="266" t="s">
        <v>20409</v>
      </c>
      <c r="AS31" s="269" t="s">
        <v>20410</v>
      </c>
    </row>
    <row r="32" spans="2:45" ht="33" customHeight="1" thickBot="1">
      <c r="B32" s="1411" t="s">
        <v>20411</v>
      </c>
      <c r="C32" s="248" t="s">
        <v>813</v>
      </c>
      <c r="D32" s="248">
        <v>3</v>
      </c>
      <c r="E32" s="260">
        <f>IFERROR(E31 - E30, 0)</f>
        <v>-4.7480000000000002</v>
      </c>
      <c r="F32" s="260">
        <f>IFERROR(F31 - F30, 0)</f>
        <v>-58.225000000000001</v>
      </c>
      <c r="G32" s="260">
        <f t="shared" ref="G32:N32" si="20">IFERROR(G31 - G30, 0)</f>
        <v>29.187000000000001</v>
      </c>
      <c r="H32" s="260">
        <f t="shared" si="20"/>
        <v>7.7249999999999996</v>
      </c>
      <c r="I32" s="260">
        <f t="shared" si="20"/>
        <v>0</v>
      </c>
      <c r="J32" s="260">
        <f>IFERROR(J31 - J30, 0)</f>
        <v>-4.7480000000000002</v>
      </c>
      <c r="K32" s="260">
        <f t="shared" si="20"/>
        <v>-58.225000000000001</v>
      </c>
      <c r="L32" s="260">
        <f>IFERROR(L31 - L30, 0)</f>
        <v>29.187000000000001</v>
      </c>
      <c r="M32" s="260">
        <f t="shared" si="20"/>
        <v>7.7249999999999996</v>
      </c>
      <c r="N32" s="261">
        <f t="shared" si="20"/>
        <v>0</v>
      </c>
      <c r="O32" s="76"/>
      <c r="P32" s="252" t="s">
        <v>20412</v>
      </c>
      <c r="R32" s="686"/>
      <c r="T32" s="1355"/>
      <c r="U32" s="355"/>
      <c r="V32" s="1354"/>
      <c r="W32" s="211"/>
      <c r="X32" s="211"/>
      <c r="Y32" s="211"/>
      <c r="Z32" s="211"/>
      <c r="AA32" s="211"/>
      <c r="AB32" s="211"/>
      <c r="AC32" s="211"/>
      <c r="AD32" s="211"/>
      <c r="AE32" s="211"/>
      <c r="AF32" s="211"/>
      <c r="AG32" s="395"/>
      <c r="AI32" s="1411" t="s">
        <v>20411</v>
      </c>
      <c r="AJ32" s="270" t="s">
        <v>20413</v>
      </c>
      <c r="AK32" s="270" t="s">
        <v>20414</v>
      </c>
      <c r="AL32" s="270" t="s">
        <v>20415</v>
      </c>
      <c r="AM32" s="270" t="s">
        <v>20416</v>
      </c>
      <c r="AN32" s="270" t="s">
        <v>20417</v>
      </c>
      <c r="AO32" s="270" t="s">
        <v>20418</v>
      </c>
      <c r="AP32" s="270" t="s">
        <v>20419</v>
      </c>
      <c r="AQ32" s="270" t="s">
        <v>20420</v>
      </c>
      <c r="AR32" s="270" t="s">
        <v>20421</v>
      </c>
      <c r="AS32" s="271" t="s">
        <v>20422</v>
      </c>
    </row>
    <row r="33" spans="2:45" ht="15" customHeight="1" thickBot="1">
      <c r="B33" s="823"/>
      <c r="C33" s="823"/>
      <c r="D33" s="823"/>
      <c r="E33" s="377"/>
      <c r="F33" s="377"/>
      <c r="G33" s="377"/>
      <c r="H33" s="377"/>
      <c r="I33" s="377"/>
      <c r="J33" s="377"/>
      <c r="K33" s="377"/>
      <c r="L33" s="377"/>
      <c r="M33" s="377"/>
      <c r="N33" s="377"/>
      <c r="O33" s="1311"/>
      <c r="T33" s="1355"/>
      <c r="U33" s="355"/>
      <c r="V33" s="1354"/>
      <c r="W33" s="211"/>
      <c r="X33" s="211"/>
      <c r="Y33" s="211"/>
      <c r="Z33" s="211"/>
      <c r="AA33" s="211"/>
      <c r="AB33" s="211"/>
      <c r="AC33" s="211"/>
      <c r="AD33" s="211"/>
      <c r="AE33" s="211"/>
      <c r="AF33" s="211"/>
      <c r="AG33" s="395"/>
      <c r="AI33" s="823"/>
      <c r="AJ33" s="377"/>
      <c r="AK33" s="377"/>
      <c r="AL33" s="377"/>
      <c r="AM33" s="377"/>
      <c r="AN33" s="377"/>
      <c r="AO33" s="377"/>
      <c r="AP33" s="377"/>
      <c r="AQ33" s="377"/>
      <c r="AR33" s="377"/>
      <c r="AS33" s="377"/>
    </row>
    <row r="34" spans="2:45" ht="33" customHeight="1" thickBot="1">
      <c r="B34" s="1430" t="s">
        <v>20423</v>
      </c>
      <c r="C34" s="253" t="s">
        <v>813</v>
      </c>
      <c r="D34" s="253">
        <v>3</v>
      </c>
      <c r="E34" s="262">
        <f>IFERROR(E19 + E27 + E32, 0)</f>
        <v>-8.148967800000003</v>
      </c>
      <c r="F34" s="262">
        <f t="shared" ref="F34:N34" si="21">IFERROR(F19 + F27 + F32, 0)</f>
        <v>-66.417745000000011</v>
      </c>
      <c r="G34" s="262">
        <f t="shared" si="21"/>
        <v>-16.256072679999964</v>
      </c>
      <c r="H34" s="262">
        <f t="shared" si="21"/>
        <v>5.4707499999999998</v>
      </c>
      <c r="I34" s="262">
        <f t="shared" si="21"/>
        <v>-1.8686159999999989</v>
      </c>
      <c r="J34" s="262">
        <f t="shared" si="21"/>
        <v>-8.148967800000003</v>
      </c>
      <c r="K34" s="262">
        <f>IFERROR(K19 + K27 + K32, 0)</f>
        <v>-66.417745000000011</v>
      </c>
      <c r="L34" s="262">
        <f t="shared" si="21"/>
        <v>-16.256072679999964</v>
      </c>
      <c r="M34" s="262">
        <f>IFERROR(M19 + M27 + M32, 0)</f>
        <v>5.4707499999999998</v>
      </c>
      <c r="N34" s="263">
        <f t="shared" si="21"/>
        <v>-1.8686159999999989</v>
      </c>
      <c r="O34" s="76"/>
      <c r="P34" s="255" t="s">
        <v>20424</v>
      </c>
      <c r="R34" s="686"/>
      <c r="T34" s="1355"/>
      <c r="U34" s="355"/>
      <c r="V34" s="1354"/>
      <c r="W34" s="211"/>
      <c r="X34" s="211"/>
      <c r="Y34" s="211"/>
      <c r="Z34" s="211"/>
      <c r="AA34" s="211"/>
      <c r="AB34" s="211"/>
      <c r="AC34" s="211"/>
      <c r="AD34" s="211"/>
      <c r="AE34" s="211"/>
      <c r="AF34" s="211"/>
      <c r="AG34" s="395"/>
      <c r="AI34" s="1430" t="s">
        <v>20423</v>
      </c>
      <c r="AJ34" s="274" t="s">
        <v>20425</v>
      </c>
      <c r="AK34" s="274" t="s">
        <v>20426</v>
      </c>
      <c r="AL34" s="274" t="s">
        <v>20427</v>
      </c>
      <c r="AM34" s="274" t="s">
        <v>20428</v>
      </c>
      <c r="AN34" s="274" t="s">
        <v>20429</v>
      </c>
      <c r="AO34" s="274" t="s">
        <v>20430</v>
      </c>
      <c r="AP34" s="274" t="s">
        <v>20431</v>
      </c>
      <c r="AQ34" s="274" t="s">
        <v>20432</v>
      </c>
      <c r="AR34" s="274" t="s">
        <v>20433</v>
      </c>
      <c r="AS34" s="275" t="s">
        <v>20434</v>
      </c>
    </row>
    <row r="35" spans="2:45" ht="15" customHeight="1" thickBot="1">
      <c r="B35" s="732"/>
      <c r="C35" s="732"/>
      <c r="D35" s="732"/>
      <c r="E35" s="411"/>
      <c r="F35" s="411"/>
      <c r="G35" s="411"/>
      <c r="H35" s="411"/>
      <c r="I35" s="411"/>
      <c r="J35" s="411"/>
      <c r="K35" s="411"/>
      <c r="L35" s="411"/>
      <c r="M35" s="411"/>
      <c r="N35" s="411"/>
      <c r="O35" s="76"/>
      <c r="T35" s="1355"/>
      <c r="U35" s="413"/>
      <c r="V35" s="1355"/>
      <c r="W35" s="211"/>
      <c r="X35" s="211"/>
      <c r="Y35" s="211"/>
      <c r="Z35" s="211"/>
      <c r="AA35" s="211"/>
      <c r="AB35" s="211"/>
      <c r="AC35" s="211"/>
      <c r="AD35" s="211"/>
      <c r="AE35" s="211"/>
      <c r="AF35" s="211"/>
      <c r="AG35" s="1355"/>
      <c r="AI35" s="732"/>
      <c r="AJ35" s="411"/>
      <c r="AK35" s="411"/>
      <c r="AL35" s="411"/>
      <c r="AM35" s="411"/>
      <c r="AN35" s="411"/>
      <c r="AO35" s="411"/>
      <c r="AP35" s="411"/>
      <c r="AQ35" s="411"/>
      <c r="AR35" s="411"/>
      <c r="AS35" s="411"/>
    </row>
    <row r="36" spans="2:45" ht="30.75" customHeight="1" thickBot="1">
      <c r="B36" s="257" t="s">
        <v>20435</v>
      </c>
      <c r="C36" s="1783"/>
      <c r="D36" s="1783"/>
      <c r="E36" s="1734"/>
      <c r="F36" s="411"/>
      <c r="G36" s="411"/>
      <c r="H36" s="411"/>
      <c r="I36" s="411"/>
      <c r="J36" s="411"/>
      <c r="K36" s="411"/>
      <c r="L36" s="411"/>
      <c r="M36" s="411"/>
      <c r="N36" s="411"/>
      <c r="O36" s="76"/>
      <c r="T36" s="1355"/>
      <c r="U36" s="413"/>
      <c r="V36" s="1355"/>
      <c r="W36" s="211"/>
      <c r="X36" s="211"/>
      <c r="Y36" s="211"/>
      <c r="Z36" s="211"/>
      <c r="AA36" s="211"/>
      <c r="AB36" s="211"/>
      <c r="AC36" s="211"/>
      <c r="AD36" s="211"/>
      <c r="AE36" s="211"/>
      <c r="AF36" s="211"/>
      <c r="AG36" s="1355"/>
      <c r="AI36" s="245" t="s">
        <v>20435</v>
      </c>
      <c r="AJ36" s="411"/>
      <c r="AK36" s="411"/>
      <c r="AL36" s="411"/>
      <c r="AM36" s="411"/>
      <c r="AN36" s="411"/>
      <c r="AO36" s="411"/>
      <c r="AP36" s="411"/>
      <c r="AQ36" s="411"/>
      <c r="AR36" s="411"/>
      <c r="AS36" s="411"/>
    </row>
    <row r="37" spans="2:45" ht="33" customHeight="1">
      <c r="B37" s="1412" t="s">
        <v>20423</v>
      </c>
      <c r="C37" s="246" t="s">
        <v>813</v>
      </c>
      <c r="D37" s="246">
        <v>3</v>
      </c>
      <c r="E37" s="1793">
        <f>IFERROR(E34, 0)</f>
        <v>-8.148967800000003</v>
      </c>
      <c r="F37" s="1793">
        <f t="shared" ref="F37:N37" si="22">IFERROR(F34, 0)</f>
        <v>-66.417745000000011</v>
      </c>
      <c r="G37" s="1793">
        <f t="shared" si="22"/>
        <v>-16.256072679999964</v>
      </c>
      <c r="H37" s="1793">
        <f t="shared" si="22"/>
        <v>5.4707499999999998</v>
      </c>
      <c r="I37" s="1793">
        <f t="shared" si="22"/>
        <v>-1.8686159999999989</v>
      </c>
      <c r="J37" s="1793">
        <f t="shared" si="22"/>
        <v>-8.148967800000003</v>
      </c>
      <c r="K37" s="1793">
        <f t="shared" si="22"/>
        <v>-66.417745000000011</v>
      </c>
      <c r="L37" s="1793">
        <f t="shared" si="22"/>
        <v>-16.256072679999964</v>
      </c>
      <c r="M37" s="1793">
        <f t="shared" si="22"/>
        <v>5.4707499999999998</v>
      </c>
      <c r="N37" s="1794">
        <f t="shared" si="22"/>
        <v>-1.8686159999999989</v>
      </c>
      <c r="O37" s="76"/>
      <c r="P37" s="250" t="s">
        <v>20436</v>
      </c>
      <c r="R37" s="686"/>
      <c r="T37" s="1355"/>
      <c r="U37" s="355"/>
      <c r="V37" s="1355"/>
      <c r="W37" s="211"/>
      <c r="X37" s="211"/>
      <c r="Y37" s="211"/>
      <c r="Z37" s="211"/>
      <c r="AA37" s="211"/>
      <c r="AB37" s="211"/>
      <c r="AC37" s="211"/>
      <c r="AD37" s="211"/>
      <c r="AE37" s="211"/>
      <c r="AF37" s="211"/>
      <c r="AG37" s="1355"/>
      <c r="AI37" s="1412" t="s">
        <v>20423</v>
      </c>
      <c r="AJ37" s="272" t="s">
        <v>20437</v>
      </c>
      <c r="AK37" s="272" t="s">
        <v>20438</v>
      </c>
      <c r="AL37" s="272" t="s">
        <v>20439</v>
      </c>
      <c r="AM37" s="272" t="s">
        <v>20440</v>
      </c>
      <c r="AN37" s="272" t="s">
        <v>20441</v>
      </c>
      <c r="AO37" s="272" t="s">
        <v>20442</v>
      </c>
      <c r="AP37" s="272" t="s">
        <v>20443</v>
      </c>
      <c r="AQ37" s="272" t="s">
        <v>20444</v>
      </c>
      <c r="AR37" s="272" t="s">
        <v>20445</v>
      </c>
      <c r="AS37" s="273" t="s">
        <v>20446</v>
      </c>
    </row>
    <row r="38" spans="2:45" ht="33" customHeight="1">
      <c r="B38" s="1410" t="s">
        <v>20447</v>
      </c>
      <c r="C38" s="242" t="s">
        <v>813</v>
      </c>
      <c r="D38" s="242">
        <v>3</v>
      </c>
      <c r="E38" s="1791">
        <v>0.62351000000000001</v>
      </c>
      <c r="F38" s="1791">
        <v>0.44075999999999999</v>
      </c>
      <c r="G38" s="1791">
        <v>0.49401</v>
      </c>
      <c r="H38" s="1791">
        <v>0.47069</v>
      </c>
      <c r="I38" s="1791">
        <v>2.5579999999999999E-2</v>
      </c>
      <c r="J38" s="1791">
        <v>0.62351000000000001</v>
      </c>
      <c r="K38" s="1791">
        <v>0.44075999999999999</v>
      </c>
      <c r="L38" s="1791">
        <v>0.49401</v>
      </c>
      <c r="M38" s="1791">
        <v>0.47069</v>
      </c>
      <c r="N38" s="1791">
        <v>2.5579999999999999E-2</v>
      </c>
      <c r="O38" s="76"/>
      <c r="P38" s="251" t="s">
        <v>20448</v>
      </c>
      <c r="R38" s="686"/>
      <c r="T38" s="1355"/>
      <c r="U38" s="355">
        <f>IF( SUM( W38:AF38 ) = 0, 0, $W$5 )</f>
        <v>0</v>
      </c>
      <c r="V38" s="1355"/>
      <c r="W38" s="356">
        <f t="shared" ref="W38:AF38" si="23" xml:space="preserve"> IF( ISNUMBER( E38 ), 0, 1 )</f>
        <v>0</v>
      </c>
      <c r="X38" s="356">
        <f t="shared" si="23"/>
        <v>0</v>
      </c>
      <c r="Y38" s="356">
        <f t="shared" si="23"/>
        <v>0</v>
      </c>
      <c r="Z38" s="356">
        <f t="shared" si="23"/>
        <v>0</v>
      </c>
      <c r="AA38" s="356">
        <f t="shared" si="23"/>
        <v>0</v>
      </c>
      <c r="AB38" s="356">
        <f t="shared" si="23"/>
        <v>0</v>
      </c>
      <c r="AC38" s="356">
        <f t="shared" si="23"/>
        <v>0</v>
      </c>
      <c r="AD38" s="356">
        <f t="shared" si="23"/>
        <v>0</v>
      </c>
      <c r="AE38" s="356">
        <f t="shared" si="23"/>
        <v>0</v>
      </c>
      <c r="AF38" s="356">
        <f t="shared" si="23"/>
        <v>0</v>
      </c>
      <c r="AG38" s="1355"/>
      <c r="AI38" s="1410" t="s">
        <v>20447</v>
      </c>
      <c r="AJ38" s="266" t="s">
        <v>20449</v>
      </c>
      <c r="AK38" s="266" t="s">
        <v>20450</v>
      </c>
      <c r="AL38" s="266" t="s">
        <v>20451</v>
      </c>
      <c r="AM38" s="266" t="s">
        <v>20452</v>
      </c>
      <c r="AN38" s="266" t="s">
        <v>20453</v>
      </c>
      <c r="AO38" s="266" t="s">
        <v>20454</v>
      </c>
      <c r="AP38" s="266" t="s">
        <v>20455</v>
      </c>
      <c r="AQ38" s="266" t="s">
        <v>20456</v>
      </c>
      <c r="AR38" s="266" t="s">
        <v>20457</v>
      </c>
      <c r="AS38" s="269" t="s">
        <v>20458</v>
      </c>
    </row>
    <row r="39" spans="2:45" ht="33" customHeight="1">
      <c r="B39" s="1410" t="s">
        <v>20459</v>
      </c>
      <c r="C39" s="242" t="s">
        <v>813</v>
      </c>
      <c r="D39" s="242">
        <v>3</v>
      </c>
      <c r="E39" s="258">
        <f>IFERROR(E37 * (1 - E38), 0 )</f>
        <v>-3.0680048870220009</v>
      </c>
      <c r="F39" s="258">
        <f t="shared" ref="F39:N39" si="24">IFERROR(F37 * (1 - F38), 0 )</f>
        <v>-37.143459713800006</v>
      </c>
      <c r="G39" s="258">
        <f t="shared" si="24"/>
        <v>-8.2254102153531807</v>
      </c>
      <c r="H39" s="258">
        <f t="shared" si="24"/>
        <v>2.8957226824999998</v>
      </c>
      <c r="I39" s="258">
        <f t="shared" si="24"/>
        <v>-1.8208168027199989</v>
      </c>
      <c r="J39" s="258">
        <f t="shared" si="24"/>
        <v>-3.0680048870220009</v>
      </c>
      <c r="K39" s="258">
        <f t="shared" si="24"/>
        <v>-37.143459713800006</v>
      </c>
      <c r="L39" s="258">
        <f t="shared" si="24"/>
        <v>-8.2254102153531807</v>
      </c>
      <c r="M39" s="258">
        <f>IFERROR(M37 * (1 - M38), 0 )</f>
        <v>2.8957226824999998</v>
      </c>
      <c r="N39" s="259">
        <f t="shared" si="24"/>
        <v>-1.8208168027199989</v>
      </c>
      <c r="O39" s="76"/>
      <c r="P39" s="251" t="s">
        <v>20460</v>
      </c>
      <c r="R39" s="686"/>
      <c r="T39" s="1355"/>
      <c r="U39" s="413"/>
      <c r="V39" s="1355"/>
      <c r="W39" s="211"/>
      <c r="X39" s="211"/>
      <c r="Y39" s="211"/>
      <c r="Z39" s="211"/>
      <c r="AA39" s="211"/>
      <c r="AB39" s="211"/>
      <c r="AC39" s="211"/>
      <c r="AD39" s="211"/>
      <c r="AE39" s="211"/>
      <c r="AF39" s="211"/>
      <c r="AG39" s="1355"/>
      <c r="AI39" s="1410" t="s">
        <v>20459</v>
      </c>
      <c r="AJ39" s="266" t="s">
        <v>20461</v>
      </c>
      <c r="AK39" s="266" t="s">
        <v>20462</v>
      </c>
      <c r="AL39" s="266" t="s">
        <v>20463</v>
      </c>
      <c r="AM39" s="266" t="s">
        <v>20464</v>
      </c>
      <c r="AN39" s="266" t="s">
        <v>20465</v>
      </c>
      <c r="AO39" s="266" t="s">
        <v>20466</v>
      </c>
      <c r="AP39" s="266" t="s">
        <v>20467</v>
      </c>
      <c r="AQ39" s="266" t="s">
        <v>20468</v>
      </c>
      <c r="AR39" s="266" t="s">
        <v>20469</v>
      </c>
      <c r="AS39" s="269" t="s">
        <v>20470</v>
      </c>
    </row>
    <row r="40" spans="2:45" ht="33" customHeight="1">
      <c r="B40" s="1410" t="s">
        <v>20471</v>
      </c>
      <c r="C40" s="242" t="s">
        <v>813</v>
      </c>
      <c r="D40" s="242">
        <v>3</v>
      </c>
      <c r="E40" s="244"/>
      <c r="F40" s="244"/>
      <c r="G40" s="244"/>
      <c r="H40" s="244"/>
      <c r="I40" s="244"/>
      <c r="J40" s="683">
        <v>0</v>
      </c>
      <c r="K40" s="683">
        <v>0</v>
      </c>
      <c r="L40" s="683">
        <v>0</v>
      </c>
      <c r="M40" s="683">
        <v>0</v>
      </c>
      <c r="N40" s="683">
        <v>0</v>
      </c>
      <c r="O40" s="101"/>
      <c r="P40" s="251" t="s">
        <v>20472</v>
      </c>
      <c r="R40" s="686"/>
      <c r="T40" s="1355"/>
      <c r="U40" s="355">
        <f>IF( SUM( W40:AF40 ) = 0, 0, $W$5 )</f>
        <v>0</v>
      </c>
      <c r="V40" s="1355"/>
      <c r="W40" s="211"/>
      <c r="X40" s="211"/>
      <c r="Y40" s="211"/>
      <c r="Z40" s="211"/>
      <c r="AA40" s="211"/>
      <c r="AB40" s="356">
        <f t="shared" ref="AB40:AF41" si="25" xml:space="preserve"> IF( ISNUMBER( J40 ), 0, 1 )</f>
        <v>0</v>
      </c>
      <c r="AC40" s="356">
        <f t="shared" si="25"/>
        <v>0</v>
      </c>
      <c r="AD40" s="356">
        <f t="shared" si="25"/>
        <v>0</v>
      </c>
      <c r="AE40" s="356">
        <f t="shared" si="25"/>
        <v>0</v>
      </c>
      <c r="AF40" s="356">
        <f t="shared" si="25"/>
        <v>0</v>
      </c>
      <c r="AG40" s="1355"/>
      <c r="AI40" s="1410" t="s">
        <v>20471</v>
      </c>
      <c r="AJ40" s="244"/>
      <c r="AK40" s="244"/>
      <c r="AL40" s="244"/>
      <c r="AM40" s="244"/>
      <c r="AN40" s="244"/>
      <c r="AO40" s="266" t="s">
        <v>20473</v>
      </c>
      <c r="AP40" s="266" t="s">
        <v>20474</v>
      </c>
      <c r="AQ40" s="266" t="s">
        <v>20475</v>
      </c>
      <c r="AR40" s="266" t="s">
        <v>20476</v>
      </c>
      <c r="AS40" s="1273" t="s">
        <v>20477</v>
      </c>
    </row>
    <row r="41" spans="2:45" ht="33" customHeight="1">
      <c r="B41" s="1410" t="s">
        <v>20478</v>
      </c>
      <c r="C41" s="242" t="s">
        <v>813</v>
      </c>
      <c r="D41" s="242">
        <v>3</v>
      </c>
      <c r="E41" s="244"/>
      <c r="F41" s="244"/>
      <c r="G41" s="244"/>
      <c r="H41" s="244"/>
      <c r="I41" s="244"/>
      <c r="J41" s="1712">
        <v>339.32600000000002</v>
      </c>
      <c r="K41" s="1712">
        <v>6421.5330000000004</v>
      </c>
      <c r="L41" s="1712">
        <v>5323.4809999999998</v>
      </c>
      <c r="M41" s="1712">
        <v>1569.556</v>
      </c>
      <c r="N41" s="1712">
        <v>1371.451</v>
      </c>
      <c r="O41" s="101"/>
      <c r="P41" s="251" t="s">
        <v>20479</v>
      </c>
      <c r="R41" s="686"/>
      <c r="T41" s="1355"/>
      <c r="U41" s="355">
        <f>IF( SUM( W41:AF41 ) = 0, 0, $W$5 )</f>
        <v>0</v>
      </c>
      <c r="V41" s="1355"/>
      <c r="W41" s="211"/>
      <c r="X41" s="211"/>
      <c r="Y41" s="211"/>
      <c r="Z41" s="211"/>
      <c r="AA41" s="211"/>
      <c r="AB41" s="356">
        <f t="shared" si="25"/>
        <v>0</v>
      </c>
      <c r="AC41" s="356">
        <f t="shared" si="25"/>
        <v>0</v>
      </c>
      <c r="AD41" s="356">
        <f t="shared" si="25"/>
        <v>0</v>
      </c>
      <c r="AE41" s="356">
        <f t="shared" si="25"/>
        <v>0</v>
      </c>
      <c r="AF41" s="356">
        <f t="shared" si="25"/>
        <v>0</v>
      </c>
      <c r="AG41" s="1355"/>
      <c r="AI41" s="1410" t="s">
        <v>20478</v>
      </c>
      <c r="AJ41" s="244"/>
      <c r="AK41" s="244"/>
      <c r="AL41" s="244"/>
      <c r="AM41" s="244"/>
      <c r="AN41" s="244"/>
      <c r="AO41" s="266" t="s">
        <v>20480</v>
      </c>
      <c r="AP41" s="266" t="s">
        <v>20481</v>
      </c>
      <c r="AQ41" s="266" t="s">
        <v>20482</v>
      </c>
      <c r="AR41" s="266" t="s">
        <v>20483</v>
      </c>
      <c r="AS41" s="1273" t="s">
        <v>20484</v>
      </c>
    </row>
    <row r="42" spans="2:45" ht="33" customHeight="1" thickBot="1">
      <c r="B42" s="1411" t="s">
        <v>20485</v>
      </c>
      <c r="C42" s="248" t="s">
        <v>813</v>
      </c>
      <c r="D42" s="248">
        <v>3</v>
      </c>
      <c r="E42" s="256"/>
      <c r="F42" s="256"/>
      <c r="G42" s="256"/>
      <c r="H42" s="256"/>
      <c r="I42" s="256"/>
      <c r="J42" s="1795">
        <f>IFERROR(SUM(J39:J41), 0)</f>
        <v>336.25799511297799</v>
      </c>
      <c r="K42" s="1795">
        <f t="shared" ref="K42:M42" si="26">IFERROR(SUM(K39:K41), 0)</f>
        <v>6384.3895402861999</v>
      </c>
      <c r="L42" s="1795">
        <f t="shared" si="26"/>
        <v>5315.2555897846469</v>
      </c>
      <c r="M42" s="1795">
        <f t="shared" si="26"/>
        <v>1572.4517226825001</v>
      </c>
      <c r="N42" s="1493">
        <f>IFERROR(SUM(N39:N41), 0)</f>
        <v>1369.6301831972801</v>
      </c>
      <c r="O42" s="76"/>
      <c r="P42" s="252" t="s">
        <v>20486</v>
      </c>
      <c r="R42" s="686"/>
      <c r="T42" s="1355"/>
      <c r="U42" s="413"/>
      <c r="V42" s="1355"/>
      <c r="W42" s="211"/>
      <c r="X42" s="211"/>
      <c r="Y42" s="211"/>
      <c r="Z42" s="211"/>
      <c r="AA42" s="211"/>
      <c r="AB42" s="211"/>
      <c r="AC42" s="211"/>
      <c r="AD42" s="211"/>
      <c r="AE42" s="211"/>
      <c r="AF42" s="211"/>
      <c r="AG42" s="1355"/>
      <c r="AI42" s="1411" t="s">
        <v>20485</v>
      </c>
      <c r="AJ42" s="256"/>
      <c r="AK42" s="256"/>
      <c r="AL42" s="256"/>
      <c r="AM42" s="256"/>
      <c r="AN42" s="256"/>
      <c r="AO42" s="270" t="s">
        <v>20487</v>
      </c>
      <c r="AP42" s="270" t="s">
        <v>20488</v>
      </c>
      <c r="AQ42" s="270" t="s">
        <v>20489</v>
      </c>
      <c r="AR42" s="270" t="s">
        <v>20490</v>
      </c>
      <c r="AS42" s="261" t="s">
        <v>20491</v>
      </c>
    </row>
    <row r="44" spans="2:45">
      <c r="U44" s="413">
        <f t="shared" ref="U44:U45" si="27">IF( SUM( W44:Y44 ) = 0, 0, $U$5 )</f>
        <v>0</v>
      </c>
      <c r="W44" s="211"/>
      <c r="X44" s="211"/>
      <c r="Y44" s="211"/>
      <c r="Z44" s="211"/>
      <c r="AA44" s="211"/>
      <c r="AB44" s="211"/>
      <c r="AC44" s="211"/>
      <c r="AD44" s="211"/>
      <c r="AE44" s="211"/>
      <c r="AF44" s="211"/>
    </row>
    <row r="45" spans="2:45">
      <c r="U45" s="413">
        <f t="shared" si="27"/>
        <v>0</v>
      </c>
      <c r="W45" s="211"/>
      <c r="X45" s="211"/>
      <c r="Y45" s="211"/>
      <c r="Z45" s="211"/>
      <c r="AA45" s="211"/>
      <c r="AB45" s="211"/>
      <c r="AC45" s="211"/>
      <c r="AD45" s="211"/>
      <c r="AE45" s="211"/>
      <c r="AF45" s="211"/>
    </row>
  </sheetData>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5 U17">
    <cfRule type="cellIs" dxfId="155" priority="18" operator="equal">
      <formula>0</formula>
    </cfRule>
  </conditionalFormatting>
  <conditionalFormatting sqref="U35:U36 U39 U42">
    <cfRule type="cellIs" dxfId="154" priority="17" operator="equal">
      <formula>0</formula>
    </cfRule>
  </conditionalFormatting>
  <conditionalFormatting sqref="U22">
    <cfRule type="cellIs" dxfId="153" priority="9" operator="equal">
      <formula>0</formula>
    </cfRule>
  </conditionalFormatting>
  <conditionalFormatting sqref="U44:U45">
    <cfRule type="cellIs" dxfId="152" priority="16" operator="equal">
      <formula>0</formula>
    </cfRule>
  </conditionalFormatting>
  <conditionalFormatting sqref="U26:U29">
    <cfRule type="cellIs" dxfId="151" priority="15" operator="equal">
      <formula>0</formula>
    </cfRule>
  </conditionalFormatting>
  <conditionalFormatting sqref="U24">
    <cfRule type="cellIs" dxfId="150" priority="14" operator="equal">
      <formula>0</formula>
    </cfRule>
  </conditionalFormatting>
  <conditionalFormatting sqref="U32:U34">
    <cfRule type="cellIs" dxfId="149" priority="13" operator="equal">
      <formula>0</formula>
    </cfRule>
  </conditionalFormatting>
  <conditionalFormatting sqref="U16">
    <cfRule type="cellIs" dxfId="148" priority="12" operator="equal">
      <formula>0</formula>
    </cfRule>
  </conditionalFormatting>
  <conditionalFormatting sqref="U18">
    <cfRule type="cellIs" dxfId="147" priority="11" operator="equal">
      <formula>0</formula>
    </cfRule>
  </conditionalFormatting>
  <conditionalFormatting sqref="U19:U21">
    <cfRule type="cellIs" dxfId="146" priority="10" operator="equal">
      <formula>0</formula>
    </cfRule>
  </conditionalFormatting>
  <conditionalFormatting sqref="U23">
    <cfRule type="cellIs" dxfId="145" priority="8" operator="equal">
      <formula>0</formula>
    </cfRule>
  </conditionalFormatting>
  <conditionalFormatting sqref="U25">
    <cfRule type="cellIs" dxfId="144" priority="7" operator="equal">
      <formula>0</formula>
    </cfRule>
  </conditionalFormatting>
  <conditionalFormatting sqref="U30">
    <cfRule type="cellIs" dxfId="143" priority="6" operator="equal">
      <formula>0</formula>
    </cfRule>
  </conditionalFormatting>
  <conditionalFormatting sqref="U31">
    <cfRule type="cellIs" dxfId="142" priority="5" operator="equal">
      <formula>0</formula>
    </cfRule>
  </conditionalFormatting>
  <conditionalFormatting sqref="U37">
    <cfRule type="cellIs" dxfId="141" priority="4" operator="equal">
      <formula>0</formula>
    </cfRule>
  </conditionalFormatting>
  <conditionalFormatting sqref="U38">
    <cfRule type="cellIs" dxfId="140" priority="3" operator="equal">
      <formula>0</formula>
    </cfRule>
  </conditionalFormatting>
  <conditionalFormatting sqref="U40">
    <cfRule type="cellIs" dxfId="139" priority="2" operator="equal">
      <formula>0</formula>
    </cfRule>
  </conditionalFormatting>
  <conditionalFormatting sqref="U41">
    <cfRule type="cellIs" dxfId="138" priority="1" operator="equal">
      <formula>0</formula>
    </cfRule>
  </conditionalFormatting>
  <dataValidations count="1">
    <dataValidation type="custom" allowBlank="1" showErrorMessage="1" errorTitle="Input Error" error="Please enter a numeric value." sqref="E38:N38 E30:N31 E25:N25 E22:N23 E17:N17 E9:N12 E15:N15 J40:N41"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pageSetUpPr fitToPage="1"/>
  </sheetPr>
  <dimension ref="B1:AG53"/>
  <sheetViews>
    <sheetView showGridLines="0" topLeftCell="A19" zoomScale="60" zoomScaleNormal="60" zoomScaleSheetLayoutView="100" workbookViewId="0">
      <selection activeCell="D17" sqref="D17:D31"/>
    </sheetView>
  </sheetViews>
  <sheetFormatPr defaultColWidth="9" defaultRowHeight="15.6"/>
  <cols>
    <col min="1" max="1" width="1.625" style="1311" customWidth="1"/>
    <col min="2" max="2" width="36.125" style="1342" customWidth="1"/>
    <col min="3" max="3" width="7.125" style="1311" customWidth="1"/>
    <col min="4" max="4" width="5.5" style="1311" customWidth="1"/>
    <col min="5" max="10" width="12.5" style="1311" customWidth="1"/>
    <col min="11" max="11" width="1.625" style="1311" customWidth="1"/>
    <col min="12" max="12" width="12.5" style="70" customWidth="1"/>
    <col min="13" max="13" width="1.625" style="1311" customWidth="1"/>
    <col min="14" max="14" width="33.625" style="1311" customWidth="1"/>
    <col min="15" max="16" width="1.625" style="1311" customWidth="1"/>
    <col min="17" max="17" width="25" style="1311" customWidth="1"/>
    <col min="18" max="18" width="1.625" style="1311" customWidth="1"/>
    <col min="19" max="23" width="7.125" style="1311" hidden="1" customWidth="1"/>
    <col min="24" max="24" width="1.625" style="1311" hidden="1" customWidth="1"/>
    <col min="25" max="25" width="1.625" style="1311" customWidth="1"/>
    <col min="26" max="26" width="36.125" style="1342" customWidth="1"/>
    <col min="27" max="32" width="15" style="1311" customWidth="1"/>
    <col min="33" max="33" width="1.625" style="1311" customWidth="1"/>
    <col min="34" max="16384" width="9" style="1311"/>
  </cols>
  <sheetData>
    <row r="1" spans="2:33" s="66" customFormat="1" ht="29.25" customHeight="1">
      <c r="B1" s="2044" t="s">
        <v>721</v>
      </c>
      <c r="C1" s="2044"/>
      <c r="D1" s="2044"/>
      <c r="E1" s="2044"/>
      <c r="F1" s="2044"/>
      <c r="G1" s="2044"/>
      <c r="H1" s="2044"/>
      <c r="I1" s="2044"/>
      <c r="J1" s="113"/>
      <c r="K1" s="114"/>
      <c r="L1" s="70"/>
      <c r="P1" s="192"/>
      <c r="Q1" s="1311"/>
      <c r="R1" s="192"/>
      <c r="X1" s="192"/>
      <c r="Z1" s="2044" t="s">
        <v>721</v>
      </c>
      <c r="AA1" s="2044"/>
      <c r="AB1" s="2044"/>
      <c r="AC1" s="2044"/>
      <c r="AD1" s="2044"/>
      <c r="AE1" s="2044"/>
      <c r="AF1" s="113"/>
    </row>
    <row r="2" spans="2:33" s="66" customFormat="1" ht="29.25" customHeight="1">
      <c r="B2" s="2044" t="s">
        <v>12</v>
      </c>
      <c r="C2" s="2044"/>
      <c r="D2" s="2044"/>
      <c r="E2" s="2044"/>
      <c r="F2" s="2044"/>
      <c r="G2" s="2044"/>
      <c r="H2" s="2044"/>
      <c r="I2" s="2044"/>
      <c r="J2" s="113"/>
      <c r="K2" s="114"/>
      <c r="L2" s="70"/>
      <c r="P2" s="192"/>
      <c r="Q2" s="1311"/>
      <c r="R2" s="192"/>
      <c r="X2" s="192"/>
      <c r="Z2" s="2044"/>
      <c r="AA2" s="2044"/>
      <c r="AB2" s="2044"/>
      <c r="AC2" s="2044"/>
      <c r="AD2" s="2044"/>
      <c r="AE2" s="2044"/>
      <c r="AF2" s="2044"/>
      <c r="AG2" s="2044"/>
    </row>
    <row r="3" spans="2:33" ht="45" customHeight="1">
      <c r="B3" s="2159" t="s">
        <v>722</v>
      </c>
      <c r="C3" s="2159"/>
      <c r="D3" s="2159"/>
      <c r="E3" s="2159"/>
      <c r="F3" s="2159"/>
      <c r="G3" s="2159"/>
      <c r="H3" s="2159"/>
      <c r="I3" s="2159"/>
      <c r="J3" s="2159"/>
      <c r="K3" s="2159"/>
      <c r="L3" s="2159"/>
      <c r="M3" s="2159"/>
      <c r="N3" s="2159"/>
      <c r="P3" s="1355"/>
      <c r="Q3" s="265" t="s">
        <v>798</v>
      </c>
      <c r="R3" s="1355"/>
      <c r="X3" s="1355"/>
      <c r="Z3" s="2159" t="s">
        <v>722</v>
      </c>
      <c r="AA3" s="2159"/>
      <c r="AB3" s="2159"/>
      <c r="AC3" s="2159"/>
      <c r="AD3" s="2159"/>
      <c r="AE3" s="2159"/>
      <c r="AF3" s="2159"/>
    </row>
    <row r="4" spans="2:33" ht="15" customHeight="1" thickBot="1">
      <c r="B4" s="96"/>
      <c r="C4" s="1796"/>
      <c r="D4" s="1796"/>
      <c r="E4" s="1796"/>
      <c r="F4" s="1796"/>
      <c r="G4" s="1796"/>
      <c r="H4" s="1796"/>
      <c r="I4" s="1796"/>
      <c r="J4" s="1796"/>
      <c r="K4" s="27"/>
      <c r="P4" s="1355"/>
      <c r="Q4" s="355">
        <f t="shared" ref="Q4:Q21" si="0">IF( SUM( S4:W4 ) = 0, 0, $S$5 )</f>
        <v>0</v>
      </c>
      <c r="R4" s="1355"/>
      <c r="S4" s="2031" t="s">
        <v>799</v>
      </c>
      <c r="T4" s="2031"/>
      <c r="U4" s="2031"/>
      <c r="V4" s="2174"/>
      <c r="W4" s="2174"/>
      <c r="X4" s="1355"/>
      <c r="Z4" s="96"/>
      <c r="AA4" s="1796"/>
      <c r="AB4" s="1796"/>
      <c r="AC4" s="1796"/>
      <c r="AD4" s="1796"/>
      <c r="AE4" s="1796"/>
      <c r="AF4" s="1796"/>
    </row>
    <row r="5" spans="2:33" s="30" customFormat="1" ht="15" customHeight="1">
      <c r="B5" s="2166" t="s">
        <v>800</v>
      </c>
      <c r="C5" s="2059" t="s">
        <v>801</v>
      </c>
      <c r="D5" s="2059" t="s">
        <v>802</v>
      </c>
      <c r="E5" s="2059" t="s">
        <v>1736</v>
      </c>
      <c r="F5" s="2059" t="s">
        <v>20492</v>
      </c>
      <c r="G5" s="2059"/>
      <c r="H5" s="2059"/>
      <c r="I5" s="2059"/>
      <c r="J5" s="2064" t="s">
        <v>1016</v>
      </c>
      <c r="L5" s="2134" t="s">
        <v>806</v>
      </c>
      <c r="N5" s="2134" t="s">
        <v>807</v>
      </c>
      <c r="P5" s="176"/>
      <c r="Q5" s="355">
        <f t="shared" si="0"/>
        <v>0</v>
      </c>
      <c r="R5" s="176"/>
      <c r="S5" s="198" t="s">
        <v>808</v>
      </c>
      <c r="X5" s="176"/>
      <c r="Z5" s="2166" t="s">
        <v>800</v>
      </c>
      <c r="AA5" s="2059" t="s">
        <v>1736</v>
      </c>
      <c r="AB5" s="2059" t="s">
        <v>20492</v>
      </c>
      <c r="AC5" s="2059"/>
      <c r="AD5" s="2059"/>
      <c r="AE5" s="2059"/>
      <c r="AF5" s="2064" t="s">
        <v>1016</v>
      </c>
    </row>
    <row r="6" spans="2:33" s="30" customFormat="1" ht="41.25" customHeight="1" thickBot="1">
      <c r="B6" s="2167"/>
      <c r="C6" s="2170"/>
      <c r="D6" s="2170"/>
      <c r="E6" s="2061"/>
      <c r="F6" s="1421" t="s">
        <v>20493</v>
      </c>
      <c r="G6" s="1421" t="s">
        <v>20494</v>
      </c>
      <c r="H6" s="1421" t="s">
        <v>20495</v>
      </c>
      <c r="I6" s="1421" t="s">
        <v>20496</v>
      </c>
      <c r="J6" s="2065"/>
      <c r="L6" s="2136"/>
      <c r="N6" s="2136"/>
      <c r="P6" s="176"/>
      <c r="Q6" s="355">
        <f t="shared" si="0"/>
        <v>0</v>
      </c>
      <c r="R6" s="176"/>
      <c r="X6" s="176"/>
      <c r="Z6" s="2167"/>
      <c r="AA6" s="2061"/>
      <c r="AB6" s="1421" t="s">
        <v>20493</v>
      </c>
      <c r="AC6" s="1421" t="s">
        <v>20494</v>
      </c>
      <c r="AD6" s="1421" t="s">
        <v>20495</v>
      </c>
      <c r="AE6" s="1421" t="s">
        <v>20496</v>
      </c>
      <c r="AF6" s="2065"/>
    </row>
    <row r="7" spans="2:33" s="30" customFormat="1" ht="15" customHeight="1" thickBot="1">
      <c r="B7" s="70"/>
      <c r="C7" s="70"/>
      <c r="D7" s="70"/>
      <c r="E7" s="70"/>
      <c r="F7" s="70"/>
      <c r="G7" s="70"/>
      <c r="H7" s="70"/>
      <c r="I7" s="70"/>
      <c r="J7" s="70"/>
      <c r="K7" s="70"/>
      <c r="L7" s="70"/>
      <c r="P7" s="176"/>
      <c r="Q7" s="355">
        <f t="shared" si="0"/>
        <v>0</v>
      </c>
      <c r="R7" s="176"/>
      <c r="X7" s="176"/>
      <c r="Z7" s="70"/>
      <c r="AA7" s="70"/>
      <c r="AB7" s="70"/>
      <c r="AC7" s="70"/>
      <c r="AD7" s="70"/>
      <c r="AE7" s="70"/>
      <c r="AF7" s="70"/>
    </row>
    <row r="8" spans="2:33" s="30" customFormat="1" ht="21" customHeight="1" thickBot="1">
      <c r="B8" s="233" t="s">
        <v>2051</v>
      </c>
      <c r="C8" s="1783"/>
      <c r="D8" s="1783"/>
      <c r="E8" s="376"/>
      <c r="F8" s="376"/>
      <c r="G8" s="376"/>
      <c r="L8" s="70"/>
      <c r="P8" s="176"/>
      <c r="Q8" s="355">
        <f t="shared" si="0"/>
        <v>0</v>
      </c>
      <c r="R8" s="176"/>
      <c r="X8" s="176"/>
      <c r="Z8" s="223" t="s">
        <v>2051</v>
      </c>
      <c r="AA8" s="376"/>
      <c r="AB8" s="376"/>
      <c r="AC8" s="376"/>
    </row>
    <row r="9" spans="2:33" s="30" customFormat="1" ht="33" customHeight="1">
      <c r="B9" s="1445" t="s">
        <v>1837</v>
      </c>
      <c r="C9" s="246" t="s">
        <v>813</v>
      </c>
      <c r="D9" s="246">
        <v>3</v>
      </c>
      <c r="E9" s="669">
        <f>IFERROR('4J'!E27,0)</f>
        <v>55.14</v>
      </c>
      <c r="F9" s="669">
        <f>IFERROR('4J'!F27,0)</f>
        <v>9.4219999999999988</v>
      </c>
      <c r="G9" s="669">
        <f>IFERROR('4J'!G27,0)</f>
        <v>0</v>
      </c>
      <c r="H9" s="669">
        <f>IFERROR('4J'!H27,0)</f>
        <v>89.665999999999997</v>
      </c>
      <c r="I9" s="669">
        <f>IFERROR('4J'!I27,0)</f>
        <v>318.476</v>
      </c>
      <c r="J9" s="302">
        <f>IFERROR(SUM(E9:I9), 0)</f>
        <v>472.70400000000001</v>
      </c>
      <c r="L9" s="281" t="s">
        <v>20497</v>
      </c>
      <c r="N9" s="686"/>
      <c r="P9" s="176"/>
      <c r="Q9" s="355">
        <f t="shared" si="0"/>
        <v>0</v>
      </c>
      <c r="R9" s="176"/>
      <c r="S9" s="211"/>
      <c r="T9" s="211"/>
      <c r="U9" s="211"/>
      <c r="V9" s="211"/>
      <c r="W9" s="211"/>
      <c r="X9" s="176"/>
      <c r="Z9" s="1445" t="s">
        <v>1837</v>
      </c>
      <c r="AA9" s="1190" t="s">
        <v>20498</v>
      </c>
      <c r="AB9" s="1190" t="s">
        <v>20499</v>
      </c>
      <c r="AC9" s="1190" t="s">
        <v>20500</v>
      </c>
      <c r="AD9" s="1190" t="s">
        <v>20501</v>
      </c>
      <c r="AE9" s="1190" t="s">
        <v>20502</v>
      </c>
      <c r="AF9" s="1191" t="s">
        <v>20503</v>
      </c>
    </row>
    <row r="10" spans="2:33" s="30" customFormat="1" ht="33" customHeight="1">
      <c r="B10" s="1444" t="s">
        <v>1910</v>
      </c>
      <c r="C10" s="241" t="s">
        <v>813</v>
      </c>
      <c r="D10" s="241">
        <v>3</v>
      </c>
      <c r="E10" s="670">
        <f>IFERROR('4L'!F99, 0)</f>
        <v>0.96100000000000008</v>
      </c>
      <c r="F10" s="670">
        <f>IFERROR('4L'!G99, 0)</f>
        <v>0.122</v>
      </c>
      <c r="G10" s="670">
        <f>IFERROR('4L'!H99, 0)</f>
        <v>0.122</v>
      </c>
      <c r="H10" s="670">
        <f>IFERROR('4L'!I99, 0)</f>
        <v>0.50900000000000001</v>
      </c>
      <c r="I10" s="670">
        <f>IFERROR('4L'!J99, 0)</f>
        <v>5.218</v>
      </c>
      <c r="J10" s="303">
        <f>IFERROR(SUM(E10:I10), 0)</f>
        <v>6.9320000000000004</v>
      </c>
      <c r="L10" s="282" t="s">
        <v>20504</v>
      </c>
      <c r="N10" s="686"/>
      <c r="P10" s="176"/>
      <c r="Q10" s="355">
        <f t="shared" si="0"/>
        <v>0</v>
      </c>
      <c r="R10" s="176"/>
      <c r="S10" s="211"/>
      <c r="T10" s="211"/>
      <c r="U10" s="211"/>
      <c r="V10" s="211"/>
      <c r="W10" s="211"/>
      <c r="X10" s="176"/>
      <c r="Z10" s="1444" t="s">
        <v>1910</v>
      </c>
      <c r="AA10" s="1192" t="s">
        <v>20505</v>
      </c>
      <c r="AB10" s="1192" t="s">
        <v>20506</v>
      </c>
      <c r="AC10" s="1192" t="s">
        <v>20507</v>
      </c>
      <c r="AD10" s="1192" t="s">
        <v>20508</v>
      </c>
      <c r="AE10" s="1192" t="s">
        <v>20509</v>
      </c>
      <c r="AF10" s="1193" t="s">
        <v>20510</v>
      </c>
    </row>
    <row r="11" spans="2:33" s="30" customFormat="1" ht="33" customHeight="1">
      <c r="B11" s="1444" t="s">
        <v>20511</v>
      </c>
      <c r="C11" s="241" t="s">
        <v>813</v>
      </c>
      <c r="D11" s="241">
        <v>3</v>
      </c>
      <c r="E11" s="670">
        <f>IFERROR('4N'!F20, 0)</f>
        <v>0</v>
      </c>
      <c r="F11" s="670">
        <f>IFERROR('4N'!G20, 0)</f>
        <v>0</v>
      </c>
      <c r="G11" s="670">
        <f>IFERROR('4N'!H20, 0)</f>
        <v>0</v>
      </c>
      <c r="H11" s="670">
        <f>IFERROR('4N'!I20, 0)</f>
        <v>0</v>
      </c>
      <c r="I11" s="670">
        <f>IFERROR('4N'!J20, 0)</f>
        <v>1.206</v>
      </c>
      <c r="J11" s="303">
        <f t="shared" ref="J11:J13" si="1">IFERROR(SUM(E11:I11), 0)</f>
        <v>1.206</v>
      </c>
      <c r="L11" s="282" t="s">
        <v>20512</v>
      </c>
      <c r="N11" s="686"/>
      <c r="P11" s="176"/>
      <c r="Q11" s="355">
        <f t="shared" si="0"/>
        <v>0</v>
      </c>
      <c r="R11" s="176"/>
      <c r="S11" s="211"/>
      <c r="T11" s="211"/>
      <c r="U11" s="211"/>
      <c r="V11" s="211"/>
      <c r="W11" s="211"/>
      <c r="X11" s="176"/>
      <c r="Z11" s="1444" t="s">
        <v>20511</v>
      </c>
      <c r="AA11" s="1192" t="s">
        <v>20513</v>
      </c>
      <c r="AB11" s="1192" t="s">
        <v>20514</v>
      </c>
      <c r="AC11" s="1192" t="s">
        <v>20515</v>
      </c>
      <c r="AD11" s="1192" t="s">
        <v>20516</v>
      </c>
      <c r="AE11" s="1192" t="s">
        <v>20517</v>
      </c>
      <c r="AF11" s="1193" t="s">
        <v>20518</v>
      </c>
    </row>
    <row r="12" spans="2:33" s="30" customFormat="1" ht="33" customHeight="1">
      <c r="B12" s="1444" t="s">
        <v>1927</v>
      </c>
      <c r="C12" s="277" t="s">
        <v>813</v>
      </c>
      <c r="D12" s="277">
        <v>3</v>
      </c>
      <c r="E12" s="305">
        <f>IFERROR(SUM(E9:E11), 0)</f>
        <v>56.100999999999999</v>
      </c>
      <c r="F12" s="305">
        <f t="shared" ref="F12:G12" si="2">IFERROR(SUM(F9:F11), 0)</f>
        <v>9.5439999999999987</v>
      </c>
      <c r="G12" s="305">
        <f t="shared" si="2"/>
        <v>0.122</v>
      </c>
      <c r="H12" s="305">
        <f>IFERROR(SUM(H9:H11), 0)</f>
        <v>90.174999999999997</v>
      </c>
      <c r="I12" s="305">
        <f>IFERROR(SUM(I9:I11), 0)</f>
        <v>324.90000000000003</v>
      </c>
      <c r="J12" s="303">
        <f>IFERROR(SUM(E12:I12), 0)</f>
        <v>480.84200000000004</v>
      </c>
      <c r="L12" s="282" t="s">
        <v>20519</v>
      </c>
      <c r="N12" s="686"/>
      <c r="P12" s="176"/>
      <c r="Q12" s="355">
        <f t="shared" si="0"/>
        <v>0</v>
      </c>
      <c r="R12" s="176"/>
      <c r="X12" s="176"/>
      <c r="Z12" s="1444" t="s">
        <v>1927</v>
      </c>
      <c r="AA12" s="313" t="s">
        <v>1929</v>
      </c>
      <c r="AB12" s="278" t="s">
        <v>20520</v>
      </c>
      <c r="AC12" s="278" t="s">
        <v>20521</v>
      </c>
      <c r="AD12" s="278" t="s">
        <v>20522</v>
      </c>
      <c r="AE12" s="278" t="s">
        <v>20523</v>
      </c>
      <c r="AF12" s="286" t="s">
        <v>20524</v>
      </c>
    </row>
    <row r="13" spans="2:33" s="30" customFormat="1" ht="33" customHeight="1">
      <c r="B13" s="1444" t="s">
        <v>1935</v>
      </c>
      <c r="C13" s="241" t="s">
        <v>813</v>
      </c>
      <c r="D13" s="241">
        <v>3</v>
      </c>
      <c r="E13" s="663">
        <v>1.571</v>
      </c>
      <c r="F13" s="663">
        <v>0.38800000000000001</v>
      </c>
      <c r="G13" s="663">
        <v>0</v>
      </c>
      <c r="H13" s="663">
        <v>0.48599999999999999</v>
      </c>
      <c r="I13" s="663">
        <v>1.6519999999999999</v>
      </c>
      <c r="J13" s="303">
        <f t="shared" si="1"/>
        <v>4.0970000000000004</v>
      </c>
      <c r="L13" s="282" t="s">
        <v>20525</v>
      </c>
      <c r="N13" s="667"/>
      <c r="P13" s="176"/>
      <c r="Q13" s="355">
        <f t="shared" si="0"/>
        <v>0</v>
      </c>
      <c r="R13" s="176"/>
      <c r="S13" s="356">
        <f xml:space="preserve"> IF( ISNUMBER( E13 ), 0, 1 )</f>
        <v>0</v>
      </c>
      <c r="T13" s="356">
        <f xml:space="preserve"> IF( ISNUMBER( F13 ), 0, 1 )</f>
        <v>0</v>
      </c>
      <c r="U13" s="356">
        <f xml:space="preserve"> IF( ISNUMBER( G13 ), 0, 1 )</f>
        <v>0</v>
      </c>
      <c r="V13" s="356">
        <f xml:space="preserve"> IF( ISNUMBER( H13 ), 0, 1 )</f>
        <v>0</v>
      </c>
      <c r="W13" s="356">
        <f xml:space="preserve"> IF( ISNUMBER( I13 ), 0, 1 )</f>
        <v>0</v>
      </c>
      <c r="X13" s="176"/>
      <c r="Z13" s="1444" t="s">
        <v>1935</v>
      </c>
      <c r="AA13" s="314" t="s">
        <v>1937</v>
      </c>
      <c r="AB13" s="315" t="s">
        <v>20526</v>
      </c>
      <c r="AC13" s="315" t="s">
        <v>20527</v>
      </c>
      <c r="AD13" s="315" t="s">
        <v>20528</v>
      </c>
      <c r="AE13" s="315" t="s">
        <v>20529</v>
      </c>
      <c r="AF13" s="286" t="s">
        <v>20530</v>
      </c>
    </row>
    <row r="14" spans="2:33" s="30" customFormat="1" ht="33" customHeight="1" thickBot="1">
      <c r="B14" s="288" t="s">
        <v>1943</v>
      </c>
      <c r="C14" s="289" t="s">
        <v>813</v>
      </c>
      <c r="D14" s="289">
        <v>3</v>
      </c>
      <c r="E14" s="306">
        <f>IFERROR(E12 + E13, 0)</f>
        <v>57.671999999999997</v>
      </c>
      <c r="F14" s="306">
        <f>IFERROR(F12 + F13, 0)</f>
        <v>9.9319999999999986</v>
      </c>
      <c r="G14" s="306">
        <f>IFERROR(G12 + G13, 0)</f>
        <v>0.122</v>
      </c>
      <c r="H14" s="306">
        <f>IFERROR(H12 + H13, 0)</f>
        <v>90.661000000000001</v>
      </c>
      <c r="I14" s="306">
        <f>IFERROR(I12 + I13, 0)</f>
        <v>326.55200000000002</v>
      </c>
      <c r="J14" s="304">
        <f>IFERROR(SUM(E14:I14), 0)</f>
        <v>484.93900000000002</v>
      </c>
      <c r="L14" s="283" t="s">
        <v>20531</v>
      </c>
      <c r="N14" s="686"/>
      <c r="P14" s="176"/>
      <c r="Q14" s="355">
        <f t="shared" si="0"/>
        <v>0</v>
      </c>
      <c r="R14" s="176"/>
      <c r="X14" s="176"/>
      <c r="Z14" s="288" t="s">
        <v>1943</v>
      </c>
      <c r="AA14" s="317" t="s">
        <v>20532</v>
      </c>
      <c r="AB14" s="1198" t="s">
        <v>20533</v>
      </c>
      <c r="AC14" s="306" t="s">
        <v>20534</v>
      </c>
      <c r="AD14" s="306" t="s">
        <v>20535</v>
      </c>
      <c r="AE14" s="306" t="s">
        <v>20536</v>
      </c>
      <c r="AF14" s="290" t="s">
        <v>20537</v>
      </c>
    </row>
    <row r="15" spans="2:33" s="30" customFormat="1" ht="15" customHeight="1" thickBot="1">
      <c r="B15" s="46"/>
      <c r="C15" s="42"/>
      <c r="D15" s="42"/>
      <c r="E15" s="42"/>
      <c r="F15" s="42"/>
      <c r="G15" s="42"/>
      <c r="H15" s="42"/>
      <c r="I15" s="42"/>
      <c r="J15" s="42"/>
      <c r="K15" s="42"/>
      <c r="L15" s="78"/>
      <c r="P15" s="176"/>
      <c r="Q15" s="355">
        <f t="shared" si="0"/>
        <v>0</v>
      </c>
      <c r="R15" s="176"/>
      <c r="X15" s="176"/>
      <c r="Z15" s="46"/>
      <c r="AA15" s="42"/>
      <c r="AB15" s="42"/>
      <c r="AC15" s="42"/>
      <c r="AD15" s="42"/>
      <c r="AE15" s="42"/>
      <c r="AF15" s="42"/>
    </row>
    <row r="16" spans="2:33" s="30" customFormat="1" ht="21" customHeight="1" thickBot="1">
      <c r="B16" s="223" t="s">
        <v>1951</v>
      </c>
      <c r="C16" s="416"/>
      <c r="D16" s="416"/>
      <c r="E16" s="77"/>
      <c r="F16" s="77"/>
      <c r="G16" s="77"/>
      <c r="H16" s="77"/>
      <c r="I16" s="42"/>
      <c r="J16" s="42"/>
      <c r="K16" s="42"/>
      <c r="L16" s="78"/>
      <c r="P16" s="176"/>
      <c r="Q16" s="355">
        <f t="shared" si="0"/>
        <v>0</v>
      </c>
      <c r="R16" s="176"/>
      <c r="X16" s="176"/>
      <c r="Z16" s="223" t="s">
        <v>1951</v>
      </c>
      <c r="AA16" s="77"/>
      <c r="AB16" s="77"/>
      <c r="AC16" s="77"/>
      <c r="AD16" s="77"/>
      <c r="AE16" s="42"/>
      <c r="AF16" s="42"/>
    </row>
    <row r="17" spans="2:32" s="30" customFormat="1" ht="33" customHeight="1" thickBot="1">
      <c r="B17" s="1433" t="s">
        <v>1952</v>
      </c>
      <c r="C17" s="291" t="s">
        <v>813</v>
      </c>
      <c r="D17" s="291">
        <v>3</v>
      </c>
      <c r="E17" s="663">
        <v>0</v>
      </c>
      <c r="F17" s="663">
        <v>0</v>
      </c>
      <c r="G17" s="663">
        <v>0</v>
      </c>
      <c r="H17" s="663">
        <v>0</v>
      </c>
      <c r="I17" s="663">
        <v>0.27500000000000002</v>
      </c>
      <c r="J17" s="307">
        <f>IFERROR(SUM(E17:I17), 0)</f>
        <v>0.27500000000000002</v>
      </c>
      <c r="K17" s="52"/>
      <c r="L17" s="294" t="s">
        <v>20538</v>
      </c>
      <c r="N17" s="668"/>
      <c r="P17" s="176"/>
      <c r="Q17" s="355">
        <f t="shared" si="0"/>
        <v>0</v>
      </c>
      <c r="R17" s="176"/>
      <c r="S17" s="356">
        <f xml:space="preserve"> IF( ISNUMBER( E17 ), 0, 1 )</f>
        <v>0</v>
      </c>
      <c r="T17" s="356">
        <f xml:space="preserve"> IF( ISNUMBER( F17 ), 0, 1 )</f>
        <v>0</v>
      </c>
      <c r="U17" s="356">
        <f xml:space="preserve"> IF( ISNUMBER( G17 ), 0, 1 )</f>
        <v>0</v>
      </c>
      <c r="V17" s="356">
        <f xml:space="preserve"> IF( ISNUMBER( H17 ), 0, 1 )</f>
        <v>0</v>
      </c>
      <c r="W17" s="356">
        <f xml:space="preserve"> IF( ISNUMBER( I17 ), 0, 1 )</f>
        <v>0</v>
      </c>
      <c r="X17" s="176"/>
      <c r="Z17" s="1433" t="s">
        <v>1952</v>
      </c>
      <c r="AA17" s="1119" t="s">
        <v>20539</v>
      </c>
      <c r="AB17" s="1119" t="s">
        <v>20540</v>
      </c>
      <c r="AC17" s="1119" t="s">
        <v>20541</v>
      </c>
      <c r="AD17" s="1119" t="s">
        <v>20542</v>
      </c>
      <c r="AE17" s="1119" t="s">
        <v>20543</v>
      </c>
      <c r="AF17" s="1197" t="s">
        <v>20544</v>
      </c>
    </row>
    <row r="18" spans="2:32" s="30" customFormat="1" ht="15" customHeight="1" thickBot="1">
      <c r="B18" s="46"/>
      <c r="C18" s="42"/>
      <c r="D18" s="42"/>
      <c r="E18" s="42"/>
      <c r="F18" s="42"/>
      <c r="G18" s="42"/>
      <c r="H18" s="42"/>
      <c r="I18" s="42"/>
      <c r="J18" s="42"/>
      <c r="K18" s="42"/>
      <c r="L18" s="81"/>
      <c r="P18" s="176"/>
      <c r="Q18" s="355">
        <f t="shared" si="0"/>
        <v>0</v>
      </c>
      <c r="R18" s="176"/>
      <c r="X18" s="176"/>
      <c r="Z18" s="46"/>
      <c r="AA18" s="42"/>
      <c r="AB18" s="42"/>
      <c r="AC18" s="42"/>
      <c r="AD18" s="42"/>
      <c r="AE18" s="42"/>
      <c r="AF18" s="42"/>
    </row>
    <row r="19" spans="2:32" s="30" customFormat="1" ht="21" customHeight="1" thickBot="1">
      <c r="B19" s="223" t="s">
        <v>1286</v>
      </c>
      <c r="C19" s="416"/>
      <c r="D19" s="416"/>
      <c r="E19" s="82"/>
      <c r="F19" s="82"/>
      <c r="G19" s="82"/>
      <c r="H19" s="76"/>
      <c r="I19" s="76"/>
      <c r="J19" s="76"/>
      <c r="K19" s="42"/>
      <c r="L19" s="81"/>
      <c r="P19" s="176"/>
      <c r="Q19" s="355">
        <f t="shared" si="0"/>
        <v>0</v>
      </c>
      <c r="R19" s="176"/>
      <c r="X19" s="176"/>
      <c r="Z19" s="223" t="s">
        <v>1286</v>
      </c>
      <c r="AA19" s="82"/>
      <c r="AB19" s="82"/>
      <c r="AC19" s="82"/>
      <c r="AD19" s="76"/>
      <c r="AE19" s="76"/>
      <c r="AF19" s="76"/>
    </row>
    <row r="20" spans="2:32" s="30" customFormat="1" ht="33" customHeight="1">
      <c r="B20" s="237" t="s">
        <v>1960</v>
      </c>
      <c r="C20" s="224" t="s">
        <v>813</v>
      </c>
      <c r="D20" s="224">
        <v>3</v>
      </c>
      <c r="E20" s="671">
        <f>IFERROR('4J'!E32, 0)</f>
        <v>20.206000000000003</v>
      </c>
      <c r="F20" s="671">
        <f>IFERROR('4J'!F32, 0)</f>
        <v>6.2190000000000003</v>
      </c>
      <c r="G20" s="671">
        <f>IFERROR('4J'!G32, 0)</f>
        <v>0</v>
      </c>
      <c r="H20" s="671">
        <f>IFERROR('4J'!H32, 0)</f>
        <v>87.179000000000002</v>
      </c>
      <c r="I20" s="671">
        <f>IFERROR('4J'!I32, 0)</f>
        <v>250.57300000000001</v>
      </c>
      <c r="J20" s="302">
        <f t="shared" ref="J20:J25" si="3">IFERROR(SUM(E20:I20), 0)</f>
        <v>364.17700000000002</v>
      </c>
      <c r="K20" s="42"/>
      <c r="L20" s="281" t="s">
        <v>20545</v>
      </c>
      <c r="N20" s="686"/>
      <c r="P20" s="176"/>
      <c r="Q20" s="355">
        <f t="shared" si="0"/>
        <v>0</v>
      </c>
      <c r="R20" s="176"/>
      <c r="S20" s="211"/>
      <c r="T20" s="211"/>
      <c r="U20" s="211"/>
      <c r="V20" s="211"/>
      <c r="W20" s="211"/>
      <c r="X20" s="176"/>
      <c r="Z20" s="237" t="s">
        <v>1960</v>
      </c>
      <c r="AA20" s="644" t="s">
        <v>20546</v>
      </c>
      <c r="AB20" s="644" t="s">
        <v>20547</v>
      </c>
      <c r="AC20" s="644" t="s">
        <v>20548</v>
      </c>
      <c r="AD20" s="644" t="s">
        <v>20549</v>
      </c>
      <c r="AE20" s="644" t="s">
        <v>20550</v>
      </c>
      <c r="AF20" s="1191" t="s">
        <v>20551</v>
      </c>
    </row>
    <row r="21" spans="2:32" s="30" customFormat="1" ht="33" customHeight="1">
      <c r="B21" s="1410" t="s">
        <v>1968</v>
      </c>
      <c r="C21" s="242" t="s">
        <v>813</v>
      </c>
      <c r="D21" s="242">
        <v>3</v>
      </c>
      <c r="E21" s="672">
        <f>IFERROR('4L'!F98, 0)</f>
        <v>14.058000000000002</v>
      </c>
      <c r="F21" s="672">
        <f>IFERROR('4L'!G98, 0)</f>
        <v>0.47000000000000003</v>
      </c>
      <c r="G21" s="672">
        <f>IFERROR('4L'!H98, 0)</f>
        <v>0</v>
      </c>
      <c r="H21" s="672">
        <f>IFERROR('4L'!I98, 0)</f>
        <v>7.8549999999999995</v>
      </c>
      <c r="I21" s="672">
        <f>IFERROR('4L'!J98, 0)</f>
        <v>87.12</v>
      </c>
      <c r="J21" s="303">
        <f t="shared" si="3"/>
        <v>109.50300000000001</v>
      </c>
      <c r="L21" s="282" t="s">
        <v>20552</v>
      </c>
      <c r="N21" s="686"/>
      <c r="P21" s="176"/>
      <c r="Q21" s="355">
        <f t="shared" si="0"/>
        <v>0</v>
      </c>
      <c r="R21" s="176"/>
      <c r="S21" s="211"/>
      <c r="T21" s="211"/>
      <c r="U21" s="211"/>
      <c r="V21" s="211"/>
      <c r="W21" s="211"/>
      <c r="X21" s="176"/>
      <c r="Z21" s="1410" t="s">
        <v>1968</v>
      </c>
      <c r="AA21" s="1189" t="s">
        <v>20553</v>
      </c>
      <c r="AB21" s="631" t="s">
        <v>20554</v>
      </c>
      <c r="AC21" s="631" t="s">
        <v>20555</v>
      </c>
      <c r="AD21" s="631" t="s">
        <v>20556</v>
      </c>
      <c r="AE21" s="631" t="s">
        <v>20557</v>
      </c>
      <c r="AF21" s="1193" t="s">
        <v>20558</v>
      </c>
    </row>
    <row r="22" spans="2:32" s="30" customFormat="1" ht="33" customHeight="1">
      <c r="B22" s="1423" t="s">
        <v>1976</v>
      </c>
      <c r="C22" s="279" t="s">
        <v>813</v>
      </c>
      <c r="D22" s="279">
        <v>3</v>
      </c>
      <c r="E22" s="673">
        <f>IFERROR('4N'!F19, 0)</f>
        <v>0</v>
      </c>
      <c r="F22" s="673">
        <f>IFERROR('4N'!G19, 0)</f>
        <v>0</v>
      </c>
      <c r="G22" s="673">
        <f>IFERROR('4N'!H19, 0)</f>
        <v>0</v>
      </c>
      <c r="H22" s="673">
        <f>IFERROR('4N'!I19, 0)</f>
        <v>0</v>
      </c>
      <c r="I22" s="673">
        <f>IFERROR('4N'!J19, 0)</f>
        <v>63.705000000000005</v>
      </c>
      <c r="J22" s="303">
        <f t="shared" si="3"/>
        <v>63.705000000000005</v>
      </c>
      <c r="L22" s="282" t="s">
        <v>20559</v>
      </c>
      <c r="N22" s="686"/>
      <c r="P22" s="176"/>
      <c r="Q22" s="355">
        <f t="shared" ref="Q22:Q24" si="4">IF( SUM( S22:W22 ) = 0, 0, $S$5 )</f>
        <v>0</v>
      </c>
      <c r="R22" s="176"/>
      <c r="S22" s="211"/>
      <c r="T22" s="211"/>
      <c r="U22" s="211"/>
      <c r="V22" s="211"/>
      <c r="W22" s="211"/>
      <c r="X22" s="176"/>
      <c r="Z22" s="1423" t="s">
        <v>1976</v>
      </c>
      <c r="AA22" s="1195" t="s">
        <v>20560</v>
      </c>
      <c r="AB22" s="631" t="s">
        <v>20561</v>
      </c>
      <c r="AC22" s="631" t="s">
        <v>20562</v>
      </c>
      <c r="AD22" s="631" t="s">
        <v>20563</v>
      </c>
      <c r="AE22" s="631" t="s">
        <v>20564</v>
      </c>
      <c r="AF22" s="1193" t="s">
        <v>20565</v>
      </c>
    </row>
    <row r="23" spans="2:32" s="30" customFormat="1" ht="33" customHeight="1">
      <c r="B23" s="1423" t="s">
        <v>1985</v>
      </c>
      <c r="C23" s="279" t="s">
        <v>813</v>
      </c>
      <c r="D23" s="279">
        <v>3</v>
      </c>
      <c r="E23" s="305">
        <f>IFERROR(E20 + E21 + E22, 0)</f>
        <v>34.264000000000003</v>
      </c>
      <c r="F23" s="305">
        <f t="shared" ref="F23:H23" si="5">IFERROR(F20 + F21 + F22, 0)</f>
        <v>6.6890000000000001</v>
      </c>
      <c r="G23" s="305">
        <f t="shared" si="5"/>
        <v>0</v>
      </c>
      <c r="H23" s="305">
        <f t="shared" si="5"/>
        <v>95.034000000000006</v>
      </c>
      <c r="I23" s="305">
        <f>IFERROR(I20 + I21 + I22, 0)</f>
        <v>401.39799999999997</v>
      </c>
      <c r="J23" s="303">
        <f t="shared" si="3"/>
        <v>537.38499999999999</v>
      </c>
      <c r="K23" s="42"/>
      <c r="L23" s="282" t="s">
        <v>20566</v>
      </c>
      <c r="N23" s="686"/>
      <c r="P23" s="176"/>
      <c r="Q23" s="355">
        <f t="shared" si="4"/>
        <v>0</v>
      </c>
      <c r="R23" s="176"/>
      <c r="X23" s="176"/>
      <c r="Z23" s="1423" t="s">
        <v>1985</v>
      </c>
      <c r="AA23" s="313" t="s">
        <v>1987</v>
      </c>
      <c r="AB23" s="278" t="s">
        <v>20567</v>
      </c>
      <c r="AC23" s="278" t="s">
        <v>20568</v>
      </c>
      <c r="AD23" s="278" t="s">
        <v>20569</v>
      </c>
      <c r="AE23" s="278" t="s">
        <v>20570</v>
      </c>
      <c r="AF23" s="286" t="s">
        <v>20571</v>
      </c>
    </row>
    <row r="24" spans="2:32" s="30" customFormat="1" ht="33" customHeight="1">
      <c r="B24" s="1423" t="s">
        <v>1935</v>
      </c>
      <c r="C24" s="220" t="s">
        <v>813</v>
      </c>
      <c r="D24" s="220">
        <v>3</v>
      </c>
      <c r="E24" s="663">
        <v>0</v>
      </c>
      <c r="F24" s="663">
        <v>0.245</v>
      </c>
      <c r="G24" s="663">
        <v>0</v>
      </c>
      <c r="H24" s="663">
        <v>0</v>
      </c>
      <c r="I24" s="663">
        <v>6.9409999999999998</v>
      </c>
      <c r="J24" s="303">
        <f t="shared" si="3"/>
        <v>7.1859999999999999</v>
      </c>
      <c r="K24" s="42"/>
      <c r="L24" s="282" t="s">
        <v>20572</v>
      </c>
      <c r="N24" s="667"/>
      <c r="P24" s="176"/>
      <c r="Q24" s="355">
        <f t="shared" si="4"/>
        <v>0</v>
      </c>
      <c r="R24" s="176"/>
      <c r="S24" s="356">
        <f xml:space="preserve"> IF( ISNUMBER( E24 ), 0, 1 )</f>
        <v>0</v>
      </c>
      <c r="T24" s="356">
        <f xml:space="preserve"> IF( ISNUMBER( F24 ), 0, 1 )</f>
        <v>0</v>
      </c>
      <c r="U24" s="356">
        <f xml:space="preserve"> IF( ISNUMBER( G24 ), 0, 1 )</f>
        <v>0</v>
      </c>
      <c r="V24" s="356">
        <f xml:space="preserve"> IF( ISNUMBER( H24 ), 0, 1 )</f>
        <v>0</v>
      </c>
      <c r="W24" s="356">
        <f xml:space="preserve"> IF( ISNUMBER( I24 ), 0, 1 )</f>
        <v>0</v>
      </c>
      <c r="X24" s="176"/>
      <c r="Z24" s="1423" t="s">
        <v>1935</v>
      </c>
      <c r="AA24" s="236" t="s">
        <v>1994</v>
      </c>
      <c r="AB24" s="316" t="s">
        <v>20573</v>
      </c>
      <c r="AC24" s="316" t="s">
        <v>20574</v>
      </c>
      <c r="AD24" s="316" t="s">
        <v>20575</v>
      </c>
      <c r="AE24" s="316" t="s">
        <v>20576</v>
      </c>
      <c r="AF24" s="286" t="s">
        <v>20577</v>
      </c>
    </row>
    <row r="25" spans="2:32" s="30" customFormat="1" ht="33" customHeight="1" thickBot="1">
      <c r="B25" s="295" t="s">
        <v>2000</v>
      </c>
      <c r="C25" s="289" t="s">
        <v>813</v>
      </c>
      <c r="D25" s="289">
        <v>3</v>
      </c>
      <c r="E25" s="312">
        <f>IFERROR(E23 + E24, 0)</f>
        <v>34.264000000000003</v>
      </c>
      <c r="F25" s="312">
        <f t="shared" ref="F25:H25" si="6">IFERROR(F23 + F24, 0)</f>
        <v>6.9340000000000002</v>
      </c>
      <c r="G25" s="312">
        <f t="shared" si="6"/>
        <v>0</v>
      </c>
      <c r="H25" s="312">
        <f t="shared" si="6"/>
        <v>95.034000000000006</v>
      </c>
      <c r="I25" s="312">
        <f>IFERROR(I23 + I24, 0)</f>
        <v>408.33899999999994</v>
      </c>
      <c r="J25" s="304">
        <f t="shared" si="3"/>
        <v>544.57099999999991</v>
      </c>
      <c r="K25" s="42"/>
      <c r="L25" s="283" t="s">
        <v>20578</v>
      </c>
      <c r="N25" s="686"/>
      <c r="P25" s="176"/>
      <c r="Q25" s="355">
        <f t="shared" ref="Q25:Q32" si="7">IF( SUM( S25:U25 ) = 0, 0, $R$5 )</f>
        <v>0</v>
      </c>
      <c r="R25" s="176"/>
      <c r="X25" s="176"/>
      <c r="Z25" s="295" t="s">
        <v>2000</v>
      </c>
      <c r="AA25" s="319" t="s">
        <v>2002</v>
      </c>
      <c r="AB25" s="312" t="s">
        <v>20579</v>
      </c>
      <c r="AC25" s="312" t="s">
        <v>20580</v>
      </c>
      <c r="AD25" s="312" t="s">
        <v>20581</v>
      </c>
      <c r="AE25" s="312" t="s">
        <v>20582</v>
      </c>
      <c r="AF25" s="290" t="s">
        <v>20583</v>
      </c>
    </row>
    <row r="26" spans="2:32" s="30" customFormat="1" ht="15" customHeight="1" thickBot="1">
      <c r="B26" s="46"/>
      <c r="C26" s="42"/>
      <c r="D26" s="42"/>
      <c r="E26" s="42"/>
      <c r="F26" s="42"/>
      <c r="G26" s="42"/>
      <c r="H26" s="42"/>
      <c r="I26" s="42"/>
      <c r="J26" s="42"/>
      <c r="K26" s="42"/>
      <c r="L26" s="150"/>
      <c r="P26" s="176"/>
      <c r="Q26" s="355">
        <f t="shared" si="7"/>
        <v>0</v>
      </c>
      <c r="R26" s="176"/>
      <c r="X26" s="176"/>
      <c r="Z26" s="46"/>
      <c r="AA26" s="42"/>
      <c r="AB26" s="42"/>
      <c r="AC26" s="42"/>
      <c r="AD26" s="42"/>
      <c r="AE26" s="42"/>
      <c r="AF26" s="42"/>
    </row>
    <row r="27" spans="2:32" s="30" customFormat="1" ht="21" customHeight="1" thickBot="1">
      <c r="B27" s="223" t="s">
        <v>1951</v>
      </c>
      <c r="C27" s="416"/>
      <c r="D27" s="416"/>
      <c r="E27" s="77"/>
      <c r="F27" s="77"/>
      <c r="P27" s="176"/>
      <c r="Q27" s="355">
        <f t="shared" si="7"/>
        <v>0</v>
      </c>
      <c r="R27" s="176"/>
      <c r="X27" s="176"/>
      <c r="Z27" s="223" t="s">
        <v>1951</v>
      </c>
      <c r="AA27" s="77"/>
      <c r="AB27" s="77"/>
    </row>
    <row r="28" spans="2:32" s="30" customFormat="1" ht="33" customHeight="1" thickBot="1">
      <c r="B28" s="1433" t="s">
        <v>2008</v>
      </c>
      <c r="C28" s="291" t="s">
        <v>813</v>
      </c>
      <c r="D28" s="291">
        <v>3</v>
      </c>
      <c r="E28" s="663">
        <v>0</v>
      </c>
      <c r="F28" s="663">
        <v>0</v>
      </c>
      <c r="G28" s="663">
        <v>0</v>
      </c>
      <c r="H28" s="663">
        <v>0</v>
      </c>
      <c r="I28" s="663">
        <v>39.502000000000002</v>
      </c>
      <c r="J28" s="304">
        <f>IFERROR(SUM(E28:I28), 0)</f>
        <v>39.502000000000002</v>
      </c>
      <c r="K28" s="301"/>
      <c r="L28" s="297" t="s">
        <v>20584</v>
      </c>
      <c r="N28" s="668"/>
      <c r="P28" s="176"/>
      <c r="Q28" s="355">
        <f t="shared" ref="Q28" si="8">IF( SUM( S28:W28 ) = 0, 0, $S$5 )</f>
        <v>0</v>
      </c>
      <c r="R28" s="176"/>
      <c r="S28" s="356">
        <f xml:space="preserve"> IF( ISNUMBER( E28 ), 0, 1 )</f>
        <v>0</v>
      </c>
      <c r="T28" s="356">
        <f xml:space="preserve"> IF( ISNUMBER( F28 ), 0, 1 )</f>
        <v>0</v>
      </c>
      <c r="U28" s="356">
        <f xml:space="preserve"> IF( ISNUMBER( G28 ), 0, 1 )</f>
        <v>0</v>
      </c>
      <c r="V28" s="356">
        <f xml:space="preserve"> IF( ISNUMBER( H28 ), 0, 1 )</f>
        <v>0</v>
      </c>
      <c r="W28" s="356">
        <f xml:space="preserve"> IF( ISNUMBER( I28 ), 0, 1 )</f>
        <v>0</v>
      </c>
      <c r="X28" s="176"/>
      <c r="Z28" s="1433" t="s">
        <v>2008</v>
      </c>
      <c r="AA28" s="1119" t="s">
        <v>20585</v>
      </c>
      <c r="AB28" s="1119" t="s">
        <v>20586</v>
      </c>
      <c r="AC28" s="1119" t="s">
        <v>20587</v>
      </c>
      <c r="AD28" s="1119" t="s">
        <v>20588</v>
      </c>
      <c r="AE28" s="1119" t="s">
        <v>20589</v>
      </c>
      <c r="AF28" s="1197" t="s">
        <v>20590</v>
      </c>
    </row>
    <row r="29" spans="2:32" s="30" customFormat="1" ht="15" customHeight="1" thickBot="1">
      <c r="B29" s="46"/>
      <c r="C29" s="46"/>
      <c r="D29" s="46"/>
      <c r="E29" s="76"/>
      <c r="F29" s="76"/>
      <c r="G29" s="76"/>
      <c r="H29" s="76"/>
      <c r="I29" s="76"/>
      <c r="J29" s="76"/>
      <c r="K29" s="42"/>
      <c r="P29" s="176"/>
      <c r="Q29" s="355">
        <f t="shared" si="7"/>
        <v>0</v>
      </c>
      <c r="R29" s="176"/>
      <c r="X29" s="176"/>
      <c r="Z29" s="46"/>
      <c r="AA29" s="76"/>
      <c r="AB29" s="76"/>
      <c r="AC29" s="76"/>
      <c r="AD29" s="76"/>
      <c r="AE29" s="76"/>
      <c r="AF29" s="76"/>
    </row>
    <row r="30" spans="2:32" s="30" customFormat="1" ht="33" customHeight="1" thickBot="1">
      <c r="B30" s="1433" t="s">
        <v>2016</v>
      </c>
      <c r="C30" s="291" t="s">
        <v>813</v>
      </c>
      <c r="D30" s="291">
        <v>3</v>
      </c>
      <c r="E30" s="311">
        <f>IFERROR(E14 + E25 - E17 - E28, 0)</f>
        <v>91.936000000000007</v>
      </c>
      <c r="F30" s="311">
        <f t="shared" ref="F30:I30" si="9">IFERROR(F14 + F25 - F17 - F28, 0)</f>
        <v>16.866</v>
      </c>
      <c r="G30" s="311">
        <f t="shared" si="9"/>
        <v>0.122</v>
      </c>
      <c r="H30" s="311">
        <f t="shared" si="9"/>
        <v>185.69499999999999</v>
      </c>
      <c r="I30" s="311">
        <f t="shared" si="9"/>
        <v>695.11400000000003</v>
      </c>
      <c r="J30" s="304">
        <f>IFERROR(SUM(E30:I30), 0)</f>
        <v>989.73300000000006</v>
      </c>
      <c r="K30" s="42"/>
      <c r="L30" s="294" t="s">
        <v>20591</v>
      </c>
      <c r="N30" s="686"/>
      <c r="P30" s="176"/>
      <c r="Q30" s="355">
        <f t="shared" si="7"/>
        <v>0</v>
      </c>
      <c r="R30" s="176"/>
      <c r="X30" s="176"/>
      <c r="Z30" s="1433" t="s">
        <v>2016</v>
      </c>
      <c r="AA30" s="318" t="s">
        <v>20592</v>
      </c>
      <c r="AB30" s="296" t="s">
        <v>20593</v>
      </c>
      <c r="AC30" s="296" t="s">
        <v>20594</v>
      </c>
      <c r="AD30" s="296" t="s">
        <v>20595</v>
      </c>
      <c r="AE30" s="296" t="s">
        <v>20596</v>
      </c>
      <c r="AF30" s="293" t="s">
        <v>20597</v>
      </c>
    </row>
    <row r="31" spans="2:32" s="30" customFormat="1" ht="15" customHeight="1" thickBot="1">
      <c r="B31" s="701"/>
      <c r="C31" s="701"/>
      <c r="D31" s="701"/>
      <c r="E31" s="76"/>
      <c r="F31" s="76"/>
      <c r="G31" s="76"/>
      <c r="H31" s="76"/>
      <c r="I31" s="76"/>
      <c r="J31" s="76"/>
      <c r="K31" s="42"/>
      <c r="L31" s="150"/>
      <c r="P31" s="176"/>
      <c r="Q31" s="355">
        <f t="shared" si="7"/>
        <v>0</v>
      </c>
      <c r="R31" s="176"/>
      <c r="X31" s="176"/>
      <c r="Z31" s="701"/>
      <c r="AA31" s="76"/>
      <c r="AB31" s="76"/>
      <c r="AC31" s="76"/>
      <c r="AD31" s="76"/>
      <c r="AE31" s="76"/>
      <c r="AF31" s="76"/>
    </row>
    <row r="32" spans="2:32" s="30" customFormat="1" ht="21" customHeight="1" thickBot="1">
      <c r="B32" s="223" t="s">
        <v>2024</v>
      </c>
      <c r="C32" s="416"/>
      <c r="D32" s="416"/>
      <c r="E32" s="82"/>
      <c r="F32" s="82"/>
      <c r="G32" s="82"/>
      <c r="H32" s="76"/>
      <c r="I32" s="76"/>
      <c r="J32" s="76"/>
      <c r="K32" s="42"/>
      <c r="L32" s="150"/>
      <c r="P32" s="176"/>
      <c r="Q32" s="355">
        <f t="shared" si="7"/>
        <v>0</v>
      </c>
      <c r="R32" s="176"/>
      <c r="X32" s="176"/>
      <c r="Z32" s="233" t="s">
        <v>2024</v>
      </c>
      <c r="AA32" s="82"/>
      <c r="AB32" s="82"/>
      <c r="AC32" s="82"/>
      <c r="AD32" s="76"/>
      <c r="AE32" s="76"/>
      <c r="AF32" s="76"/>
    </row>
    <row r="33" spans="2:32" s="30" customFormat="1" ht="33" customHeight="1">
      <c r="B33" s="237" t="s">
        <v>2025</v>
      </c>
      <c r="C33" s="224" t="s">
        <v>813</v>
      </c>
      <c r="D33" s="224">
        <v>3</v>
      </c>
      <c r="E33" s="663">
        <v>3.0409999999999999</v>
      </c>
      <c r="F33" s="663">
        <v>0.69</v>
      </c>
      <c r="G33" s="663">
        <v>0</v>
      </c>
      <c r="H33" s="663">
        <v>8.6189999999999998</v>
      </c>
      <c r="I33" s="663">
        <v>24.116</v>
      </c>
      <c r="J33" s="302">
        <f>IFERROR(SUM(E33:I33), 0)</f>
        <v>36.466000000000001</v>
      </c>
      <c r="K33" s="42"/>
      <c r="L33" s="281" t="s">
        <v>20598</v>
      </c>
      <c r="N33" s="666"/>
      <c r="P33" s="176"/>
      <c r="Q33" s="355">
        <f t="shared" ref="Q33:Q43" si="10">IF( SUM( S33:W33 ) = 0, 0, $S$5 )</f>
        <v>0</v>
      </c>
      <c r="R33" s="176"/>
      <c r="S33" s="356">
        <f t="shared" ref="S33:W34" si="11" xml:space="preserve"> IF( ISNUMBER( E33 ), 0, 1 )</f>
        <v>0</v>
      </c>
      <c r="T33" s="356">
        <f t="shared" si="11"/>
        <v>0</v>
      </c>
      <c r="U33" s="356">
        <f t="shared" si="11"/>
        <v>0</v>
      </c>
      <c r="V33" s="356">
        <f t="shared" si="11"/>
        <v>0</v>
      </c>
      <c r="W33" s="356">
        <f t="shared" si="11"/>
        <v>0</v>
      </c>
      <c r="X33" s="176"/>
      <c r="Z33" s="1029" t="s">
        <v>2025</v>
      </c>
      <c r="AA33" s="1201" t="s">
        <v>2027</v>
      </c>
      <c r="AB33" s="1202" t="s">
        <v>20599</v>
      </c>
      <c r="AC33" s="1202" t="s">
        <v>20600</v>
      </c>
      <c r="AD33" s="1202" t="s">
        <v>20601</v>
      </c>
      <c r="AE33" s="1202" t="s">
        <v>20602</v>
      </c>
      <c r="AF33" s="1017" t="s">
        <v>20603</v>
      </c>
    </row>
    <row r="34" spans="2:32" s="30" customFormat="1" ht="33" customHeight="1">
      <c r="B34" s="1423" t="s">
        <v>2033</v>
      </c>
      <c r="C34" s="220" t="s">
        <v>813</v>
      </c>
      <c r="D34" s="220">
        <v>3</v>
      </c>
      <c r="E34" s="663">
        <v>0</v>
      </c>
      <c r="F34" s="663">
        <v>0</v>
      </c>
      <c r="G34" s="663">
        <v>0</v>
      </c>
      <c r="H34" s="663">
        <v>0</v>
      </c>
      <c r="I34" s="663">
        <v>0</v>
      </c>
      <c r="J34" s="303">
        <f>IFERROR(SUM(E34:I34), 0)</f>
        <v>0</v>
      </c>
      <c r="K34" s="42"/>
      <c r="L34" s="282" t="s">
        <v>20604</v>
      </c>
      <c r="N34" s="667"/>
      <c r="P34" s="176"/>
      <c r="Q34" s="355">
        <f t="shared" si="10"/>
        <v>0</v>
      </c>
      <c r="R34" s="176"/>
      <c r="S34" s="356">
        <f t="shared" si="11"/>
        <v>0</v>
      </c>
      <c r="T34" s="356">
        <f t="shared" si="11"/>
        <v>0</v>
      </c>
      <c r="U34" s="356">
        <f t="shared" si="11"/>
        <v>0</v>
      </c>
      <c r="V34" s="356">
        <f t="shared" si="11"/>
        <v>0</v>
      </c>
      <c r="W34" s="356">
        <f t="shared" si="11"/>
        <v>0</v>
      </c>
      <c r="X34" s="176"/>
      <c r="Z34" s="1034" t="s">
        <v>2033</v>
      </c>
      <c r="AA34" s="1199" t="s">
        <v>2035</v>
      </c>
      <c r="AB34" s="1200" t="s">
        <v>20605</v>
      </c>
      <c r="AC34" s="1200" t="s">
        <v>20606</v>
      </c>
      <c r="AD34" s="1200" t="s">
        <v>20607</v>
      </c>
      <c r="AE34" s="1200" t="s">
        <v>20608</v>
      </c>
      <c r="AF34" s="1203" t="s">
        <v>20609</v>
      </c>
    </row>
    <row r="35" spans="2:32" s="30" customFormat="1" ht="33" customHeight="1" thickBot="1">
      <c r="B35" s="1431" t="s">
        <v>2041</v>
      </c>
      <c r="C35" s="227" t="s">
        <v>813</v>
      </c>
      <c r="D35" s="227">
        <v>3</v>
      </c>
      <c r="E35" s="234">
        <f>IFERROR(E30 + E33 + E34, 0)</f>
        <v>94.977000000000004</v>
      </c>
      <c r="F35" s="234">
        <f t="shared" ref="F35:H35" si="12">IFERROR(F30 + F33 + F34, 0)</f>
        <v>17.556000000000001</v>
      </c>
      <c r="G35" s="234">
        <f t="shared" si="12"/>
        <v>0.122</v>
      </c>
      <c r="H35" s="234">
        <f t="shared" si="12"/>
        <v>194.31399999999999</v>
      </c>
      <c r="I35" s="234">
        <f>IFERROR(I30 + I33 + I34, 0)</f>
        <v>719.23</v>
      </c>
      <c r="J35" s="304">
        <f>IFERROR(SUM(E35:I35), 0)</f>
        <v>1026.1990000000001</v>
      </c>
      <c r="K35" s="42"/>
      <c r="L35" s="283" t="s">
        <v>20610</v>
      </c>
      <c r="N35" s="686"/>
      <c r="P35" s="176"/>
      <c r="Q35" s="355">
        <f t="shared" si="10"/>
        <v>0</v>
      </c>
      <c r="R35" s="176"/>
      <c r="X35" s="176"/>
      <c r="Z35" s="1037" t="s">
        <v>2041</v>
      </c>
      <c r="AA35" s="1204" t="s">
        <v>20611</v>
      </c>
      <c r="AB35" s="1205" t="s">
        <v>20612</v>
      </c>
      <c r="AC35" s="1205" t="s">
        <v>20613</v>
      </c>
      <c r="AD35" s="1205" t="s">
        <v>20614</v>
      </c>
      <c r="AE35" s="1205" t="s">
        <v>20615</v>
      </c>
      <c r="AF35" s="1019" t="s">
        <v>20616</v>
      </c>
    </row>
    <row r="36" spans="2:32" s="30" customFormat="1" ht="15" customHeight="1" thickBot="1">
      <c r="B36" s="823"/>
      <c r="C36" s="823"/>
      <c r="D36" s="823"/>
      <c r="E36" s="377"/>
      <c r="F36" s="1797"/>
      <c r="G36" s="1797"/>
      <c r="H36" s="1797"/>
      <c r="I36" s="1797"/>
      <c r="J36" s="1797"/>
      <c r="K36" s="83"/>
      <c r="L36" s="3"/>
      <c r="P36" s="176"/>
      <c r="Q36" s="355">
        <f t="shared" si="10"/>
        <v>0</v>
      </c>
      <c r="R36" s="176"/>
      <c r="X36" s="176"/>
      <c r="Z36" s="823"/>
      <c r="AA36" s="377"/>
      <c r="AB36" s="1797"/>
      <c r="AC36" s="1797"/>
      <c r="AD36" s="1797"/>
      <c r="AE36" s="1797"/>
      <c r="AF36" s="1797"/>
    </row>
    <row r="37" spans="2:32" ht="20.25" customHeight="1" thickBot="1">
      <c r="B37" s="245" t="s">
        <v>20617</v>
      </c>
      <c r="C37" s="376"/>
      <c r="D37" s="376"/>
      <c r="E37" s="1798"/>
      <c r="F37" s="2173"/>
      <c r="G37" s="2173"/>
      <c r="H37" s="2173"/>
      <c r="I37" s="2173"/>
      <c r="J37" s="1798"/>
      <c r="K37" s="84"/>
      <c r="P37" s="1355"/>
      <c r="Q37" s="355">
        <f t="shared" si="10"/>
        <v>0</v>
      </c>
      <c r="R37" s="1355"/>
      <c r="X37" s="1355"/>
      <c r="Z37" s="257" t="s">
        <v>20617</v>
      </c>
      <c r="AA37" s="1798"/>
      <c r="AB37" s="2173"/>
      <c r="AC37" s="2173"/>
      <c r="AD37" s="2173"/>
      <c r="AE37" s="2173"/>
      <c r="AF37" s="1798"/>
    </row>
    <row r="38" spans="2:32" ht="33" customHeight="1">
      <c r="B38" s="1445" t="s">
        <v>20618</v>
      </c>
      <c r="C38" s="246" t="s">
        <v>813</v>
      </c>
      <c r="D38" s="246">
        <v>3</v>
      </c>
      <c r="E38" s="663">
        <v>0.35499999999999998</v>
      </c>
      <c r="F38" s="663">
        <v>8.1000000000000003E-2</v>
      </c>
      <c r="G38" s="663">
        <v>0</v>
      </c>
      <c r="H38" s="663">
        <v>1.0069999999999999</v>
      </c>
      <c r="I38" s="663">
        <v>6.194</v>
      </c>
      <c r="J38" s="302">
        <f t="shared" ref="J38:J43" si="13">IFERROR(SUM(E38:I38), 0)</f>
        <v>7.6369999999999996</v>
      </c>
      <c r="K38" s="30"/>
      <c r="L38" s="281" t="s">
        <v>20619</v>
      </c>
      <c r="N38" s="1351"/>
      <c r="P38" s="1355"/>
      <c r="Q38" s="355">
        <f t="shared" si="10"/>
        <v>0</v>
      </c>
      <c r="R38" s="1355"/>
      <c r="S38" s="356">
        <f t="shared" ref="S38:W42" si="14" xml:space="preserve"> IF( ISNUMBER( E38 ), 0, 1 )</f>
        <v>0</v>
      </c>
      <c r="T38" s="356">
        <f t="shared" si="14"/>
        <v>0</v>
      </c>
      <c r="U38" s="356">
        <f t="shared" si="14"/>
        <v>0</v>
      </c>
      <c r="V38" s="356">
        <f t="shared" si="14"/>
        <v>0</v>
      </c>
      <c r="W38" s="356">
        <f t="shared" si="14"/>
        <v>0</v>
      </c>
      <c r="X38" s="1355"/>
      <c r="Z38" s="1445" t="s">
        <v>20620</v>
      </c>
      <c r="AA38" s="284" t="s">
        <v>20621</v>
      </c>
      <c r="AB38" s="284" t="s">
        <v>20622</v>
      </c>
      <c r="AC38" s="284" t="s">
        <v>20623</v>
      </c>
      <c r="AD38" s="284" t="s">
        <v>20624</v>
      </c>
      <c r="AE38" s="284" t="s">
        <v>20625</v>
      </c>
      <c r="AF38" s="298" t="s">
        <v>20626</v>
      </c>
    </row>
    <row r="39" spans="2:32" ht="33" customHeight="1">
      <c r="B39" s="1444" t="s">
        <v>20627</v>
      </c>
      <c r="C39" s="241" t="s">
        <v>813</v>
      </c>
      <c r="D39" s="241">
        <v>3</v>
      </c>
      <c r="E39" s="1799">
        <v>0</v>
      </c>
      <c r="F39" s="1799">
        <v>0</v>
      </c>
      <c r="G39" s="1799">
        <v>0</v>
      </c>
      <c r="H39" s="1799">
        <v>0</v>
      </c>
      <c r="I39" s="1799">
        <v>0</v>
      </c>
      <c r="J39" s="303">
        <f t="shared" si="13"/>
        <v>0</v>
      </c>
      <c r="K39" s="30"/>
      <c r="L39" s="282" t="s">
        <v>20628</v>
      </c>
      <c r="N39" s="1352"/>
      <c r="P39" s="1355"/>
      <c r="Q39" s="355">
        <f t="shared" si="10"/>
        <v>0</v>
      </c>
      <c r="R39" s="1355"/>
      <c r="S39" s="356">
        <f t="shared" si="14"/>
        <v>0</v>
      </c>
      <c r="T39" s="356">
        <f t="shared" si="14"/>
        <v>0</v>
      </c>
      <c r="U39" s="356">
        <f t="shared" si="14"/>
        <v>0</v>
      </c>
      <c r="V39" s="356">
        <f t="shared" si="14"/>
        <v>0</v>
      </c>
      <c r="W39" s="356">
        <f t="shared" si="14"/>
        <v>0</v>
      </c>
      <c r="X39" s="1355"/>
      <c r="Z39" s="1444" t="s">
        <v>20627</v>
      </c>
      <c r="AA39" s="276" t="s">
        <v>20629</v>
      </c>
      <c r="AB39" s="276" t="s">
        <v>20630</v>
      </c>
      <c r="AC39" s="276" t="s">
        <v>20631</v>
      </c>
      <c r="AD39" s="276" t="s">
        <v>20632</v>
      </c>
      <c r="AE39" s="276" t="s">
        <v>20633</v>
      </c>
      <c r="AF39" s="286" t="s">
        <v>20634</v>
      </c>
    </row>
    <row r="40" spans="2:32" ht="33" customHeight="1">
      <c r="B40" s="1444" t="s">
        <v>20635</v>
      </c>
      <c r="C40" s="241" t="s">
        <v>813</v>
      </c>
      <c r="D40" s="241">
        <v>3</v>
      </c>
      <c r="E40" s="1799">
        <v>0</v>
      </c>
      <c r="F40" s="1799">
        <v>0</v>
      </c>
      <c r="G40" s="1799">
        <v>0</v>
      </c>
      <c r="H40" s="1799">
        <v>0</v>
      </c>
      <c r="I40" s="1799">
        <v>0</v>
      </c>
      <c r="J40" s="303">
        <f t="shared" si="13"/>
        <v>0</v>
      </c>
      <c r="K40" s="30"/>
      <c r="L40" s="282" t="s">
        <v>20636</v>
      </c>
      <c r="N40" s="1352"/>
      <c r="P40" s="1355"/>
      <c r="Q40" s="355">
        <f t="shared" si="10"/>
        <v>0</v>
      </c>
      <c r="R40" s="1355"/>
      <c r="S40" s="356">
        <f t="shared" si="14"/>
        <v>0</v>
      </c>
      <c r="T40" s="356">
        <f t="shared" si="14"/>
        <v>0</v>
      </c>
      <c r="U40" s="356">
        <f t="shared" si="14"/>
        <v>0</v>
      </c>
      <c r="V40" s="356">
        <f t="shared" si="14"/>
        <v>0</v>
      </c>
      <c r="W40" s="356">
        <f t="shared" si="14"/>
        <v>0</v>
      </c>
      <c r="X40" s="1355"/>
      <c r="Z40" s="1444" t="s">
        <v>20635</v>
      </c>
      <c r="AA40" s="276" t="s">
        <v>20637</v>
      </c>
      <c r="AB40" s="276" t="s">
        <v>20638</v>
      </c>
      <c r="AC40" s="276" t="s">
        <v>20639</v>
      </c>
      <c r="AD40" s="276" t="s">
        <v>20640</v>
      </c>
      <c r="AE40" s="276" t="s">
        <v>20641</v>
      </c>
      <c r="AF40" s="286" t="s">
        <v>20642</v>
      </c>
    </row>
    <row r="41" spans="2:32" ht="33" customHeight="1">
      <c r="B41" s="1444" t="s">
        <v>20643</v>
      </c>
      <c r="C41" s="241" t="s">
        <v>813</v>
      </c>
      <c r="D41" s="241">
        <v>3</v>
      </c>
      <c r="E41" s="1799">
        <v>0</v>
      </c>
      <c r="F41" s="1799">
        <v>0</v>
      </c>
      <c r="G41" s="1799">
        <v>0</v>
      </c>
      <c r="H41" s="1799">
        <v>0</v>
      </c>
      <c r="I41" s="1799">
        <v>0</v>
      </c>
      <c r="J41" s="303">
        <f t="shared" si="13"/>
        <v>0</v>
      </c>
      <c r="K41" s="30"/>
      <c r="L41" s="282" t="s">
        <v>20644</v>
      </c>
      <c r="N41" s="1352"/>
      <c r="P41" s="1355"/>
      <c r="Q41" s="355">
        <f t="shared" si="10"/>
        <v>0</v>
      </c>
      <c r="R41" s="1355"/>
      <c r="S41" s="356">
        <f t="shared" si="14"/>
        <v>0</v>
      </c>
      <c r="T41" s="356">
        <f t="shared" si="14"/>
        <v>0</v>
      </c>
      <c r="U41" s="356">
        <f t="shared" si="14"/>
        <v>0</v>
      </c>
      <c r="V41" s="356">
        <f t="shared" si="14"/>
        <v>0</v>
      </c>
      <c r="W41" s="356">
        <f t="shared" si="14"/>
        <v>0</v>
      </c>
      <c r="X41" s="1355"/>
      <c r="Z41" s="1444" t="s">
        <v>20643</v>
      </c>
      <c r="AA41" s="276" t="s">
        <v>20645</v>
      </c>
      <c r="AB41" s="276" t="s">
        <v>20646</v>
      </c>
      <c r="AC41" s="276" t="s">
        <v>20647</v>
      </c>
      <c r="AD41" s="276" t="s">
        <v>20648</v>
      </c>
      <c r="AE41" s="276" t="s">
        <v>20649</v>
      </c>
      <c r="AF41" s="286" t="s">
        <v>20650</v>
      </c>
    </row>
    <row r="42" spans="2:32" ht="33" customHeight="1">
      <c r="B42" s="1444" t="s">
        <v>20651</v>
      </c>
      <c r="C42" s="241" t="s">
        <v>813</v>
      </c>
      <c r="D42" s="241">
        <v>3</v>
      </c>
      <c r="E42" s="1799">
        <v>0</v>
      </c>
      <c r="F42" s="1799">
        <v>0</v>
      </c>
      <c r="G42" s="1799">
        <v>0</v>
      </c>
      <c r="H42" s="1799">
        <v>0</v>
      </c>
      <c r="I42" s="1799">
        <v>0</v>
      </c>
      <c r="J42" s="303">
        <f t="shared" si="13"/>
        <v>0</v>
      </c>
      <c r="K42" s="30"/>
      <c r="L42" s="282" t="s">
        <v>20652</v>
      </c>
      <c r="N42" s="1352"/>
      <c r="P42" s="1355"/>
      <c r="Q42" s="355">
        <f t="shared" si="10"/>
        <v>0</v>
      </c>
      <c r="R42" s="1355"/>
      <c r="S42" s="356">
        <f t="shared" si="14"/>
        <v>0</v>
      </c>
      <c r="T42" s="356">
        <f t="shared" si="14"/>
        <v>0</v>
      </c>
      <c r="U42" s="356">
        <f t="shared" si="14"/>
        <v>0</v>
      </c>
      <c r="V42" s="356">
        <f t="shared" si="14"/>
        <v>0</v>
      </c>
      <c r="W42" s="356">
        <f t="shared" si="14"/>
        <v>0</v>
      </c>
      <c r="X42" s="1355"/>
      <c r="Z42" s="1444" t="s">
        <v>20651</v>
      </c>
      <c r="AA42" s="276" t="s">
        <v>20653</v>
      </c>
      <c r="AB42" s="276" t="s">
        <v>20654</v>
      </c>
      <c r="AC42" s="276" t="s">
        <v>20655</v>
      </c>
      <c r="AD42" s="276" t="s">
        <v>20656</v>
      </c>
      <c r="AE42" s="276" t="s">
        <v>20657</v>
      </c>
      <c r="AF42" s="286" t="s">
        <v>20658</v>
      </c>
    </row>
    <row r="43" spans="2:32" ht="33" customHeight="1" thickBot="1">
      <c r="B43" s="1446" t="s">
        <v>20659</v>
      </c>
      <c r="C43" s="289" t="s">
        <v>813</v>
      </c>
      <c r="D43" s="289">
        <v>3</v>
      </c>
      <c r="E43" s="312">
        <f>IFERROR(SUM(E38:E42), 0)</f>
        <v>0.35499999999999998</v>
      </c>
      <c r="F43" s="312">
        <f t="shared" ref="F43:H43" si="15">IFERROR(SUM(F38:F42), 0)</f>
        <v>8.1000000000000003E-2</v>
      </c>
      <c r="G43" s="312">
        <f t="shared" si="15"/>
        <v>0</v>
      </c>
      <c r="H43" s="312">
        <f t="shared" si="15"/>
        <v>1.0069999999999999</v>
      </c>
      <c r="I43" s="312">
        <f>IFERROR(SUM(I38:I42), 0)</f>
        <v>6.194</v>
      </c>
      <c r="J43" s="304">
        <f t="shared" si="13"/>
        <v>7.6369999999999996</v>
      </c>
      <c r="K43" s="30"/>
      <c r="L43" s="283" t="s">
        <v>20660</v>
      </c>
      <c r="N43" s="686"/>
      <c r="P43" s="1355"/>
      <c r="Q43" s="355">
        <f t="shared" si="10"/>
        <v>0</v>
      </c>
      <c r="R43" s="1355"/>
      <c r="X43" s="1355"/>
      <c r="Z43" s="1446" t="s">
        <v>20659</v>
      </c>
      <c r="AA43" s="1208" t="s">
        <v>20661</v>
      </c>
      <c r="AB43" s="1206" t="s">
        <v>20662</v>
      </c>
      <c r="AC43" s="1206" t="s">
        <v>20663</v>
      </c>
      <c r="AD43" s="1206" t="s">
        <v>20664</v>
      </c>
      <c r="AE43" s="1206" t="s">
        <v>20665</v>
      </c>
      <c r="AF43" s="1207" t="s">
        <v>20666</v>
      </c>
    </row>
    <row r="44" spans="2:32" s="30" customFormat="1" ht="18.75" customHeight="1">
      <c r="B44" s="46"/>
      <c r="C44" s="42"/>
      <c r="D44" s="42"/>
      <c r="E44" s="42"/>
      <c r="F44" s="42"/>
      <c r="G44" s="42"/>
      <c r="H44" s="42"/>
      <c r="I44" s="42"/>
      <c r="J44" s="42"/>
      <c r="K44" s="42"/>
      <c r="L44" s="78"/>
      <c r="Q44" s="1311"/>
      <c r="Z44" s="46"/>
      <c r="AA44" s="42"/>
      <c r="AB44" s="42"/>
      <c r="AC44" s="42"/>
      <c r="AD44" s="42"/>
      <c r="AE44" s="42"/>
      <c r="AF44" s="42"/>
    </row>
    <row r="45" spans="2:32" ht="33" customHeight="1"/>
    <row r="46" spans="2:32" ht="33" customHeight="1"/>
    <row r="47" spans="2:32" ht="33" customHeight="1"/>
    <row r="48" spans="2:32" ht="33" customHeight="1">
      <c r="J48" s="1970"/>
    </row>
    <row r="49" ht="33" customHeight="1"/>
    <row r="50" ht="33" customHeight="1"/>
    <row r="51" ht="33" customHeight="1"/>
    <row r="52" ht="33" customHeight="1"/>
    <row r="53" ht="33" customHeight="1"/>
  </sheetData>
  <mergeCells count="21">
    <mergeCell ref="B1:I1"/>
    <mergeCell ref="Z1:AE1"/>
    <mergeCell ref="B2:I2"/>
    <mergeCell ref="Z2:AG2"/>
    <mergeCell ref="B3:N3"/>
    <mergeCell ref="Z3:AF3"/>
    <mergeCell ref="S4:W4"/>
    <mergeCell ref="B5:B6"/>
    <mergeCell ref="C5:C6"/>
    <mergeCell ref="D5:D6"/>
    <mergeCell ref="E5:E6"/>
    <mergeCell ref="F5:I5"/>
    <mergeCell ref="J5:J6"/>
    <mergeCell ref="L5:L6"/>
    <mergeCell ref="N5:N6"/>
    <mergeCell ref="Z5:Z6"/>
    <mergeCell ref="AA5:AA6"/>
    <mergeCell ref="AB5:AE5"/>
    <mergeCell ref="AF5:AF6"/>
    <mergeCell ref="F37:I37"/>
    <mergeCell ref="AB37:AE37"/>
  </mergeCells>
  <conditionalFormatting sqref="Q28">
    <cfRule type="cellIs" dxfId="137" priority="7" operator="equal">
      <formula>0</formula>
    </cfRule>
  </conditionalFormatting>
  <conditionalFormatting sqref="Q25:Q27 Q29:Q32">
    <cfRule type="cellIs" dxfId="136" priority="10" operator="equal">
      <formula>0</formula>
    </cfRule>
  </conditionalFormatting>
  <conditionalFormatting sqref="Q4:Q23">
    <cfRule type="cellIs" dxfId="135" priority="9" operator="equal">
      <formula>0</formula>
    </cfRule>
  </conditionalFormatting>
  <conditionalFormatting sqref="Q24">
    <cfRule type="cellIs" dxfId="134" priority="8" operator="equal">
      <formula>0</formula>
    </cfRule>
  </conditionalFormatting>
  <conditionalFormatting sqref="Q33:Q34">
    <cfRule type="cellIs" dxfId="133" priority="6" operator="equal">
      <formula>0</formula>
    </cfRule>
  </conditionalFormatting>
  <conditionalFormatting sqref="Q38:Q42">
    <cfRule type="cellIs" dxfId="132" priority="5" operator="equal">
      <formula>0</formula>
    </cfRule>
  </conditionalFormatting>
  <conditionalFormatting sqref="Q35">
    <cfRule type="cellIs" dxfId="131" priority="4" operator="equal">
      <formula>0</formula>
    </cfRule>
  </conditionalFormatting>
  <conditionalFormatting sqref="Q37">
    <cfRule type="cellIs" dxfId="130" priority="3" operator="equal">
      <formula>0</formula>
    </cfRule>
  </conditionalFormatting>
  <conditionalFormatting sqref="Q36">
    <cfRule type="cellIs" dxfId="129" priority="2" operator="equal">
      <formula>0</formula>
    </cfRule>
  </conditionalFormatting>
  <conditionalFormatting sqref="Q43">
    <cfRule type="cellIs" dxfId="128" priority="1" operator="equal">
      <formula>0</formula>
    </cfRule>
  </conditionalFormatting>
  <dataValidations count="1">
    <dataValidation type="custom" allowBlank="1" showErrorMessage="1" errorTitle="Input Error" error="Please enter a numeric value." sqref="E33:I34 E13:I13 E17:I17 E24:I24 E28:I28 E38:I42" xr:uid="{DD1DE89D-2395-4B34-BCAC-C4551DD43732}">
      <formula1>ISNUMBER(E1048564)</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pageSetUpPr fitToPage="1"/>
  </sheetPr>
  <dimension ref="B1:AO47"/>
  <sheetViews>
    <sheetView showGridLines="0" zoomScale="70" zoomScaleNormal="70" zoomScaleSheetLayoutView="100" workbookViewId="0">
      <pane ySplit="6" topLeftCell="A13" activePane="bottomLeft" state="frozen"/>
      <selection pane="bottomLeft" activeCell="D17" sqref="D17:D31"/>
      <selection activeCell="D17" sqref="D17:D31"/>
    </sheetView>
  </sheetViews>
  <sheetFormatPr defaultColWidth="9" defaultRowHeight="15.6"/>
  <cols>
    <col min="1" max="1" width="2.125" style="1311" customWidth="1"/>
    <col min="2" max="2" width="36.125" style="1311" customWidth="1"/>
    <col min="3" max="3" width="7.125" style="1311" customWidth="1"/>
    <col min="4" max="4" width="5.125" style="1311" customWidth="1"/>
    <col min="5" max="13" width="12.5" style="1311" customWidth="1"/>
    <col min="14" max="14" width="1.625" style="1311" customWidth="1"/>
    <col min="15" max="15" width="12.5" style="214" customWidth="1"/>
    <col min="16" max="16" width="1.625" style="1311" customWidth="1"/>
    <col min="17" max="17" width="33.625" style="1311" customWidth="1"/>
    <col min="18" max="18" width="2" style="1311" customWidth="1"/>
    <col min="19" max="19" width="1.625" style="1311" customWidth="1"/>
    <col min="20" max="20" width="25" style="1311" customWidth="1"/>
    <col min="21" max="21" width="1.625" style="1311" customWidth="1"/>
    <col min="22" max="29" width="4.625" style="1311" hidden="1" customWidth="1"/>
    <col min="30" max="30" width="1.625" style="1311" hidden="1" customWidth="1"/>
    <col min="31" max="31" width="2" style="1311" customWidth="1"/>
    <col min="32" max="32" width="36.125" style="1342" customWidth="1"/>
    <col min="33" max="41" width="15" style="1311" customWidth="1"/>
    <col min="42" max="42" width="1.625" style="1311" customWidth="1"/>
    <col min="43" max="16384" width="9" style="1311"/>
  </cols>
  <sheetData>
    <row r="1" spans="2:41" s="66" customFormat="1" ht="29.25" customHeight="1">
      <c r="B1" s="2044" t="s">
        <v>723</v>
      </c>
      <c r="C1" s="2044"/>
      <c r="D1" s="2044"/>
      <c r="E1" s="2044"/>
      <c r="F1" s="2044"/>
      <c r="G1" s="2044"/>
      <c r="H1" s="2044"/>
      <c r="I1" s="2044"/>
      <c r="J1" s="113"/>
      <c r="K1" s="2044"/>
      <c r="L1" s="2044"/>
      <c r="M1" s="2044"/>
      <c r="N1" s="2044"/>
      <c r="O1" s="70"/>
      <c r="S1" s="192"/>
      <c r="U1" s="192"/>
      <c r="AD1" s="192"/>
      <c r="AF1" s="2044" t="s">
        <v>723</v>
      </c>
      <c r="AG1" s="2044"/>
      <c r="AH1" s="2044"/>
      <c r="AI1" s="2044"/>
      <c r="AJ1" s="2044"/>
      <c r="AK1" s="2044"/>
      <c r="AL1" s="113"/>
      <c r="AM1" s="2044"/>
      <c r="AN1" s="2044"/>
      <c r="AO1" s="2044"/>
    </row>
    <row r="2" spans="2:41" s="66" customFormat="1" ht="29.25" customHeight="1">
      <c r="B2" s="2044" t="s">
        <v>12</v>
      </c>
      <c r="C2" s="2044"/>
      <c r="D2" s="2044"/>
      <c r="E2" s="2044"/>
      <c r="F2" s="2044"/>
      <c r="G2" s="2044"/>
      <c r="H2" s="2044"/>
      <c r="I2" s="2044"/>
      <c r="J2" s="113"/>
      <c r="K2" s="49"/>
      <c r="L2" s="49"/>
      <c r="M2" s="49"/>
      <c r="N2" s="49"/>
      <c r="O2" s="70"/>
      <c r="S2" s="192"/>
      <c r="U2" s="192"/>
      <c r="AD2" s="192"/>
      <c r="AF2" s="2044"/>
      <c r="AG2" s="2044"/>
      <c r="AH2" s="2044"/>
      <c r="AI2" s="2044"/>
      <c r="AJ2" s="2044"/>
      <c r="AK2" s="2044"/>
      <c r="AL2" s="2044"/>
      <c r="AM2" s="2044"/>
      <c r="AN2" s="49"/>
      <c r="AO2" s="49"/>
    </row>
    <row r="3" spans="2:41" ht="45.75" customHeight="1">
      <c r="B3" s="2159" t="s">
        <v>724</v>
      </c>
      <c r="C3" s="2159"/>
      <c r="D3" s="2159"/>
      <c r="E3" s="2159"/>
      <c r="F3" s="2159"/>
      <c r="G3" s="2159"/>
      <c r="H3" s="2159"/>
      <c r="I3" s="2159"/>
      <c r="J3" s="2159"/>
      <c r="K3" s="2159"/>
      <c r="L3" s="2159"/>
      <c r="M3" s="2159"/>
      <c r="N3" s="2159"/>
      <c r="O3" s="2159"/>
      <c r="P3" s="2159"/>
      <c r="Q3" s="2159"/>
      <c r="S3" s="1355"/>
      <c r="T3" s="265" t="s">
        <v>798</v>
      </c>
      <c r="U3" s="1355"/>
      <c r="AD3" s="1355"/>
      <c r="AF3" s="2159" t="s">
        <v>724</v>
      </c>
      <c r="AG3" s="2159"/>
      <c r="AH3" s="2159"/>
      <c r="AI3" s="2159"/>
      <c r="AJ3" s="2159"/>
      <c r="AK3" s="2159"/>
      <c r="AL3" s="2159"/>
      <c r="AM3" s="2159"/>
      <c r="AN3" s="2159"/>
      <c r="AO3" s="2159"/>
    </row>
    <row r="4" spans="2:41" ht="15" customHeight="1" thickBot="1">
      <c r="B4" s="96"/>
      <c r="C4" s="96"/>
      <c r="D4" s="96"/>
      <c r="E4" s="96"/>
      <c r="F4" s="96"/>
      <c r="G4" s="96"/>
      <c r="H4" s="96"/>
      <c r="I4" s="96"/>
      <c r="J4" s="96"/>
      <c r="K4" s="96"/>
      <c r="L4" s="96"/>
      <c r="M4" s="96"/>
      <c r="N4" s="53"/>
      <c r="O4" s="70"/>
      <c r="S4" s="1355"/>
      <c r="T4" s="355"/>
      <c r="U4" s="1355"/>
      <c r="V4" s="2031" t="s">
        <v>799</v>
      </c>
      <c r="W4" s="2031"/>
      <c r="X4" s="2031"/>
      <c r="Y4" s="2174"/>
      <c r="Z4" s="2174"/>
      <c r="AA4" s="2174"/>
      <c r="AB4" s="2174"/>
      <c r="AC4" s="2174"/>
      <c r="AD4" s="1355"/>
      <c r="AF4" s="96"/>
      <c r="AG4" s="96"/>
      <c r="AH4" s="96"/>
      <c r="AI4" s="96"/>
      <c r="AJ4" s="96"/>
      <c r="AK4" s="96"/>
      <c r="AL4" s="96"/>
      <c r="AM4" s="96"/>
      <c r="AN4" s="96"/>
      <c r="AO4" s="96"/>
    </row>
    <row r="5" spans="2:41" s="30" customFormat="1" ht="30" customHeight="1">
      <c r="B5" s="2166" t="s">
        <v>800</v>
      </c>
      <c r="C5" s="2059" t="s">
        <v>801</v>
      </c>
      <c r="D5" s="2059" t="s">
        <v>802</v>
      </c>
      <c r="E5" s="2059" t="s">
        <v>20667</v>
      </c>
      <c r="F5" s="2059"/>
      <c r="G5" s="2059"/>
      <c r="H5" s="2059" t="s">
        <v>20668</v>
      </c>
      <c r="I5" s="2059"/>
      <c r="J5" s="2059" t="s">
        <v>1739</v>
      </c>
      <c r="K5" s="2059"/>
      <c r="L5" s="2059"/>
      <c r="M5" s="2064" t="s">
        <v>1016</v>
      </c>
      <c r="O5" s="2134" t="s">
        <v>806</v>
      </c>
      <c r="Q5" s="2134" t="s">
        <v>807</v>
      </c>
      <c r="S5" s="176"/>
      <c r="T5" s="355"/>
      <c r="U5" s="176"/>
      <c r="V5" s="198" t="s">
        <v>808</v>
      </c>
      <c r="AD5" s="176"/>
      <c r="AF5" s="2177" t="s">
        <v>800</v>
      </c>
      <c r="AG5" s="2179" t="s">
        <v>20667</v>
      </c>
      <c r="AH5" s="2180"/>
      <c r="AI5" s="2181"/>
      <c r="AJ5" s="2179" t="s">
        <v>20668</v>
      </c>
      <c r="AK5" s="2180"/>
      <c r="AL5" s="2179" t="s">
        <v>1739</v>
      </c>
      <c r="AM5" s="2180"/>
      <c r="AN5" s="2180"/>
      <c r="AO5" s="2175" t="s">
        <v>1016</v>
      </c>
    </row>
    <row r="6" spans="2:41" s="30" customFormat="1" ht="56.25" customHeight="1" thickBot="1">
      <c r="B6" s="2167"/>
      <c r="C6" s="2061"/>
      <c r="D6" s="2061"/>
      <c r="E6" s="1421" t="s">
        <v>20669</v>
      </c>
      <c r="F6" s="1421" t="s">
        <v>20670</v>
      </c>
      <c r="G6" s="1421" t="s">
        <v>20671</v>
      </c>
      <c r="H6" s="1421" t="s">
        <v>20672</v>
      </c>
      <c r="I6" s="1421" t="s">
        <v>20673</v>
      </c>
      <c r="J6" s="1421" t="s">
        <v>20674</v>
      </c>
      <c r="K6" s="1421" t="s">
        <v>20675</v>
      </c>
      <c r="L6" s="1421" t="s">
        <v>20676</v>
      </c>
      <c r="M6" s="2065"/>
      <c r="O6" s="2136"/>
      <c r="Q6" s="2136"/>
      <c r="S6" s="176"/>
      <c r="T6" s="355"/>
      <c r="U6" s="176"/>
      <c r="AD6" s="176"/>
      <c r="AF6" s="2178"/>
      <c r="AG6" s="1209" t="s">
        <v>20669</v>
      </c>
      <c r="AH6" s="1209" t="s">
        <v>20670</v>
      </c>
      <c r="AI6" s="1209" t="s">
        <v>20671</v>
      </c>
      <c r="AJ6" s="1209" t="s">
        <v>20672</v>
      </c>
      <c r="AK6" s="1209" t="s">
        <v>20673</v>
      </c>
      <c r="AL6" s="1209" t="s">
        <v>20674</v>
      </c>
      <c r="AM6" s="1209" t="s">
        <v>20675</v>
      </c>
      <c r="AN6" s="1210" t="s">
        <v>20676</v>
      </c>
      <c r="AO6" s="2176"/>
    </row>
    <row r="7" spans="2:41" s="30" customFormat="1" ht="15" customHeight="1" thickBot="1">
      <c r="B7" s="75"/>
      <c r="C7" s="75"/>
      <c r="D7" s="75"/>
      <c r="E7" s="32"/>
      <c r="F7" s="700"/>
      <c r="G7" s="32"/>
      <c r="H7" s="700"/>
      <c r="I7" s="700"/>
      <c r="J7" s="700"/>
      <c r="K7" s="700"/>
      <c r="L7" s="700"/>
      <c r="M7" s="700"/>
      <c r="O7" s="70"/>
      <c r="S7" s="176"/>
      <c r="T7" s="355"/>
      <c r="U7" s="176"/>
      <c r="AD7" s="176"/>
      <c r="AF7" s="75"/>
      <c r="AG7" s="32"/>
      <c r="AH7" s="700"/>
      <c r="AI7" s="32"/>
      <c r="AJ7" s="700"/>
      <c r="AK7" s="700"/>
      <c r="AL7" s="700"/>
      <c r="AM7" s="700"/>
      <c r="AN7" s="700"/>
      <c r="AO7" s="700"/>
    </row>
    <row r="8" spans="2:41" s="30" customFormat="1" ht="21" customHeight="1" thickBot="1">
      <c r="B8" s="233" t="s">
        <v>2051</v>
      </c>
      <c r="C8" s="416"/>
      <c r="D8" s="416"/>
      <c r="E8" s="376"/>
      <c r="F8" s="376"/>
      <c r="G8" s="376"/>
      <c r="O8" s="70"/>
      <c r="S8" s="176"/>
      <c r="T8" s="355"/>
      <c r="U8" s="176"/>
      <c r="AD8" s="176"/>
      <c r="AF8" s="223" t="s">
        <v>2051</v>
      </c>
      <c r="AG8" s="376"/>
      <c r="AH8" s="376"/>
      <c r="AI8" s="376"/>
    </row>
    <row r="9" spans="2:41" s="30" customFormat="1" ht="33" customHeight="1">
      <c r="B9" s="1445" t="s">
        <v>1837</v>
      </c>
      <c r="C9" s="246" t="s">
        <v>813</v>
      </c>
      <c r="D9" s="246">
        <v>3</v>
      </c>
      <c r="E9" s="669">
        <f>IFERROR('4K'!E28, 0)</f>
        <v>132.42299999999997</v>
      </c>
      <c r="F9" s="669">
        <f>IFERROR('4K'!F28, 0)</f>
        <v>22.904</v>
      </c>
      <c r="G9" s="669">
        <f>IFERROR('4K'!G28, 0)</f>
        <v>4.9019999999999992</v>
      </c>
      <c r="H9" s="669">
        <f>IFERROR('4K'!H28, 0)</f>
        <v>215.22800000000001</v>
      </c>
      <c r="I9" s="669">
        <f>IFERROR('4K'!I28, 0)</f>
        <v>0.501</v>
      </c>
      <c r="J9" s="669">
        <f>IFERROR('4K'!J28, 0)</f>
        <v>11.036</v>
      </c>
      <c r="K9" s="669">
        <f>IFERROR('4K'!K28, 0)</f>
        <v>22.808000000000003</v>
      </c>
      <c r="L9" s="669">
        <f>IFERROR('4K'!L28, 0)</f>
        <v>18.413000000000004</v>
      </c>
      <c r="M9" s="302">
        <f>IFERROR(SUM(E9:L9), 0)</f>
        <v>428.21499999999997</v>
      </c>
      <c r="O9" s="281" t="s">
        <v>20677</v>
      </c>
      <c r="Q9" s="686"/>
      <c r="S9" s="176"/>
      <c r="T9" s="355"/>
      <c r="U9" s="176"/>
      <c r="V9" s="211"/>
      <c r="W9" s="211"/>
      <c r="X9" s="211"/>
      <c r="Y9" s="211"/>
      <c r="Z9" s="211"/>
      <c r="AA9" s="211"/>
      <c r="AB9" s="211"/>
      <c r="AC9" s="211"/>
      <c r="AD9" s="176"/>
      <c r="AF9" s="1445" t="s">
        <v>1837</v>
      </c>
      <c r="AG9" s="1190" t="s">
        <v>20678</v>
      </c>
      <c r="AH9" s="1190" t="s">
        <v>20679</v>
      </c>
      <c r="AI9" s="1190" t="s">
        <v>20680</v>
      </c>
      <c r="AJ9" s="1190" t="s">
        <v>20681</v>
      </c>
      <c r="AK9" s="1190" t="s">
        <v>20682</v>
      </c>
      <c r="AL9" s="1190" t="s">
        <v>20683</v>
      </c>
      <c r="AM9" s="1190" t="s">
        <v>20684</v>
      </c>
      <c r="AN9" s="1190" t="s">
        <v>20685</v>
      </c>
      <c r="AO9" s="1191" t="s">
        <v>20686</v>
      </c>
    </row>
    <row r="10" spans="2:41" s="30" customFormat="1" ht="33" customHeight="1">
      <c r="B10" s="1444" t="s">
        <v>1910</v>
      </c>
      <c r="C10" s="241" t="s">
        <v>813</v>
      </c>
      <c r="D10" s="241">
        <v>3</v>
      </c>
      <c r="E10" s="670">
        <f>IFERROR('4M'!F93, 0)</f>
        <v>5.117</v>
      </c>
      <c r="F10" s="670">
        <f>IFERROR('4M'!G93, 0)</f>
        <v>0.80899999999999994</v>
      </c>
      <c r="G10" s="670">
        <f>IFERROR('4M'!H93, 0)</f>
        <v>0.13400000000000001</v>
      </c>
      <c r="H10" s="670">
        <f>IFERROR('4M'!I93, 0)</f>
        <v>1.597</v>
      </c>
      <c r="I10" s="670">
        <f>IFERROR('4M'!J93, 0)</f>
        <v>0</v>
      </c>
      <c r="J10" s="670">
        <f>IFERROR('4M'!K93, 0)</f>
        <v>0</v>
      </c>
      <c r="K10" s="670">
        <f>IFERROR('4M'!L93, 0)</f>
        <v>0</v>
      </c>
      <c r="L10" s="670">
        <f>IFERROR('4M'!M93, 0)</f>
        <v>0</v>
      </c>
      <c r="M10" s="303">
        <f t="shared" ref="M10:M13" si="0">IFERROR(SUM(E10:L10), 0)</f>
        <v>7.657</v>
      </c>
      <c r="O10" s="282" t="s">
        <v>20687</v>
      </c>
      <c r="Q10" s="686"/>
      <c r="S10" s="176"/>
      <c r="T10" s="355"/>
      <c r="U10" s="176"/>
      <c r="V10" s="211"/>
      <c r="W10" s="211"/>
      <c r="X10" s="211"/>
      <c r="Y10" s="211"/>
      <c r="Z10" s="211"/>
      <c r="AA10" s="211"/>
      <c r="AB10" s="211"/>
      <c r="AC10" s="211"/>
      <c r="AD10" s="176"/>
      <c r="AF10" s="1444" t="s">
        <v>1910</v>
      </c>
      <c r="AG10" s="1192" t="s">
        <v>20688</v>
      </c>
      <c r="AH10" s="1192" t="s">
        <v>20689</v>
      </c>
      <c r="AI10" s="1192" t="s">
        <v>20690</v>
      </c>
      <c r="AJ10" s="1192" t="s">
        <v>20691</v>
      </c>
      <c r="AK10" s="1192" t="s">
        <v>20692</v>
      </c>
      <c r="AL10" s="1192" t="s">
        <v>20693</v>
      </c>
      <c r="AM10" s="1192" t="s">
        <v>20694</v>
      </c>
      <c r="AN10" s="1192" t="s">
        <v>20695</v>
      </c>
      <c r="AO10" s="1193" t="s">
        <v>20696</v>
      </c>
    </row>
    <row r="11" spans="2:41" s="30" customFormat="1" ht="33" customHeight="1">
      <c r="B11" s="1444" t="s">
        <v>1918</v>
      </c>
      <c r="C11" s="241" t="s">
        <v>813</v>
      </c>
      <c r="D11" s="241">
        <v>3</v>
      </c>
      <c r="E11" s="670">
        <f>IFERROR('4O'!F18, 0)</f>
        <v>1.125</v>
      </c>
      <c r="F11" s="670">
        <f>IFERROR('4O'!G18, 0)</f>
        <v>0</v>
      </c>
      <c r="G11" s="670">
        <f>IFERROR('4O'!H18, 0)</f>
        <v>0</v>
      </c>
      <c r="H11" s="670">
        <f>IFERROR('4O'!I18, 0)</f>
        <v>0</v>
      </c>
      <c r="I11" s="670">
        <f>IFERROR('4O'!J18, 0)</f>
        <v>0</v>
      </c>
      <c r="J11" s="670">
        <f>IFERROR('4O'!K18, 0)</f>
        <v>0</v>
      </c>
      <c r="K11" s="670">
        <f>IFERROR('4O'!L18, 0)</f>
        <v>0</v>
      </c>
      <c r="L11" s="670">
        <f>IFERROR('4O'!M18, 0)</f>
        <v>0</v>
      </c>
      <c r="M11" s="303">
        <f t="shared" si="0"/>
        <v>1.125</v>
      </c>
      <c r="O11" s="282" t="s">
        <v>20697</v>
      </c>
      <c r="Q11" s="686"/>
      <c r="S11" s="176"/>
      <c r="T11" s="355"/>
      <c r="U11" s="176"/>
      <c r="V11" s="211"/>
      <c r="W11" s="211"/>
      <c r="X11" s="211"/>
      <c r="Y11" s="211"/>
      <c r="Z11" s="211"/>
      <c r="AA11" s="211"/>
      <c r="AB11" s="211"/>
      <c r="AC11" s="211"/>
      <c r="AD11" s="176"/>
      <c r="AF11" s="1444" t="s">
        <v>1918</v>
      </c>
      <c r="AG11" s="1192" t="s">
        <v>20698</v>
      </c>
      <c r="AH11" s="1192" t="s">
        <v>20699</v>
      </c>
      <c r="AI11" s="1192" t="s">
        <v>20700</v>
      </c>
      <c r="AJ11" s="1192" t="s">
        <v>20701</v>
      </c>
      <c r="AK11" s="1192" t="s">
        <v>20702</v>
      </c>
      <c r="AL11" s="1192" t="s">
        <v>20703</v>
      </c>
      <c r="AM11" s="1192" t="s">
        <v>20704</v>
      </c>
      <c r="AN11" s="1192" t="s">
        <v>20705</v>
      </c>
      <c r="AO11" s="1193" t="s">
        <v>20706</v>
      </c>
    </row>
    <row r="12" spans="2:41" s="30" customFormat="1" ht="33" customHeight="1" thickBot="1">
      <c r="B12" s="287" t="s">
        <v>1927</v>
      </c>
      <c r="C12" s="277" t="s">
        <v>813</v>
      </c>
      <c r="D12" s="277">
        <v>3</v>
      </c>
      <c r="E12" s="305">
        <f>IFERROR(E9 + E10 + E11, 0)</f>
        <v>138.66499999999996</v>
      </c>
      <c r="F12" s="305">
        <f t="shared" ref="F12:L12" si="1">IFERROR(F9 + F10 + F11, 0)</f>
        <v>23.713000000000001</v>
      </c>
      <c r="G12" s="305">
        <f t="shared" si="1"/>
        <v>5.0359999999999996</v>
      </c>
      <c r="H12" s="305">
        <f t="shared" si="1"/>
        <v>216.82500000000002</v>
      </c>
      <c r="I12" s="305">
        <f t="shared" si="1"/>
        <v>0.501</v>
      </c>
      <c r="J12" s="305">
        <f t="shared" si="1"/>
        <v>11.036</v>
      </c>
      <c r="K12" s="305">
        <f t="shared" si="1"/>
        <v>22.808000000000003</v>
      </c>
      <c r="L12" s="305">
        <f t="shared" si="1"/>
        <v>18.413000000000004</v>
      </c>
      <c r="M12" s="303">
        <f t="shared" si="0"/>
        <v>436.99699999999996</v>
      </c>
      <c r="O12" s="282" t="s">
        <v>20707</v>
      </c>
      <c r="Q12" s="686"/>
      <c r="S12" s="176"/>
      <c r="T12" s="355"/>
      <c r="U12" s="176"/>
      <c r="AD12" s="176"/>
      <c r="AF12" s="1444" t="s">
        <v>1927</v>
      </c>
      <c r="AG12" s="278" t="s">
        <v>20708</v>
      </c>
      <c r="AH12" s="278" t="s">
        <v>20709</v>
      </c>
      <c r="AI12" s="278" t="s">
        <v>20710</v>
      </c>
      <c r="AJ12" s="278" t="s">
        <v>20711</v>
      </c>
      <c r="AK12" s="278" t="s">
        <v>20712</v>
      </c>
      <c r="AL12" s="278" t="s">
        <v>20713</v>
      </c>
      <c r="AM12" s="278" t="s">
        <v>20714</v>
      </c>
      <c r="AN12" s="278" t="s">
        <v>20715</v>
      </c>
      <c r="AO12" s="286" t="s">
        <v>20716</v>
      </c>
    </row>
    <row r="13" spans="2:41" s="30" customFormat="1" ht="33" customHeight="1">
      <c r="B13" s="1444" t="s">
        <v>1935</v>
      </c>
      <c r="C13" s="241" t="s">
        <v>813</v>
      </c>
      <c r="D13" s="241">
        <v>3</v>
      </c>
      <c r="E13" s="663">
        <v>0.214</v>
      </c>
      <c r="F13" s="663">
        <v>0</v>
      </c>
      <c r="G13" s="663">
        <v>0</v>
      </c>
      <c r="H13" s="663">
        <v>0.71399999999999997</v>
      </c>
      <c r="I13" s="663">
        <v>0</v>
      </c>
      <c r="J13" s="663">
        <v>3.1E-2</v>
      </c>
      <c r="K13" s="663">
        <v>0.14499999999999999</v>
      </c>
      <c r="L13" s="663">
        <v>5.5E-2</v>
      </c>
      <c r="M13" s="303">
        <f t="shared" si="0"/>
        <v>1.1589999999999998</v>
      </c>
      <c r="O13" s="282" t="s">
        <v>20717</v>
      </c>
      <c r="Q13" s="685"/>
      <c r="S13" s="176"/>
      <c r="T13" s="355">
        <f t="shared" ref="T13" si="2">IF( SUM( V13:AC13 ) = 0, 0, $V$5 )</f>
        <v>0</v>
      </c>
      <c r="U13" s="176"/>
      <c r="V13" s="356">
        <f t="shared" ref="V13:AC13" si="3" xml:space="preserve"> IF( ISNUMBER( E13 ), 0, 1 )</f>
        <v>0</v>
      </c>
      <c r="W13" s="356">
        <f t="shared" si="3"/>
        <v>0</v>
      </c>
      <c r="X13" s="356">
        <f t="shared" si="3"/>
        <v>0</v>
      </c>
      <c r="Y13" s="356">
        <f t="shared" si="3"/>
        <v>0</v>
      </c>
      <c r="Z13" s="356">
        <f t="shared" si="3"/>
        <v>0</v>
      </c>
      <c r="AA13" s="356">
        <f t="shared" si="3"/>
        <v>0</v>
      </c>
      <c r="AB13" s="356">
        <f t="shared" si="3"/>
        <v>0</v>
      </c>
      <c r="AC13" s="356">
        <f t="shared" si="3"/>
        <v>0</v>
      </c>
      <c r="AD13" s="176"/>
      <c r="AF13" s="1444" t="s">
        <v>1935</v>
      </c>
      <c r="AG13" s="276" t="s">
        <v>20718</v>
      </c>
      <c r="AH13" s="276" t="s">
        <v>20719</v>
      </c>
      <c r="AI13" s="276" t="s">
        <v>20720</v>
      </c>
      <c r="AJ13" s="276" t="s">
        <v>20721</v>
      </c>
      <c r="AK13" s="276" t="s">
        <v>20722</v>
      </c>
      <c r="AL13" s="276" t="s">
        <v>20723</v>
      </c>
      <c r="AM13" s="276" t="s">
        <v>20724</v>
      </c>
      <c r="AN13" s="276" t="s">
        <v>20725</v>
      </c>
      <c r="AO13" s="286" t="s">
        <v>20726</v>
      </c>
    </row>
    <row r="14" spans="2:41" s="30" customFormat="1" ht="33" customHeight="1" thickBot="1">
      <c r="B14" s="1446" t="s">
        <v>1943</v>
      </c>
      <c r="C14" s="289" t="s">
        <v>813</v>
      </c>
      <c r="D14" s="289">
        <v>3</v>
      </c>
      <c r="E14" s="325">
        <f>IFERROR(E12 + E13, 0)</f>
        <v>138.87899999999996</v>
      </c>
      <c r="F14" s="325">
        <f t="shared" ref="F14:L14" si="4">IFERROR(F12 + F13, 0)</f>
        <v>23.713000000000001</v>
      </c>
      <c r="G14" s="325">
        <f t="shared" si="4"/>
        <v>5.0359999999999996</v>
      </c>
      <c r="H14" s="325">
        <f t="shared" si="4"/>
        <v>217.53900000000002</v>
      </c>
      <c r="I14" s="325">
        <f t="shared" si="4"/>
        <v>0.501</v>
      </c>
      <c r="J14" s="325">
        <f t="shared" si="4"/>
        <v>11.067</v>
      </c>
      <c r="K14" s="325">
        <f t="shared" si="4"/>
        <v>22.953000000000003</v>
      </c>
      <c r="L14" s="325">
        <f t="shared" si="4"/>
        <v>18.468000000000004</v>
      </c>
      <c r="M14" s="304">
        <f>IFERROR(SUM(E14:L14), 0)</f>
        <v>438.15600000000001</v>
      </c>
      <c r="O14" s="283" t="s">
        <v>20727</v>
      </c>
      <c r="Q14" s="686"/>
      <c r="S14" s="176"/>
      <c r="T14" s="355"/>
      <c r="U14" s="176"/>
      <c r="AD14" s="176"/>
      <c r="AF14" s="1446" t="s">
        <v>1943</v>
      </c>
      <c r="AG14" s="300" t="s">
        <v>20728</v>
      </c>
      <c r="AH14" s="300" t="s">
        <v>20729</v>
      </c>
      <c r="AI14" s="300" t="s">
        <v>20730</v>
      </c>
      <c r="AJ14" s="300" t="s">
        <v>20731</v>
      </c>
      <c r="AK14" s="300" t="s">
        <v>20732</v>
      </c>
      <c r="AL14" s="300" t="s">
        <v>20733</v>
      </c>
      <c r="AM14" s="300" t="s">
        <v>20734</v>
      </c>
      <c r="AN14" s="300" t="s">
        <v>20735</v>
      </c>
      <c r="AO14" s="290" t="s">
        <v>20736</v>
      </c>
    </row>
    <row r="15" spans="2:41" s="30" customFormat="1" ht="15" customHeight="1" thickBot="1">
      <c r="B15" s="701"/>
      <c r="C15" s="701"/>
      <c r="D15" s="701"/>
      <c r="E15" s="76"/>
      <c r="F15" s="76"/>
      <c r="G15" s="76"/>
      <c r="H15" s="76"/>
      <c r="I15" s="76"/>
      <c r="J15" s="76"/>
      <c r="K15" s="76"/>
      <c r="L15" s="76"/>
      <c r="M15" s="76"/>
      <c r="N15" s="42"/>
      <c r="O15" s="55"/>
      <c r="S15" s="176"/>
      <c r="T15" s="355"/>
      <c r="U15" s="176"/>
      <c r="AD15" s="176"/>
      <c r="AF15" s="701"/>
      <c r="AG15" s="76"/>
      <c r="AH15" s="76"/>
      <c r="AI15" s="76"/>
      <c r="AJ15" s="76"/>
      <c r="AK15" s="76"/>
      <c r="AL15" s="76"/>
      <c r="AM15" s="76"/>
      <c r="AN15" s="76"/>
      <c r="AO15" s="76"/>
    </row>
    <row r="16" spans="2:41" s="30" customFormat="1" ht="21" customHeight="1" thickBot="1">
      <c r="B16" s="233" t="s">
        <v>1951</v>
      </c>
      <c r="C16" s="416"/>
      <c r="D16" s="416"/>
      <c r="E16" s="76"/>
      <c r="F16" s="76"/>
      <c r="G16" s="76"/>
      <c r="H16" s="76"/>
      <c r="I16" s="76"/>
      <c r="J16" s="76"/>
      <c r="K16" s="76"/>
      <c r="L16" s="76"/>
      <c r="M16" s="76"/>
      <c r="N16" s="42"/>
      <c r="O16" s="55"/>
      <c r="S16" s="176"/>
      <c r="T16" s="355"/>
      <c r="U16" s="176"/>
      <c r="AD16" s="176"/>
      <c r="AF16" s="223" t="s">
        <v>1951</v>
      </c>
      <c r="AG16" s="76"/>
      <c r="AH16" s="76"/>
      <c r="AI16" s="76"/>
      <c r="AJ16" s="76"/>
      <c r="AK16" s="76"/>
      <c r="AL16" s="76"/>
      <c r="AM16" s="76"/>
      <c r="AN16" s="76"/>
      <c r="AO16" s="76"/>
    </row>
    <row r="17" spans="2:41" s="30" customFormat="1" ht="33" customHeight="1" thickBot="1">
      <c r="B17" s="1433" t="s">
        <v>1952</v>
      </c>
      <c r="C17" s="291" t="s">
        <v>813</v>
      </c>
      <c r="D17" s="291">
        <v>3</v>
      </c>
      <c r="E17" s="1800">
        <v>1.393</v>
      </c>
      <c r="F17" s="1800">
        <v>0</v>
      </c>
      <c r="G17" s="1800">
        <v>0</v>
      </c>
      <c r="H17" s="1800">
        <v>0</v>
      </c>
      <c r="I17" s="1800">
        <v>0</v>
      </c>
      <c r="J17" s="1800">
        <v>0</v>
      </c>
      <c r="K17" s="1800">
        <v>0</v>
      </c>
      <c r="L17" s="1800">
        <v>0</v>
      </c>
      <c r="M17" s="326">
        <f>IFERROR(SUM(E17:L17), 0)</f>
        <v>1.393</v>
      </c>
      <c r="N17" s="42"/>
      <c r="O17" s="324" t="s">
        <v>20737</v>
      </c>
      <c r="Q17" s="685"/>
      <c r="S17" s="176"/>
      <c r="T17" s="355">
        <f t="shared" ref="T17" si="5">IF( SUM( V17:AC17 ) = 0, 0, $V$5 )</f>
        <v>0</v>
      </c>
      <c r="U17" s="176"/>
      <c r="V17" s="356">
        <f t="shared" ref="V17:AC17" si="6" xml:space="preserve"> IF( ISNUMBER( E17 ), 0, 1 )</f>
        <v>0</v>
      </c>
      <c r="W17" s="356">
        <f t="shared" si="6"/>
        <v>0</v>
      </c>
      <c r="X17" s="356">
        <f t="shared" si="6"/>
        <v>0</v>
      </c>
      <c r="Y17" s="356">
        <f t="shared" si="6"/>
        <v>0</v>
      </c>
      <c r="Z17" s="356">
        <f t="shared" si="6"/>
        <v>0</v>
      </c>
      <c r="AA17" s="356">
        <f t="shared" si="6"/>
        <v>0</v>
      </c>
      <c r="AB17" s="356">
        <f t="shared" si="6"/>
        <v>0</v>
      </c>
      <c r="AC17" s="356">
        <f t="shared" si="6"/>
        <v>0</v>
      </c>
      <c r="AD17" s="176"/>
      <c r="AF17" s="1433" t="s">
        <v>1952</v>
      </c>
      <c r="AG17" s="1119" t="s">
        <v>20738</v>
      </c>
      <c r="AH17" s="1119" t="s">
        <v>20739</v>
      </c>
      <c r="AI17" s="1119" t="s">
        <v>20740</v>
      </c>
      <c r="AJ17" s="1119" t="s">
        <v>20741</v>
      </c>
      <c r="AK17" s="1119" t="s">
        <v>20742</v>
      </c>
      <c r="AL17" s="1119" t="s">
        <v>20743</v>
      </c>
      <c r="AM17" s="1119" t="s">
        <v>20744</v>
      </c>
      <c r="AN17" s="1119" t="s">
        <v>20745</v>
      </c>
      <c r="AO17" s="1197" t="s">
        <v>20746</v>
      </c>
    </row>
    <row r="18" spans="2:41" s="30" customFormat="1" ht="15" customHeight="1" thickBot="1">
      <c r="B18" s="701"/>
      <c r="C18" s="701"/>
      <c r="D18" s="701"/>
      <c r="E18" s="76"/>
      <c r="F18" s="76"/>
      <c r="G18" s="76"/>
      <c r="H18" s="76"/>
      <c r="I18" s="76"/>
      <c r="J18" s="76"/>
      <c r="K18" s="76"/>
      <c r="L18" s="76"/>
      <c r="M18" s="76"/>
      <c r="N18" s="42"/>
      <c r="S18" s="176"/>
      <c r="T18" s="355"/>
      <c r="U18" s="176"/>
      <c r="AD18" s="176"/>
      <c r="AF18" s="701"/>
      <c r="AG18" s="76"/>
      <c r="AH18" s="76"/>
      <c r="AI18" s="76"/>
      <c r="AJ18" s="76"/>
      <c r="AK18" s="76"/>
      <c r="AL18" s="76"/>
      <c r="AM18" s="76"/>
      <c r="AN18" s="76"/>
      <c r="AO18" s="76"/>
    </row>
    <row r="19" spans="2:41" s="30" customFormat="1" ht="21" customHeight="1" thickBot="1">
      <c r="B19" s="223" t="s">
        <v>1286</v>
      </c>
      <c r="C19" s="416"/>
      <c r="D19" s="416"/>
      <c r="E19" s="77"/>
      <c r="F19" s="77"/>
      <c r="G19" s="76"/>
      <c r="H19" s="76"/>
      <c r="I19" s="76"/>
      <c r="J19" s="76"/>
      <c r="K19" s="76"/>
      <c r="L19" s="76"/>
      <c r="M19" s="76"/>
      <c r="N19" s="42"/>
      <c r="O19" s="150"/>
      <c r="S19" s="176"/>
      <c r="T19" s="355"/>
      <c r="U19" s="176"/>
      <c r="AD19" s="176"/>
      <c r="AF19" s="223" t="s">
        <v>1286</v>
      </c>
      <c r="AG19" s="77"/>
      <c r="AH19" s="77"/>
      <c r="AI19" s="76"/>
      <c r="AJ19" s="76"/>
      <c r="AK19" s="76"/>
      <c r="AL19" s="76"/>
      <c r="AM19" s="76"/>
      <c r="AN19" s="76"/>
      <c r="AO19" s="76"/>
    </row>
    <row r="20" spans="2:41" s="30" customFormat="1" ht="33" customHeight="1">
      <c r="B20" s="237" t="s">
        <v>1960</v>
      </c>
      <c r="C20" s="224" t="s">
        <v>813</v>
      </c>
      <c r="D20" s="224">
        <v>3</v>
      </c>
      <c r="E20" s="671">
        <f>IFERROR('4K'!E33, 0)</f>
        <v>129.071</v>
      </c>
      <c r="F20" s="671">
        <f>IFERROR('4K'!F33, 0)</f>
        <v>3.4980000000000002</v>
      </c>
      <c r="G20" s="671">
        <f>IFERROR('4K'!G33, 0)</f>
        <v>0.9</v>
      </c>
      <c r="H20" s="671">
        <f>IFERROR('4K'!H33, 0)</f>
        <v>107.361</v>
      </c>
      <c r="I20" s="671">
        <f>IFERROR('4K'!I33, 0)</f>
        <v>7.0000000000000007E-2</v>
      </c>
      <c r="J20" s="671">
        <f>IFERROR('4K'!J33, 0)</f>
        <v>1.1040000000000001</v>
      </c>
      <c r="K20" s="671">
        <f>IFERROR('4K'!K33, 0)</f>
        <v>59.865000000000002</v>
      </c>
      <c r="L20" s="671">
        <f>IFERROR('4K'!L33, 0)</f>
        <v>1.375</v>
      </c>
      <c r="M20" s="302">
        <f>IFERROR(SUM(E20:L20), 0)</f>
        <v>303.24399999999997</v>
      </c>
      <c r="N20" s="42"/>
      <c r="O20" s="281" t="s">
        <v>20747</v>
      </c>
      <c r="Q20" s="686"/>
      <c r="S20" s="176"/>
      <c r="T20" s="355"/>
      <c r="U20" s="176"/>
      <c r="V20" s="211"/>
      <c r="W20" s="211"/>
      <c r="X20" s="211"/>
      <c r="Y20" s="211"/>
      <c r="Z20" s="211"/>
      <c r="AA20" s="211"/>
      <c r="AB20" s="211"/>
      <c r="AC20" s="211"/>
      <c r="AD20" s="176"/>
      <c r="AF20" s="237" t="s">
        <v>1960</v>
      </c>
      <c r="AG20" s="644" t="s">
        <v>20748</v>
      </c>
      <c r="AH20" s="644" t="s">
        <v>20749</v>
      </c>
      <c r="AI20" s="644" t="s">
        <v>20750</v>
      </c>
      <c r="AJ20" s="644" t="s">
        <v>20751</v>
      </c>
      <c r="AK20" s="644" t="s">
        <v>20752</v>
      </c>
      <c r="AL20" s="644" t="s">
        <v>20753</v>
      </c>
      <c r="AM20" s="644" t="s">
        <v>20754</v>
      </c>
      <c r="AN20" s="644" t="s">
        <v>20755</v>
      </c>
      <c r="AO20" s="1116" t="s">
        <v>20756</v>
      </c>
    </row>
    <row r="21" spans="2:41" s="30" customFormat="1" ht="33" customHeight="1">
      <c r="B21" s="1410" t="s">
        <v>1968</v>
      </c>
      <c r="C21" s="242" t="s">
        <v>813</v>
      </c>
      <c r="D21" s="242">
        <v>3</v>
      </c>
      <c r="E21" s="672">
        <f>IFERROR('4M'!F92, 0)</f>
        <v>12.094999999999999</v>
      </c>
      <c r="F21" s="672">
        <f>IFERROR('4M'!G92, 0)</f>
        <v>0.83899999999999997</v>
      </c>
      <c r="G21" s="672">
        <f>IFERROR('4M'!H92, 0)</f>
        <v>0</v>
      </c>
      <c r="H21" s="672">
        <f>IFERROR('4M'!I92, 0)</f>
        <v>47.097999999999999</v>
      </c>
      <c r="I21" s="672">
        <f>IFERROR('4M'!J92, 0)</f>
        <v>0</v>
      </c>
      <c r="J21" s="672">
        <f>IFERROR('4M'!K92, 0)</f>
        <v>0</v>
      </c>
      <c r="K21" s="672">
        <f>IFERROR('4M'!L92, 0)</f>
        <v>1.1199999999999999</v>
      </c>
      <c r="L21" s="672">
        <f>IFERROR('4M'!M92, 0)</f>
        <v>0</v>
      </c>
      <c r="M21" s="303">
        <f t="shared" ref="M21:M24" si="7">IFERROR(SUM(E21:L21), 0)</f>
        <v>61.151999999999994</v>
      </c>
      <c r="O21" s="282" t="s">
        <v>20757</v>
      </c>
      <c r="Q21" s="686"/>
      <c r="S21" s="176"/>
      <c r="T21" s="355"/>
      <c r="U21" s="176"/>
      <c r="V21" s="211"/>
      <c r="W21" s="211"/>
      <c r="X21" s="211"/>
      <c r="Y21" s="211"/>
      <c r="Z21" s="211"/>
      <c r="AA21" s="211"/>
      <c r="AB21" s="211"/>
      <c r="AC21" s="211"/>
      <c r="AD21" s="176"/>
      <c r="AF21" s="1410" t="s">
        <v>1968</v>
      </c>
      <c r="AG21" s="1189" t="s">
        <v>20758</v>
      </c>
      <c r="AH21" s="1189" t="s">
        <v>20759</v>
      </c>
      <c r="AI21" s="1189" t="s">
        <v>20760</v>
      </c>
      <c r="AJ21" s="1189" t="s">
        <v>20761</v>
      </c>
      <c r="AK21" s="1189" t="s">
        <v>20762</v>
      </c>
      <c r="AL21" s="1189" t="s">
        <v>20763</v>
      </c>
      <c r="AM21" s="1189" t="s">
        <v>20764</v>
      </c>
      <c r="AN21" s="1189" t="s">
        <v>20765</v>
      </c>
      <c r="AO21" s="1194" t="s">
        <v>20766</v>
      </c>
    </row>
    <row r="22" spans="2:41" s="30" customFormat="1" ht="33" customHeight="1">
      <c r="B22" s="1427" t="s">
        <v>20767</v>
      </c>
      <c r="C22" s="279" t="s">
        <v>813</v>
      </c>
      <c r="D22" s="279">
        <v>3</v>
      </c>
      <c r="E22" s="673">
        <f>IFERROR('4O'!F17, 0)</f>
        <v>20.192999999999998</v>
      </c>
      <c r="F22" s="673">
        <f>IFERROR('4O'!G17, 0)</f>
        <v>0</v>
      </c>
      <c r="G22" s="673">
        <f>IFERROR('4O'!H17, 0)</f>
        <v>0</v>
      </c>
      <c r="H22" s="673">
        <f>IFERROR('4O'!I17, 0)</f>
        <v>0</v>
      </c>
      <c r="I22" s="673">
        <f>IFERROR('4O'!J17, 0)</f>
        <v>0</v>
      </c>
      <c r="J22" s="673">
        <f>IFERROR('4O'!K17, 0)</f>
        <v>0</v>
      </c>
      <c r="K22" s="673">
        <f>IFERROR('4O'!L17, 0)</f>
        <v>0</v>
      </c>
      <c r="L22" s="673">
        <f>IFERROR('4O'!M17, 0)</f>
        <v>0</v>
      </c>
      <c r="M22" s="303">
        <f t="shared" si="7"/>
        <v>20.192999999999998</v>
      </c>
      <c r="O22" s="282" t="s">
        <v>20768</v>
      </c>
      <c r="Q22" s="686"/>
      <c r="S22" s="176"/>
      <c r="T22" s="355"/>
      <c r="U22" s="176"/>
      <c r="V22" s="211"/>
      <c r="W22" s="211"/>
      <c r="X22" s="211"/>
      <c r="Y22" s="211"/>
      <c r="Z22" s="211"/>
      <c r="AA22" s="211"/>
      <c r="AB22" s="211"/>
      <c r="AC22" s="211"/>
      <c r="AD22" s="176"/>
      <c r="AF22" s="1423" t="s">
        <v>20767</v>
      </c>
      <c r="AG22" s="1195" t="s">
        <v>20769</v>
      </c>
      <c r="AH22" s="1195" t="s">
        <v>20770</v>
      </c>
      <c r="AI22" s="1195" t="s">
        <v>20771</v>
      </c>
      <c r="AJ22" s="1195" t="s">
        <v>20772</v>
      </c>
      <c r="AK22" s="1195" t="s">
        <v>20773</v>
      </c>
      <c r="AL22" s="1195" t="s">
        <v>20774</v>
      </c>
      <c r="AM22" s="1195" t="s">
        <v>20775</v>
      </c>
      <c r="AN22" s="1195" t="s">
        <v>20776</v>
      </c>
      <c r="AO22" s="1196" t="s">
        <v>20777</v>
      </c>
    </row>
    <row r="23" spans="2:41" s="30" customFormat="1" ht="33" customHeight="1" thickBot="1">
      <c r="B23" s="1427" t="s">
        <v>1985</v>
      </c>
      <c r="C23" s="279" t="s">
        <v>813</v>
      </c>
      <c r="D23" s="279">
        <v>3</v>
      </c>
      <c r="E23" s="327">
        <f>IFERROR(E20 + E21 + E22, 0)</f>
        <v>161.35899999999998</v>
      </c>
      <c r="F23" s="327">
        <f t="shared" ref="F23:K23" si="8">IFERROR(F20 + F21 + F22, 0)</f>
        <v>4.3369999999999997</v>
      </c>
      <c r="G23" s="327">
        <f t="shared" si="8"/>
        <v>0.9</v>
      </c>
      <c r="H23" s="327">
        <f t="shared" si="8"/>
        <v>154.459</v>
      </c>
      <c r="I23" s="327">
        <f t="shared" si="8"/>
        <v>7.0000000000000007E-2</v>
      </c>
      <c r="J23" s="327">
        <f t="shared" si="8"/>
        <v>1.1040000000000001</v>
      </c>
      <c r="K23" s="327">
        <f t="shared" si="8"/>
        <v>60.984999999999999</v>
      </c>
      <c r="L23" s="327">
        <f>IFERROR(L20 + L21 + L22, 0)</f>
        <v>1.375</v>
      </c>
      <c r="M23" s="303">
        <f t="shared" si="7"/>
        <v>384.58899999999994</v>
      </c>
      <c r="N23" s="42"/>
      <c r="O23" s="282" t="s">
        <v>20778</v>
      </c>
      <c r="Q23" s="686"/>
      <c r="S23" s="176"/>
      <c r="T23" s="355"/>
      <c r="U23" s="176"/>
      <c r="AD23" s="176"/>
      <c r="AF23" s="1423" t="s">
        <v>1985</v>
      </c>
      <c r="AG23" s="280" t="s">
        <v>20779</v>
      </c>
      <c r="AH23" s="280" t="s">
        <v>20780</v>
      </c>
      <c r="AI23" s="280" t="s">
        <v>20781</v>
      </c>
      <c r="AJ23" s="280" t="s">
        <v>20782</v>
      </c>
      <c r="AK23" s="280" t="s">
        <v>20783</v>
      </c>
      <c r="AL23" s="280" t="s">
        <v>20784</v>
      </c>
      <c r="AM23" s="280" t="s">
        <v>20785</v>
      </c>
      <c r="AN23" s="280" t="s">
        <v>20786</v>
      </c>
      <c r="AO23" s="299" t="s">
        <v>20787</v>
      </c>
    </row>
    <row r="24" spans="2:41" s="30" customFormat="1" ht="33" customHeight="1">
      <c r="B24" s="1423" t="s">
        <v>1935</v>
      </c>
      <c r="C24" s="220" t="s">
        <v>813</v>
      </c>
      <c r="D24" s="220">
        <v>3</v>
      </c>
      <c r="E24" s="1800">
        <v>4.03</v>
      </c>
      <c r="F24" s="1800">
        <v>6.0000000000000001E-3</v>
      </c>
      <c r="G24" s="1800">
        <v>0</v>
      </c>
      <c r="H24" s="1800">
        <v>0</v>
      </c>
      <c r="I24" s="1800">
        <v>0</v>
      </c>
      <c r="J24" s="1800">
        <v>0</v>
      </c>
      <c r="K24" s="1800">
        <v>0</v>
      </c>
      <c r="L24" s="1800">
        <v>0</v>
      </c>
      <c r="M24" s="303">
        <f t="shared" si="7"/>
        <v>4.0360000000000005</v>
      </c>
      <c r="N24" s="42"/>
      <c r="O24" s="282" t="s">
        <v>20788</v>
      </c>
      <c r="Q24" s="685"/>
      <c r="S24" s="176"/>
      <c r="T24" s="355">
        <f t="shared" ref="T24" si="9">IF( SUM( V24:AC24 ) = 0, 0, $V$5 )</f>
        <v>0</v>
      </c>
      <c r="U24" s="176"/>
      <c r="V24" s="356">
        <f t="shared" ref="V24:AC24" si="10" xml:space="preserve"> IF( ISNUMBER( E24 ), 0, 1 )</f>
        <v>0</v>
      </c>
      <c r="W24" s="356">
        <f t="shared" si="10"/>
        <v>0</v>
      </c>
      <c r="X24" s="356">
        <f t="shared" si="10"/>
        <v>0</v>
      </c>
      <c r="Y24" s="356">
        <f t="shared" si="10"/>
        <v>0</v>
      </c>
      <c r="Z24" s="356">
        <f t="shared" si="10"/>
        <v>0</v>
      </c>
      <c r="AA24" s="356">
        <f t="shared" si="10"/>
        <v>0</v>
      </c>
      <c r="AB24" s="356">
        <f t="shared" si="10"/>
        <v>0</v>
      </c>
      <c r="AC24" s="356">
        <f t="shared" si="10"/>
        <v>0</v>
      </c>
      <c r="AD24" s="176"/>
      <c r="AF24" s="1423" t="s">
        <v>1935</v>
      </c>
      <c r="AG24" s="221" t="s">
        <v>20789</v>
      </c>
      <c r="AH24" s="221" t="s">
        <v>20790</v>
      </c>
      <c r="AI24" s="221" t="s">
        <v>20791</v>
      </c>
      <c r="AJ24" s="221" t="s">
        <v>20792</v>
      </c>
      <c r="AK24" s="221" t="s">
        <v>20793</v>
      </c>
      <c r="AL24" s="221" t="s">
        <v>20794</v>
      </c>
      <c r="AM24" s="221" t="s">
        <v>20795</v>
      </c>
      <c r="AN24" s="221" t="s">
        <v>20796</v>
      </c>
      <c r="AO24" s="299" t="s">
        <v>20797</v>
      </c>
    </row>
    <row r="25" spans="2:41" s="30" customFormat="1" ht="33" customHeight="1" thickBot="1">
      <c r="B25" s="1431" t="s">
        <v>2000</v>
      </c>
      <c r="C25" s="227" t="s">
        <v>813</v>
      </c>
      <c r="D25" s="227">
        <v>3</v>
      </c>
      <c r="E25" s="234">
        <f>IFERROR(E23 + E24, 0)</f>
        <v>165.38899999999998</v>
      </c>
      <c r="F25" s="234">
        <f t="shared" ref="F25:K25" si="11">IFERROR(F23 + F24, 0)</f>
        <v>4.343</v>
      </c>
      <c r="G25" s="234">
        <f t="shared" si="11"/>
        <v>0.9</v>
      </c>
      <c r="H25" s="234">
        <f t="shared" si="11"/>
        <v>154.459</v>
      </c>
      <c r="I25" s="234">
        <f t="shared" si="11"/>
        <v>7.0000000000000007E-2</v>
      </c>
      <c r="J25" s="234">
        <f t="shared" si="11"/>
        <v>1.1040000000000001</v>
      </c>
      <c r="K25" s="234">
        <f t="shared" si="11"/>
        <v>60.984999999999999</v>
      </c>
      <c r="L25" s="234">
        <f>IFERROR(L23 + L24, 0)</f>
        <v>1.375</v>
      </c>
      <c r="M25" s="304">
        <f>IFERROR(SUM(E25:L25), 0)</f>
        <v>388.625</v>
      </c>
      <c r="N25" s="42"/>
      <c r="O25" s="283" t="s">
        <v>20798</v>
      </c>
      <c r="Q25" s="686"/>
      <c r="S25" s="176"/>
      <c r="T25" s="355"/>
      <c r="U25" s="176"/>
      <c r="AD25" s="176"/>
      <c r="AF25" s="1431" t="s">
        <v>2000</v>
      </c>
      <c r="AG25" s="228" t="s">
        <v>20799</v>
      </c>
      <c r="AH25" s="228" t="s">
        <v>20800</v>
      </c>
      <c r="AI25" s="228" t="s">
        <v>20801</v>
      </c>
      <c r="AJ25" s="228" t="s">
        <v>20802</v>
      </c>
      <c r="AK25" s="228" t="s">
        <v>20803</v>
      </c>
      <c r="AL25" s="228" t="s">
        <v>20804</v>
      </c>
      <c r="AM25" s="228" t="s">
        <v>20805</v>
      </c>
      <c r="AN25" s="228" t="s">
        <v>20806</v>
      </c>
      <c r="AO25" s="229" t="s">
        <v>20807</v>
      </c>
    </row>
    <row r="26" spans="2:41" s="30" customFormat="1" ht="15" customHeight="1" thickBot="1">
      <c r="B26" s="42"/>
      <c r="C26" s="42"/>
      <c r="D26" s="42"/>
      <c r="E26" s="42"/>
      <c r="F26" s="42"/>
      <c r="G26" s="42"/>
      <c r="H26" s="42"/>
      <c r="I26" s="42"/>
      <c r="J26" s="42"/>
      <c r="K26" s="42"/>
      <c r="L26" s="42"/>
      <c r="M26" s="42"/>
      <c r="N26" s="42"/>
      <c r="S26" s="176"/>
      <c r="T26" s="355"/>
      <c r="U26" s="176"/>
      <c r="AD26" s="176"/>
      <c r="AF26" s="46"/>
      <c r="AG26" s="42"/>
      <c r="AH26" s="42"/>
      <c r="AI26" s="42"/>
      <c r="AJ26" s="42"/>
      <c r="AK26" s="42"/>
      <c r="AL26" s="42"/>
      <c r="AM26" s="42"/>
      <c r="AN26" s="42"/>
      <c r="AO26" s="42"/>
    </row>
    <row r="27" spans="2:41" s="30" customFormat="1" ht="21" customHeight="1" thickBot="1">
      <c r="B27" s="223" t="s">
        <v>1951</v>
      </c>
      <c r="C27" s="416"/>
      <c r="D27" s="416"/>
      <c r="E27" s="42"/>
      <c r="F27" s="42"/>
      <c r="G27" s="42"/>
      <c r="H27" s="42"/>
      <c r="I27" s="42"/>
      <c r="J27" s="42"/>
      <c r="K27" s="42"/>
      <c r="L27" s="42"/>
      <c r="M27" s="42"/>
      <c r="N27" s="42"/>
      <c r="S27" s="176"/>
      <c r="T27" s="355"/>
      <c r="U27" s="176"/>
      <c r="AD27" s="176"/>
      <c r="AF27" s="223" t="s">
        <v>1951</v>
      </c>
      <c r="AG27" s="42"/>
      <c r="AH27" s="42"/>
      <c r="AI27" s="42"/>
      <c r="AJ27" s="42"/>
      <c r="AK27" s="42"/>
      <c r="AL27" s="42"/>
      <c r="AM27" s="42"/>
      <c r="AN27" s="42"/>
      <c r="AO27" s="42"/>
    </row>
    <row r="28" spans="2:41" s="30" customFormat="1" ht="33" customHeight="1" thickBot="1">
      <c r="B28" s="1433" t="s">
        <v>2008</v>
      </c>
      <c r="C28" s="291" t="s">
        <v>813</v>
      </c>
      <c r="D28" s="291">
        <v>3</v>
      </c>
      <c r="E28" s="1800">
        <v>15.379</v>
      </c>
      <c r="F28" s="1800">
        <v>8.9999999999999993E-3</v>
      </c>
      <c r="G28" s="1800">
        <v>0</v>
      </c>
      <c r="H28" s="1800">
        <v>1.704</v>
      </c>
      <c r="I28" s="1800">
        <v>0</v>
      </c>
      <c r="J28" s="1800">
        <v>0</v>
      </c>
      <c r="K28" s="1800">
        <v>0</v>
      </c>
      <c r="L28" s="1800">
        <v>0</v>
      </c>
      <c r="M28" s="326">
        <f>IFERROR(SUM(E28:L28), 0)</f>
        <v>17.091999999999999</v>
      </c>
      <c r="N28" s="42"/>
      <c r="O28" s="324" t="s">
        <v>20808</v>
      </c>
      <c r="Q28" s="685"/>
      <c r="S28" s="176"/>
      <c r="T28" s="355">
        <f t="shared" ref="T28" si="12">IF( SUM( V28:AC28 ) = 0, 0, $V$5 )</f>
        <v>0</v>
      </c>
      <c r="U28" s="176"/>
      <c r="V28" s="356">
        <f t="shared" ref="V28:AC28" si="13" xml:space="preserve"> IF( ISNUMBER( E28 ), 0, 1 )</f>
        <v>0</v>
      </c>
      <c r="W28" s="356">
        <f t="shared" si="13"/>
        <v>0</v>
      </c>
      <c r="X28" s="356">
        <f t="shared" si="13"/>
        <v>0</v>
      </c>
      <c r="Y28" s="356">
        <f t="shared" si="13"/>
        <v>0</v>
      </c>
      <c r="Z28" s="356">
        <f t="shared" si="13"/>
        <v>0</v>
      </c>
      <c r="AA28" s="356">
        <f t="shared" si="13"/>
        <v>0</v>
      </c>
      <c r="AB28" s="356">
        <f t="shared" si="13"/>
        <v>0</v>
      </c>
      <c r="AC28" s="356">
        <f t="shared" si="13"/>
        <v>0</v>
      </c>
      <c r="AD28" s="176"/>
      <c r="AF28" s="1433" t="s">
        <v>2008</v>
      </c>
      <c r="AG28" s="1119" t="s">
        <v>20809</v>
      </c>
      <c r="AH28" s="1119" t="s">
        <v>20810</v>
      </c>
      <c r="AI28" s="1119" t="s">
        <v>20811</v>
      </c>
      <c r="AJ28" s="1119" t="s">
        <v>20812</v>
      </c>
      <c r="AK28" s="1119" t="s">
        <v>20813</v>
      </c>
      <c r="AL28" s="1119" t="s">
        <v>20814</v>
      </c>
      <c r="AM28" s="1119" t="s">
        <v>20815</v>
      </c>
      <c r="AN28" s="1119" t="s">
        <v>20816</v>
      </c>
      <c r="AO28" s="1197" t="s">
        <v>20817</v>
      </c>
    </row>
    <row r="29" spans="2:41" s="30" customFormat="1" ht="15" customHeight="1" thickBot="1">
      <c r="B29" s="1006"/>
      <c r="C29" s="46"/>
      <c r="D29" s="46"/>
      <c r="E29" s="76"/>
      <c r="F29" s="76"/>
      <c r="G29" s="76"/>
      <c r="H29" s="76"/>
      <c r="I29" s="76"/>
      <c r="J29" s="76"/>
      <c r="K29" s="76"/>
      <c r="L29" s="76"/>
      <c r="M29" s="76"/>
      <c r="N29" s="42"/>
      <c r="O29" s="150"/>
      <c r="S29" s="176"/>
      <c r="T29" s="355"/>
      <c r="U29" s="176"/>
      <c r="AD29" s="176"/>
      <c r="AF29" s="46"/>
      <c r="AG29" s="76"/>
      <c r="AH29" s="76"/>
      <c r="AI29" s="76"/>
      <c r="AJ29" s="76"/>
      <c r="AK29" s="76"/>
      <c r="AL29" s="76"/>
      <c r="AM29" s="76"/>
      <c r="AN29" s="76"/>
      <c r="AO29" s="76"/>
    </row>
    <row r="30" spans="2:41" s="30" customFormat="1" ht="33" customHeight="1" thickBot="1">
      <c r="B30" s="1433" t="s">
        <v>2016</v>
      </c>
      <c r="C30" s="291" t="s">
        <v>813</v>
      </c>
      <c r="D30" s="291">
        <v>3</v>
      </c>
      <c r="E30" s="311">
        <f>IFERROR(E14 + E25 - E17 - E28, 0)</f>
        <v>287.49599999999992</v>
      </c>
      <c r="F30" s="311">
        <f t="shared" ref="F30:L30" si="14">IFERROR(F14 + F25 - F17 - F28, 0)</f>
        <v>28.047000000000001</v>
      </c>
      <c r="G30" s="311">
        <f t="shared" si="14"/>
        <v>5.9359999999999999</v>
      </c>
      <c r="H30" s="311">
        <f t="shared" si="14"/>
        <v>370.29400000000004</v>
      </c>
      <c r="I30" s="311">
        <f t="shared" si="14"/>
        <v>0.57099999999999995</v>
      </c>
      <c r="J30" s="311">
        <f t="shared" si="14"/>
        <v>12.170999999999999</v>
      </c>
      <c r="K30" s="311">
        <f t="shared" si="14"/>
        <v>83.938000000000002</v>
      </c>
      <c r="L30" s="311">
        <f t="shared" si="14"/>
        <v>19.843000000000004</v>
      </c>
      <c r="M30" s="307">
        <f>SUM(E30:L30)</f>
        <v>808.29599999999994</v>
      </c>
      <c r="N30" s="42"/>
      <c r="O30" s="324" t="s">
        <v>20818</v>
      </c>
      <c r="Q30" s="686"/>
      <c r="S30" s="176"/>
      <c r="T30" s="355"/>
      <c r="U30" s="176"/>
      <c r="AD30" s="176"/>
      <c r="AF30" s="1433" t="s">
        <v>2016</v>
      </c>
      <c r="AG30" s="296" t="s">
        <v>20819</v>
      </c>
      <c r="AH30" s="296" t="s">
        <v>20820</v>
      </c>
      <c r="AI30" s="296" t="s">
        <v>20821</v>
      </c>
      <c r="AJ30" s="296" t="s">
        <v>20822</v>
      </c>
      <c r="AK30" s="296" t="s">
        <v>20823</v>
      </c>
      <c r="AL30" s="296" t="s">
        <v>20824</v>
      </c>
      <c r="AM30" s="296" t="s">
        <v>20825</v>
      </c>
      <c r="AN30" s="296" t="s">
        <v>20826</v>
      </c>
      <c r="AO30" s="293" t="s">
        <v>20827</v>
      </c>
    </row>
    <row r="31" spans="2:41" s="30" customFormat="1" ht="15" customHeight="1" thickBot="1">
      <c r="B31" s="46"/>
      <c r="C31" s="46"/>
      <c r="D31" s="46"/>
      <c r="E31" s="76"/>
      <c r="F31" s="76"/>
      <c r="G31" s="76"/>
      <c r="H31" s="76"/>
      <c r="I31" s="76"/>
      <c r="J31" s="76"/>
      <c r="K31" s="76"/>
      <c r="L31" s="76"/>
      <c r="M31" s="76"/>
      <c r="N31" s="42"/>
      <c r="S31" s="176"/>
      <c r="T31" s="355"/>
      <c r="U31" s="176"/>
      <c r="AD31" s="176"/>
      <c r="AF31" s="46"/>
      <c r="AG31" s="76"/>
      <c r="AH31" s="76"/>
      <c r="AI31" s="76"/>
      <c r="AJ31" s="76"/>
      <c r="AK31" s="76"/>
      <c r="AL31" s="76"/>
      <c r="AM31" s="76"/>
      <c r="AN31" s="76"/>
      <c r="AO31" s="76"/>
    </row>
    <row r="32" spans="2:41" s="30" customFormat="1" ht="21" customHeight="1" thickBot="1">
      <c r="B32" s="223" t="s">
        <v>2024</v>
      </c>
      <c r="C32" s="416"/>
      <c r="D32" s="416"/>
      <c r="E32" s="76"/>
      <c r="F32" s="76"/>
      <c r="G32" s="76"/>
      <c r="H32" s="76"/>
      <c r="I32" s="76"/>
      <c r="J32" s="76"/>
      <c r="K32" s="76"/>
      <c r="L32" s="76"/>
      <c r="M32" s="76"/>
      <c r="N32" s="42"/>
      <c r="O32" s="150"/>
      <c r="S32" s="176"/>
      <c r="T32" s="355"/>
      <c r="U32" s="176"/>
      <c r="AD32" s="176"/>
      <c r="AF32" s="223" t="s">
        <v>2024</v>
      </c>
      <c r="AG32" s="76"/>
      <c r="AH32" s="76"/>
      <c r="AI32" s="76"/>
      <c r="AJ32" s="76"/>
      <c r="AK32" s="76"/>
      <c r="AL32" s="76"/>
      <c r="AM32" s="76"/>
      <c r="AN32" s="76"/>
      <c r="AO32" s="76"/>
    </row>
    <row r="33" spans="2:41" s="30" customFormat="1" ht="33" customHeight="1" thickBot="1">
      <c r="B33" s="237" t="s">
        <v>2025</v>
      </c>
      <c r="C33" s="224" t="s">
        <v>813</v>
      </c>
      <c r="D33" s="224">
        <v>3</v>
      </c>
      <c r="E33" s="1800">
        <v>11.036</v>
      </c>
      <c r="F33" s="1800">
        <v>1.788</v>
      </c>
      <c r="G33" s="1800">
        <v>0.46800000000000003</v>
      </c>
      <c r="H33" s="1800">
        <v>12.242000000000001</v>
      </c>
      <c r="I33" s="1800">
        <v>3.6999999999999998E-2</v>
      </c>
      <c r="J33" s="1800">
        <v>0.57099999999999995</v>
      </c>
      <c r="K33" s="1800">
        <v>6.5460000000000003</v>
      </c>
      <c r="L33" s="1800">
        <v>0.503</v>
      </c>
      <c r="M33" s="302">
        <f>IFERROR(SUM(E33:L33), 0)</f>
        <v>33.191000000000003</v>
      </c>
      <c r="N33" s="42"/>
      <c r="O33" s="281" t="s">
        <v>20828</v>
      </c>
      <c r="Q33" s="685"/>
      <c r="S33" s="176"/>
      <c r="T33" s="355">
        <f t="shared" ref="T33:T34" si="15">IF( SUM( V33:AC33 ) = 0, 0, $V$5 )</f>
        <v>0</v>
      </c>
      <c r="U33" s="176"/>
      <c r="V33" s="356">
        <f t="shared" ref="V33:AC34" si="16" xml:space="preserve"> IF( ISNUMBER( E33 ), 0, 1 )</f>
        <v>0</v>
      </c>
      <c r="W33" s="356">
        <f t="shared" si="16"/>
        <v>0</v>
      </c>
      <c r="X33" s="356">
        <f t="shared" si="16"/>
        <v>0</v>
      </c>
      <c r="Y33" s="356">
        <f t="shared" si="16"/>
        <v>0</v>
      </c>
      <c r="Z33" s="356">
        <f t="shared" si="16"/>
        <v>0</v>
      </c>
      <c r="AA33" s="356">
        <f t="shared" si="16"/>
        <v>0</v>
      </c>
      <c r="AB33" s="356">
        <f t="shared" si="16"/>
        <v>0</v>
      </c>
      <c r="AC33" s="356">
        <f t="shared" si="16"/>
        <v>0</v>
      </c>
      <c r="AD33" s="176"/>
      <c r="AF33" s="237" t="s">
        <v>2025</v>
      </c>
      <c r="AG33" s="225" t="s">
        <v>20829</v>
      </c>
      <c r="AH33" s="225" t="s">
        <v>20830</v>
      </c>
      <c r="AI33" s="225" t="s">
        <v>20831</v>
      </c>
      <c r="AJ33" s="225" t="s">
        <v>20832</v>
      </c>
      <c r="AK33" s="225" t="s">
        <v>20833</v>
      </c>
      <c r="AL33" s="225" t="s">
        <v>20834</v>
      </c>
      <c r="AM33" s="225" t="s">
        <v>20835</v>
      </c>
      <c r="AN33" s="225" t="s">
        <v>20836</v>
      </c>
      <c r="AO33" s="298" t="s">
        <v>20837</v>
      </c>
    </row>
    <row r="34" spans="2:41" s="30" customFormat="1" ht="33" customHeight="1">
      <c r="B34" s="1423" t="s">
        <v>2033</v>
      </c>
      <c r="C34" s="220" t="s">
        <v>813</v>
      </c>
      <c r="D34" s="220">
        <v>3</v>
      </c>
      <c r="E34" s="1800">
        <v>0</v>
      </c>
      <c r="F34" s="1800">
        <v>0</v>
      </c>
      <c r="G34" s="1800">
        <v>0</v>
      </c>
      <c r="H34" s="1800">
        <v>0</v>
      </c>
      <c r="I34" s="1800">
        <v>0</v>
      </c>
      <c r="J34" s="1800">
        <v>0</v>
      </c>
      <c r="K34" s="1800">
        <v>0</v>
      </c>
      <c r="L34" s="1800">
        <v>0</v>
      </c>
      <c r="M34" s="303">
        <f>IFERROR(SUM(E34:L34), 0)</f>
        <v>0</v>
      </c>
      <c r="N34" s="42"/>
      <c r="O34" s="282" t="s">
        <v>20838</v>
      </c>
      <c r="Q34" s="685"/>
      <c r="S34" s="176"/>
      <c r="T34" s="355">
        <f t="shared" si="15"/>
        <v>0</v>
      </c>
      <c r="U34" s="176"/>
      <c r="V34" s="356">
        <f t="shared" si="16"/>
        <v>0</v>
      </c>
      <c r="W34" s="356">
        <f t="shared" si="16"/>
        <v>0</v>
      </c>
      <c r="X34" s="356">
        <f t="shared" si="16"/>
        <v>0</v>
      </c>
      <c r="Y34" s="356">
        <f t="shared" si="16"/>
        <v>0</v>
      </c>
      <c r="Z34" s="356">
        <f t="shared" si="16"/>
        <v>0</v>
      </c>
      <c r="AA34" s="356">
        <f t="shared" si="16"/>
        <v>0</v>
      </c>
      <c r="AB34" s="356">
        <f t="shared" si="16"/>
        <v>0</v>
      </c>
      <c r="AC34" s="356">
        <f t="shared" si="16"/>
        <v>0</v>
      </c>
      <c r="AD34" s="176"/>
      <c r="AF34" s="1423" t="s">
        <v>2033</v>
      </c>
      <c r="AG34" s="221" t="s">
        <v>20839</v>
      </c>
      <c r="AH34" s="221" t="s">
        <v>20840</v>
      </c>
      <c r="AI34" s="221" t="s">
        <v>20841</v>
      </c>
      <c r="AJ34" s="221" t="s">
        <v>20842</v>
      </c>
      <c r="AK34" s="221" t="s">
        <v>20843</v>
      </c>
      <c r="AL34" s="221" t="s">
        <v>20844</v>
      </c>
      <c r="AM34" s="221" t="s">
        <v>20845</v>
      </c>
      <c r="AN34" s="221" t="s">
        <v>20846</v>
      </c>
      <c r="AO34" s="299" t="s">
        <v>20847</v>
      </c>
    </row>
    <row r="35" spans="2:41" s="30" customFormat="1" ht="33" customHeight="1" thickBot="1">
      <c r="B35" s="1431" t="s">
        <v>2041</v>
      </c>
      <c r="C35" s="227" t="s">
        <v>813</v>
      </c>
      <c r="D35" s="227">
        <v>3</v>
      </c>
      <c r="E35" s="234">
        <f>IFERROR(E30 + E33 + E34, 0)</f>
        <v>298.53199999999993</v>
      </c>
      <c r="F35" s="234">
        <f t="shared" ref="F35:K35" si="17">IFERROR(F30 + F33 + F34, 0)</f>
        <v>29.835000000000001</v>
      </c>
      <c r="G35" s="234">
        <f t="shared" si="17"/>
        <v>6.4039999999999999</v>
      </c>
      <c r="H35" s="234">
        <f t="shared" si="17"/>
        <v>382.53600000000006</v>
      </c>
      <c r="I35" s="234">
        <f t="shared" si="17"/>
        <v>0.60799999999999998</v>
      </c>
      <c r="J35" s="234">
        <f t="shared" si="17"/>
        <v>12.741999999999999</v>
      </c>
      <c r="K35" s="234">
        <f t="shared" si="17"/>
        <v>90.484000000000009</v>
      </c>
      <c r="L35" s="234">
        <f>IFERROR(L30 + L33 + L34, 0)</f>
        <v>20.346000000000004</v>
      </c>
      <c r="M35" s="304">
        <f>IFERROR(SUM(E35:L35), 0)</f>
        <v>841.48699999999997</v>
      </c>
      <c r="N35" s="42"/>
      <c r="O35" s="283" t="s">
        <v>20848</v>
      </c>
      <c r="Q35" s="686"/>
      <c r="S35" s="176"/>
      <c r="T35" s="355"/>
      <c r="U35" s="176"/>
      <c r="AD35" s="176"/>
      <c r="AF35" s="1431" t="s">
        <v>2041</v>
      </c>
      <c r="AG35" s="228" t="s">
        <v>20849</v>
      </c>
      <c r="AH35" s="228" t="s">
        <v>20850</v>
      </c>
      <c r="AI35" s="228" t="s">
        <v>20851</v>
      </c>
      <c r="AJ35" s="228" t="s">
        <v>20852</v>
      </c>
      <c r="AK35" s="228" t="s">
        <v>20853</v>
      </c>
      <c r="AL35" s="228" t="s">
        <v>20854</v>
      </c>
      <c r="AM35" s="228" t="s">
        <v>20855</v>
      </c>
      <c r="AN35" s="228" t="s">
        <v>20856</v>
      </c>
      <c r="AO35" s="229" t="s">
        <v>20857</v>
      </c>
    </row>
    <row r="36" spans="2:41" s="70" customFormat="1" ht="15" customHeight="1" thickBot="1">
      <c r="B36" s="77"/>
      <c r="C36" s="77"/>
      <c r="D36" s="77"/>
      <c r="E36" s="77"/>
      <c r="F36" s="77"/>
      <c r="G36" s="77"/>
      <c r="H36" s="77"/>
      <c r="I36" s="77"/>
      <c r="J36" s="77"/>
      <c r="K36" s="77"/>
      <c r="L36" s="77"/>
      <c r="M36" s="77"/>
      <c r="N36" s="77"/>
      <c r="O36" s="150"/>
      <c r="S36" s="177"/>
      <c r="T36" s="355"/>
      <c r="U36" s="177"/>
      <c r="AD36" s="177"/>
      <c r="AF36" s="328"/>
      <c r="AG36" s="77"/>
      <c r="AH36" s="77"/>
      <c r="AI36" s="77"/>
      <c r="AJ36" s="77"/>
      <c r="AK36" s="77"/>
      <c r="AL36" s="77"/>
      <c r="AM36" s="77"/>
      <c r="AN36" s="77"/>
      <c r="AO36" s="77"/>
    </row>
    <row r="37" spans="2:41" s="70" customFormat="1" ht="21" customHeight="1" thickBot="1">
      <c r="B37" s="245" t="s">
        <v>20617</v>
      </c>
      <c r="C37" s="1798"/>
      <c r="D37" s="1798"/>
      <c r="E37" s="1798"/>
      <c r="F37" s="1798"/>
      <c r="G37" s="1798"/>
      <c r="H37" s="1798"/>
      <c r="I37" s="1798"/>
      <c r="J37" s="1798"/>
      <c r="K37" s="1798"/>
      <c r="L37" s="1798"/>
      <c r="M37" s="1798"/>
      <c r="N37" s="52"/>
      <c r="S37" s="177"/>
      <c r="T37" s="355"/>
      <c r="U37" s="177"/>
      <c r="AD37" s="177"/>
      <c r="AF37" s="245" t="s">
        <v>20617</v>
      </c>
      <c r="AG37" s="1798"/>
      <c r="AH37" s="1798"/>
      <c r="AI37" s="1798"/>
      <c r="AJ37" s="1798"/>
      <c r="AK37" s="1798"/>
      <c r="AL37" s="1798"/>
      <c r="AM37" s="1798"/>
      <c r="AN37" s="1798"/>
      <c r="AO37" s="1798"/>
    </row>
    <row r="38" spans="2:41" s="70" customFormat="1" ht="33" customHeight="1" thickBot="1">
      <c r="B38" s="1445" t="s">
        <v>20618</v>
      </c>
      <c r="C38" s="246" t="s">
        <v>813</v>
      </c>
      <c r="D38" s="246">
        <v>3</v>
      </c>
      <c r="E38" s="1800">
        <v>1.4470000000000001</v>
      </c>
      <c r="F38" s="1800">
        <v>0.23499999999999999</v>
      </c>
      <c r="G38" s="1800">
        <v>6.0999999999999999E-2</v>
      </c>
      <c r="H38" s="1800">
        <v>1.605</v>
      </c>
      <c r="I38" s="1800">
        <v>5.0000000000000001E-3</v>
      </c>
      <c r="J38" s="1800">
        <v>7.4999999999999997E-2</v>
      </c>
      <c r="K38" s="1800">
        <v>0.85799999999999998</v>
      </c>
      <c r="L38" s="1800">
        <v>6.6000000000000003E-2</v>
      </c>
      <c r="M38" s="302">
        <f>IFERROR(SUM(E38:L38), 0)</f>
        <v>4.3519999999999994</v>
      </c>
      <c r="N38" s="52"/>
      <c r="O38" s="281" t="s">
        <v>20858</v>
      </c>
      <c r="Q38" s="685"/>
      <c r="S38" s="177"/>
      <c r="T38" s="355">
        <f t="shared" ref="T38:T42" si="18">IF( SUM( V38:AC38 ) = 0, 0, $V$5 )</f>
        <v>0</v>
      </c>
      <c r="U38" s="177"/>
      <c r="V38" s="356">
        <f t="shared" ref="V38:AC42" si="19" xml:space="preserve"> IF( ISNUMBER( E38 ), 0, 1 )</f>
        <v>0</v>
      </c>
      <c r="W38" s="356">
        <f t="shared" si="19"/>
        <v>0</v>
      </c>
      <c r="X38" s="356">
        <f t="shared" si="19"/>
        <v>0</v>
      </c>
      <c r="Y38" s="356">
        <f t="shared" si="19"/>
        <v>0</v>
      </c>
      <c r="Z38" s="356">
        <f t="shared" si="19"/>
        <v>0</v>
      </c>
      <c r="AA38" s="356">
        <f t="shared" si="19"/>
        <v>0</v>
      </c>
      <c r="AB38" s="356">
        <f t="shared" si="19"/>
        <v>0</v>
      </c>
      <c r="AC38" s="356">
        <f t="shared" si="19"/>
        <v>0</v>
      </c>
      <c r="AD38" s="177"/>
      <c r="AF38" s="1445" t="s">
        <v>20620</v>
      </c>
      <c r="AG38" s="284" t="s">
        <v>20859</v>
      </c>
      <c r="AH38" s="284" t="s">
        <v>20860</v>
      </c>
      <c r="AI38" s="284" t="s">
        <v>20861</v>
      </c>
      <c r="AJ38" s="284" t="s">
        <v>20862</v>
      </c>
      <c r="AK38" s="284" t="s">
        <v>20863</v>
      </c>
      <c r="AL38" s="284" t="s">
        <v>20864</v>
      </c>
      <c r="AM38" s="284" t="s">
        <v>20865</v>
      </c>
      <c r="AN38" s="284" t="s">
        <v>20866</v>
      </c>
      <c r="AO38" s="285" t="s">
        <v>20867</v>
      </c>
    </row>
    <row r="39" spans="2:41" s="70" customFormat="1" ht="33" customHeight="1" thickBot="1">
      <c r="B39" s="1444" t="s">
        <v>20627</v>
      </c>
      <c r="C39" s="241" t="s">
        <v>813</v>
      </c>
      <c r="D39" s="241">
        <v>3</v>
      </c>
      <c r="E39" s="1801">
        <v>0</v>
      </c>
      <c r="F39" s="1801">
        <v>0</v>
      </c>
      <c r="G39" s="1801">
        <v>0</v>
      </c>
      <c r="H39" s="1801">
        <v>0</v>
      </c>
      <c r="I39" s="1801">
        <v>0</v>
      </c>
      <c r="J39" s="1801">
        <v>0</v>
      </c>
      <c r="K39" s="1801">
        <v>0</v>
      </c>
      <c r="L39" s="1801">
        <v>0</v>
      </c>
      <c r="M39" s="303">
        <f t="shared" ref="M39:M42" si="20">IFERROR(SUM(E39:L39), 0)</f>
        <v>0</v>
      </c>
      <c r="N39" s="52"/>
      <c r="O39" s="282" t="s">
        <v>20868</v>
      </c>
      <c r="Q39" s="685"/>
      <c r="S39" s="177"/>
      <c r="T39" s="355">
        <f t="shared" si="18"/>
        <v>0</v>
      </c>
      <c r="U39" s="177"/>
      <c r="V39" s="356">
        <f t="shared" si="19"/>
        <v>0</v>
      </c>
      <c r="W39" s="356">
        <f t="shared" si="19"/>
        <v>0</v>
      </c>
      <c r="X39" s="356">
        <f t="shared" si="19"/>
        <v>0</v>
      </c>
      <c r="Y39" s="356">
        <f t="shared" si="19"/>
        <v>0</v>
      </c>
      <c r="Z39" s="356">
        <f t="shared" si="19"/>
        <v>0</v>
      </c>
      <c r="AA39" s="356">
        <f t="shared" si="19"/>
        <v>0</v>
      </c>
      <c r="AB39" s="356">
        <f t="shared" si="19"/>
        <v>0</v>
      </c>
      <c r="AC39" s="356">
        <f t="shared" si="19"/>
        <v>0</v>
      </c>
      <c r="AD39" s="177"/>
      <c r="AF39" s="1444" t="s">
        <v>20627</v>
      </c>
      <c r="AG39" s="276" t="s">
        <v>20869</v>
      </c>
      <c r="AH39" s="276" t="s">
        <v>20870</v>
      </c>
      <c r="AI39" s="276" t="s">
        <v>20871</v>
      </c>
      <c r="AJ39" s="276" t="s">
        <v>20872</v>
      </c>
      <c r="AK39" s="276" t="s">
        <v>20873</v>
      </c>
      <c r="AL39" s="276" t="s">
        <v>20874</v>
      </c>
      <c r="AM39" s="276" t="s">
        <v>20875</v>
      </c>
      <c r="AN39" s="276" t="s">
        <v>20876</v>
      </c>
      <c r="AO39" s="286" t="s">
        <v>20877</v>
      </c>
    </row>
    <row r="40" spans="2:41" s="70" customFormat="1" ht="33" customHeight="1" thickBot="1">
      <c r="B40" s="1444" t="s">
        <v>20635</v>
      </c>
      <c r="C40" s="241" t="s">
        <v>813</v>
      </c>
      <c r="D40" s="241">
        <v>3</v>
      </c>
      <c r="E40" s="1801">
        <v>0</v>
      </c>
      <c r="F40" s="1801">
        <v>0</v>
      </c>
      <c r="G40" s="1801">
        <v>0</v>
      </c>
      <c r="H40" s="1801">
        <v>0</v>
      </c>
      <c r="I40" s="1801">
        <v>0</v>
      </c>
      <c r="J40" s="1801">
        <v>0</v>
      </c>
      <c r="K40" s="1801">
        <v>0</v>
      </c>
      <c r="L40" s="1801">
        <v>0</v>
      </c>
      <c r="M40" s="303">
        <f t="shared" si="20"/>
        <v>0</v>
      </c>
      <c r="N40" s="52"/>
      <c r="O40" s="282" t="s">
        <v>20878</v>
      </c>
      <c r="Q40" s="685"/>
      <c r="S40" s="177"/>
      <c r="T40" s="355">
        <f t="shared" si="18"/>
        <v>0</v>
      </c>
      <c r="U40" s="177"/>
      <c r="V40" s="356">
        <f t="shared" si="19"/>
        <v>0</v>
      </c>
      <c r="W40" s="356">
        <f t="shared" si="19"/>
        <v>0</v>
      </c>
      <c r="X40" s="356">
        <f t="shared" si="19"/>
        <v>0</v>
      </c>
      <c r="Y40" s="356">
        <f t="shared" si="19"/>
        <v>0</v>
      </c>
      <c r="Z40" s="356">
        <f t="shared" si="19"/>
        <v>0</v>
      </c>
      <c r="AA40" s="356">
        <f t="shared" si="19"/>
        <v>0</v>
      </c>
      <c r="AB40" s="356">
        <f t="shared" si="19"/>
        <v>0</v>
      </c>
      <c r="AC40" s="356">
        <f t="shared" si="19"/>
        <v>0</v>
      </c>
      <c r="AD40" s="177"/>
      <c r="AF40" s="1444" t="s">
        <v>20635</v>
      </c>
      <c r="AG40" s="276" t="s">
        <v>20879</v>
      </c>
      <c r="AH40" s="276" t="s">
        <v>20880</v>
      </c>
      <c r="AI40" s="276" t="s">
        <v>20881</v>
      </c>
      <c r="AJ40" s="276" t="s">
        <v>20882</v>
      </c>
      <c r="AK40" s="276" t="s">
        <v>20883</v>
      </c>
      <c r="AL40" s="276" t="s">
        <v>20884</v>
      </c>
      <c r="AM40" s="276" t="s">
        <v>20885</v>
      </c>
      <c r="AN40" s="276" t="s">
        <v>20886</v>
      </c>
      <c r="AO40" s="286" t="s">
        <v>20887</v>
      </c>
    </row>
    <row r="41" spans="2:41" s="70" customFormat="1" ht="33" customHeight="1" thickBot="1">
      <c r="B41" s="1444" t="s">
        <v>20643</v>
      </c>
      <c r="C41" s="241" t="s">
        <v>813</v>
      </c>
      <c r="D41" s="241">
        <v>3</v>
      </c>
      <c r="E41" s="1801">
        <v>0</v>
      </c>
      <c r="F41" s="1801">
        <v>0</v>
      </c>
      <c r="G41" s="1801">
        <v>0</v>
      </c>
      <c r="H41" s="1801">
        <v>0</v>
      </c>
      <c r="I41" s="1801">
        <v>0</v>
      </c>
      <c r="J41" s="1801">
        <v>0</v>
      </c>
      <c r="K41" s="1801">
        <v>0</v>
      </c>
      <c r="L41" s="1801">
        <v>0</v>
      </c>
      <c r="M41" s="303">
        <f t="shared" si="20"/>
        <v>0</v>
      </c>
      <c r="N41" s="52"/>
      <c r="O41" s="282" t="s">
        <v>20888</v>
      </c>
      <c r="Q41" s="685"/>
      <c r="S41" s="177"/>
      <c r="T41" s="355">
        <f t="shared" si="18"/>
        <v>0</v>
      </c>
      <c r="U41" s="177"/>
      <c r="V41" s="356">
        <f t="shared" si="19"/>
        <v>0</v>
      </c>
      <c r="W41" s="356">
        <f t="shared" si="19"/>
        <v>0</v>
      </c>
      <c r="X41" s="356">
        <f t="shared" si="19"/>
        <v>0</v>
      </c>
      <c r="Y41" s="356">
        <f t="shared" si="19"/>
        <v>0</v>
      </c>
      <c r="Z41" s="356">
        <f t="shared" si="19"/>
        <v>0</v>
      </c>
      <c r="AA41" s="356">
        <f t="shared" si="19"/>
        <v>0</v>
      </c>
      <c r="AB41" s="356">
        <f t="shared" si="19"/>
        <v>0</v>
      </c>
      <c r="AC41" s="356">
        <f t="shared" si="19"/>
        <v>0</v>
      </c>
      <c r="AD41" s="177"/>
      <c r="AF41" s="1444" t="s">
        <v>20643</v>
      </c>
      <c r="AG41" s="276" t="s">
        <v>20889</v>
      </c>
      <c r="AH41" s="276" t="s">
        <v>20890</v>
      </c>
      <c r="AI41" s="276" t="s">
        <v>20891</v>
      </c>
      <c r="AJ41" s="276" t="s">
        <v>20892</v>
      </c>
      <c r="AK41" s="276" t="s">
        <v>20893</v>
      </c>
      <c r="AL41" s="276" t="s">
        <v>20894</v>
      </c>
      <c r="AM41" s="276" t="s">
        <v>20895</v>
      </c>
      <c r="AN41" s="276" t="s">
        <v>20896</v>
      </c>
      <c r="AO41" s="286" t="s">
        <v>20897</v>
      </c>
    </row>
    <row r="42" spans="2:41" s="70" customFormat="1" ht="33" customHeight="1">
      <c r="B42" s="1444" t="s">
        <v>20651</v>
      </c>
      <c r="C42" s="241" t="s">
        <v>813</v>
      </c>
      <c r="D42" s="241">
        <v>3</v>
      </c>
      <c r="E42" s="1801">
        <v>0</v>
      </c>
      <c r="F42" s="1801">
        <v>0</v>
      </c>
      <c r="G42" s="1801">
        <v>0</v>
      </c>
      <c r="H42" s="1801">
        <v>0</v>
      </c>
      <c r="I42" s="1801">
        <v>0</v>
      </c>
      <c r="J42" s="1801">
        <v>0</v>
      </c>
      <c r="K42" s="1801">
        <v>0</v>
      </c>
      <c r="L42" s="1801">
        <v>0</v>
      </c>
      <c r="M42" s="303">
        <f t="shared" si="20"/>
        <v>0</v>
      </c>
      <c r="N42" s="52"/>
      <c r="O42" s="282" t="s">
        <v>20898</v>
      </c>
      <c r="Q42" s="685"/>
      <c r="S42" s="177"/>
      <c r="T42" s="355">
        <f t="shared" si="18"/>
        <v>0</v>
      </c>
      <c r="U42" s="177"/>
      <c r="V42" s="356">
        <f t="shared" si="19"/>
        <v>0</v>
      </c>
      <c r="W42" s="356">
        <f t="shared" si="19"/>
        <v>0</v>
      </c>
      <c r="X42" s="356">
        <f t="shared" si="19"/>
        <v>0</v>
      </c>
      <c r="Y42" s="356">
        <f t="shared" si="19"/>
        <v>0</v>
      </c>
      <c r="Z42" s="356">
        <f t="shared" si="19"/>
        <v>0</v>
      </c>
      <c r="AA42" s="356">
        <f t="shared" si="19"/>
        <v>0</v>
      </c>
      <c r="AB42" s="356">
        <f t="shared" si="19"/>
        <v>0</v>
      </c>
      <c r="AC42" s="356">
        <f t="shared" si="19"/>
        <v>0</v>
      </c>
      <c r="AD42" s="177"/>
      <c r="AF42" s="1444" t="s">
        <v>20651</v>
      </c>
      <c r="AG42" s="276" t="s">
        <v>20899</v>
      </c>
      <c r="AH42" s="276" t="s">
        <v>20900</v>
      </c>
      <c r="AI42" s="276" t="s">
        <v>20901</v>
      </c>
      <c r="AJ42" s="276" t="s">
        <v>20902</v>
      </c>
      <c r="AK42" s="276" t="s">
        <v>20903</v>
      </c>
      <c r="AL42" s="276" t="s">
        <v>20904</v>
      </c>
      <c r="AM42" s="276" t="s">
        <v>20905</v>
      </c>
      <c r="AN42" s="276" t="s">
        <v>20906</v>
      </c>
      <c r="AO42" s="286" t="s">
        <v>20907</v>
      </c>
    </row>
    <row r="43" spans="2:41" s="70" customFormat="1" ht="33" customHeight="1" thickBot="1">
      <c r="B43" s="1446" t="s">
        <v>20659</v>
      </c>
      <c r="C43" s="289" t="s">
        <v>813</v>
      </c>
      <c r="D43" s="289">
        <v>3</v>
      </c>
      <c r="E43" s="325">
        <f>IFERROR(SUM(E38:E42), 0)</f>
        <v>1.4470000000000001</v>
      </c>
      <c r="F43" s="325">
        <f t="shared" ref="F43:L43" si="21">IFERROR(SUM(F38:F42), 0)</f>
        <v>0.23499999999999999</v>
      </c>
      <c r="G43" s="325">
        <f t="shared" si="21"/>
        <v>6.0999999999999999E-2</v>
      </c>
      <c r="H43" s="325">
        <f t="shared" si="21"/>
        <v>1.605</v>
      </c>
      <c r="I43" s="325">
        <f t="shared" si="21"/>
        <v>5.0000000000000001E-3</v>
      </c>
      <c r="J43" s="325">
        <f t="shared" si="21"/>
        <v>7.4999999999999997E-2</v>
      </c>
      <c r="K43" s="325">
        <f t="shared" si="21"/>
        <v>0.85799999999999998</v>
      </c>
      <c r="L43" s="325">
        <f t="shared" si="21"/>
        <v>6.6000000000000003E-2</v>
      </c>
      <c r="M43" s="304">
        <f>IFERROR(SUM(E43:L43), 0)</f>
        <v>4.3519999999999994</v>
      </c>
      <c r="N43" s="52"/>
      <c r="O43" s="283" t="s">
        <v>20908</v>
      </c>
      <c r="Q43" s="686"/>
      <c r="S43" s="177"/>
      <c r="T43" s="355"/>
      <c r="U43" s="177"/>
      <c r="AD43" s="177"/>
      <c r="AF43" s="1446" t="s">
        <v>20659</v>
      </c>
      <c r="AG43" s="300" t="s">
        <v>20909</v>
      </c>
      <c r="AH43" s="300" t="s">
        <v>20910</v>
      </c>
      <c r="AI43" s="300" t="s">
        <v>20911</v>
      </c>
      <c r="AJ43" s="300" t="s">
        <v>20912</v>
      </c>
      <c r="AK43" s="300" t="s">
        <v>20913</v>
      </c>
      <c r="AL43" s="300" t="s">
        <v>20914</v>
      </c>
      <c r="AM43" s="300" t="s">
        <v>20915</v>
      </c>
      <c r="AN43" s="300" t="s">
        <v>20916</v>
      </c>
      <c r="AO43" s="290" t="s">
        <v>20917</v>
      </c>
    </row>
    <row r="44" spans="2:41" ht="32.25" customHeight="1"/>
    <row r="45" spans="2:41" ht="32.25" customHeight="1"/>
    <row r="46" spans="2:41" ht="32.25" customHeight="1"/>
    <row r="47" spans="2:41" ht="32.25" customHeight="1"/>
  </sheetData>
  <mergeCells count="23">
    <mergeCell ref="AL5:AN5"/>
    <mergeCell ref="B1:I1"/>
    <mergeCell ref="K1:N1"/>
    <mergeCell ref="AF1:AK1"/>
    <mergeCell ref="AM1:AO1"/>
    <mergeCell ref="B2:I2"/>
    <mergeCell ref="AF2:AM2"/>
    <mergeCell ref="B3:Q3"/>
    <mergeCell ref="AF3:AO3"/>
    <mergeCell ref="V4:AC4"/>
    <mergeCell ref="B5:B6"/>
    <mergeCell ref="C5:C6"/>
    <mergeCell ref="D5:D6"/>
    <mergeCell ref="E5:G5"/>
    <mergeCell ref="H5:I5"/>
    <mergeCell ref="J5:L5"/>
    <mergeCell ref="M5:M6"/>
    <mergeCell ref="AO5:AO6"/>
    <mergeCell ref="O5:O6"/>
    <mergeCell ref="Q5:Q6"/>
    <mergeCell ref="AF5:AF6"/>
    <mergeCell ref="AG5:AI5"/>
    <mergeCell ref="AJ5:AK5"/>
  </mergeCells>
  <conditionalFormatting sqref="T4:T12">
    <cfRule type="cellIs" dxfId="127" priority="23" operator="equal">
      <formula>0</formula>
    </cfRule>
  </conditionalFormatting>
  <conditionalFormatting sqref="T13">
    <cfRule type="cellIs" dxfId="126" priority="22" operator="equal">
      <formula>0</formula>
    </cfRule>
  </conditionalFormatting>
  <conditionalFormatting sqref="T17">
    <cfRule type="cellIs" dxfId="125" priority="21" operator="equal">
      <formula>0</formula>
    </cfRule>
  </conditionalFormatting>
  <conditionalFormatting sqref="T20:T22">
    <cfRule type="cellIs" dxfId="124" priority="20" operator="equal">
      <formula>0</formula>
    </cfRule>
  </conditionalFormatting>
  <conditionalFormatting sqref="T24">
    <cfRule type="cellIs" dxfId="123" priority="19" operator="equal">
      <formula>0</formula>
    </cfRule>
  </conditionalFormatting>
  <conditionalFormatting sqref="T28">
    <cfRule type="cellIs" dxfId="122" priority="18" operator="equal">
      <formula>0</formula>
    </cfRule>
  </conditionalFormatting>
  <conditionalFormatting sqref="T33">
    <cfRule type="cellIs" dxfId="121" priority="17" operator="equal">
      <formula>0</formula>
    </cfRule>
  </conditionalFormatting>
  <conditionalFormatting sqref="T34">
    <cfRule type="cellIs" dxfId="120" priority="16" operator="equal">
      <formula>0</formula>
    </cfRule>
  </conditionalFormatting>
  <conditionalFormatting sqref="T38:T42">
    <cfRule type="cellIs" dxfId="119" priority="15" operator="equal">
      <formula>0</formula>
    </cfRule>
  </conditionalFormatting>
  <conditionalFormatting sqref="T14:T15">
    <cfRule type="cellIs" dxfId="118" priority="14" operator="equal">
      <formula>0</formula>
    </cfRule>
  </conditionalFormatting>
  <conditionalFormatting sqref="T16">
    <cfRule type="cellIs" dxfId="117" priority="13" operator="equal">
      <formula>0</formula>
    </cfRule>
  </conditionalFormatting>
  <conditionalFormatting sqref="T19">
    <cfRule type="cellIs" dxfId="116" priority="12" operator="equal">
      <formula>0</formula>
    </cfRule>
  </conditionalFormatting>
  <conditionalFormatting sqref="T18">
    <cfRule type="cellIs" dxfId="115" priority="11" operator="equal">
      <formula>0</formula>
    </cfRule>
  </conditionalFormatting>
  <conditionalFormatting sqref="T23">
    <cfRule type="cellIs" dxfId="114" priority="10" operator="equal">
      <formula>0</formula>
    </cfRule>
  </conditionalFormatting>
  <conditionalFormatting sqref="T43">
    <cfRule type="cellIs" dxfId="113" priority="1" operator="equal">
      <formula>0</formula>
    </cfRule>
  </conditionalFormatting>
  <conditionalFormatting sqref="T25:T27">
    <cfRule type="cellIs" dxfId="112" priority="9" operator="equal">
      <formula>0</formula>
    </cfRule>
  </conditionalFormatting>
  <conditionalFormatting sqref="T29">
    <cfRule type="cellIs" dxfId="111" priority="8" operator="equal">
      <formula>0</formula>
    </cfRule>
  </conditionalFormatting>
  <conditionalFormatting sqref="T30">
    <cfRule type="cellIs" dxfId="110" priority="7" operator="equal">
      <formula>0</formula>
    </cfRule>
  </conditionalFormatting>
  <conditionalFormatting sqref="T32">
    <cfRule type="cellIs" dxfId="109" priority="6" operator="equal">
      <formula>0</formula>
    </cfRule>
  </conditionalFormatting>
  <conditionalFormatting sqref="T31">
    <cfRule type="cellIs" dxfId="108" priority="5" operator="equal">
      <formula>0</formula>
    </cfRule>
  </conditionalFormatting>
  <conditionalFormatting sqref="T35">
    <cfRule type="cellIs" dxfId="107" priority="4" operator="equal">
      <formula>0</formula>
    </cfRule>
  </conditionalFormatting>
  <conditionalFormatting sqref="T36">
    <cfRule type="cellIs" dxfId="106" priority="3" operator="equal">
      <formula>0</formula>
    </cfRule>
  </conditionalFormatting>
  <conditionalFormatting sqref="T37">
    <cfRule type="cellIs" dxfId="105" priority="2" operator="equal">
      <formula>0</formula>
    </cfRule>
  </conditionalFormatting>
  <dataValidations count="1">
    <dataValidation type="custom" allowBlank="1" showErrorMessage="1" errorTitle="Input Error" error="Please enter a numeric value." sqref="E33:L34 E28:L28 E24:L24 E17:L17 E13:L13 E38:L42" xr:uid="{50D5B60F-0337-49FE-A416-918C5D9C5C04}">
      <formula1>ISNUMBER(E13)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pageSetUpPr fitToPage="1"/>
  </sheetPr>
  <dimension ref="B1:AJ35"/>
  <sheetViews>
    <sheetView showGridLines="0" zoomScale="55" zoomScaleNormal="55" zoomScaleSheetLayoutView="100" workbookViewId="0">
      <selection activeCell="D17" sqref="D17:D31"/>
    </sheetView>
  </sheetViews>
  <sheetFormatPr defaultColWidth="9" defaultRowHeight="15.75" customHeight="1"/>
  <cols>
    <col min="1" max="1" width="1.625" style="1310" customWidth="1"/>
    <col min="2" max="2" width="37" style="1310" customWidth="1"/>
    <col min="3" max="3" width="7.125" style="1310" customWidth="1"/>
    <col min="4" max="4" width="5.5" style="1310" customWidth="1"/>
    <col min="5" max="16" width="12.5" style="1310" customWidth="1"/>
    <col min="17" max="17" width="1.5" style="1310" customWidth="1"/>
    <col min="18" max="18" width="12.5" style="1310" customWidth="1"/>
    <col min="19" max="19" width="1.625" style="1310" customWidth="1"/>
    <col min="20" max="20" width="33.625" style="1310" customWidth="1"/>
    <col min="21" max="22" width="1.625" style="1310" customWidth="1"/>
    <col min="23" max="23" width="24.625" style="1310" customWidth="1"/>
    <col min="24" max="24" width="1.625" style="1310" customWidth="1"/>
    <col min="25" max="25" width="5.625" style="1310" hidden="1" customWidth="1"/>
    <col min="26" max="29" width="6.125" style="1310" hidden="1" customWidth="1"/>
    <col min="30" max="30" width="1.5" style="1310" hidden="1" customWidth="1"/>
    <col min="31" max="31" width="5.625" style="1310" hidden="1" customWidth="1"/>
    <col min="32" max="32" width="6.125" style="1310" hidden="1" customWidth="1"/>
    <col min="33" max="33" width="5.625" style="1310" hidden="1" customWidth="1"/>
    <col min="34" max="34" width="6.125" style="1310" hidden="1" customWidth="1"/>
    <col min="35" max="35" width="5.125" style="1310" hidden="1" customWidth="1"/>
    <col min="36" max="36" width="1.625" style="1310" hidden="1" customWidth="1"/>
    <col min="37" max="37" width="1.625" style="1310" customWidth="1"/>
    <col min="38" max="16384" width="9" style="1310"/>
  </cols>
  <sheetData>
    <row r="1" spans="2:36" ht="29.25" customHeight="1">
      <c r="B1" s="2044" t="s">
        <v>725</v>
      </c>
      <c r="C1" s="2044"/>
      <c r="D1" s="2044"/>
      <c r="E1" s="2044"/>
      <c r="F1" s="2044"/>
      <c r="G1" s="2044"/>
      <c r="H1" s="2044"/>
      <c r="I1" s="2044"/>
      <c r="J1" s="113"/>
      <c r="K1" s="2044"/>
      <c r="L1" s="2044"/>
      <c r="M1" s="2044"/>
      <c r="N1" s="2044"/>
      <c r="O1" s="2044"/>
      <c r="P1" s="2044"/>
      <c r="V1" s="1377"/>
      <c r="X1" s="1377"/>
      <c r="AJ1" s="1377"/>
    </row>
    <row r="2" spans="2:36" ht="29.25" customHeight="1">
      <c r="B2" s="2044" t="s">
        <v>12</v>
      </c>
      <c r="C2" s="2044"/>
      <c r="D2" s="2044"/>
      <c r="E2" s="2044"/>
      <c r="F2" s="2044"/>
      <c r="G2" s="2044"/>
      <c r="H2" s="2044"/>
      <c r="I2" s="2044"/>
      <c r="J2" s="113"/>
      <c r="K2" s="49"/>
      <c r="L2" s="49"/>
      <c r="M2" s="49"/>
      <c r="N2" s="49"/>
      <c r="O2" s="49"/>
      <c r="P2" s="49"/>
      <c r="V2" s="1377"/>
      <c r="X2" s="1377"/>
      <c r="AJ2" s="1377"/>
    </row>
    <row r="3" spans="2:36" ht="45" customHeight="1">
      <c r="B3" s="2159" t="s">
        <v>726</v>
      </c>
      <c r="C3" s="2159"/>
      <c r="D3" s="2159"/>
      <c r="E3" s="2159"/>
      <c r="F3" s="2159"/>
      <c r="G3" s="2159"/>
      <c r="H3" s="2159"/>
      <c r="I3" s="2159"/>
      <c r="J3" s="2159"/>
      <c r="K3" s="2159"/>
      <c r="L3" s="2159"/>
      <c r="M3" s="2159"/>
      <c r="N3" s="2159"/>
      <c r="O3" s="2159"/>
      <c r="P3" s="2159"/>
      <c r="Q3" s="2159"/>
      <c r="R3" s="2159"/>
      <c r="S3" s="2159"/>
      <c r="T3" s="2159"/>
      <c r="V3" s="1377"/>
      <c r="W3" s="265" t="s">
        <v>798</v>
      </c>
      <c r="X3" s="1377"/>
      <c r="AJ3" s="1377"/>
    </row>
    <row r="4" spans="2:36" ht="15" customHeight="1" thickBot="1">
      <c r="B4" s="71"/>
      <c r="C4" s="71"/>
      <c r="D4" s="71"/>
      <c r="E4" s="1802"/>
      <c r="F4" s="1803"/>
      <c r="G4" s="1803"/>
      <c r="H4" s="1803"/>
      <c r="I4" s="1803"/>
      <c r="J4" s="1803"/>
      <c r="K4" s="1803"/>
      <c r="L4" s="1803"/>
      <c r="M4" s="1803"/>
      <c r="N4" s="1803"/>
      <c r="O4" s="1803"/>
      <c r="P4" s="1803"/>
      <c r="Q4" s="1803"/>
      <c r="S4" s="70"/>
      <c r="T4" s="70"/>
      <c r="U4" s="70"/>
      <c r="V4" s="1377"/>
      <c r="X4" s="1377"/>
      <c r="AJ4" s="1377"/>
    </row>
    <row r="5" spans="2:36" s="73" customFormat="1" ht="29.25" customHeight="1">
      <c r="B5" s="2186" t="s">
        <v>800</v>
      </c>
      <c r="C5" s="2189" t="s">
        <v>801</v>
      </c>
      <c r="D5" s="2189" t="s">
        <v>20918</v>
      </c>
      <c r="E5" s="2168" t="s">
        <v>20919</v>
      </c>
      <c r="F5" s="2168"/>
      <c r="G5" s="2168"/>
      <c r="H5" s="2168"/>
      <c r="I5" s="2168"/>
      <c r="J5" s="2168"/>
      <c r="K5" s="2168" t="s">
        <v>20920</v>
      </c>
      <c r="L5" s="2168"/>
      <c r="M5" s="2168"/>
      <c r="N5" s="2168"/>
      <c r="O5" s="2168"/>
      <c r="P5" s="2169"/>
      <c r="R5" s="2134" t="s">
        <v>806</v>
      </c>
      <c r="T5" s="2134" t="s">
        <v>807</v>
      </c>
      <c r="V5" s="178"/>
      <c r="X5" s="178"/>
      <c r="AJ5" s="178"/>
    </row>
    <row r="6" spans="2:36" s="73" customFormat="1" ht="15" customHeight="1">
      <c r="B6" s="2187"/>
      <c r="C6" s="2190"/>
      <c r="D6" s="2190"/>
      <c r="E6" s="2182" t="s">
        <v>1736</v>
      </c>
      <c r="F6" s="2182" t="s">
        <v>2742</v>
      </c>
      <c r="G6" s="2182"/>
      <c r="H6" s="2182"/>
      <c r="I6" s="2182"/>
      <c r="J6" s="2182" t="s">
        <v>1016</v>
      </c>
      <c r="K6" s="2182" t="s">
        <v>1736</v>
      </c>
      <c r="L6" s="2182" t="s">
        <v>2742</v>
      </c>
      <c r="M6" s="2182"/>
      <c r="N6" s="2182"/>
      <c r="O6" s="2182"/>
      <c r="P6" s="2184" t="s">
        <v>1016</v>
      </c>
      <c r="R6" s="2135"/>
      <c r="T6" s="2135"/>
      <c r="V6" s="178"/>
      <c r="X6" s="178"/>
      <c r="AJ6" s="178"/>
    </row>
    <row r="7" spans="2:36" s="73" customFormat="1" ht="30" customHeight="1" thickBot="1">
      <c r="B7" s="2188"/>
      <c r="C7" s="2191"/>
      <c r="D7" s="2191"/>
      <c r="E7" s="2183"/>
      <c r="F7" s="1804" t="s">
        <v>20493</v>
      </c>
      <c r="G7" s="1804" t="s">
        <v>20494</v>
      </c>
      <c r="H7" s="1804" t="s">
        <v>20495</v>
      </c>
      <c r="I7" s="1804" t="s">
        <v>20496</v>
      </c>
      <c r="J7" s="2183"/>
      <c r="K7" s="2183"/>
      <c r="L7" s="1804" t="s">
        <v>20493</v>
      </c>
      <c r="M7" s="1804" t="s">
        <v>20494</v>
      </c>
      <c r="N7" s="1804" t="s">
        <v>20495</v>
      </c>
      <c r="O7" s="1804" t="s">
        <v>20496</v>
      </c>
      <c r="P7" s="2185"/>
      <c r="R7" s="2136"/>
      <c r="T7" s="2136"/>
      <c r="V7" s="178"/>
      <c r="W7" s="189"/>
      <c r="X7" s="178"/>
      <c r="AJ7" s="178"/>
    </row>
    <row r="8" spans="2:36" s="73" customFormat="1" ht="15" customHeight="1" thickBot="1">
      <c r="B8" s="1805"/>
      <c r="C8" s="1805"/>
      <c r="D8" s="1805"/>
      <c r="E8" s="1806"/>
      <c r="F8" s="1806"/>
      <c r="G8" s="1806"/>
      <c r="H8" s="1806"/>
      <c r="I8" s="1806"/>
      <c r="J8" s="1806"/>
      <c r="K8" s="1806"/>
      <c r="L8" s="1806"/>
      <c r="M8" s="1806"/>
      <c r="N8" s="1806"/>
      <c r="O8" s="1806"/>
      <c r="P8" s="1806"/>
      <c r="R8" s="70"/>
      <c r="V8" s="178"/>
      <c r="X8" s="178"/>
      <c r="Y8" s="2031" t="s">
        <v>799</v>
      </c>
      <c r="Z8" s="2031"/>
      <c r="AA8" s="2031"/>
      <c r="AB8" s="2174"/>
      <c r="AC8" s="2174"/>
      <c r="AE8" s="2031" t="s">
        <v>799</v>
      </c>
      <c r="AF8" s="2031"/>
      <c r="AG8" s="2031"/>
      <c r="AH8" s="2174"/>
      <c r="AI8" s="2174"/>
      <c r="AJ8" s="178"/>
    </row>
    <row r="9" spans="2:36" s="73" customFormat="1" ht="21" customHeight="1" thickBot="1">
      <c r="B9" s="233" t="s">
        <v>20921</v>
      </c>
      <c r="C9" s="416"/>
      <c r="D9" s="416"/>
      <c r="E9" s="376"/>
      <c r="F9" s="376"/>
      <c r="G9" s="1806"/>
      <c r="H9" s="1806"/>
      <c r="I9" s="1806"/>
      <c r="J9" s="1806"/>
      <c r="K9" s="1806"/>
      <c r="L9" s="1806"/>
      <c r="M9" s="1806"/>
      <c r="N9" s="1806"/>
      <c r="O9" s="1806"/>
      <c r="P9" s="1806"/>
      <c r="R9" s="70"/>
      <c r="V9" s="178"/>
      <c r="X9" s="178"/>
      <c r="Y9" s="198" t="s">
        <v>808</v>
      </c>
      <c r="AE9" s="198" t="s">
        <v>808</v>
      </c>
      <c r="AJ9" s="178"/>
    </row>
    <row r="10" spans="2:36" s="73" customFormat="1" ht="33" customHeight="1" thickBot="1">
      <c r="B10" s="1288" t="s">
        <v>20922</v>
      </c>
      <c r="C10" s="224" t="s">
        <v>813</v>
      </c>
      <c r="D10" s="224">
        <v>3</v>
      </c>
      <c r="E10" s="857">
        <v>0</v>
      </c>
      <c r="F10" s="857">
        <v>0</v>
      </c>
      <c r="G10" s="857">
        <v>0</v>
      </c>
      <c r="H10" s="857">
        <v>0.94499999999999995</v>
      </c>
      <c r="I10" s="857">
        <v>0.55500000000000005</v>
      </c>
      <c r="J10" s="334">
        <f>IFERROR(SUM(E10:I10), 0)</f>
        <v>1.5</v>
      </c>
      <c r="K10" s="857">
        <v>0</v>
      </c>
      <c r="L10" s="857">
        <v>0</v>
      </c>
      <c r="M10" s="857">
        <v>0</v>
      </c>
      <c r="N10" s="857">
        <v>0</v>
      </c>
      <c r="O10" s="857">
        <v>0</v>
      </c>
      <c r="P10" s="335">
        <f>IFERROR(SUM(K10:O10), 0)</f>
        <v>0</v>
      </c>
      <c r="R10" s="230" t="s">
        <v>20923</v>
      </c>
      <c r="T10" s="685"/>
      <c r="V10" s="178"/>
      <c r="W10" s="355">
        <f t="shared" ref="W10:W19" si="0">IF( SUM( Y10:AI10 ) = 0, 0, $Y$9 )</f>
        <v>0</v>
      </c>
      <c r="X10" s="178"/>
      <c r="Y10" s="356">
        <f t="shared" ref="Y10:AC19" si="1" xml:space="preserve"> IF( ISNUMBER( E10 ), 0, 1 )</f>
        <v>0</v>
      </c>
      <c r="Z10" s="356">
        <f t="shared" si="1"/>
        <v>0</v>
      </c>
      <c r="AA10" s="356">
        <f t="shared" si="1"/>
        <v>0</v>
      </c>
      <c r="AB10" s="356">
        <f t="shared" si="1"/>
        <v>0</v>
      </c>
      <c r="AC10" s="356">
        <f t="shared" si="1"/>
        <v>0</v>
      </c>
      <c r="AE10" s="356">
        <f t="shared" ref="AE10:AI19" si="2" xml:space="preserve"> IF( ISNUMBER( K10 ), 0, 1 )</f>
        <v>0</v>
      </c>
      <c r="AF10" s="356">
        <f t="shared" si="2"/>
        <v>0</v>
      </c>
      <c r="AG10" s="356">
        <f t="shared" si="2"/>
        <v>0</v>
      </c>
      <c r="AH10" s="356">
        <f t="shared" si="2"/>
        <v>0</v>
      </c>
      <c r="AI10" s="356">
        <f t="shared" si="2"/>
        <v>0</v>
      </c>
      <c r="AJ10" s="178"/>
    </row>
    <row r="11" spans="2:36" s="73" customFormat="1" ht="33" customHeight="1" thickBot="1">
      <c r="B11" s="1289" t="s">
        <v>20924</v>
      </c>
      <c r="C11" s="220" t="s">
        <v>813</v>
      </c>
      <c r="D11" s="220">
        <v>3</v>
      </c>
      <c r="E11" s="858">
        <v>0</v>
      </c>
      <c r="F11" s="858">
        <v>0</v>
      </c>
      <c r="G11" s="858">
        <v>0</v>
      </c>
      <c r="H11" s="858">
        <v>2.1619999999999999</v>
      </c>
      <c r="I11" s="858">
        <v>0</v>
      </c>
      <c r="J11" s="333">
        <f t="shared" ref="J11:J19" si="3">IFERROR(SUM(E11:I11), 0)</f>
        <v>2.1619999999999999</v>
      </c>
      <c r="K11" s="858">
        <v>0</v>
      </c>
      <c r="L11" s="858">
        <v>0</v>
      </c>
      <c r="M11" s="858">
        <v>0</v>
      </c>
      <c r="N11" s="858">
        <v>0</v>
      </c>
      <c r="O11" s="858">
        <v>0</v>
      </c>
      <c r="P11" s="336">
        <f>IFERROR(SUM(K11:O11), 0)</f>
        <v>0</v>
      </c>
      <c r="R11" s="231" t="s">
        <v>20925</v>
      </c>
      <c r="T11" s="685"/>
      <c r="V11" s="178"/>
      <c r="W11" s="355">
        <f t="shared" si="0"/>
        <v>0</v>
      </c>
      <c r="X11" s="178"/>
      <c r="Y11" s="356">
        <f t="shared" si="1"/>
        <v>0</v>
      </c>
      <c r="Z11" s="356">
        <f t="shared" si="1"/>
        <v>0</v>
      </c>
      <c r="AA11" s="356">
        <f t="shared" si="1"/>
        <v>0</v>
      </c>
      <c r="AB11" s="356">
        <f t="shared" si="1"/>
        <v>0</v>
      </c>
      <c r="AC11" s="356">
        <f t="shared" si="1"/>
        <v>0</v>
      </c>
      <c r="AE11" s="356">
        <f t="shared" si="2"/>
        <v>0</v>
      </c>
      <c r="AF11" s="356">
        <f t="shared" si="2"/>
        <v>0</v>
      </c>
      <c r="AG11" s="356">
        <f t="shared" si="2"/>
        <v>0</v>
      </c>
      <c r="AH11" s="356">
        <f t="shared" si="2"/>
        <v>0</v>
      </c>
      <c r="AI11" s="356">
        <f t="shared" si="2"/>
        <v>0</v>
      </c>
      <c r="AJ11" s="178"/>
    </row>
    <row r="12" spans="2:36" s="73" customFormat="1" ht="33" customHeight="1" thickBot="1">
      <c r="B12" s="1289" t="s">
        <v>20926</v>
      </c>
      <c r="C12" s="220" t="s">
        <v>813</v>
      </c>
      <c r="D12" s="220">
        <v>3</v>
      </c>
      <c r="E12" s="858">
        <v>0</v>
      </c>
      <c r="F12" s="858">
        <v>0.17899999999999999</v>
      </c>
      <c r="G12" s="858">
        <v>0</v>
      </c>
      <c r="H12" s="858">
        <v>0</v>
      </c>
      <c r="I12" s="858">
        <v>0</v>
      </c>
      <c r="J12" s="333">
        <f t="shared" si="3"/>
        <v>0.17899999999999999</v>
      </c>
      <c r="K12" s="858">
        <v>0</v>
      </c>
      <c r="L12" s="858">
        <v>0</v>
      </c>
      <c r="M12" s="858">
        <v>0</v>
      </c>
      <c r="N12" s="858">
        <v>0</v>
      </c>
      <c r="O12" s="858">
        <v>0</v>
      </c>
      <c r="P12" s="336">
        <f t="shared" ref="P12:P19" si="4">IFERROR(SUM(K12:O12), 0)</f>
        <v>0</v>
      </c>
      <c r="R12" s="231" t="s">
        <v>20927</v>
      </c>
      <c r="T12" s="685"/>
      <c r="V12" s="178"/>
      <c r="W12" s="355">
        <f t="shared" si="0"/>
        <v>0</v>
      </c>
      <c r="X12" s="178"/>
      <c r="Y12" s="356">
        <f t="shared" si="1"/>
        <v>0</v>
      </c>
      <c r="Z12" s="356">
        <f t="shared" si="1"/>
        <v>0</v>
      </c>
      <c r="AA12" s="356">
        <f t="shared" si="1"/>
        <v>0</v>
      </c>
      <c r="AB12" s="356">
        <f t="shared" si="1"/>
        <v>0</v>
      </c>
      <c r="AC12" s="356">
        <f t="shared" si="1"/>
        <v>0</v>
      </c>
      <c r="AE12" s="356">
        <f t="shared" si="2"/>
        <v>0</v>
      </c>
      <c r="AF12" s="356">
        <f t="shared" si="2"/>
        <v>0</v>
      </c>
      <c r="AG12" s="356">
        <f t="shared" si="2"/>
        <v>0</v>
      </c>
      <c r="AH12" s="356">
        <f t="shared" si="2"/>
        <v>0</v>
      </c>
      <c r="AI12" s="356">
        <f t="shared" si="2"/>
        <v>0</v>
      </c>
      <c r="AJ12" s="178"/>
    </row>
    <row r="13" spans="2:36" s="73" customFormat="1" ht="33" customHeight="1" thickBot="1">
      <c r="B13" s="1289" t="s">
        <v>20928</v>
      </c>
      <c r="C13" s="220" t="s">
        <v>813</v>
      </c>
      <c r="D13" s="220">
        <v>3</v>
      </c>
      <c r="E13" s="858">
        <v>0</v>
      </c>
      <c r="F13" s="858">
        <v>0.23300000000000001</v>
      </c>
      <c r="G13" s="858">
        <v>0</v>
      </c>
      <c r="H13" s="858">
        <v>0</v>
      </c>
      <c r="I13" s="858">
        <v>0</v>
      </c>
      <c r="J13" s="333">
        <f t="shared" si="3"/>
        <v>0.23300000000000001</v>
      </c>
      <c r="K13" s="858">
        <v>0</v>
      </c>
      <c r="L13" s="858">
        <v>0</v>
      </c>
      <c r="M13" s="858">
        <v>0</v>
      </c>
      <c r="N13" s="858">
        <v>0</v>
      </c>
      <c r="O13" s="858">
        <v>0</v>
      </c>
      <c r="P13" s="336">
        <f t="shared" si="4"/>
        <v>0</v>
      </c>
      <c r="R13" s="231" t="s">
        <v>20929</v>
      </c>
      <c r="T13" s="685"/>
      <c r="V13" s="178"/>
      <c r="W13" s="355">
        <f t="shared" si="0"/>
        <v>0</v>
      </c>
      <c r="X13" s="178"/>
      <c r="Y13" s="356">
        <f t="shared" si="1"/>
        <v>0</v>
      </c>
      <c r="Z13" s="356">
        <f t="shared" si="1"/>
        <v>0</v>
      </c>
      <c r="AA13" s="356">
        <f t="shared" si="1"/>
        <v>0</v>
      </c>
      <c r="AB13" s="356">
        <f t="shared" si="1"/>
        <v>0</v>
      </c>
      <c r="AC13" s="356">
        <f t="shared" si="1"/>
        <v>0</v>
      </c>
      <c r="AE13" s="356">
        <f t="shared" si="2"/>
        <v>0</v>
      </c>
      <c r="AF13" s="356">
        <f t="shared" si="2"/>
        <v>0</v>
      </c>
      <c r="AG13" s="356">
        <f t="shared" si="2"/>
        <v>0</v>
      </c>
      <c r="AH13" s="356">
        <f t="shared" si="2"/>
        <v>0</v>
      </c>
      <c r="AI13" s="356">
        <f t="shared" si="2"/>
        <v>0</v>
      </c>
      <c r="AJ13" s="178"/>
    </row>
    <row r="14" spans="2:36" s="73" customFormat="1" ht="33" customHeight="1" thickBot="1">
      <c r="B14" s="1289" t="s">
        <v>20930</v>
      </c>
      <c r="C14" s="220" t="s">
        <v>813</v>
      </c>
      <c r="D14" s="220">
        <v>3</v>
      </c>
      <c r="E14" s="858">
        <v>1.4730000000000001</v>
      </c>
      <c r="F14" s="858">
        <v>0</v>
      </c>
      <c r="G14" s="858">
        <v>0</v>
      </c>
      <c r="H14" s="858">
        <v>0</v>
      </c>
      <c r="I14" s="858">
        <v>0</v>
      </c>
      <c r="J14" s="333">
        <f t="shared" si="3"/>
        <v>1.4730000000000001</v>
      </c>
      <c r="K14" s="858">
        <v>0</v>
      </c>
      <c r="L14" s="858">
        <v>0</v>
      </c>
      <c r="M14" s="858">
        <v>0</v>
      </c>
      <c r="N14" s="858">
        <v>0</v>
      </c>
      <c r="O14" s="858">
        <v>0</v>
      </c>
      <c r="P14" s="336">
        <f t="shared" si="4"/>
        <v>0</v>
      </c>
      <c r="R14" s="231" t="s">
        <v>20931</v>
      </c>
      <c r="T14" s="685"/>
      <c r="V14" s="178"/>
      <c r="W14" s="355">
        <f t="shared" si="0"/>
        <v>0</v>
      </c>
      <c r="X14" s="178"/>
      <c r="Y14" s="356">
        <f t="shared" si="1"/>
        <v>0</v>
      </c>
      <c r="Z14" s="356">
        <f t="shared" si="1"/>
        <v>0</v>
      </c>
      <c r="AA14" s="356">
        <f t="shared" si="1"/>
        <v>0</v>
      </c>
      <c r="AB14" s="356">
        <f t="shared" si="1"/>
        <v>0</v>
      </c>
      <c r="AC14" s="356">
        <f t="shared" si="1"/>
        <v>0</v>
      </c>
      <c r="AE14" s="356">
        <f t="shared" si="2"/>
        <v>0</v>
      </c>
      <c r="AF14" s="356">
        <f t="shared" si="2"/>
        <v>0</v>
      </c>
      <c r="AG14" s="356">
        <f t="shared" si="2"/>
        <v>0</v>
      </c>
      <c r="AH14" s="356">
        <f t="shared" si="2"/>
        <v>0</v>
      </c>
      <c r="AI14" s="356">
        <f t="shared" si="2"/>
        <v>0</v>
      </c>
      <c r="AJ14" s="178"/>
    </row>
    <row r="15" spans="2:36" s="73" customFormat="1" ht="33" customHeight="1" thickBot="1">
      <c r="B15" s="1289" t="s">
        <v>20932</v>
      </c>
      <c r="C15" s="220" t="s">
        <v>813</v>
      </c>
      <c r="D15" s="220">
        <v>3</v>
      </c>
      <c r="E15" s="858">
        <v>0.94199999999999995</v>
      </c>
      <c r="F15" s="858">
        <v>0</v>
      </c>
      <c r="G15" s="858">
        <v>0</v>
      </c>
      <c r="H15" s="858">
        <v>0</v>
      </c>
      <c r="I15" s="858">
        <v>0</v>
      </c>
      <c r="J15" s="333">
        <f t="shared" si="3"/>
        <v>0.94199999999999995</v>
      </c>
      <c r="K15" s="858">
        <v>0</v>
      </c>
      <c r="L15" s="858">
        <v>0</v>
      </c>
      <c r="M15" s="858">
        <v>0</v>
      </c>
      <c r="N15" s="858">
        <v>0</v>
      </c>
      <c r="O15" s="858">
        <v>0</v>
      </c>
      <c r="P15" s="336">
        <f t="shared" si="4"/>
        <v>0</v>
      </c>
      <c r="R15" s="231" t="s">
        <v>20933</v>
      </c>
      <c r="T15" s="685"/>
      <c r="V15" s="178"/>
      <c r="W15" s="355">
        <f t="shared" si="0"/>
        <v>0</v>
      </c>
      <c r="X15" s="178"/>
      <c r="Y15" s="356">
        <f t="shared" si="1"/>
        <v>0</v>
      </c>
      <c r="Z15" s="356">
        <f t="shared" si="1"/>
        <v>0</v>
      </c>
      <c r="AA15" s="356">
        <f t="shared" si="1"/>
        <v>0</v>
      </c>
      <c r="AB15" s="356">
        <f t="shared" si="1"/>
        <v>0</v>
      </c>
      <c r="AC15" s="356">
        <f t="shared" si="1"/>
        <v>0</v>
      </c>
      <c r="AE15" s="356">
        <f t="shared" si="2"/>
        <v>0</v>
      </c>
      <c r="AF15" s="356">
        <f t="shared" si="2"/>
        <v>0</v>
      </c>
      <c r="AG15" s="356">
        <f t="shared" si="2"/>
        <v>0</v>
      </c>
      <c r="AH15" s="356">
        <f t="shared" si="2"/>
        <v>0</v>
      </c>
      <c r="AI15" s="356">
        <f t="shared" si="2"/>
        <v>0</v>
      </c>
      <c r="AJ15" s="178"/>
    </row>
    <row r="16" spans="2:36" s="73" customFormat="1" ht="33" customHeight="1" thickBot="1">
      <c r="B16" s="1289" t="s">
        <v>20934</v>
      </c>
      <c r="C16" s="220" t="s">
        <v>813</v>
      </c>
      <c r="D16" s="220">
        <v>3</v>
      </c>
      <c r="E16" s="858">
        <v>0</v>
      </c>
      <c r="F16" s="858">
        <v>0</v>
      </c>
      <c r="G16" s="858">
        <v>0</v>
      </c>
      <c r="H16" s="858">
        <v>0</v>
      </c>
      <c r="I16" s="858">
        <v>0</v>
      </c>
      <c r="J16" s="333">
        <f t="shared" si="3"/>
        <v>0</v>
      </c>
      <c r="K16" s="858">
        <v>0</v>
      </c>
      <c r="L16" s="858">
        <v>0</v>
      </c>
      <c r="M16" s="858">
        <v>0</v>
      </c>
      <c r="N16" s="858">
        <v>0</v>
      </c>
      <c r="O16" s="858">
        <v>0</v>
      </c>
      <c r="P16" s="336">
        <f t="shared" si="4"/>
        <v>0</v>
      </c>
      <c r="R16" s="231" t="s">
        <v>20935</v>
      </c>
      <c r="T16" s="685"/>
      <c r="V16" s="178"/>
      <c r="W16" s="355">
        <f t="shared" si="0"/>
        <v>0</v>
      </c>
      <c r="X16" s="178"/>
      <c r="Y16" s="356">
        <f t="shared" si="1"/>
        <v>0</v>
      </c>
      <c r="Z16" s="356">
        <f t="shared" si="1"/>
        <v>0</v>
      </c>
      <c r="AA16" s="356">
        <f t="shared" si="1"/>
        <v>0</v>
      </c>
      <c r="AB16" s="356">
        <f t="shared" si="1"/>
        <v>0</v>
      </c>
      <c r="AC16" s="356">
        <f t="shared" si="1"/>
        <v>0</v>
      </c>
      <c r="AE16" s="356">
        <f t="shared" si="2"/>
        <v>0</v>
      </c>
      <c r="AF16" s="356">
        <f t="shared" si="2"/>
        <v>0</v>
      </c>
      <c r="AG16" s="356">
        <f t="shared" si="2"/>
        <v>0</v>
      </c>
      <c r="AH16" s="356">
        <f t="shared" si="2"/>
        <v>0</v>
      </c>
      <c r="AI16" s="356">
        <f t="shared" si="2"/>
        <v>0</v>
      </c>
      <c r="AJ16" s="178"/>
    </row>
    <row r="17" spans="2:36" s="73" customFormat="1" ht="33" customHeight="1" thickBot="1">
      <c r="B17" s="1289" t="s">
        <v>20936</v>
      </c>
      <c r="C17" s="220" t="s">
        <v>813</v>
      </c>
      <c r="D17" s="220">
        <v>3</v>
      </c>
      <c r="E17" s="858">
        <v>0</v>
      </c>
      <c r="F17" s="858">
        <v>0</v>
      </c>
      <c r="G17" s="858">
        <v>0</v>
      </c>
      <c r="H17" s="858">
        <v>0</v>
      </c>
      <c r="I17" s="858">
        <v>0</v>
      </c>
      <c r="J17" s="333">
        <f t="shared" si="3"/>
        <v>0</v>
      </c>
      <c r="K17" s="858">
        <v>0</v>
      </c>
      <c r="L17" s="858">
        <v>0</v>
      </c>
      <c r="M17" s="858">
        <v>0</v>
      </c>
      <c r="N17" s="858">
        <v>0</v>
      </c>
      <c r="O17" s="858">
        <v>0</v>
      </c>
      <c r="P17" s="336">
        <f t="shared" si="4"/>
        <v>0</v>
      </c>
      <c r="R17" s="231" t="s">
        <v>20937</v>
      </c>
      <c r="T17" s="685"/>
      <c r="V17" s="178"/>
      <c r="W17" s="355">
        <f t="shared" si="0"/>
        <v>0</v>
      </c>
      <c r="X17" s="178"/>
      <c r="Y17" s="356">
        <f t="shared" si="1"/>
        <v>0</v>
      </c>
      <c r="Z17" s="356">
        <f t="shared" si="1"/>
        <v>0</v>
      </c>
      <c r="AA17" s="356">
        <f t="shared" si="1"/>
        <v>0</v>
      </c>
      <c r="AB17" s="356">
        <f t="shared" si="1"/>
        <v>0</v>
      </c>
      <c r="AC17" s="356">
        <f t="shared" si="1"/>
        <v>0</v>
      </c>
      <c r="AE17" s="356">
        <f t="shared" si="2"/>
        <v>0</v>
      </c>
      <c r="AF17" s="356">
        <f t="shared" si="2"/>
        <v>0</v>
      </c>
      <c r="AG17" s="356">
        <f t="shared" si="2"/>
        <v>0</v>
      </c>
      <c r="AH17" s="356">
        <f t="shared" si="2"/>
        <v>0</v>
      </c>
      <c r="AI17" s="356">
        <f t="shared" si="2"/>
        <v>0</v>
      </c>
      <c r="AJ17" s="178"/>
    </row>
    <row r="18" spans="2:36" s="73" customFormat="1" ht="33" customHeight="1" thickBot="1">
      <c r="B18" s="1289" t="s">
        <v>20938</v>
      </c>
      <c r="C18" s="220" t="s">
        <v>813</v>
      </c>
      <c r="D18" s="220">
        <v>3</v>
      </c>
      <c r="E18" s="858">
        <v>0</v>
      </c>
      <c r="F18" s="858">
        <v>0</v>
      </c>
      <c r="G18" s="858">
        <v>0</v>
      </c>
      <c r="H18" s="858">
        <v>0</v>
      </c>
      <c r="I18" s="858">
        <v>0</v>
      </c>
      <c r="J18" s="333">
        <f t="shared" si="3"/>
        <v>0</v>
      </c>
      <c r="K18" s="858">
        <v>0</v>
      </c>
      <c r="L18" s="858">
        <v>0</v>
      </c>
      <c r="M18" s="858">
        <v>0</v>
      </c>
      <c r="N18" s="858">
        <v>0</v>
      </c>
      <c r="O18" s="858">
        <v>0</v>
      </c>
      <c r="P18" s="336">
        <f t="shared" si="4"/>
        <v>0</v>
      </c>
      <c r="R18" s="231" t="s">
        <v>20939</v>
      </c>
      <c r="T18" s="685"/>
      <c r="V18" s="178"/>
      <c r="W18" s="355">
        <f t="shared" si="0"/>
        <v>0</v>
      </c>
      <c r="X18" s="178"/>
      <c r="Y18" s="356">
        <f t="shared" si="1"/>
        <v>0</v>
      </c>
      <c r="Z18" s="356">
        <f t="shared" si="1"/>
        <v>0</v>
      </c>
      <c r="AA18" s="356">
        <f t="shared" si="1"/>
        <v>0</v>
      </c>
      <c r="AB18" s="356">
        <f t="shared" si="1"/>
        <v>0</v>
      </c>
      <c r="AC18" s="356">
        <f t="shared" si="1"/>
        <v>0</v>
      </c>
      <c r="AE18" s="356">
        <f t="shared" si="2"/>
        <v>0</v>
      </c>
      <c r="AF18" s="356">
        <f t="shared" si="2"/>
        <v>0</v>
      </c>
      <c r="AG18" s="356">
        <f t="shared" si="2"/>
        <v>0</v>
      </c>
      <c r="AH18" s="356">
        <f t="shared" si="2"/>
        <v>0</v>
      </c>
      <c r="AI18" s="356">
        <f t="shared" si="2"/>
        <v>0</v>
      </c>
      <c r="AJ18" s="178"/>
    </row>
    <row r="19" spans="2:36" s="73" customFormat="1" ht="33" customHeight="1">
      <c r="B19" s="1289" t="s">
        <v>20940</v>
      </c>
      <c r="C19" s="220" t="s">
        <v>813</v>
      </c>
      <c r="D19" s="220">
        <v>3</v>
      </c>
      <c r="E19" s="858">
        <v>0</v>
      </c>
      <c r="F19" s="858">
        <v>0</v>
      </c>
      <c r="G19" s="858">
        <v>0</v>
      </c>
      <c r="H19" s="858">
        <v>0</v>
      </c>
      <c r="I19" s="858">
        <v>0</v>
      </c>
      <c r="J19" s="333">
        <f t="shared" si="3"/>
        <v>0</v>
      </c>
      <c r="K19" s="858">
        <v>0</v>
      </c>
      <c r="L19" s="858">
        <v>0</v>
      </c>
      <c r="M19" s="858">
        <v>0</v>
      </c>
      <c r="N19" s="858">
        <v>0</v>
      </c>
      <c r="O19" s="858">
        <v>0</v>
      </c>
      <c r="P19" s="336">
        <f t="shared" si="4"/>
        <v>0</v>
      </c>
      <c r="R19" s="231" t="s">
        <v>20941</v>
      </c>
      <c r="T19" s="685"/>
      <c r="V19" s="178"/>
      <c r="W19" s="355">
        <f t="shared" si="0"/>
        <v>0</v>
      </c>
      <c r="X19" s="178"/>
      <c r="Y19" s="356">
        <f t="shared" si="1"/>
        <v>0</v>
      </c>
      <c r="Z19" s="356">
        <f t="shared" si="1"/>
        <v>0</v>
      </c>
      <c r="AA19" s="356">
        <f t="shared" si="1"/>
        <v>0</v>
      </c>
      <c r="AB19" s="356">
        <f t="shared" si="1"/>
        <v>0</v>
      </c>
      <c r="AC19" s="356">
        <f t="shared" si="1"/>
        <v>0</v>
      </c>
      <c r="AE19" s="356">
        <f t="shared" si="2"/>
        <v>0</v>
      </c>
      <c r="AF19" s="356">
        <f t="shared" si="2"/>
        <v>0</v>
      </c>
      <c r="AG19" s="356">
        <f t="shared" si="2"/>
        <v>0</v>
      </c>
      <c r="AH19" s="356">
        <f t="shared" si="2"/>
        <v>0</v>
      </c>
      <c r="AI19" s="356">
        <f t="shared" si="2"/>
        <v>0</v>
      </c>
      <c r="AJ19" s="178"/>
    </row>
    <row r="20" spans="2:36" s="73" customFormat="1" ht="33" customHeight="1" thickBot="1">
      <c r="B20" s="1431" t="s">
        <v>20942</v>
      </c>
      <c r="C20" s="227" t="s">
        <v>813</v>
      </c>
      <c r="D20" s="227">
        <v>3</v>
      </c>
      <c r="E20" s="234">
        <f>IFERROR(SUM(E10:E19), 0)</f>
        <v>2.415</v>
      </c>
      <c r="F20" s="234">
        <f t="shared" ref="F20:I20" si="5">IFERROR(SUM(F10:F19), 0)</f>
        <v>0.41200000000000003</v>
      </c>
      <c r="G20" s="234">
        <f t="shared" si="5"/>
        <v>0</v>
      </c>
      <c r="H20" s="234">
        <f t="shared" si="5"/>
        <v>3.1069999999999998</v>
      </c>
      <c r="I20" s="234">
        <f t="shared" si="5"/>
        <v>0.55500000000000005</v>
      </c>
      <c r="J20" s="234">
        <f>IFERROR(SUM(E20:I20), 0)</f>
        <v>6.488999999999999</v>
      </c>
      <c r="K20" s="234">
        <f t="shared" ref="K20:L20" si="6">IFERROR(SUM(K10:K19), 0)</f>
        <v>0</v>
      </c>
      <c r="L20" s="234">
        <f t="shared" si="6"/>
        <v>0</v>
      </c>
      <c r="M20" s="234">
        <f>IFERROR(SUM(M10:M19), 0)</f>
        <v>0</v>
      </c>
      <c r="N20" s="234">
        <f>IFERROR(SUM(N10:N19), 0)</f>
        <v>0</v>
      </c>
      <c r="O20" s="234">
        <f>IFERROR(SUM(O10:O19), 0)</f>
        <v>0</v>
      </c>
      <c r="P20" s="235">
        <f>IFERROR(SUM(K20:O20), 0)</f>
        <v>0</v>
      </c>
      <c r="R20" s="331" t="s">
        <v>20943</v>
      </c>
      <c r="T20" s="686"/>
      <c r="V20" s="178"/>
      <c r="X20" s="178"/>
      <c r="AJ20" s="178"/>
    </row>
    <row r="21" spans="2:36" s="73" customFormat="1" ht="15" customHeight="1" thickBot="1">
      <c r="B21" s="1807"/>
      <c r="C21" s="1807"/>
      <c r="D21" s="1807"/>
      <c r="E21" s="1808"/>
      <c r="F21" s="1808"/>
      <c r="G21" s="1808"/>
      <c r="H21" s="1808"/>
      <c r="I21" s="1808"/>
      <c r="J21" s="1808"/>
      <c r="K21" s="1808"/>
      <c r="L21" s="1808"/>
      <c r="M21" s="1808"/>
      <c r="N21" s="1808"/>
      <c r="O21" s="1808"/>
      <c r="P21" s="1808"/>
      <c r="R21" s="70"/>
      <c r="V21" s="178"/>
      <c r="X21" s="178"/>
      <c r="AJ21" s="178"/>
    </row>
    <row r="22" spans="2:36" s="73" customFormat="1" ht="21" customHeight="1" thickBot="1">
      <c r="B22" s="233" t="s">
        <v>20944</v>
      </c>
      <c r="C22" s="416"/>
      <c r="D22" s="416"/>
      <c r="E22" s="1809"/>
      <c r="F22" s="1809"/>
      <c r="G22" s="1810"/>
      <c r="H22" s="1810"/>
      <c r="I22" s="1810"/>
      <c r="J22" s="1810"/>
      <c r="K22" s="1810"/>
      <c r="L22" s="1810"/>
      <c r="M22" s="1810"/>
      <c r="N22" s="1810"/>
      <c r="O22" s="1810"/>
      <c r="P22" s="1810"/>
      <c r="R22" s="70"/>
      <c r="V22" s="178"/>
      <c r="X22" s="178"/>
      <c r="AJ22" s="178"/>
    </row>
    <row r="23" spans="2:36" s="73" customFormat="1" ht="33" customHeight="1" thickBot="1">
      <c r="B23" s="1288" t="s">
        <v>20945</v>
      </c>
      <c r="C23" s="224" t="s">
        <v>813</v>
      </c>
      <c r="D23" s="224">
        <v>3</v>
      </c>
      <c r="E23" s="857">
        <v>0</v>
      </c>
      <c r="F23" s="857">
        <v>0</v>
      </c>
      <c r="G23" s="857">
        <v>0</v>
      </c>
      <c r="H23" s="857">
        <v>0</v>
      </c>
      <c r="I23" s="857">
        <v>0</v>
      </c>
      <c r="J23" s="334">
        <f>IFERROR(SUM(E23:I23), 0)</f>
        <v>0</v>
      </c>
      <c r="K23" s="857">
        <v>0</v>
      </c>
      <c r="L23" s="857">
        <v>0</v>
      </c>
      <c r="M23" s="857">
        <v>0</v>
      </c>
      <c r="N23" s="857">
        <v>0</v>
      </c>
      <c r="O23" s="857">
        <v>0</v>
      </c>
      <c r="P23" s="335">
        <f>IFERROR(SUM(K23:O23), 0)</f>
        <v>0</v>
      </c>
      <c r="R23" s="230" t="s">
        <v>20946</v>
      </c>
      <c r="T23" s="685"/>
      <c r="V23" s="178"/>
      <c r="W23" s="355">
        <f t="shared" ref="W23:W32" si="7">IF( SUM( Y23:AI23 ) = 0, 0, $Y$9 )</f>
        <v>0</v>
      </c>
      <c r="X23" s="178"/>
      <c r="Y23" s="356">
        <f t="shared" ref="Y23:AC32" si="8" xml:space="preserve"> IF( ISNUMBER( E23 ), 0, 1 )</f>
        <v>0</v>
      </c>
      <c r="Z23" s="356">
        <f t="shared" si="8"/>
        <v>0</v>
      </c>
      <c r="AA23" s="356">
        <f t="shared" si="8"/>
        <v>0</v>
      </c>
      <c r="AB23" s="356">
        <f t="shared" si="8"/>
        <v>0</v>
      </c>
      <c r="AC23" s="356">
        <f t="shared" si="8"/>
        <v>0</v>
      </c>
      <c r="AE23" s="356">
        <f t="shared" ref="AE23:AI32" si="9" xml:space="preserve"> IF( ISNUMBER( K23 ), 0, 1 )</f>
        <v>0</v>
      </c>
      <c r="AF23" s="356">
        <f t="shared" si="9"/>
        <v>0</v>
      </c>
      <c r="AG23" s="356">
        <f t="shared" si="9"/>
        <v>0</v>
      </c>
      <c r="AH23" s="356">
        <f t="shared" si="9"/>
        <v>0</v>
      </c>
      <c r="AI23" s="356">
        <f t="shared" si="9"/>
        <v>0</v>
      </c>
      <c r="AJ23" s="178"/>
    </row>
    <row r="24" spans="2:36" s="73" customFormat="1" ht="33" customHeight="1" thickBot="1">
      <c r="B24" s="1289" t="s">
        <v>20947</v>
      </c>
      <c r="C24" s="220" t="s">
        <v>813</v>
      </c>
      <c r="D24" s="220">
        <v>3</v>
      </c>
      <c r="E24" s="858">
        <v>0</v>
      </c>
      <c r="F24" s="858">
        <v>0</v>
      </c>
      <c r="G24" s="858">
        <v>0</v>
      </c>
      <c r="H24" s="858">
        <v>0</v>
      </c>
      <c r="I24" s="858">
        <v>0</v>
      </c>
      <c r="J24" s="333">
        <f t="shared" ref="J24:J32" si="10">IFERROR(SUM(E24:I24), 0)</f>
        <v>0</v>
      </c>
      <c r="K24" s="858">
        <v>0</v>
      </c>
      <c r="L24" s="858">
        <v>0</v>
      </c>
      <c r="M24" s="858">
        <v>0</v>
      </c>
      <c r="N24" s="858">
        <v>0</v>
      </c>
      <c r="O24" s="858">
        <v>0</v>
      </c>
      <c r="P24" s="336">
        <f t="shared" ref="P24:P32" si="11">IFERROR(SUM(K24:O24), 0)</f>
        <v>0</v>
      </c>
      <c r="R24" s="231" t="s">
        <v>20948</v>
      </c>
      <c r="T24" s="685"/>
      <c r="V24" s="178"/>
      <c r="W24" s="355">
        <f t="shared" si="7"/>
        <v>0</v>
      </c>
      <c r="X24" s="178"/>
      <c r="Y24" s="356">
        <f t="shared" si="8"/>
        <v>0</v>
      </c>
      <c r="Z24" s="356">
        <f t="shared" si="8"/>
        <v>0</v>
      </c>
      <c r="AA24" s="356">
        <f t="shared" si="8"/>
        <v>0</v>
      </c>
      <c r="AB24" s="356">
        <f t="shared" si="8"/>
        <v>0</v>
      </c>
      <c r="AC24" s="356">
        <f t="shared" si="8"/>
        <v>0</v>
      </c>
      <c r="AE24" s="356">
        <f t="shared" si="9"/>
        <v>0</v>
      </c>
      <c r="AF24" s="356">
        <f t="shared" si="9"/>
        <v>0</v>
      </c>
      <c r="AG24" s="356">
        <f t="shared" si="9"/>
        <v>0</v>
      </c>
      <c r="AH24" s="356">
        <f t="shared" si="9"/>
        <v>0</v>
      </c>
      <c r="AI24" s="356">
        <f t="shared" si="9"/>
        <v>0</v>
      </c>
      <c r="AJ24" s="178"/>
    </row>
    <row r="25" spans="2:36" s="73" customFormat="1" ht="33" customHeight="1" thickBot="1">
      <c r="B25" s="1289" t="s">
        <v>20949</v>
      </c>
      <c r="C25" s="220" t="s">
        <v>813</v>
      </c>
      <c r="D25" s="220">
        <v>3</v>
      </c>
      <c r="E25" s="858">
        <v>0</v>
      </c>
      <c r="F25" s="858">
        <v>0</v>
      </c>
      <c r="G25" s="858">
        <v>0</v>
      </c>
      <c r="H25" s="858">
        <v>0</v>
      </c>
      <c r="I25" s="858">
        <v>0</v>
      </c>
      <c r="J25" s="333">
        <f t="shared" si="10"/>
        <v>0</v>
      </c>
      <c r="K25" s="858">
        <v>0</v>
      </c>
      <c r="L25" s="858">
        <v>0</v>
      </c>
      <c r="M25" s="858">
        <v>0</v>
      </c>
      <c r="N25" s="858">
        <v>0</v>
      </c>
      <c r="O25" s="858">
        <v>0</v>
      </c>
      <c r="P25" s="336">
        <f t="shared" si="11"/>
        <v>0</v>
      </c>
      <c r="R25" s="231" t="s">
        <v>20950</v>
      </c>
      <c r="T25" s="685"/>
      <c r="V25" s="178"/>
      <c r="W25" s="355">
        <f t="shared" si="7"/>
        <v>0</v>
      </c>
      <c r="X25" s="178"/>
      <c r="Y25" s="356">
        <f t="shared" si="8"/>
        <v>0</v>
      </c>
      <c r="Z25" s="356">
        <f t="shared" si="8"/>
        <v>0</v>
      </c>
      <c r="AA25" s="356">
        <f t="shared" si="8"/>
        <v>0</v>
      </c>
      <c r="AB25" s="356">
        <f t="shared" si="8"/>
        <v>0</v>
      </c>
      <c r="AC25" s="356">
        <f t="shared" si="8"/>
        <v>0</v>
      </c>
      <c r="AE25" s="356">
        <f t="shared" si="9"/>
        <v>0</v>
      </c>
      <c r="AF25" s="356">
        <f t="shared" si="9"/>
        <v>0</v>
      </c>
      <c r="AG25" s="356">
        <f t="shared" si="9"/>
        <v>0</v>
      </c>
      <c r="AH25" s="356">
        <f t="shared" si="9"/>
        <v>0</v>
      </c>
      <c r="AI25" s="356">
        <f t="shared" si="9"/>
        <v>0</v>
      </c>
      <c r="AJ25" s="178"/>
    </row>
    <row r="26" spans="2:36" s="73" customFormat="1" ht="33" customHeight="1" thickBot="1">
      <c r="B26" s="1289" t="s">
        <v>20951</v>
      </c>
      <c r="C26" s="220" t="s">
        <v>813</v>
      </c>
      <c r="D26" s="220">
        <v>3</v>
      </c>
      <c r="E26" s="858">
        <v>0</v>
      </c>
      <c r="F26" s="858">
        <v>0</v>
      </c>
      <c r="G26" s="858">
        <v>0</v>
      </c>
      <c r="H26" s="858">
        <v>0</v>
      </c>
      <c r="I26" s="858">
        <v>0</v>
      </c>
      <c r="J26" s="333">
        <f t="shared" si="10"/>
        <v>0</v>
      </c>
      <c r="K26" s="858">
        <v>0</v>
      </c>
      <c r="L26" s="858">
        <v>0</v>
      </c>
      <c r="M26" s="858">
        <v>0</v>
      </c>
      <c r="N26" s="858">
        <v>0</v>
      </c>
      <c r="O26" s="858">
        <v>0</v>
      </c>
      <c r="P26" s="336">
        <f>IFERROR(SUM(K26:O26), 0)</f>
        <v>0</v>
      </c>
      <c r="R26" s="231" t="s">
        <v>20952</v>
      </c>
      <c r="T26" s="685"/>
      <c r="V26" s="178"/>
      <c r="W26" s="355">
        <f t="shared" si="7"/>
        <v>0</v>
      </c>
      <c r="X26" s="178"/>
      <c r="Y26" s="356">
        <f t="shared" si="8"/>
        <v>0</v>
      </c>
      <c r="Z26" s="356">
        <f t="shared" si="8"/>
        <v>0</v>
      </c>
      <c r="AA26" s="356">
        <f t="shared" si="8"/>
        <v>0</v>
      </c>
      <c r="AB26" s="356">
        <f t="shared" si="8"/>
        <v>0</v>
      </c>
      <c r="AC26" s="356">
        <f t="shared" si="8"/>
        <v>0</v>
      </c>
      <c r="AE26" s="356">
        <f t="shared" si="9"/>
        <v>0</v>
      </c>
      <c r="AF26" s="356">
        <f t="shared" si="9"/>
        <v>0</v>
      </c>
      <c r="AG26" s="356">
        <f t="shared" si="9"/>
        <v>0</v>
      </c>
      <c r="AH26" s="356">
        <f t="shared" si="9"/>
        <v>0</v>
      </c>
      <c r="AI26" s="356">
        <f t="shared" si="9"/>
        <v>0</v>
      </c>
      <c r="AJ26" s="178"/>
    </row>
    <row r="27" spans="2:36" s="73" customFormat="1" ht="33" customHeight="1" thickBot="1">
      <c r="B27" s="1289" t="s">
        <v>20953</v>
      </c>
      <c r="C27" s="220" t="s">
        <v>813</v>
      </c>
      <c r="D27" s="220">
        <v>3</v>
      </c>
      <c r="E27" s="858">
        <v>0</v>
      </c>
      <c r="F27" s="858">
        <v>0</v>
      </c>
      <c r="G27" s="858">
        <v>0</v>
      </c>
      <c r="H27" s="858">
        <v>0</v>
      </c>
      <c r="I27" s="858">
        <v>0</v>
      </c>
      <c r="J27" s="333">
        <f t="shared" si="10"/>
        <v>0</v>
      </c>
      <c r="K27" s="858">
        <v>0</v>
      </c>
      <c r="L27" s="858">
        <v>0</v>
      </c>
      <c r="M27" s="858">
        <v>0</v>
      </c>
      <c r="N27" s="858">
        <v>0</v>
      </c>
      <c r="O27" s="858">
        <v>0</v>
      </c>
      <c r="P27" s="336">
        <f t="shared" si="11"/>
        <v>0</v>
      </c>
      <c r="R27" s="231" t="s">
        <v>20954</v>
      </c>
      <c r="T27" s="685"/>
      <c r="V27" s="178"/>
      <c r="W27" s="355">
        <f t="shared" si="7"/>
        <v>0</v>
      </c>
      <c r="X27" s="178"/>
      <c r="Y27" s="356">
        <f t="shared" si="8"/>
        <v>0</v>
      </c>
      <c r="Z27" s="356">
        <f t="shared" si="8"/>
        <v>0</v>
      </c>
      <c r="AA27" s="356">
        <f t="shared" si="8"/>
        <v>0</v>
      </c>
      <c r="AB27" s="356">
        <f t="shared" si="8"/>
        <v>0</v>
      </c>
      <c r="AC27" s="356">
        <f t="shared" si="8"/>
        <v>0</v>
      </c>
      <c r="AE27" s="356">
        <f t="shared" si="9"/>
        <v>0</v>
      </c>
      <c r="AF27" s="356">
        <f t="shared" si="9"/>
        <v>0</v>
      </c>
      <c r="AG27" s="356">
        <f t="shared" si="9"/>
        <v>0</v>
      </c>
      <c r="AH27" s="356">
        <f t="shared" si="9"/>
        <v>0</v>
      </c>
      <c r="AI27" s="356">
        <f t="shared" si="9"/>
        <v>0</v>
      </c>
      <c r="AJ27" s="178"/>
    </row>
    <row r="28" spans="2:36" s="73" customFormat="1" ht="33" customHeight="1" thickBot="1">
      <c r="B28" s="1289" t="s">
        <v>20955</v>
      </c>
      <c r="C28" s="220" t="s">
        <v>813</v>
      </c>
      <c r="D28" s="220">
        <v>3</v>
      </c>
      <c r="E28" s="858">
        <v>0</v>
      </c>
      <c r="F28" s="858">
        <v>0</v>
      </c>
      <c r="G28" s="858">
        <v>0</v>
      </c>
      <c r="H28" s="858">
        <v>0</v>
      </c>
      <c r="I28" s="858">
        <v>0</v>
      </c>
      <c r="J28" s="333">
        <f t="shared" si="10"/>
        <v>0</v>
      </c>
      <c r="K28" s="858">
        <v>0</v>
      </c>
      <c r="L28" s="858">
        <v>0</v>
      </c>
      <c r="M28" s="858">
        <v>0</v>
      </c>
      <c r="N28" s="858">
        <v>0</v>
      </c>
      <c r="O28" s="858">
        <v>0</v>
      </c>
      <c r="P28" s="336">
        <f t="shared" si="11"/>
        <v>0</v>
      </c>
      <c r="R28" s="231" t="s">
        <v>20956</v>
      </c>
      <c r="T28" s="685"/>
      <c r="V28" s="178"/>
      <c r="W28" s="355">
        <f t="shared" si="7"/>
        <v>0</v>
      </c>
      <c r="X28" s="178"/>
      <c r="Y28" s="356">
        <f t="shared" si="8"/>
        <v>0</v>
      </c>
      <c r="Z28" s="356">
        <f t="shared" si="8"/>
        <v>0</v>
      </c>
      <c r="AA28" s="356">
        <f t="shared" si="8"/>
        <v>0</v>
      </c>
      <c r="AB28" s="356">
        <f t="shared" si="8"/>
        <v>0</v>
      </c>
      <c r="AC28" s="356">
        <f t="shared" si="8"/>
        <v>0</v>
      </c>
      <c r="AE28" s="356">
        <f t="shared" si="9"/>
        <v>0</v>
      </c>
      <c r="AF28" s="356">
        <f t="shared" si="9"/>
        <v>0</v>
      </c>
      <c r="AG28" s="356">
        <f t="shared" si="9"/>
        <v>0</v>
      </c>
      <c r="AH28" s="356">
        <f t="shared" si="9"/>
        <v>0</v>
      </c>
      <c r="AI28" s="356">
        <f t="shared" si="9"/>
        <v>0</v>
      </c>
      <c r="AJ28" s="178"/>
    </row>
    <row r="29" spans="2:36" s="73" customFormat="1" ht="33" customHeight="1" thickBot="1">
      <c r="B29" s="1289" t="s">
        <v>20957</v>
      </c>
      <c r="C29" s="220" t="s">
        <v>813</v>
      </c>
      <c r="D29" s="220">
        <v>3</v>
      </c>
      <c r="E29" s="858">
        <v>0</v>
      </c>
      <c r="F29" s="858">
        <v>0</v>
      </c>
      <c r="G29" s="858">
        <v>0</v>
      </c>
      <c r="H29" s="858">
        <v>0</v>
      </c>
      <c r="I29" s="858">
        <v>0</v>
      </c>
      <c r="J29" s="333">
        <f t="shared" si="10"/>
        <v>0</v>
      </c>
      <c r="K29" s="858">
        <v>0</v>
      </c>
      <c r="L29" s="858">
        <v>0</v>
      </c>
      <c r="M29" s="858">
        <v>0</v>
      </c>
      <c r="N29" s="858">
        <v>0</v>
      </c>
      <c r="O29" s="858">
        <v>0</v>
      </c>
      <c r="P29" s="336">
        <f t="shared" si="11"/>
        <v>0</v>
      </c>
      <c r="R29" s="231" t="s">
        <v>20958</v>
      </c>
      <c r="T29" s="685"/>
      <c r="V29" s="178"/>
      <c r="W29" s="355">
        <f t="shared" si="7"/>
        <v>0</v>
      </c>
      <c r="X29" s="178"/>
      <c r="Y29" s="356">
        <f t="shared" si="8"/>
        <v>0</v>
      </c>
      <c r="Z29" s="356">
        <f t="shared" si="8"/>
        <v>0</v>
      </c>
      <c r="AA29" s="356">
        <f t="shared" si="8"/>
        <v>0</v>
      </c>
      <c r="AB29" s="356">
        <f t="shared" si="8"/>
        <v>0</v>
      </c>
      <c r="AC29" s="356">
        <f t="shared" si="8"/>
        <v>0</v>
      </c>
      <c r="AE29" s="356">
        <f t="shared" si="9"/>
        <v>0</v>
      </c>
      <c r="AF29" s="356">
        <f t="shared" si="9"/>
        <v>0</v>
      </c>
      <c r="AG29" s="356">
        <f t="shared" si="9"/>
        <v>0</v>
      </c>
      <c r="AH29" s="356">
        <f t="shared" si="9"/>
        <v>0</v>
      </c>
      <c r="AI29" s="356">
        <f t="shared" si="9"/>
        <v>0</v>
      </c>
      <c r="AJ29" s="178"/>
    </row>
    <row r="30" spans="2:36" s="73" customFormat="1" ht="33" customHeight="1" thickBot="1">
      <c r="B30" s="1289" t="s">
        <v>20959</v>
      </c>
      <c r="C30" s="220" t="s">
        <v>813</v>
      </c>
      <c r="D30" s="220">
        <v>3</v>
      </c>
      <c r="E30" s="858">
        <v>0</v>
      </c>
      <c r="F30" s="858">
        <v>0</v>
      </c>
      <c r="G30" s="858">
        <v>0</v>
      </c>
      <c r="H30" s="858">
        <v>0</v>
      </c>
      <c r="I30" s="858">
        <v>0</v>
      </c>
      <c r="J30" s="333">
        <f t="shared" si="10"/>
        <v>0</v>
      </c>
      <c r="K30" s="858">
        <v>0</v>
      </c>
      <c r="L30" s="858">
        <v>0</v>
      </c>
      <c r="M30" s="858">
        <v>0</v>
      </c>
      <c r="N30" s="858">
        <v>0</v>
      </c>
      <c r="O30" s="858">
        <v>0</v>
      </c>
      <c r="P30" s="336">
        <f t="shared" si="11"/>
        <v>0</v>
      </c>
      <c r="R30" s="231" t="s">
        <v>20960</v>
      </c>
      <c r="T30" s="685"/>
      <c r="V30" s="178"/>
      <c r="W30" s="355">
        <f t="shared" si="7"/>
        <v>0</v>
      </c>
      <c r="X30" s="178"/>
      <c r="Y30" s="356">
        <f t="shared" si="8"/>
        <v>0</v>
      </c>
      <c r="Z30" s="356">
        <f t="shared" si="8"/>
        <v>0</v>
      </c>
      <c r="AA30" s="356">
        <f t="shared" si="8"/>
        <v>0</v>
      </c>
      <c r="AB30" s="356">
        <f t="shared" si="8"/>
        <v>0</v>
      </c>
      <c r="AC30" s="356">
        <f t="shared" si="8"/>
        <v>0</v>
      </c>
      <c r="AE30" s="356">
        <f t="shared" si="9"/>
        <v>0</v>
      </c>
      <c r="AF30" s="356">
        <f t="shared" si="9"/>
        <v>0</v>
      </c>
      <c r="AG30" s="356">
        <f t="shared" si="9"/>
        <v>0</v>
      </c>
      <c r="AH30" s="356">
        <f t="shared" si="9"/>
        <v>0</v>
      </c>
      <c r="AI30" s="356">
        <f t="shared" si="9"/>
        <v>0</v>
      </c>
      <c r="AJ30" s="178"/>
    </row>
    <row r="31" spans="2:36" s="73" customFormat="1" ht="33" customHeight="1" thickBot="1">
      <c r="B31" s="1289" t="s">
        <v>20961</v>
      </c>
      <c r="C31" s="220" t="s">
        <v>813</v>
      </c>
      <c r="D31" s="220">
        <v>3</v>
      </c>
      <c r="E31" s="858">
        <v>0</v>
      </c>
      <c r="F31" s="858">
        <v>0</v>
      </c>
      <c r="G31" s="858">
        <v>0</v>
      </c>
      <c r="H31" s="858">
        <v>0</v>
      </c>
      <c r="I31" s="858">
        <v>0</v>
      </c>
      <c r="J31" s="333">
        <f t="shared" si="10"/>
        <v>0</v>
      </c>
      <c r="K31" s="858">
        <v>0</v>
      </c>
      <c r="L31" s="858">
        <v>0</v>
      </c>
      <c r="M31" s="858">
        <v>0</v>
      </c>
      <c r="N31" s="858">
        <v>0</v>
      </c>
      <c r="O31" s="858">
        <v>0</v>
      </c>
      <c r="P31" s="336">
        <f t="shared" si="11"/>
        <v>0</v>
      </c>
      <c r="R31" s="231" t="s">
        <v>20962</v>
      </c>
      <c r="T31" s="685"/>
      <c r="V31" s="178"/>
      <c r="W31" s="355">
        <f t="shared" si="7"/>
        <v>0</v>
      </c>
      <c r="X31" s="178"/>
      <c r="Y31" s="356">
        <f t="shared" si="8"/>
        <v>0</v>
      </c>
      <c r="Z31" s="356">
        <f t="shared" si="8"/>
        <v>0</v>
      </c>
      <c r="AA31" s="356">
        <f t="shared" si="8"/>
        <v>0</v>
      </c>
      <c r="AB31" s="356">
        <f t="shared" si="8"/>
        <v>0</v>
      </c>
      <c r="AC31" s="356">
        <f t="shared" si="8"/>
        <v>0</v>
      </c>
      <c r="AE31" s="356">
        <f t="shared" si="9"/>
        <v>0</v>
      </c>
      <c r="AF31" s="356">
        <f t="shared" si="9"/>
        <v>0</v>
      </c>
      <c r="AG31" s="356">
        <f t="shared" si="9"/>
        <v>0</v>
      </c>
      <c r="AH31" s="356">
        <f t="shared" si="9"/>
        <v>0</v>
      </c>
      <c r="AI31" s="356">
        <f t="shared" si="9"/>
        <v>0</v>
      </c>
      <c r="AJ31" s="178"/>
    </row>
    <row r="32" spans="2:36" s="73" customFormat="1" ht="33" customHeight="1">
      <c r="B32" s="1289" t="s">
        <v>20963</v>
      </c>
      <c r="C32" s="220" t="s">
        <v>813</v>
      </c>
      <c r="D32" s="220">
        <v>3</v>
      </c>
      <c r="E32" s="858">
        <v>0</v>
      </c>
      <c r="F32" s="858">
        <v>0</v>
      </c>
      <c r="G32" s="858">
        <v>0</v>
      </c>
      <c r="H32" s="858">
        <v>0</v>
      </c>
      <c r="I32" s="858">
        <v>0</v>
      </c>
      <c r="J32" s="333">
        <f t="shared" si="10"/>
        <v>0</v>
      </c>
      <c r="K32" s="858">
        <v>0</v>
      </c>
      <c r="L32" s="858">
        <v>0</v>
      </c>
      <c r="M32" s="858">
        <v>0</v>
      </c>
      <c r="N32" s="858">
        <v>0</v>
      </c>
      <c r="O32" s="858">
        <v>0</v>
      </c>
      <c r="P32" s="336">
        <f t="shared" si="11"/>
        <v>0</v>
      </c>
      <c r="R32" s="231" t="s">
        <v>20964</v>
      </c>
      <c r="T32" s="685"/>
      <c r="V32" s="178"/>
      <c r="W32" s="355">
        <f t="shared" si="7"/>
        <v>0</v>
      </c>
      <c r="X32" s="178"/>
      <c r="Y32" s="356">
        <f t="shared" si="8"/>
        <v>0</v>
      </c>
      <c r="Z32" s="356">
        <f t="shared" si="8"/>
        <v>0</v>
      </c>
      <c r="AA32" s="356">
        <f t="shared" si="8"/>
        <v>0</v>
      </c>
      <c r="AB32" s="356">
        <f t="shared" si="8"/>
        <v>0</v>
      </c>
      <c r="AC32" s="356">
        <f t="shared" si="8"/>
        <v>0</v>
      </c>
      <c r="AE32" s="356">
        <f t="shared" si="9"/>
        <v>0</v>
      </c>
      <c r="AF32" s="356">
        <f t="shared" si="9"/>
        <v>0</v>
      </c>
      <c r="AG32" s="356">
        <f t="shared" si="9"/>
        <v>0</v>
      </c>
      <c r="AH32" s="356">
        <f t="shared" si="9"/>
        <v>0</v>
      </c>
      <c r="AI32" s="356">
        <f t="shared" si="9"/>
        <v>0</v>
      </c>
      <c r="AJ32" s="178"/>
    </row>
    <row r="33" spans="2:36" s="73" customFormat="1" ht="33" customHeight="1" thickBot="1">
      <c r="B33" s="1431" t="s">
        <v>20965</v>
      </c>
      <c r="C33" s="227" t="s">
        <v>813</v>
      </c>
      <c r="D33" s="227">
        <v>3</v>
      </c>
      <c r="E33" s="234">
        <f>IFERROR(SUM(E23:E32), 0)</f>
        <v>0</v>
      </c>
      <c r="F33" s="234">
        <f t="shared" ref="F33" si="12">IFERROR(SUM(F23:F32), 0)</f>
        <v>0</v>
      </c>
      <c r="G33" s="234">
        <f>IFERROR(SUM(G23:G32), 0)</f>
        <v>0</v>
      </c>
      <c r="H33" s="234">
        <f t="shared" ref="H33:I33" si="13">IFERROR(SUM(H23:H32), 0)</f>
        <v>0</v>
      </c>
      <c r="I33" s="234">
        <f t="shared" si="13"/>
        <v>0</v>
      </c>
      <c r="J33" s="234">
        <f>IFERROR(SUM(E33:I33), 0)</f>
        <v>0</v>
      </c>
      <c r="K33" s="234">
        <f t="shared" ref="K33:M33" si="14">IFERROR(SUM(K23:K32), 0)</f>
        <v>0</v>
      </c>
      <c r="L33" s="234">
        <f t="shared" si="14"/>
        <v>0</v>
      </c>
      <c r="M33" s="234">
        <f t="shared" si="14"/>
        <v>0</v>
      </c>
      <c r="N33" s="234">
        <f>IFERROR(SUM(N23:N32), 0)</f>
        <v>0</v>
      </c>
      <c r="O33" s="234">
        <f>IFERROR(SUM(O23:O32), 0)</f>
        <v>0</v>
      </c>
      <c r="P33" s="235">
        <f>IFERROR(SUM(K33:O33), 0)</f>
        <v>0</v>
      </c>
      <c r="R33" s="331" t="s">
        <v>20966</v>
      </c>
      <c r="T33" s="686"/>
      <c r="V33" s="178"/>
      <c r="W33" s="355"/>
      <c r="X33" s="178"/>
      <c r="AJ33" s="178"/>
    </row>
    <row r="34" spans="2:36" ht="33" customHeight="1">
      <c r="B34" s="72"/>
      <c r="C34" s="72"/>
      <c r="D34" s="72"/>
      <c r="E34" s="72"/>
      <c r="F34" s="1811"/>
      <c r="G34" s="1811"/>
      <c r="H34" s="1811"/>
      <c r="I34" s="1811"/>
      <c r="J34" s="1811"/>
      <c r="K34" s="1811"/>
      <c r="L34" s="74"/>
    </row>
    <row r="35" spans="2:36" ht="15.75" customHeight="1">
      <c r="B35" s="1812"/>
      <c r="C35" s="1812"/>
      <c r="D35" s="1812"/>
      <c r="E35" s="1802"/>
      <c r="F35" s="72"/>
      <c r="G35" s="72"/>
      <c r="H35" s="72"/>
      <c r="I35" s="72"/>
      <c r="J35" s="72"/>
      <c r="K35" s="72"/>
      <c r="L35" s="72"/>
    </row>
  </sheetData>
  <mergeCells count="20">
    <mergeCell ref="B5:B7"/>
    <mergeCell ref="C5:C7"/>
    <mergeCell ref="D5:D7"/>
    <mergeCell ref="E5:J5"/>
    <mergeCell ref="K5:P5"/>
    <mergeCell ref="B1:I1"/>
    <mergeCell ref="K1:N1"/>
    <mergeCell ref="O1:P1"/>
    <mergeCell ref="B2:I2"/>
    <mergeCell ref="B3:T3"/>
    <mergeCell ref="Y8:AC8"/>
    <mergeCell ref="AE8:AI8"/>
    <mergeCell ref="R5:R7"/>
    <mergeCell ref="T5:T7"/>
    <mergeCell ref="E6:E7"/>
    <mergeCell ref="F6:I6"/>
    <mergeCell ref="J6:J7"/>
    <mergeCell ref="K6:K7"/>
    <mergeCell ref="L6:O6"/>
    <mergeCell ref="P6:P7"/>
  </mergeCells>
  <conditionalFormatting sqref="W10:W19">
    <cfRule type="cellIs" dxfId="104" priority="12" operator="equal">
      <formula>0</formula>
    </cfRule>
  </conditionalFormatting>
  <conditionalFormatting sqref="W23">
    <cfRule type="cellIs" dxfId="103" priority="11" operator="equal">
      <formula>0</formula>
    </cfRule>
  </conditionalFormatting>
  <conditionalFormatting sqref="W24">
    <cfRule type="cellIs" dxfId="102" priority="10" operator="equal">
      <formula>0</formula>
    </cfRule>
  </conditionalFormatting>
  <conditionalFormatting sqref="W25">
    <cfRule type="cellIs" dxfId="101" priority="9" operator="equal">
      <formula>0</formula>
    </cfRule>
  </conditionalFormatting>
  <conditionalFormatting sqref="W26">
    <cfRule type="cellIs" dxfId="100" priority="8" operator="equal">
      <formula>0</formula>
    </cfRule>
  </conditionalFormatting>
  <conditionalFormatting sqref="W27">
    <cfRule type="cellIs" dxfId="99" priority="7" operator="equal">
      <formula>0</formula>
    </cfRule>
  </conditionalFormatting>
  <conditionalFormatting sqref="W28">
    <cfRule type="cellIs" dxfId="98" priority="6" operator="equal">
      <formula>0</formula>
    </cfRule>
  </conditionalFormatting>
  <conditionalFormatting sqref="W29">
    <cfRule type="cellIs" dxfId="97" priority="5" operator="equal">
      <formula>0</formula>
    </cfRule>
  </conditionalFormatting>
  <conditionalFormatting sqref="W30">
    <cfRule type="cellIs" dxfId="96" priority="4" operator="equal">
      <formula>0</formula>
    </cfRule>
  </conditionalFormatting>
  <conditionalFormatting sqref="W31">
    <cfRule type="cellIs" dxfId="95" priority="3" operator="equal">
      <formula>0</formula>
    </cfRule>
  </conditionalFormatting>
  <conditionalFormatting sqref="W32">
    <cfRule type="cellIs" dxfId="94" priority="2" operator="equal">
      <formula>0</formula>
    </cfRule>
  </conditionalFormatting>
  <conditionalFormatting sqref="W33">
    <cfRule type="cellIs" dxfId="93"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pageSetUpPr fitToPage="1"/>
  </sheetPr>
  <dimension ref="B1:AV34"/>
  <sheetViews>
    <sheetView showGridLines="0" topLeftCell="B1" zoomScale="55" zoomScaleNormal="55" zoomScaleSheetLayoutView="100" workbookViewId="0">
      <selection activeCell="D17" sqref="D17:D31"/>
    </sheetView>
  </sheetViews>
  <sheetFormatPr defaultColWidth="9" defaultRowHeight="15.75" customHeight="1"/>
  <cols>
    <col min="1" max="1" width="1.625" style="1310" customWidth="1"/>
    <col min="2" max="2" width="36.5" style="1310" customWidth="1"/>
    <col min="3" max="3" width="7" style="1310" customWidth="1"/>
    <col min="4" max="4" width="5.5" style="1310" customWidth="1"/>
    <col min="5" max="22" width="12.5" style="1310" customWidth="1"/>
    <col min="23" max="23" width="1.625" style="1310" customWidth="1"/>
    <col min="24" max="24" width="12.5" style="1310" customWidth="1"/>
    <col min="25" max="25" width="1.625" style="1310" customWidth="1"/>
    <col min="26" max="26" width="33.625" style="1310" customWidth="1"/>
    <col min="27" max="28" width="1.625" style="1310" customWidth="1"/>
    <col min="29" max="29" width="25" style="1310" customWidth="1"/>
    <col min="30" max="30" width="1.625" style="1310" customWidth="1"/>
    <col min="31" max="38" width="5.125" style="1310" hidden="1" customWidth="1"/>
    <col min="39" max="39" width="1.625" style="1310" hidden="1" customWidth="1"/>
    <col min="40" max="47" width="5.125" style="1310" hidden="1" customWidth="1"/>
    <col min="48" max="48" width="1.625" style="1310" hidden="1" customWidth="1"/>
    <col min="49" max="49" width="1.625" style="1310" customWidth="1"/>
    <col min="50" max="16384" width="9" style="1310"/>
  </cols>
  <sheetData>
    <row r="1" spans="2:48" ht="29.25" customHeight="1">
      <c r="B1" s="207" t="s">
        <v>727</v>
      </c>
      <c r="C1" s="207"/>
      <c r="D1" s="207"/>
      <c r="AB1" s="1377"/>
      <c r="AD1" s="1377"/>
      <c r="AV1" s="1377"/>
    </row>
    <row r="2" spans="2:48" ht="29.25" customHeight="1">
      <c r="B2" s="207" t="s">
        <v>12</v>
      </c>
      <c r="AB2" s="1377"/>
      <c r="AD2" s="1377"/>
      <c r="AV2" s="1377"/>
    </row>
    <row r="3" spans="2:48" ht="45" customHeight="1">
      <c r="B3" s="2192" t="s">
        <v>728</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B3" s="1377"/>
      <c r="AC3" s="163" t="s">
        <v>798</v>
      </c>
      <c r="AD3" s="1377"/>
      <c r="AV3" s="1377"/>
    </row>
    <row r="4" spans="2:48" ht="14.25" customHeight="1" thickBot="1">
      <c r="B4" s="71"/>
      <c r="C4" s="71"/>
      <c r="D4" s="71"/>
      <c r="E4" s="1802"/>
      <c r="F4" s="72"/>
      <c r="G4" s="72"/>
      <c r="H4" s="72"/>
      <c r="I4" s="72"/>
      <c r="J4" s="72"/>
      <c r="K4" s="72"/>
      <c r="L4" s="72"/>
      <c r="M4" s="72"/>
      <c r="N4" s="72"/>
      <c r="AB4" s="1377"/>
      <c r="AD4" s="1377"/>
      <c r="AV4" s="1377"/>
    </row>
    <row r="5" spans="2:48" s="73" customFormat="1" ht="15" customHeight="1">
      <c r="B5" s="2186" t="s">
        <v>800</v>
      </c>
      <c r="C5" s="2194" t="s">
        <v>801</v>
      </c>
      <c r="D5" s="2194" t="s">
        <v>802</v>
      </c>
      <c r="E5" s="2168" t="s">
        <v>20919</v>
      </c>
      <c r="F5" s="2168"/>
      <c r="G5" s="2168"/>
      <c r="H5" s="2168"/>
      <c r="I5" s="2168"/>
      <c r="J5" s="2168"/>
      <c r="K5" s="2168"/>
      <c r="L5" s="2168"/>
      <c r="M5" s="2168"/>
      <c r="N5" s="2168" t="s">
        <v>20920</v>
      </c>
      <c r="O5" s="2168"/>
      <c r="P5" s="2168"/>
      <c r="Q5" s="2168"/>
      <c r="R5" s="2168"/>
      <c r="S5" s="2168"/>
      <c r="T5" s="2168"/>
      <c r="U5" s="2168"/>
      <c r="V5" s="2169"/>
      <c r="X5" s="2134" t="s">
        <v>806</v>
      </c>
      <c r="Z5" s="2171" t="s">
        <v>807</v>
      </c>
      <c r="AB5" s="178"/>
      <c r="AD5" s="178"/>
      <c r="AV5" s="178"/>
    </row>
    <row r="6" spans="2:48" s="73" customFormat="1" ht="15" customHeight="1">
      <c r="B6" s="2187"/>
      <c r="C6" s="2195"/>
      <c r="D6" s="2195"/>
      <c r="E6" s="2196" t="s">
        <v>20967</v>
      </c>
      <c r="F6" s="2196"/>
      <c r="G6" s="2196"/>
      <c r="H6" s="2196"/>
      <c r="I6" s="2196"/>
      <c r="J6" s="2182" t="s">
        <v>1739</v>
      </c>
      <c r="K6" s="2182"/>
      <c r="L6" s="2182"/>
      <c r="M6" s="2182" t="s">
        <v>1016</v>
      </c>
      <c r="N6" s="2196" t="s">
        <v>20967</v>
      </c>
      <c r="O6" s="2196"/>
      <c r="P6" s="2196"/>
      <c r="Q6" s="2196"/>
      <c r="R6" s="2196"/>
      <c r="S6" s="2182" t="s">
        <v>1739</v>
      </c>
      <c r="T6" s="2182"/>
      <c r="U6" s="2182"/>
      <c r="V6" s="2184" t="s">
        <v>1016</v>
      </c>
      <c r="X6" s="2135"/>
      <c r="Z6" s="2137"/>
      <c r="AB6" s="178"/>
      <c r="AD6" s="178"/>
      <c r="AV6" s="178"/>
    </row>
    <row r="7" spans="2:48" s="73" customFormat="1" ht="15" customHeight="1">
      <c r="B7" s="2187"/>
      <c r="C7" s="2195"/>
      <c r="D7" s="2195"/>
      <c r="E7" s="2182" t="s">
        <v>20968</v>
      </c>
      <c r="F7" s="2182"/>
      <c r="G7" s="2182"/>
      <c r="H7" s="2182" t="s">
        <v>20672</v>
      </c>
      <c r="I7" s="2182" t="s">
        <v>20969</v>
      </c>
      <c r="J7" s="2182" t="s">
        <v>20674</v>
      </c>
      <c r="K7" s="2182" t="s">
        <v>20675</v>
      </c>
      <c r="L7" s="2182" t="s">
        <v>20676</v>
      </c>
      <c r="M7" s="2182"/>
      <c r="N7" s="2182" t="s">
        <v>20968</v>
      </c>
      <c r="O7" s="2182"/>
      <c r="P7" s="2182"/>
      <c r="Q7" s="2182" t="s">
        <v>20672</v>
      </c>
      <c r="R7" s="2182" t="s">
        <v>20969</v>
      </c>
      <c r="S7" s="2182" t="s">
        <v>20674</v>
      </c>
      <c r="T7" s="2182" t="s">
        <v>20675</v>
      </c>
      <c r="U7" s="2182" t="s">
        <v>20676</v>
      </c>
      <c r="V7" s="2184"/>
      <c r="X7" s="2135"/>
      <c r="Z7" s="2137"/>
      <c r="AB7" s="178"/>
      <c r="AC7" s="189"/>
      <c r="AD7" s="178"/>
      <c r="AV7" s="178"/>
    </row>
    <row r="8" spans="2:48" s="73" customFormat="1" ht="30" customHeight="1" thickBot="1">
      <c r="B8" s="2188"/>
      <c r="C8" s="2170"/>
      <c r="D8" s="2170"/>
      <c r="E8" s="1804" t="s">
        <v>20669</v>
      </c>
      <c r="F8" s="1804" t="s">
        <v>20670</v>
      </c>
      <c r="G8" s="1804" t="s">
        <v>20671</v>
      </c>
      <c r="H8" s="2183"/>
      <c r="I8" s="2183"/>
      <c r="J8" s="2183"/>
      <c r="K8" s="2183"/>
      <c r="L8" s="2183"/>
      <c r="M8" s="2183"/>
      <c r="N8" s="1804" t="s">
        <v>20669</v>
      </c>
      <c r="O8" s="1804" t="s">
        <v>20670</v>
      </c>
      <c r="P8" s="1804" t="s">
        <v>20671</v>
      </c>
      <c r="Q8" s="2183"/>
      <c r="R8" s="2183"/>
      <c r="S8" s="2183"/>
      <c r="T8" s="2183"/>
      <c r="U8" s="2183"/>
      <c r="V8" s="2185"/>
      <c r="X8" s="2136"/>
      <c r="Z8" s="2172"/>
      <c r="AB8" s="178"/>
      <c r="AD8" s="178"/>
      <c r="AE8" s="2031" t="s">
        <v>799</v>
      </c>
      <c r="AF8" s="2031"/>
      <c r="AG8" s="2031"/>
      <c r="AH8" s="2174"/>
      <c r="AI8" s="2174"/>
      <c r="AJ8" s="2174"/>
      <c r="AK8" s="2174"/>
      <c r="AL8" s="2174"/>
      <c r="AN8" s="2031" t="s">
        <v>799</v>
      </c>
      <c r="AO8" s="2031"/>
      <c r="AP8" s="2031"/>
      <c r="AQ8" s="2174"/>
      <c r="AR8" s="2174"/>
      <c r="AS8" s="2174"/>
      <c r="AT8" s="2174"/>
      <c r="AU8" s="2174"/>
      <c r="AV8" s="178"/>
    </row>
    <row r="9" spans="2:48" s="73" customFormat="1" ht="14.25" customHeight="1" thickBot="1">
      <c r="B9" s="1805"/>
      <c r="C9" s="1805"/>
      <c r="D9" s="1805"/>
      <c r="E9" s="1806"/>
      <c r="F9" s="1806"/>
      <c r="G9" s="1806"/>
      <c r="H9" s="1806"/>
      <c r="I9" s="1806"/>
      <c r="J9" s="1806"/>
      <c r="K9" s="1806"/>
      <c r="L9" s="1806"/>
      <c r="M9" s="1806"/>
      <c r="N9" s="1806"/>
      <c r="O9" s="1806"/>
      <c r="P9" s="1806"/>
      <c r="Q9" s="1806"/>
      <c r="R9" s="1806"/>
      <c r="S9" s="1806"/>
      <c r="T9" s="1806"/>
      <c r="U9" s="1806"/>
      <c r="V9" s="1806"/>
      <c r="X9" s="70"/>
      <c r="AB9" s="178"/>
      <c r="AD9" s="178"/>
      <c r="AE9" s="198" t="s">
        <v>808</v>
      </c>
      <c r="AN9" s="198" t="s">
        <v>808</v>
      </c>
      <c r="AV9" s="178"/>
    </row>
    <row r="10" spans="2:48" s="73" customFormat="1" ht="21" customHeight="1" thickBot="1">
      <c r="B10" s="223" t="s">
        <v>20921</v>
      </c>
      <c r="C10" s="416"/>
      <c r="D10" s="416"/>
      <c r="E10" s="1806"/>
      <c r="F10" s="1806"/>
      <c r="G10" s="1806"/>
      <c r="H10" s="1806"/>
      <c r="I10" s="1806"/>
      <c r="J10" s="1806"/>
      <c r="K10" s="1806"/>
      <c r="L10" s="1806"/>
      <c r="M10" s="1806"/>
      <c r="N10" s="1806"/>
      <c r="O10" s="1806"/>
      <c r="P10" s="1806"/>
      <c r="Q10" s="1806"/>
      <c r="R10" s="1806"/>
      <c r="S10" s="1806"/>
      <c r="T10" s="1806"/>
      <c r="U10" s="1806"/>
      <c r="V10" s="1806"/>
      <c r="AB10" s="178"/>
      <c r="AC10" s="355"/>
      <c r="AD10" s="178"/>
      <c r="AE10" s="211"/>
      <c r="AF10" s="211"/>
      <c r="AG10" s="211"/>
      <c r="AH10" s="211"/>
      <c r="AI10" s="211"/>
      <c r="AJ10" s="211"/>
      <c r="AK10" s="211"/>
      <c r="AL10" s="211"/>
      <c r="AN10" s="211"/>
      <c r="AO10" s="211"/>
      <c r="AP10" s="211"/>
      <c r="AQ10" s="211"/>
      <c r="AR10" s="211"/>
      <c r="AS10" s="211"/>
      <c r="AT10" s="211"/>
      <c r="AU10" s="211"/>
      <c r="AV10" s="178"/>
    </row>
    <row r="11" spans="2:48" s="73" customFormat="1" ht="31.5" customHeight="1" thickBot="1">
      <c r="B11" s="1288" t="s">
        <v>20970</v>
      </c>
      <c r="C11" s="224" t="s">
        <v>813</v>
      </c>
      <c r="D11" s="224">
        <v>3</v>
      </c>
      <c r="E11" s="659">
        <v>0</v>
      </c>
      <c r="F11" s="659">
        <v>0</v>
      </c>
      <c r="G11" s="659">
        <v>0</v>
      </c>
      <c r="H11" s="659">
        <v>0</v>
      </c>
      <c r="I11" s="659">
        <v>0</v>
      </c>
      <c r="J11" s="659">
        <v>0</v>
      </c>
      <c r="K11" s="659">
        <v>0</v>
      </c>
      <c r="L11" s="659">
        <v>0</v>
      </c>
      <c r="M11" s="334">
        <f>IFERROR(SUM(E11:L11), 0)</f>
        <v>0</v>
      </c>
      <c r="N11" s="659">
        <v>0</v>
      </c>
      <c r="O11" s="659">
        <v>0</v>
      </c>
      <c r="P11" s="659">
        <v>0</v>
      </c>
      <c r="Q11" s="659">
        <v>0</v>
      </c>
      <c r="R11" s="659">
        <v>0</v>
      </c>
      <c r="S11" s="659">
        <v>0</v>
      </c>
      <c r="T11" s="659">
        <v>0</v>
      </c>
      <c r="U11" s="659">
        <v>0</v>
      </c>
      <c r="V11" s="335">
        <f>IFERROR(SUM(N11:U11), 0)</f>
        <v>0</v>
      </c>
      <c r="X11" s="230" t="s">
        <v>20971</v>
      </c>
      <c r="Z11" s="685"/>
      <c r="AB11" s="178"/>
      <c r="AC11" s="355">
        <f>IF( SUM( AE11:AU11 ) = 0, 0, $AE$9 )</f>
        <v>0</v>
      </c>
      <c r="AD11" s="178"/>
      <c r="AE11" s="356">
        <f t="shared" ref="AE11:AL20" si="0" xml:space="preserve"> IF( ISNUMBER( E11 ), 0, 1 )</f>
        <v>0</v>
      </c>
      <c r="AF11" s="356">
        <f t="shared" si="0"/>
        <v>0</v>
      </c>
      <c r="AG11" s="356">
        <f t="shared" si="0"/>
        <v>0</v>
      </c>
      <c r="AH11" s="356">
        <f t="shared" si="0"/>
        <v>0</v>
      </c>
      <c r="AI11" s="356">
        <f t="shared" si="0"/>
        <v>0</v>
      </c>
      <c r="AJ11" s="356">
        <f t="shared" si="0"/>
        <v>0</v>
      </c>
      <c r="AK11" s="356">
        <f t="shared" si="0"/>
        <v>0</v>
      </c>
      <c r="AL11" s="356">
        <f t="shared" si="0"/>
        <v>0</v>
      </c>
      <c r="AN11" s="356">
        <f t="shared" ref="AN11:AU20" si="1" xml:space="preserve"> IF( ISNUMBER( N11 ), 0, 1 )</f>
        <v>0</v>
      </c>
      <c r="AO11" s="356">
        <f t="shared" si="1"/>
        <v>0</v>
      </c>
      <c r="AP11" s="356">
        <f t="shared" si="1"/>
        <v>0</v>
      </c>
      <c r="AQ11" s="356">
        <f t="shared" si="1"/>
        <v>0</v>
      </c>
      <c r="AR11" s="356">
        <f t="shared" si="1"/>
        <v>0</v>
      </c>
      <c r="AS11" s="356">
        <f t="shared" si="1"/>
        <v>0</v>
      </c>
      <c r="AT11" s="356">
        <f t="shared" si="1"/>
        <v>0</v>
      </c>
      <c r="AU11" s="356">
        <f t="shared" si="1"/>
        <v>0</v>
      </c>
      <c r="AV11" s="178"/>
    </row>
    <row r="12" spans="2:48" s="73" customFormat="1" ht="31.5" customHeight="1" thickBot="1">
      <c r="B12" s="1289" t="s">
        <v>20972</v>
      </c>
      <c r="C12" s="220" t="s">
        <v>813</v>
      </c>
      <c r="D12" s="220">
        <v>3</v>
      </c>
      <c r="E12" s="661">
        <v>0</v>
      </c>
      <c r="F12" s="661">
        <v>0</v>
      </c>
      <c r="G12" s="661">
        <v>0</v>
      </c>
      <c r="H12" s="661">
        <v>0</v>
      </c>
      <c r="I12" s="661">
        <v>0</v>
      </c>
      <c r="J12" s="661">
        <v>0</v>
      </c>
      <c r="K12" s="661">
        <v>0</v>
      </c>
      <c r="L12" s="661">
        <v>0</v>
      </c>
      <c r="M12" s="333">
        <f>IFERROR(SUM(E12:L12), 0)</f>
        <v>0</v>
      </c>
      <c r="N12" s="661">
        <v>0</v>
      </c>
      <c r="O12" s="661">
        <v>0</v>
      </c>
      <c r="P12" s="661">
        <v>0</v>
      </c>
      <c r="Q12" s="661">
        <v>0</v>
      </c>
      <c r="R12" s="661">
        <v>0</v>
      </c>
      <c r="S12" s="661">
        <v>0</v>
      </c>
      <c r="T12" s="661">
        <v>0</v>
      </c>
      <c r="U12" s="661">
        <v>0</v>
      </c>
      <c r="V12" s="336">
        <f>IFERROR(SUM(N12:U12), 0)</f>
        <v>0</v>
      </c>
      <c r="X12" s="231" t="s">
        <v>20973</v>
      </c>
      <c r="Z12" s="685"/>
      <c r="AB12" s="178"/>
      <c r="AC12" s="355">
        <f t="shared" ref="AC12:AC20" si="2">IF( SUM( AE12:AU12 ) = 0, 0, $AE$9 )</f>
        <v>0</v>
      </c>
      <c r="AD12" s="178"/>
      <c r="AE12" s="356">
        <f t="shared" si="0"/>
        <v>0</v>
      </c>
      <c r="AF12" s="356">
        <f t="shared" si="0"/>
        <v>0</v>
      </c>
      <c r="AG12" s="356">
        <f t="shared" si="0"/>
        <v>0</v>
      </c>
      <c r="AH12" s="356">
        <f t="shared" si="0"/>
        <v>0</v>
      </c>
      <c r="AI12" s="356">
        <f t="shared" si="0"/>
        <v>0</v>
      </c>
      <c r="AJ12" s="356">
        <f t="shared" si="0"/>
        <v>0</v>
      </c>
      <c r="AK12" s="356">
        <f t="shared" si="0"/>
        <v>0</v>
      </c>
      <c r="AL12" s="356">
        <f t="shared" si="0"/>
        <v>0</v>
      </c>
      <c r="AN12" s="356">
        <f t="shared" si="1"/>
        <v>0</v>
      </c>
      <c r="AO12" s="356">
        <f t="shared" si="1"/>
        <v>0</v>
      </c>
      <c r="AP12" s="356">
        <f t="shared" si="1"/>
        <v>0</v>
      </c>
      <c r="AQ12" s="356">
        <f t="shared" si="1"/>
        <v>0</v>
      </c>
      <c r="AR12" s="356">
        <f t="shared" si="1"/>
        <v>0</v>
      </c>
      <c r="AS12" s="356">
        <f t="shared" si="1"/>
        <v>0</v>
      </c>
      <c r="AT12" s="356">
        <f t="shared" si="1"/>
        <v>0</v>
      </c>
      <c r="AU12" s="356">
        <f t="shared" si="1"/>
        <v>0</v>
      </c>
      <c r="AV12" s="178"/>
    </row>
    <row r="13" spans="2:48" s="73" customFormat="1" ht="31.5" customHeight="1" thickBot="1">
      <c r="B13" s="1289" t="s">
        <v>20974</v>
      </c>
      <c r="C13" s="220" t="s">
        <v>813</v>
      </c>
      <c r="D13" s="220">
        <v>3</v>
      </c>
      <c r="E13" s="661">
        <v>0</v>
      </c>
      <c r="F13" s="661">
        <v>0</v>
      </c>
      <c r="G13" s="661">
        <v>0</v>
      </c>
      <c r="H13" s="661">
        <v>0</v>
      </c>
      <c r="I13" s="661">
        <v>0</v>
      </c>
      <c r="J13" s="661">
        <v>0</v>
      </c>
      <c r="K13" s="661">
        <v>0</v>
      </c>
      <c r="L13" s="661">
        <v>0</v>
      </c>
      <c r="M13" s="333">
        <f t="shared" ref="M13:M20" si="3">IFERROR(SUM(E13:L13), 0)</f>
        <v>0</v>
      </c>
      <c r="N13" s="661">
        <v>0</v>
      </c>
      <c r="O13" s="661">
        <v>0</v>
      </c>
      <c r="P13" s="661">
        <v>0</v>
      </c>
      <c r="Q13" s="661">
        <v>0</v>
      </c>
      <c r="R13" s="661">
        <v>0</v>
      </c>
      <c r="S13" s="661">
        <v>0</v>
      </c>
      <c r="T13" s="661">
        <v>0</v>
      </c>
      <c r="U13" s="661">
        <v>0</v>
      </c>
      <c r="V13" s="336">
        <f t="shared" ref="V13:V20" si="4">IFERROR(SUM(N13:U13), 0)</f>
        <v>0</v>
      </c>
      <c r="X13" s="231" t="s">
        <v>20975</v>
      </c>
      <c r="Z13" s="685"/>
      <c r="AB13" s="178"/>
      <c r="AC13" s="355">
        <f t="shared" si="2"/>
        <v>0</v>
      </c>
      <c r="AD13" s="178"/>
      <c r="AE13" s="356">
        <f t="shared" si="0"/>
        <v>0</v>
      </c>
      <c r="AF13" s="356">
        <f t="shared" si="0"/>
        <v>0</v>
      </c>
      <c r="AG13" s="356">
        <f t="shared" si="0"/>
        <v>0</v>
      </c>
      <c r="AH13" s="356">
        <f t="shared" si="0"/>
        <v>0</v>
      </c>
      <c r="AI13" s="356">
        <f t="shared" si="0"/>
        <v>0</v>
      </c>
      <c r="AJ13" s="356">
        <f t="shared" si="0"/>
        <v>0</v>
      </c>
      <c r="AK13" s="356">
        <f t="shared" si="0"/>
        <v>0</v>
      </c>
      <c r="AL13" s="356">
        <f t="shared" si="0"/>
        <v>0</v>
      </c>
      <c r="AN13" s="356">
        <f t="shared" si="1"/>
        <v>0</v>
      </c>
      <c r="AO13" s="356">
        <f t="shared" si="1"/>
        <v>0</v>
      </c>
      <c r="AP13" s="356">
        <f t="shared" si="1"/>
        <v>0</v>
      </c>
      <c r="AQ13" s="356">
        <f t="shared" si="1"/>
        <v>0</v>
      </c>
      <c r="AR13" s="356">
        <f t="shared" si="1"/>
        <v>0</v>
      </c>
      <c r="AS13" s="356">
        <f t="shared" si="1"/>
        <v>0</v>
      </c>
      <c r="AT13" s="356">
        <f t="shared" si="1"/>
        <v>0</v>
      </c>
      <c r="AU13" s="356">
        <f t="shared" si="1"/>
        <v>0</v>
      </c>
      <c r="AV13" s="178"/>
    </row>
    <row r="14" spans="2:48" s="73" customFormat="1" ht="31.5" customHeight="1" thickBot="1">
      <c r="B14" s="1289" t="s">
        <v>20976</v>
      </c>
      <c r="C14" s="220" t="s">
        <v>813</v>
      </c>
      <c r="D14" s="220">
        <v>3</v>
      </c>
      <c r="E14" s="661">
        <v>0</v>
      </c>
      <c r="F14" s="661">
        <v>0</v>
      </c>
      <c r="G14" s="661">
        <v>0</v>
      </c>
      <c r="H14" s="661">
        <v>0</v>
      </c>
      <c r="I14" s="661">
        <v>0</v>
      </c>
      <c r="J14" s="661">
        <v>0</v>
      </c>
      <c r="K14" s="661">
        <v>0</v>
      </c>
      <c r="L14" s="661">
        <v>0</v>
      </c>
      <c r="M14" s="333">
        <f t="shared" si="3"/>
        <v>0</v>
      </c>
      <c r="N14" s="661">
        <v>0</v>
      </c>
      <c r="O14" s="661">
        <v>0</v>
      </c>
      <c r="P14" s="661">
        <v>0</v>
      </c>
      <c r="Q14" s="661">
        <v>0</v>
      </c>
      <c r="R14" s="661">
        <v>0</v>
      </c>
      <c r="S14" s="661">
        <v>0</v>
      </c>
      <c r="T14" s="661">
        <v>0</v>
      </c>
      <c r="U14" s="661">
        <v>0</v>
      </c>
      <c r="V14" s="336">
        <f t="shared" si="4"/>
        <v>0</v>
      </c>
      <c r="X14" s="231" t="s">
        <v>20977</v>
      </c>
      <c r="Z14" s="685"/>
      <c r="AB14" s="178"/>
      <c r="AC14" s="355">
        <f t="shared" si="2"/>
        <v>0</v>
      </c>
      <c r="AD14" s="178"/>
      <c r="AE14" s="356">
        <f t="shared" si="0"/>
        <v>0</v>
      </c>
      <c r="AF14" s="356">
        <f t="shared" si="0"/>
        <v>0</v>
      </c>
      <c r="AG14" s="356">
        <f t="shared" si="0"/>
        <v>0</v>
      </c>
      <c r="AH14" s="356">
        <f t="shared" si="0"/>
        <v>0</v>
      </c>
      <c r="AI14" s="356">
        <f t="shared" si="0"/>
        <v>0</v>
      </c>
      <c r="AJ14" s="356">
        <f t="shared" si="0"/>
        <v>0</v>
      </c>
      <c r="AK14" s="356">
        <f t="shared" si="0"/>
        <v>0</v>
      </c>
      <c r="AL14" s="356">
        <f t="shared" si="0"/>
        <v>0</v>
      </c>
      <c r="AN14" s="356">
        <f t="shared" si="1"/>
        <v>0</v>
      </c>
      <c r="AO14" s="356">
        <f t="shared" si="1"/>
        <v>0</v>
      </c>
      <c r="AP14" s="356">
        <f t="shared" si="1"/>
        <v>0</v>
      </c>
      <c r="AQ14" s="356">
        <f t="shared" si="1"/>
        <v>0</v>
      </c>
      <c r="AR14" s="356">
        <f t="shared" si="1"/>
        <v>0</v>
      </c>
      <c r="AS14" s="356">
        <f t="shared" si="1"/>
        <v>0</v>
      </c>
      <c r="AT14" s="356">
        <f t="shared" si="1"/>
        <v>0</v>
      </c>
      <c r="AU14" s="356">
        <f t="shared" si="1"/>
        <v>0</v>
      </c>
      <c r="AV14" s="178"/>
    </row>
    <row r="15" spans="2:48" s="73" customFormat="1" ht="31.5" customHeight="1" thickBot="1">
      <c r="B15" s="1289" t="s">
        <v>20978</v>
      </c>
      <c r="C15" s="220" t="s">
        <v>813</v>
      </c>
      <c r="D15" s="220">
        <v>3</v>
      </c>
      <c r="E15" s="661">
        <v>0</v>
      </c>
      <c r="F15" s="661">
        <v>0</v>
      </c>
      <c r="G15" s="661">
        <v>0</v>
      </c>
      <c r="H15" s="661">
        <v>0</v>
      </c>
      <c r="I15" s="661">
        <v>0</v>
      </c>
      <c r="J15" s="661">
        <v>0</v>
      </c>
      <c r="K15" s="661">
        <v>0</v>
      </c>
      <c r="L15" s="661">
        <v>0</v>
      </c>
      <c r="M15" s="333">
        <f t="shared" si="3"/>
        <v>0</v>
      </c>
      <c r="N15" s="661">
        <v>0</v>
      </c>
      <c r="O15" s="661">
        <v>0</v>
      </c>
      <c r="P15" s="661">
        <v>0</v>
      </c>
      <c r="Q15" s="661">
        <v>0</v>
      </c>
      <c r="R15" s="661">
        <v>0</v>
      </c>
      <c r="S15" s="661">
        <v>0</v>
      </c>
      <c r="T15" s="661">
        <v>0</v>
      </c>
      <c r="U15" s="661">
        <v>0</v>
      </c>
      <c r="V15" s="336">
        <f t="shared" si="4"/>
        <v>0</v>
      </c>
      <c r="X15" s="231" t="s">
        <v>20979</v>
      </c>
      <c r="Z15" s="685"/>
      <c r="AB15" s="178"/>
      <c r="AC15" s="355">
        <f t="shared" si="2"/>
        <v>0</v>
      </c>
      <c r="AD15" s="178"/>
      <c r="AE15" s="356">
        <f t="shared" si="0"/>
        <v>0</v>
      </c>
      <c r="AF15" s="356">
        <f t="shared" si="0"/>
        <v>0</v>
      </c>
      <c r="AG15" s="356">
        <f t="shared" si="0"/>
        <v>0</v>
      </c>
      <c r="AH15" s="356">
        <f t="shared" si="0"/>
        <v>0</v>
      </c>
      <c r="AI15" s="356">
        <f t="shared" si="0"/>
        <v>0</v>
      </c>
      <c r="AJ15" s="356">
        <f t="shared" si="0"/>
        <v>0</v>
      </c>
      <c r="AK15" s="356">
        <f t="shared" si="0"/>
        <v>0</v>
      </c>
      <c r="AL15" s="356">
        <f t="shared" si="0"/>
        <v>0</v>
      </c>
      <c r="AN15" s="356">
        <f t="shared" si="1"/>
        <v>0</v>
      </c>
      <c r="AO15" s="356">
        <f t="shared" si="1"/>
        <v>0</v>
      </c>
      <c r="AP15" s="356">
        <f t="shared" si="1"/>
        <v>0</v>
      </c>
      <c r="AQ15" s="356">
        <f t="shared" si="1"/>
        <v>0</v>
      </c>
      <c r="AR15" s="356">
        <f t="shared" si="1"/>
        <v>0</v>
      </c>
      <c r="AS15" s="356">
        <f t="shared" si="1"/>
        <v>0</v>
      </c>
      <c r="AT15" s="356">
        <f t="shared" si="1"/>
        <v>0</v>
      </c>
      <c r="AU15" s="356">
        <f t="shared" si="1"/>
        <v>0</v>
      </c>
      <c r="AV15" s="178"/>
    </row>
    <row r="16" spans="2:48" s="73" customFormat="1" ht="31.5" customHeight="1" thickBot="1">
      <c r="B16" s="1289" t="s">
        <v>20980</v>
      </c>
      <c r="C16" s="220" t="s">
        <v>813</v>
      </c>
      <c r="D16" s="220">
        <v>3</v>
      </c>
      <c r="E16" s="661">
        <v>0</v>
      </c>
      <c r="F16" s="661">
        <v>0</v>
      </c>
      <c r="G16" s="661">
        <v>0</v>
      </c>
      <c r="H16" s="661">
        <v>0</v>
      </c>
      <c r="I16" s="661">
        <v>0</v>
      </c>
      <c r="J16" s="661">
        <v>0</v>
      </c>
      <c r="K16" s="661">
        <v>0</v>
      </c>
      <c r="L16" s="661">
        <v>0</v>
      </c>
      <c r="M16" s="333">
        <f t="shared" si="3"/>
        <v>0</v>
      </c>
      <c r="N16" s="661">
        <v>0</v>
      </c>
      <c r="O16" s="661">
        <v>0</v>
      </c>
      <c r="P16" s="661">
        <v>0</v>
      </c>
      <c r="Q16" s="661">
        <v>0</v>
      </c>
      <c r="R16" s="661">
        <v>0</v>
      </c>
      <c r="S16" s="661">
        <v>0</v>
      </c>
      <c r="T16" s="661">
        <v>0</v>
      </c>
      <c r="U16" s="661">
        <v>0</v>
      </c>
      <c r="V16" s="336">
        <f t="shared" si="4"/>
        <v>0</v>
      </c>
      <c r="X16" s="231" t="s">
        <v>20981</v>
      </c>
      <c r="Z16" s="685"/>
      <c r="AB16" s="178"/>
      <c r="AC16" s="355">
        <f t="shared" si="2"/>
        <v>0</v>
      </c>
      <c r="AD16" s="178"/>
      <c r="AE16" s="356">
        <f t="shared" si="0"/>
        <v>0</v>
      </c>
      <c r="AF16" s="356">
        <f t="shared" si="0"/>
        <v>0</v>
      </c>
      <c r="AG16" s="356">
        <f t="shared" si="0"/>
        <v>0</v>
      </c>
      <c r="AH16" s="356">
        <f t="shared" si="0"/>
        <v>0</v>
      </c>
      <c r="AI16" s="356">
        <f t="shared" si="0"/>
        <v>0</v>
      </c>
      <c r="AJ16" s="356">
        <f t="shared" si="0"/>
        <v>0</v>
      </c>
      <c r="AK16" s="356">
        <f t="shared" si="0"/>
        <v>0</v>
      </c>
      <c r="AL16" s="356">
        <f t="shared" si="0"/>
        <v>0</v>
      </c>
      <c r="AN16" s="356">
        <f t="shared" si="1"/>
        <v>0</v>
      </c>
      <c r="AO16" s="356">
        <f t="shared" si="1"/>
        <v>0</v>
      </c>
      <c r="AP16" s="356">
        <f t="shared" si="1"/>
        <v>0</v>
      </c>
      <c r="AQ16" s="356">
        <f t="shared" si="1"/>
        <v>0</v>
      </c>
      <c r="AR16" s="356">
        <f t="shared" si="1"/>
        <v>0</v>
      </c>
      <c r="AS16" s="356">
        <f t="shared" si="1"/>
        <v>0</v>
      </c>
      <c r="AT16" s="356">
        <f t="shared" si="1"/>
        <v>0</v>
      </c>
      <c r="AU16" s="356">
        <f t="shared" si="1"/>
        <v>0</v>
      </c>
      <c r="AV16" s="178"/>
    </row>
    <row r="17" spans="2:48" s="73" customFormat="1" ht="31.5" customHeight="1" thickBot="1">
      <c r="B17" s="1289" t="s">
        <v>20982</v>
      </c>
      <c r="C17" s="220" t="s">
        <v>813</v>
      </c>
      <c r="D17" s="220">
        <v>3</v>
      </c>
      <c r="E17" s="661">
        <v>0</v>
      </c>
      <c r="F17" s="661">
        <v>0</v>
      </c>
      <c r="G17" s="661">
        <v>0</v>
      </c>
      <c r="H17" s="661">
        <v>0</v>
      </c>
      <c r="I17" s="661">
        <v>0</v>
      </c>
      <c r="J17" s="661">
        <v>0</v>
      </c>
      <c r="K17" s="661">
        <v>0</v>
      </c>
      <c r="L17" s="661">
        <v>0</v>
      </c>
      <c r="M17" s="333">
        <f t="shared" si="3"/>
        <v>0</v>
      </c>
      <c r="N17" s="661">
        <v>0</v>
      </c>
      <c r="O17" s="661">
        <v>0</v>
      </c>
      <c r="P17" s="661">
        <v>0</v>
      </c>
      <c r="Q17" s="661">
        <v>0</v>
      </c>
      <c r="R17" s="661">
        <v>0</v>
      </c>
      <c r="S17" s="661">
        <v>0</v>
      </c>
      <c r="T17" s="661">
        <v>0</v>
      </c>
      <c r="U17" s="661">
        <v>0</v>
      </c>
      <c r="V17" s="336">
        <f t="shared" si="4"/>
        <v>0</v>
      </c>
      <c r="X17" s="231" t="s">
        <v>20983</v>
      </c>
      <c r="Z17" s="685"/>
      <c r="AB17" s="178"/>
      <c r="AC17" s="355">
        <f t="shared" si="2"/>
        <v>0</v>
      </c>
      <c r="AD17" s="178"/>
      <c r="AE17" s="356">
        <f t="shared" si="0"/>
        <v>0</v>
      </c>
      <c r="AF17" s="356">
        <f t="shared" si="0"/>
        <v>0</v>
      </c>
      <c r="AG17" s="356">
        <f t="shared" si="0"/>
        <v>0</v>
      </c>
      <c r="AH17" s="356">
        <f t="shared" si="0"/>
        <v>0</v>
      </c>
      <c r="AI17" s="356">
        <f t="shared" si="0"/>
        <v>0</v>
      </c>
      <c r="AJ17" s="356">
        <f t="shared" si="0"/>
        <v>0</v>
      </c>
      <c r="AK17" s="356">
        <f t="shared" si="0"/>
        <v>0</v>
      </c>
      <c r="AL17" s="356">
        <f t="shared" si="0"/>
        <v>0</v>
      </c>
      <c r="AN17" s="356">
        <f t="shared" si="1"/>
        <v>0</v>
      </c>
      <c r="AO17" s="356">
        <f t="shared" si="1"/>
        <v>0</v>
      </c>
      <c r="AP17" s="356">
        <f t="shared" si="1"/>
        <v>0</v>
      </c>
      <c r="AQ17" s="356">
        <f t="shared" si="1"/>
        <v>0</v>
      </c>
      <c r="AR17" s="356">
        <f t="shared" si="1"/>
        <v>0</v>
      </c>
      <c r="AS17" s="356">
        <f t="shared" si="1"/>
        <v>0</v>
      </c>
      <c r="AT17" s="356">
        <f t="shared" si="1"/>
        <v>0</v>
      </c>
      <c r="AU17" s="356">
        <f t="shared" si="1"/>
        <v>0</v>
      </c>
      <c r="AV17" s="178"/>
    </row>
    <row r="18" spans="2:48" s="73" customFormat="1" ht="31.5" customHeight="1" thickBot="1">
      <c r="B18" s="1289" t="s">
        <v>20984</v>
      </c>
      <c r="C18" s="220" t="s">
        <v>813</v>
      </c>
      <c r="D18" s="220">
        <v>3</v>
      </c>
      <c r="E18" s="661">
        <v>0</v>
      </c>
      <c r="F18" s="661">
        <v>0</v>
      </c>
      <c r="G18" s="661">
        <v>0</v>
      </c>
      <c r="H18" s="661">
        <v>0</v>
      </c>
      <c r="I18" s="661">
        <v>0</v>
      </c>
      <c r="J18" s="661">
        <v>0</v>
      </c>
      <c r="K18" s="661">
        <v>0</v>
      </c>
      <c r="L18" s="661">
        <v>0</v>
      </c>
      <c r="M18" s="333">
        <f t="shared" si="3"/>
        <v>0</v>
      </c>
      <c r="N18" s="661">
        <v>0</v>
      </c>
      <c r="O18" s="661">
        <v>0</v>
      </c>
      <c r="P18" s="661">
        <v>0</v>
      </c>
      <c r="Q18" s="661">
        <v>0</v>
      </c>
      <c r="R18" s="661">
        <v>0</v>
      </c>
      <c r="S18" s="661">
        <v>0</v>
      </c>
      <c r="T18" s="661">
        <v>0</v>
      </c>
      <c r="U18" s="661">
        <v>0</v>
      </c>
      <c r="V18" s="336">
        <f t="shared" si="4"/>
        <v>0</v>
      </c>
      <c r="X18" s="231" t="s">
        <v>20985</v>
      </c>
      <c r="Z18" s="685"/>
      <c r="AB18" s="178"/>
      <c r="AC18" s="355">
        <f t="shared" si="2"/>
        <v>0</v>
      </c>
      <c r="AD18" s="178"/>
      <c r="AE18" s="356">
        <f t="shared" si="0"/>
        <v>0</v>
      </c>
      <c r="AF18" s="356">
        <f t="shared" si="0"/>
        <v>0</v>
      </c>
      <c r="AG18" s="356">
        <f t="shared" si="0"/>
        <v>0</v>
      </c>
      <c r="AH18" s="356">
        <f t="shared" si="0"/>
        <v>0</v>
      </c>
      <c r="AI18" s="356">
        <f t="shared" si="0"/>
        <v>0</v>
      </c>
      <c r="AJ18" s="356">
        <f t="shared" si="0"/>
        <v>0</v>
      </c>
      <c r="AK18" s="356">
        <f t="shared" si="0"/>
        <v>0</v>
      </c>
      <c r="AL18" s="356">
        <f t="shared" si="0"/>
        <v>0</v>
      </c>
      <c r="AN18" s="356">
        <f t="shared" si="1"/>
        <v>0</v>
      </c>
      <c r="AO18" s="356">
        <f t="shared" si="1"/>
        <v>0</v>
      </c>
      <c r="AP18" s="356">
        <f t="shared" si="1"/>
        <v>0</v>
      </c>
      <c r="AQ18" s="356">
        <f t="shared" si="1"/>
        <v>0</v>
      </c>
      <c r="AR18" s="356">
        <f t="shared" si="1"/>
        <v>0</v>
      </c>
      <c r="AS18" s="356">
        <f t="shared" si="1"/>
        <v>0</v>
      </c>
      <c r="AT18" s="356">
        <f t="shared" si="1"/>
        <v>0</v>
      </c>
      <c r="AU18" s="356">
        <f t="shared" si="1"/>
        <v>0</v>
      </c>
      <c r="AV18" s="178"/>
    </row>
    <row r="19" spans="2:48" s="73" customFormat="1" ht="31.5" customHeight="1" thickBot="1">
      <c r="B19" s="1289" t="s">
        <v>20986</v>
      </c>
      <c r="C19" s="220" t="s">
        <v>813</v>
      </c>
      <c r="D19" s="220">
        <v>3</v>
      </c>
      <c r="E19" s="661">
        <v>0</v>
      </c>
      <c r="F19" s="661">
        <v>0</v>
      </c>
      <c r="G19" s="661">
        <v>0</v>
      </c>
      <c r="H19" s="661">
        <v>0</v>
      </c>
      <c r="I19" s="661">
        <v>0</v>
      </c>
      <c r="J19" s="661">
        <v>0</v>
      </c>
      <c r="K19" s="661">
        <v>0</v>
      </c>
      <c r="L19" s="661">
        <v>0</v>
      </c>
      <c r="M19" s="333">
        <f t="shared" si="3"/>
        <v>0</v>
      </c>
      <c r="N19" s="661">
        <v>0</v>
      </c>
      <c r="O19" s="661">
        <v>0</v>
      </c>
      <c r="P19" s="661">
        <v>0</v>
      </c>
      <c r="Q19" s="661">
        <v>0</v>
      </c>
      <c r="R19" s="661">
        <v>0</v>
      </c>
      <c r="S19" s="661">
        <v>0</v>
      </c>
      <c r="T19" s="661">
        <v>0</v>
      </c>
      <c r="U19" s="661">
        <v>0</v>
      </c>
      <c r="V19" s="336">
        <f t="shared" si="4"/>
        <v>0</v>
      </c>
      <c r="X19" s="231" t="s">
        <v>20987</v>
      </c>
      <c r="Z19" s="685"/>
      <c r="AB19" s="178"/>
      <c r="AC19" s="355">
        <f t="shared" si="2"/>
        <v>0</v>
      </c>
      <c r="AD19" s="178"/>
      <c r="AE19" s="356">
        <f t="shared" si="0"/>
        <v>0</v>
      </c>
      <c r="AF19" s="356">
        <f t="shared" si="0"/>
        <v>0</v>
      </c>
      <c r="AG19" s="356">
        <f t="shared" si="0"/>
        <v>0</v>
      </c>
      <c r="AH19" s="356">
        <f t="shared" si="0"/>
        <v>0</v>
      </c>
      <c r="AI19" s="356">
        <f t="shared" si="0"/>
        <v>0</v>
      </c>
      <c r="AJ19" s="356">
        <f t="shared" si="0"/>
        <v>0</v>
      </c>
      <c r="AK19" s="356">
        <f t="shared" si="0"/>
        <v>0</v>
      </c>
      <c r="AL19" s="356">
        <f t="shared" si="0"/>
        <v>0</v>
      </c>
      <c r="AN19" s="356">
        <f t="shared" si="1"/>
        <v>0</v>
      </c>
      <c r="AO19" s="356">
        <f t="shared" si="1"/>
        <v>0</v>
      </c>
      <c r="AP19" s="356">
        <f t="shared" si="1"/>
        <v>0</v>
      </c>
      <c r="AQ19" s="356">
        <f t="shared" si="1"/>
        <v>0</v>
      </c>
      <c r="AR19" s="356">
        <f t="shared" si="1"/>
        <v>0</v>
      </c>
      <c r="AS19" s="356">
        <f t="shared" si="1"/>
        <v>0</v>
      </c>
      <c r="AT19" s="356">
        <f t="shared" si="1"/>
        <v>0</v>
      </c>
      <c r="AU19" s="356">
        <f t="shared" si="1"/>
        <v>0</v>
      </c>
      <c r="AV19" s="178"/>
    </row>
    <row r="20" spans="2:48" s="73" customFormat="1" ht="31.5" customHeight="1">
      <c r="B20" s="1289" t="s">
        <v>20988</v>
      </c>
      <c r="C20" s="220" t="s">
        <v>813</v>
      </c>
      <c r="D20" s="220">
        <v>3</v>
      </c>
      <c r="E20" s="661">
        <v>0</v>
      </c>
      <c r="F20" s="661">
        <v>0</v>
      </c>
      <c r="G20" s="661">
        <v>0</v>
      </c>
      <c r="H20" s="661">
        <v>0</v>
      </c>
      <c r="I20" s="661">
        <v>0</v>
      </c>
      <c r="J20" s="661">
        <v>0</v>
      </c>
      <c r="K20" s="661">
        <v>0</v>
      </c>
      <c r="L20" s="661">
        <v>0</v>
      </c>
      <c r="M20" s="333">
        <f t="shared" si="3"/>
        <v>0</v>
      </c>
      <c r="N20" s="661">
        <v>0</v>
      </c>
      <c r="O20" s="661">
        <v>0</v>
      </c>
      <c r="P20" s="661">
        <v>0</v>
      </c>
      <c r="Q20" s="661">
        <v>0</v>
      </c>
      <c r="R20" s="661">
        <v>0</v>
      </c>
      <c r="S20" s="661">
        <v>0</v>
      </c>
      <c r="T20" s="661">
        <v>0</v>
      </c>
      <c r="U20" s="661">
        <v>0</v>
      </c>
      <c r="V20" s="336">
        <f t="shared" si="4"/>
        <v>0</v>
      </c>
      <c r="X20" s="231" t="s">
        <v>20989</v>
      </c>
      <c r="Z20" s="685"/>
      <c r="AB20" s="178"/>
      <c r="AC20" s="355">
        <f t="shared" si="2"/>
        <v>0</v>
      </c>
      <c r="AD20" s="178"/>
      <c r="AE20" s="356">
        <f t="shared" si="0"/>
        <v>0</v>
      </c>
      <c r="AF20" s="356">
        <f t="shared" si="0"/>
        <v>0</v>
      </c>
      <c r="AG20" s="356">
        <f t="shared" si="0"/>
        <v>0</v>
      </c>
      <c r="AH20" s="356">
        <f t="shared" si="0"/>
        <v>0</v>
      </c>
      <c r="AI20" s="356">
        <f t="shared" si="0"/>
        <v>0</v>
      </c>
      <c r="AJ20" s="356">
        <f t="shared" si="0"/>
        <v>0</v>
      </c>
      <c r="AK20" s="356">
        <f t="shared" si="0"/>
        <v>0</v>
      </c>
      <c r="AL20" s="356">
        <f t="shared" si="0"/>
        <v>0</v>
      </c>
      <c r="AN20" s="356">
        <f t="shared" si="1"/>
        <v>0</v>
      </c>
      <c r="AO20" s="356">
        <f t="shared" si="1"/>
        <v>0</v>
      </c>
      <c r="AP20" s="356">
        <f t="shared" si="1"/>
        <v>0</v>
      </c>
      <c r="AQ20" s="356">
        <f t="shared" si="1"/>
        <v>0</v>
      </c>
      <c r="AR20" s="356">
        <f t="shared" si="1"/>
        <v>0</v>
      </c>
      <c r="AS20" s="356">
        <f t="shared" si="1"/>
        <v>0</v>
      </c>
      <c r="AT20" s="356">
        <f t="shared" si="1"/>
        <v>0</v>
      </c>
      <c r="AU20" s="356">
        <f t="shared" si="1"/>
        <v>0</v>
      </c>
      <c r="AV20" s="178"/>
    </row>
    <row r="21" spans="2:48" s="73" customFormat="1" ht="31.5" customHeight="1" thickBot="1">
      <c r="B21" s="1431" t="s">
        <v>20942</v>
      </c>
      <c r="C21" s="227" t="s">
        <v>813</v>
      </c>
      <c r="D21" s="227">
        <v>3</v>
      </c>
      <c r="E21" s="234">
        <f>IFERROR(SUM(E11:E20), 0)</f>
        <v>0</v>
      </c>
      <c r="F21" s="234">
        <f t="shared" ref="F21:L21" si="5">IFERROR(SUM(F11:F20), 0)</f>
        <v>0</v>
      </c>
      <c r="G21" s="234">
        <f t="shared" si="5"/>
        <v>0</v>
      </c>
      <c r="H21" s="234">
        <f t="shared" si="5"/>
        <v>0</v>
      </c>
      <c r="I21" s="234">
        <f t="shared" si="5"/>
        <v>0</v>
      </c>
      <c r="J21" s="234">
        <f t="shared" si="5"/>
        <v>0</v>
      </c>
      <c r="K21" s="234">
        <f t="shared" si="5"/>
        <v>0</v>
      </c>
      <c r="L21" s="234">
        <f t="shared" si="5"/>
        <v>0</v>
      </c>
      <c r="M21" s="234">
        <f>IFERROR(SUM(E21:L21), 0)</f>
        <v>0</v>
      </c>
      <c r="N21" s="234">
        <f>IFERROR(SUM(N11:N20), 0)</f>
        <v>0</v>
      </c>
      <c r="O21" s="234">
        <f t="shared" ref="O21:U21" si="6">IFERROR(SUM(O11:O20), 0)</f>
        <v>0</v>
      </c>
      <c r="P21" s="234">
        <f t="shared" si="6"/>
        <v>0</v>
      </c>
      <c r="Q21" s="234">
        <f t="shared" si="6"/>
        <v>0</v>
      </c>
      <c r="R21" s="234">
        <f t="shared" si="6"/>
        <v>0</v>
      </c>
      <c r="S21" s="234">
        <f t="shared" si="6"/>
        <v>0</v>
      </c>
      <c r="T21" s="234">
        <f t="shared" si="6"/>
        <v>0</v>
      </c>
      <c r="U21" s="234">
        <f t="shared" si="6"/>
        <v>0</v>
      </c>
      <c r="V21" s="235">
        <f>IFERROR(SUM(N21:U21), 0)</f>
        <v>0</v>
      </c>
      <c r="X21" s="331" t="s">
        <v>20990</v>
      </c>
      <c r="Z21" s="686"/>
      <c r="AB21" s="178"/>
      <c r="AC21" s="355"/>
      <c r="AD21" s="178"/>
      <c r="AE21" s="211"/>
      <c r="AF21" s="211"/>
      <c r="AG21" s="211"/>
      <c r="AH21" s="211"/>
      <c r="AI21" s="211"/>
      <c r="AJ21" s="211"/>
      <c r="AK21" s="211"/>
      <c r="AL21" s="211"/>
      <c r="AN21" s="211"/>
      <c r="AO21" s="211"/>
      <c r="AP21" s="211"/>
      <c r="AQ21" s="211"/>
      <c r="AR21" s="211"/>
      <c r="AS21" s="211"/>
      <c r="AT21" s="211"/>
      <c r="AU21" s="211"/>
      <c r="AV21" s="178"/>
    </row>
    <row r="22" spans="2:48" s="73" customFormat="1" ht="14.25" customHeight="1" thickBot="1">
      <c r="B22" s="1807"/>
      <c r="C22" s="1807"/>
      <c r="D22" s="1807"/>
      <c r="E22" s="762"/>
      <c r="F22" s="762"/>
      <c r="G22" s="762"/>
      <c r="H22" s="762"/>
      <c r="I22" s="762"/>
      <c r="J22" s="762"/>
      <c r="K22" s="762"/>
      <c r="L22" s="762"/>
      <c r="M22" s="762"/>
      <c r="N22" s="762"/>
      <c r="O22" s="762"/>
      <c r="P22" s="762"/>
      <c r="Q22" s="762"/>
      <c r="R22" s="762"/>
      <c r="S22" s="762"/>
      <c r="T22" s="762"/>
      <c r="U22" s="762"/>
      <c r="V22" s="762"/>
      <c r="X22" s="70"/>
      <c r="AB22" s="178"/>
      <c r="AC22" s="355"/>
      <c r="AD22" s="178"/>
      <c r="AE22" s="211"/>
      <c r="AF22" s="211"/>
      <c r="AG22" s="211"/>
      <c r="AH22" s="211"/>
      <c r="AI22" s="211"/>
      <c r="AJ22" s="211"/>
      <c r="AK22" s="211"/>
      <c r="AL22" s="211"/>
      <c r="AN22" s="211"/>
      <c r="AO22" s="211"/>
      <c r="AP22" s="211"/>
      <c r="AQ22" s="211"/>
      <c r="AR22" s="211"/>
      <c r="AS22" s="211"/>
      <c r="AT22" s="211"/>
      <c r="AU22" s="211"/>
      <c r="AV22" s="178"/>
    </row>
    <row r="23" spans="2:48" s="73" customFormat="1" ht="21" customHeight="1" thickBot="1">
      <c r="B23" s="223" t="s">
        <v>20944</v>
      </c>
      <c r="C23" s="416"/>
      <c r="D23" s="416"/>
      <c r="E23" s="1806"/>
      <c r="F23" s="1806"/>
      <c r="G23" s="1806"/>
      <c r="H23" s="1806"/>
      <c r="I23" s="1806"/>
      <c r="J23" s="1806"/>
      <c r="K23" s="1806"/>
      <c r="L23" s="1806"/>
      <c r="M23" s="1806"/>
      <c r="N23" s="1806"/>
      <c r="O23" s="1806"/>
      <c r="P23" s="1806"/>
      <c r="Q23" s="1806"/>
      <c r="R23" s="1806"/>
      <c r="S23" s="1806"/>
      <c r="T23" s="1806"/>
      <c r="U23" s="1806"/>
      <c r="V23" s="1806"/>
      <c r="AB23" s="178"/>
      <c r="AC23" s="355"/>
      <c r="AD23" s="178"/>
      <c r="AE23" s="211"/>
      <c r="AF23" s="211"/>
      <c r="AG23" s="211"/>
      <c r="AH23" s="211"/>
      <c r="AI23" s="211"/>
      <c r="AJ23" s="211"/>
      <c r="AK23" s="211"/>
      <c r="AL23" s="211"/>
      <c r="AN23" s="211"/>
      <c r="AO23" s="211"/>
      <c r="AP23" s="211"/>
      <c r="AQ23" s="211"/>
      <c r="AR23" s="211"/>
      <c r="AS23" s="211"/>
      <c r="AT23" s="211"/>
      <c r="AU23" s="211"/>
      <c r="AV23" s="178"/>
    </row>
    <row r="24" spans="2:48" s="73" customFormat="1" ht="31.5" customHeight="1" thickBot="1">
      <c r="B24" s="1288" t="s">
        <v>20991</v>
      </c>
      <c r="C24" s="224" t="s">
        <v>813</v>
      </c>
      <c r="D24" s="224">
        <v>3</v>
      </c>
      <c r="E24" s="659">
        <v>0</v>
      </c>
      <c r="F24" s="659">
        <v>0</v>
      </c>
      <c r="G24" s="659">
        <v>0</v>
      </c>
      <c r="H24" s="659">
        <v>0</v>
      </c>
      <c r="I24" s="659">
        <v>0</v>
      </c>
      <c r="J24" s="659">
        <v>0</v>
      </c>
      <c r="K24" s="659">
        <v>0</v>
      </c>
      <c r="L24" s="659">
        <v>0</v>
      </c>
      <c r="M24" s="334">
        <f>IFERROR(SUM(E24:L24), 0)</f>
        <v>0</v>
      </c>
      <c r="N24" s="659">
        <v>0</v>
      </c>
      <c r="O24" s="659">
        <v>0</v>
      </c>
      <c r="P24" s="659">
        <v>0</v>
      </c>
      <c r="Q24" s="659">
        <v>0</v>
      </c>
      <c r="R24" s="659">
        <v>0</v>
      </c>
      <c r="S24" s="659">
        <v>0</v>
      </c>
      <c r="T24" s="659">
        <v>0</v>
      </c>
      <c r="U24" s="659">
        <v>0</v>
      </c>
      <c r="V24" s="335">
        <f>IFERROR(SUM(N24:U24), 0)</f>
        <v>0</v>
      </c>
      <c r="X24" s="230" t="s">
        <v>20992</v>
      </c>
      <c r="Z24" s="685"/>
      <c r="AB24" s="178"/>
      <c r="AC24" s="355">
        <f t="shared" ref="AC24:AC33" si="7">IF( SUM( AE24:AU24 ) = 0, 0, $AE$9 )</f>
        <v>0</v>
      </c>
      <c r="AD24" s="178"/>
      <c r="AE24" s="356">
        <f t="shared" ref="AE24:AL33" si="8" xml:space="preserve"> IF( ISNUMBER( E24 ), 0, 1 )</f>
        <v>0</v>
      </c>
      <c r="AF24" s="356">
        <f t="shared" si="8"/>
        <v>0</v>
      </c>
      <c r="AG24" s="356">
        <f t="shared" si="8"/>
        <v>0</v>
      </c>
      <c r="AH24" s="356">
        <f t="shared" si="8"/>
        <v>0</v>
      </c>
      <c r="AI24" s="356">
        <f t="shared" si="8"/>
        <v>0</v>
      </c>
      <c r="AJ24" s="356">
        <f t="shared" si="8"/>
        <v>0</v>
      </c>
      <c r="AK24" s="356">
        <f t="shared" si="8"/>
        <v>0</v>
      </c>
      <c r="AL24" s="356">
        <f t="shared" si="8"/>
        <v>0</v>
      </c>
      <c r="AN24" s="356">
        <f t="shared" ref="AN24:AU33" si="9" xml:space="preserve"> IF( ISNUMBER( N24 ), 0, 1 )</f>
        <v>0</v>
      </c>
      <c r="AO24" s="356">
        <f t="shared" si="9"/>
        <v>0</v>
      </c>
      <c r="AP24" s="356">
        <f t="shared" si="9"/>
        <v>0</v>
      </c>
      <c r="AQ24" s="356">
        <f t="shared" si="9"/>
        <v>0</v>
      </c>
      <c r="AR24" s="356">
        <f t="shared" si="9"/>
        <v>0</v>
      </c>
      <c r="AS24" s="356">
        <f t="shared" si="9"/>
        <v>0</v>
      </c>
      <c r="AT24" s="356">
        <f t="shared" si="9"/>
        <v>0</v>
      </c>
      <c r="AU24" s="356">
        <f t="shared" si="9"/>
        <v>0</v>
      </c>
      <c r="AV24" s="178"/>
    </row>
    <row r="25" spans="2:48" s="73" customFormat="1" ht="31.5" customHeight="1" thickBot="1">
      <c r="B25" s="1289" t="s">
        <v>20993</v>
      </c>
      <c r="C25" s="220" t="s">
        <v>813</v>
      </c>
      <c r="D25" s="220">
        <v>3</v>
      </c>
      <c r="E25" s="661">
        <v>0</v>
      </c>
      <c r="F25" s="661">
        <v>0</v>
      </c>
      <c r="G25" s="661">
        <v>0</v>
      </c>
      <c r="H25" s="661">
        <v>0</v>
      </c>
      <c r="I25" s="661">
        <v>0</v>
      </c>
      <c r="J25" s="661">
        <v>0</v>
      </c>
      <c r="K25" s="661">
        <v>0</v>
      </c>
      <c r="L25" s="661">
        <v>0</v>
      </c>
      <c r="M25" s="333">
        <f>IFERROR(SUM(E25:L25), 0)</f>
        <v>0</v>
      </c>
      <c r="N25" s="661">
        <v>0</v>
      </c>
      <c r="O25" s="661">
        <v>0</v>
      </c>
      <c r="P25" s="661">
        <v>0</v>
      </c>
      <c r="Q25" s="661">
        <v>0</v>
      </c>
      <c r="R25" s="661">
        <v>0</v>
      </c>
      <c r="S25" s="661">
        <v>0</v>
      </c>
      <c r="T25" s="661">
        <v>0</v>
      </c>
      <c r="U25" s="661">
        <v>0</v>
      </c>
      <c r="V25" s="336">
        <f>IFERROR(SUM(N25:U25), 0)</f>
        <v>0</v>
      </c>
      <c r="X25" s="231" t="s">
        <v>20994</v>
      </c>
      <c r="Z25" s="685"/>
      <c r="AB25" s="178"/>
      <c r="AC25" s="355">
        <f t="shared" si="7"/>
        <v>0</v>
      </c>
      <c r="AD25" s="178"/>
      <c r="AE25" s="356">
        <f t="shared" si="8"/>
        <v>0</v>
      </c>
      <c r="AF25" s="356">
        <f t="shared" si="8"/>
        <v>0</v>
      </c>
      <c r="AG25" s="356">
        <f t="shared" si="8"/>
        <v>0</v>
      </c>
      <c r="AH25" s="356">
        <f t="shared" si="8"/>
        <v>0</v>
      </c>
      <c r="AI25" s="356">
        <f t="shared" si="8"/>
        <v>0</v>
      </c>
      <c r="AJ25" s="356">
        <f t="shared" si="8"/>
        <v>0</v>
      </c>
      <c r="AK25" s="356">
        <f t="shared" si="8"/>
        <v>0</v>
      </c>
      <c r="AL25" s="356">
        <f t="shared" si="8"/>
        <v>0</v>
      </c>
      <c r="AN25" s="356">
        <f t="shared" si="9"/>
        <v>0</v>
      </c>
      <c r="AO25" s="356">
        <f t="shared" si="9"/>
        <v>0</v>
      </c>
      <c r="AP25" s="356">
        <f t="shared" si="9"/>
        <v>0</v>
      </c>
      <c r="AQ25" s="356">
        <f t="shared" si="9"/>
        <v>0</v>
      </c>
      <c r="AR25" s="356">
        <f t="shared" si="9"/>
        <v>0</v>
      </c>
      <c r="AS25" s="356">
        <f t="shared" si="9"/>
        <v>0</v>
      </c>
      <c r="AT25" s="356">
        <f t="shared" si="9"/>
        <v>0</v>
      </c>
      <c r="AU25" s="356">
        <f t="shared" si="9"/>
        <v>0</v>
      </c>
      <c r="AV25" s="178"/>
    </row>
    <row r="26" spans="2:48" s="73" customFormat="1" ht="31.5" customHeight="1" thickBot="1">
      <c r="B26" s="1289" t="s">
        <v>20995</v>
      </c>
      <c r="C26" s="220" t="s">
        <v>813</v>
      </c>
      <c r="D26" s="220">
        <v>3</v>
      </c>
      <c r="E26" s="661">
        <v>0</v>
      </c>
      <c r="F26" s="661">
        <v>0</v>
      </c>
      <c r="G26" s="661">
        <v>0</v>
      </c>
      <c r="H26" s="661">
        <v>0</v>
      </c>
      <c r="I26" s="661">
        <v>0</v>
      </c>
      <c r="J26" s="661">
        <v>0</v>
      </c>
      <c r="K26" s="661">
        <v>0</v>
      </c>
      <c r="L26" s="661">
        <v>0</v>
      </c>
      <c r="M26" s="333">
        <f t="shared" ref="M26:M33" si="10">IFERROR(SUM(E26:L26), 0)</f>
        <v>0</v>
      </c>
      <c r="N26" s="661">
        <v>0</v>
      </c>
      <c r="O26" s="661">
        <v>0</v>
      </c>
      <c r="P26" s="661">
        <v>0</v>
      </c>
      <c r="Q26" s="661">
        <v>0</v>
      </c>
      <c r="R26" s="661">
        <v>0</v>
      </c>
      <c r="S26" s="661">
        <v>0</v>
      </c>
      <c r="T26" s="661">
        <v>0</v>
      </c>
      <c r="U26" s="661">
        <v>0</v>
      </c>
      <c r="V26" s="336">
        <f t="shared" ref="V26:V33" si="11">IFERROR(SUM(N26:U26), 0)</f>
        <v>0</v>
      </c>
      <c r="X26" s="231" t="s">
        <v>20996</v>
      </c>
      <c r="Z26" s="685"/>
      <c r="AB26" s="178"/>
      <c r="AC26" s="355">
        <f t="shared" si="7"/>
        <v>0</v>
      </c>
      <c r="AD26" s="178"/>
      <c r="AE26" s="356">
        <f t="shared" si="8"/>
        <v>0</v>
      </c>
      <c r="AF26" s="356">
        <f t="shared" si="8"/>
        <v>0</v>
      </c>
      <c r="AG26" s="356">
        <f t="shared" si="8"/>
        <v>0</v>
      </c>
      <c r="AH26" s="356">
        <f t="shared" si="8"/>
        <v>0</v>
      </c>
      <c r="AI26" s="356">
        <f t="shared" si="8"/>
        <v>0</v>
      </c>
      <c r="AJ26" s="356">
        <f t="shared" si="8"/>
        <v>0</v>
      </c>
      <c r="AK26" s="356">
        <f t="shared" si="8"/>
        <v>0</v>
      </c>
      <c r="AL26" s="356">
        <f t="shared" si="8"/>
        <v>0</v>
      </c>
      <c r="AN26" s="356">
        <f t="shared" si="9"/>
        <v>0</v>
      </c>
      <c r="AO26" s="356">
        <f t="shared" si="9"/>
        <v>0</v>
      </c>
      <c r="AP26" s="356">
        <f t="shared" si="9"/>
        <v>0</v>
      </c>
      <c r="AQ26" s="356">
        <f t="shared" si="9"/>
        <v>0</v>
      </c>
      <c r="AR26" s="356">
        <f t="shared" si="9"/>
        <v>0</v>
      </c>
      <c r="AS26" s="356">
        <f t="shared" si="9"/>
        <v>0</v>
      </c>
      <c r="AT26" s="356">
        <f t="shared" si="9"/>
        <v>0</v>
      </c>
      <c r="AU26" s="356">
        <f t="shared" si="9"/>
        <v>0</v>
      </c>
      <c r="AV26" s="178"/>
    </row>
    <row r="27" spans="2:48" s="73" customFormat="1" ht="31.5" customHeight="1" thickBot="1">
      <c r="B27" s="1289" t="s">
        <v>20997</v>
      </c>
      <c r="C27" s="220" t="s">
        <v>813</v>
      </c>
      <c r="D27" s="220">
        <v>3</v>
      </c>
      <c r="E27" s="661">
        <v>0</v>
      </c>
      <c r="F27" s="661">
        <v>0</v>
      </c>
      <c r="G27" s="661">
        <v>0</v>
      </c>
      <c r="H27" s="661">
        <v>0</v>
      </c>
      <c r="I27" s="661">
        <v>0</v>
      </c>
      <c r="J27" s="661">
        <v>0</v>
      </c>
      <c r="K27" s="661">
        <v>0</v>
      </c>
      <c r="L27" s="661">
        <v>0</v>
      </c>
      <c r="M27" s="333">
        <f t="shared" si="10"/>
        <v>0</v>
      </c>
      <c r="N27" s="661">
        <v>0</v>
      </c>
      <c r="O27" s="661">
        <v>0</v>
      </c>
      <c r="P27" s="661">
        <v>0</v>
      </c>
      <c r="Q27" s="661">
        <v>0</v>
      </c>
      <c r="R27" s="661">
        <v>0</v>
      </c>
      <c r="S27" s="661">
        <v>0</v>
      </c>
      <c r="T27" s="661">
        <v>0</v>
      </c>
      <c r="U27" s="661">
        <v>0</v>
      </c>
      <c r="V27" s="336">
        <f t="shared" si="11"/>
        <v>0</v>
      </c>
      <c r="X27" s="231" t="s">
        <v>20998</v>
      </c>
      <c r="Z27" s="685"/>
      <c r="AB27" s="178"/>
      <c r="AC27" s="355">
        <f t="shared" si="7"/>
        <v>0</v>
      </c>
      <c r="AD27" s="178"/>
      <c r="AE27" s="356">
        <f t="shared" si="8"/>
        <v>0</v>
      </c>
      <c r="AF27" s="356">
        <f t="shared" si="8"/>
        <v>0</v>
      </c>
      <c r="AG27" s="356">
        <f t="shared" si="8"/>
        <v>0</v>
      </c>
      <c r="AH27" s="356">
        <f t="shared" si="8"/>
        <v>0</v>
      </c>
      <c r="AI27" s="356">
        <f t="shared" si="8"/>
        <v>0</v>
      </c>
      <c r="AJ27" s="356">
        <f t="shared" si="8"/>
        <v>0</v>
      </c>
      <c r="AK27" s="356">
        <f t="shared" si="8"/>
        <v>0</v>
      </c>
      <c r="AL27" s="356">
        <f t="shared" si="8"/>
        <v>0</v>
      </c>
      <c r="AN27" s="356">
        <f t="shared" si="9"/>
        <v>0</v>
      </c>
      <c r="AO27" s="356">
        <f t="shared" si="9"/>
        <v>0</v>
      </c>
      <c r="AP27" s="356">
        <f t="shared" si="9"/>
        <v>0</v>
      </c>
      <c r="AQ27" s="356">
        <f t="shared" si="9"/>
        <v>0</v>
      </c>
      <c r="AR27" s="356">
        <f t="shared" si="9"/>
        <v>0</v>
      </c>
      <c r="AS27" s="356">
        <f t="shared" si="9"/>
        <v>0</v>
      </c>
      <c r="AT27" s="356">
        <f t="shared" si="9"/>
        <v>0</v>
      </c>
      <c r="AU27" s="356">
        <f t="shared" si="9"/>
        <v>0</v>
      </c>
      <c r="AV27" s="178"/>
    </row>
    <row r="28" spans="2:48" s="73" customFormat="1" ht="31.5" customHeight="1" thickBot="1">
      <c r="B28" s="1289" t="s">
        <v>20999</v>
      </c>
      <c r="C28" s="220" t="s">
        <v>813</v>
      </c>
      <c r="D28" s="220">
        <v>3</v>
      </c>
      <c r="E28" s="661">
        <v>0</v>
      </c>
      <c r="F28" s="661">
        <v>0</v>
      </c>
      <c r="G28" s="661">
        <v>0</v>
      </c>
      <c r="H28" s="661">
        <v>0</v>
      </c>
      <c r="I28" s="661">
        <v>0</v>
      </c>
      <c r="J28" s="661">
        <v>0</v>
      </c>
      <c r="K28" s="661">
        <v>0</v>
      </c>
      <c r="L28" s="661">
        <v>0</v>
      </c>
      <c r="M28" s="333">
        <f t="shared" si="10"/>
        <v>0</v>
      </c>
      <c r="N28" s="661">
        <v>0</v>
      </c>
      <c r="O28" s="661">
        <v>0</v>
      </c>
      <c r="P28" s="661">
        <v>0</v>
      </c>
      <c r="Q28" s="661">
        <v>0</v>
      </c>
      <c r="R28" s="661">
        <v>0</v>
      </c>
      <c r="S28" s="661">
        <v>0</v>
      </c>
      <c r="T28" s="661">
        <v>0</v>
      </c>
      <c r="U28" s="661">
        <v>0</v>
      </c>
      <c r="V28" s="336">
        <f t="shared" si="11"/>
        <v>0</v>
      </c>
      <c r="X28" s="231" t="s">
        <v>21000</v>
      </c>
      <c r="Z28" s="685"/>
      <c r="AB28" s="178"/>
      <c r="AC28" s="355">
        <f t="shared" si="7"/>
        <v>0</v>
      </c>
      <c r="AD28" s="178"/>
      <c r="AE28" s="356">
        <f t="shared" si="8"/>
        <v>0</v>
      </c>
      <c r="AF28" s="356">
        <f t="shared" si="8"/>
        <v>0</v>
      </c>
      <c r="AG28" s="356">
        <f t="shared" si="8"/>
        <v>0</v>
      </c>
      <c r="AH28" s="356">
        <f t="shared" si="8"/>
        <v>0</v>
      </c>
      <c r="AI28" s="356">
        <f t="shared" si="8"/>
        <v>0</v>
      </c>
      <c r="AJ28" s="356">
        <f t="shared" si="8"/>
        <v>0</v>
      </c>
      <c r="AK28" s="356">
        <f t="shared" si="8"/>
        <v>0</v>
      </c>
      <c r="AL28" s="356">
        <f t="shared" si="8"/>
        <v>0</v>
      </c>
      <c r="AN28" s="356">
        <f t="shared" si="9"/>
        <v>0</v>
      </c>
      <c r="AO28" s="356">
        <f t="shared" si="9"/>
        <v>0</v>
      </c>
      <c r="AP28" s="356">
        <f t="shared" si="9"/>
        <v>0</v>
      </c>
      <c r="AQ28" s="356">
        <f t="shared" si="9"/>
        <v>0</v>
      </c>
      <c r="AR28" s="356">
        <f t="shared" si="9"/>
        <v>0</v>
      </c>
      <c r="AS28" s="356">
        <f t="shared" si="9"/>
        <v>0</v>
      </c>
      <c r="AT28" s="356">
        <f t="shared" si="9"/>
        <v>0</v>
      </c>
      <c r="AU28" s="356">
        <f t="shared" si="9"/>
        <v>0</v>
      </c>
      <c r="AV28" s="178"/>
    </row>
    <row r="29" spans="2:48" s="73" customFormat="1" ht="31.5" customHeight="1" thickBot="1">
      <c r="B29" s="1289" t="s">
        <v>21001</v>
      </c>
      <c r="C29" s="220" t="s">
        <v>813</v>
      </c>
      <c r="D29" s="220">
        <v>3</v>
      </c>
      <c r="E29" s="661">
        <v>0</v>
      </c>
      <c r="F29" s="661">
        <v>0</v>
      </c>
      <c r="G29" s="661">
        <v>0</v>
      </c>
      <c r="H29" s="661">
        <v>0</v>
      </c>
      <c r="I29" s="661">
        <v>0</v>
      </c>
      <c r="J29" s="661">
        <v>0</v>
      </c>
      <c r="K29" s="661">
        <v>0</v>
      </c>
      <c r="L29" s="661">
        <v>0</v>
      </c>
      <c r="M29" s="333">
        <f t="shared" si="10"/>
        <v>0</v>
      </c>
      <c r="N29" s="661">
        <v>0</v>
      </c>
      <c r="O29" s="661">
        <v>0</v>
      </c>
      <c r="P29" s="661">
        <v>0</v>
      </c>
      <c r="Q29" s="661">
        <v>0</v>
      </c>
      <c r="R29" s="661">
        <v>0</v>
      </c>
      <c r="S29" s="661">
        <v>0</v>
      </c>
      <c r="T29" s="661">
        <v>0</v>
      </c>
      <c r="U29" s="661">
        <v>0</v>
      </c>
      <c r="V29" s="336">
        <f t="shared" si="11"/>
        <v>0</v>
      </c>
      <c r="X29" s="231" t="s">
        <v>21002</v>
      </c>
      <c r="Z29" s="685"/>
      <c r="AB29" s="178"/>
      <c r="AC29" s="355">
        <f t="shared" si="7"/>
        <v>0</v>
      </c>
      <c r="AD29" s="178"/>
      <c r="AE29" s="356">
        <f t="shared" si="8"/>
        <v>0</v>
      </c>
      <c r="AF29" s="356">
        <f t="shared" si="8"/>
        <v>0</v>
      </c>
      <c r="AG29" s="356">
        <f t="shared" si="8"/>
        <v>0</v>
      </c>
      <c r="AH29" s="356">
        <f t="shared" si="8"/>
        <v>0</v>
      </c>
      <c r="AI29" s="356">
        <f t="shared" si="8"/>
        <v>0</v>
      </c>
      <c r="AJ29" s="356">
        <f t="shared" si="8"/>
        <v>0</v>
      </c>
      <c r="AK29" s="356">
        <f t="shared" si="8"/>
        <v>0</v>
      </c>
      <c r="AL29" s="356">
        <f t="shared" si="8"/>
        <v>0</v>
      </c>
      <c r="AN29" s="356">
        <f t="shared" si="9"/>
        <v>0</v>
      </c>
      <c r="AO29" s="356">
        <f t="shared" si="9"/>
        <v>0</v>
      </c>
      <c r="AP29" s="356">
        <f t="shared" si="9"/>
        <v>0</v>
      </c>
      <c r="AQ29" s="356">
        <f t="shared" si="9"/>
        <v>0</v>
      </c>
      <c r="AR29" s="356">
        <f t="shared" si="9"/>
        <v>0</v>
      </c>
      <c r="AS29" s="356">
        <f t="shared" si="9"/>
        <v>0</v>
      </c>
      <c r="AT29" s="356">
        <f t="shared" si="9"/>
        <v>0</v>
      </c>
      <c r="AU29" s="356">
        <f t="shared" si="9"/>
        <v>0</v>
      </c>
      <c r="AV29" s="178"/>
    </row>
    <row r="30" spans="2:48" s="73" customFormat="1" ht="31.5" customHeight="1" thickBot="1">
      <c r="B30" s="1289" t="s">
        <v>21003</v>
      </c>
      <c r="C30" s="220" t="s">
        <v>813</v>
      </c>
      <c r="D30" s="220">
        <v>3</v>
      </c>
      <c r="E30" s="661">
        <v>0</v>
      </c>
      <c r="F30" s="661">
        <v>0</v>
      </c>
      <c r="G30" s="661">
        <v>0</v>
      </c>
      <c r="H30" s="661">
        <v>0</v>
      </c>
      <c r="I30" s="661">
        <v>0</v>
      </c>
      <c r="J30" s="661">
        <v>0</v>
      </c>
      <c r="K30" s="661">
        <v>0</v>
      </c>
      <c r="L30" s="661">
        <v>0</v>
      </c>
      <c r="M30" s="333">
        <f t="shared" si="10"/>
        <v>0</v>
      </c>
      <c r="N30" s="661">
        <v>0</v>
      </c>
      <c r="O30" s="661">
        <v>0</v>
      </c>
      <c r="P30" s="661">
        <v>0</v>
      </c>
      <c r="Q30" s="661">
        <v>0</v>
      </c>
      <c r="R30" s="661">
        <v>0</v>
      </c>
      <c r="S30" s="661">
        <v>0</v>
      </c>
      <c r="T30" s="661">
        <v>0</v>
      </c>
      <c r="U30" s="661">
        <v>0</v>
      </c>
      <c r="V30" s="336">
        <f t="shared" si="11"/>
        <v>0</v>
      </c>
      <c r="X30" s="231" t="s">
        <v>21004</v>
      </c>
      <c r="Z30" s="685"/>
      <c r="AB30" s="178"/>
      <c r="AC30" s="355">
        <f t="shared" si="7"/>
        <v>0</v>
      </c>
      <c r="AD30" s="178"/>
      <c r="AE30" s="356">
        <f t="shared" si="8"/>
        <v>0</v>
      </c>
      <c r="AF30" s="356">
        <f t="shared" si="8"/>
        <v>0</v>
      </c>
      <c r="AG30" s="356">
        <f t="shared" si="8"/>
        <v>0</v>
      </c>
      <c r="AH30" s="356">
        <f t="shared" si="8"/>
        <v>0</v>
      </c>
      <c r="AI30" s="356">
        <f t="shared" si="8"/>
        <v>0</v>
      </c>
      <c r="AJ30" s="356">
        <f t="shared" si="8"/>
        <v>0</v>
      </c>
      <c r="AK30" s="356">
        <f t="shared" si="8"/>
        <v>0</v>
      </c>
      <c r="AL30" s="356">
        <f t="shared" si="8"/>
        <v>0</v>
      </c>
      <c r="AN30" s="356">
        <f t="shared" si="9"/>
        <v>0</v>
      </c>
      <c r="AO30" s="356">
        <f t="shared" si="9"/>
        <v>0</v>
      </c>
      <c r="AP30" s="356">
        <f t="shared" si="9"/>
        <v>0</v>
      </c>
      <c r="AQ30" s="356">
        <f t="shared" si="9"/>
        <v>0</v>
      </c>
      <c r="AR30" s="356">
        <f t="shared" si="9"/>
        <v>0</v>
      </c>
      <c r="AS30" s="356">
        <f t="shared" si="9"/>
        <v>0</v>
      </c>
      <c r="AT30" s="356">
        <f t="shared" si="9"/>
        <v>0</v>
      </c>
      <c r="AU30" s="356">
        <f t="shared" si="9"/>
        <v>0</v>
      </c>
      <c r="AV30" s="178"/>
    </row>
    <row r="31" spans="2:48" s="73" customFormat="1" ht="31.5" customHeight="1" thickBot="1">
      <c r="B31" s="1289" t="s">
        <v>21005</v>
      </c>
      <c r="C31" s="220" t="s">
        <v>813</v>
      </c>
      <c r="D31" s="220">
        <v>3</v>
      </c>
      <c r="E31" s="661">
        <v>0</v>
      </c>
      <c r="F31" s="661">
        <v>0</v>
      </c>
      <c r="G31" s="661">
        <v>0</v>
      </c>
      <c r="H31" s="661">
        <v>0</v>
      </c>
      <c r="I31" s="661">
        <v>0</v>
      </c>
      <c r="J31" s="661">
        <v>0</v>
      </c>
      <c r="K31" s="661">
        <v>0</v>
      </c>
      <c r="L31" s="661">
        <v>0</v>
      </c>
      <c r="M31" s="333">
        <f t="shared" si="10"/>
        <v>0</v>
      </c>
      <c r="N31" s="661">
        <v>0</v>
      </c>
      <c r="O31" s="661">
        <v>0</v>
      </c>
      <c r="P31" s="661">
        <v>0</v>
      </c>
      <c r="Q31" s="661">
        <v>0</v>
      </c>
      <c r="R31" s="661">
        <v>0</v>
      </c>
      <c r="S31" s="661">
        <v>0</v>
      </c>
      <c r="T31" s="661">
        <v>0</v>
      </c>
      <c r="U31" s="661">
        <v>0</v>
      </c>
      <c r="V31" s="336">
        <f t="shared" si="11"/>
        <v>0</v>
      </c>
      <c r="X31" s="231" t="s">
        <v>21006</v>
      </c>
      <c r="Z31" s="685"/>
      <c r="AB31" s="178"/>
      <c r="AC31" s="355">
        <f t="shared" si="7"/>
        <v>0</v>
      </c>
      <c r="AD31" s="178"/>
      <c r="AE31" s="356">
        <f t="shared" si="8"/>
        <v>0</v>
      </c>
      <c r="AF31" s="356">
        <f t="shared" si="8"/>
        <v>0</v>
      </c>
      <c r="AG31" s="356">
        <f t="shared" si="8"/>
        <v>0</v>
      </c>
      <c r="AH31" s="356">
        <f t="shared" si="8"/>
        <v>0</v>
      </c>
      <c r="AI31" s="356">
        <f t="shared" si="8"/>
        <v>0</v>
      </c>
      <c r="AJ31" s="356">
        <f t="shared" si="8"/>
        <v>0</v>
      </c>
      <c r="AK31" s="356">
        <f t="shared" si="8"/>
        <v>0</v>
      </c>
      <c r="AL31" s="356">
        <f t="shared" si="8"/>
        <v>0</v>
      </c>
      <c r="AN31" s="356">
        <f t="shared" si="9"/>
        <v>0</v>
      </c>
      <c r="AO31" s="356">
        <f t="shared" si="9"/>
        <v>0</v>
      </c>
      <c r="AP31" s="356">
        <f t="shared" si="9"/>
        <v>0</v>
      </c>
      <c r="AQ31" s="356">
        <f t="shared" si="9"/>
        <v>0</v>
      </c>
      <c r="AR31" s="356">
        <f t="shared" si="9"/>
        <v>0</v>
      </c>
      <c r="AS31" s="356">
        <f t="shared" si="9"/>
        <v>0</v>
      </c>
      <c r="AT31" s="356">
        <f t="shared" si="9"/>
        <v>0</v>
      </c>
      <c r="AU31" s="356">
        <f t="shared" si="9"/>
        <v>0</v>
      </c>
      <c r="AV31" s="178"/>
    </row>
    <row r="32" spans="2:48" s="73" customFormat="1" ht="31.5" customHeight="1" thickBot="1">
      <c r="B32" s="1289" t="s">
        <v>21007</v>
      </c>
      <c r="C32" s="220" t="s">
        <v>813</v>
      </c>
      <c r="D32" s="220">
        <v>3</v>
      </c>
      <c r="E32" s="661">
        <v>0</v>
      </c>
      <c r="F32" s="661">
        <v>0</v>
      </c>
      <c r="G32" s="661">
        <v>0</v>
      </c>
      <c r="H32" s="661">
        <v>0</v>
      </c>
      <c r="I32" s="661">
        <v>0</v>
      </c>
      <c r="J32" s="661">
        <v>0</v>
      </c>
      <c r="K32" s="661">
        <v>0</v>
      </c>
      <c r="L32" s="661">
        <v>0</v>
      </c>
      <c r="M32" s="333">
        <f t="shared" si="10"/>
        <v>0</v>
      </c>
      <c r="N32" s="661">
        <v>0</v>
      </c>
      <c r="O32" s="661">
        <v>0</v>
      </c>
      <c r="P32" s="661">
        <v>0</v>
      </c>
      <c r="Q32" s="661">
        <v>0</v>
      </c>
      <c r="R32" s="661">
        <v>0</v>
      </c>
      <c r="S32" s="661">
        <v>0</v>
      </c>
      <c r="T32" s="661">
        <v>0</v>
      </c>
      <c r="U32" s="661">
        <v>0</v>
      </c>
      <c r="V32" s="336">
        <f t="shared" si="11"/>
        <v>0</v>
      </c>
      <c r="X32" s="231" t="s">
        <v>21008</v>
      </c>
      <c r="Z32" s="685"/>
      <c r="AB32" s="178"/>
      <c r="AC32" s="355">
        <f t="shared" si="7"/>
        <v>0</v>
      </c>
      <c r="AD32" s="178"/>
      <c r="AE32" s="356">
        <f t="shared" si="8"/>
        <v>0</v>
      </c>
      <c r="AF32" s="356">
        <f t="shared" si="8"/>
        <v>0</v>
      </c>
      <c r="AG32" s="356">
        <f t="shared" si="8"/>
        <v>0</v>
      </c>
      <c r="AH32" s="356">
        <f t="shared" si="8"/>
        <v>0</v>
      </c>
      <c r="AI32" s="356">
        <f t="shared" si="8"/>
        <v>0</v>
      </c>
      <c r="AJ32" s="356">
        <f t="shared" si="8"/>
        <v>0</v>
      </c>
      <c r="AK32" s="356">
        <f t="shared" si="8"/>
        <v>0</v>
      </c>
      <c r="AL32" s="356">
        <f t="shared" si="8"/>
        <v>0</v>
      </c>
      <c r="AN32" s="356">
        <f t="shared" si="9"/>
        <v>0</v>
      </c>
      <c r="AO32" s="356">
        <f t="shared" si="9"/>
        <v>0</v>
      </c>
      <c r="AP32" s="356">
        <f t="shared" si="9"/>
        <v>0</v>
      </c>
      <c r="AQ32" s="356">
        <f t="shared" si="9"/>
        <v>0</v>
      </c>
      <c r="AR32" s="356">
        <f t="shared" si="9"/>
        <v>0</v>
      </c>
      <c r="AS32" s="356">
        <f t="shared" si="9"/>
        <v>0</v>
      </c>
      <c r="AT32" s="356">
        <f t="shared" si="9"/>
        <v>0</v>
      </c>
      <c r="AU32" s="356">
        <f t="shared" si="9"/>
        <v>0</v>
      </c>
      <c r="AV32" s="178"/>
    </row>
    <row r="33" spans="2:48" s="73" customFormat="1" ht="31.5" customHeight="1">
      <c r="B33" s="1289" t="s">
        <v>21009</v>
      </c>
      <c r="C33" s="220" t="s">
        <v>813</v>
      </c>
      <c r="D33" s="220">
        <v>3</v>
      </c>
      <c r="E33" s="661">
        <v>0</v>
      </c>
      <c r="F33" s="661">
        <v>0</v>
      </c>
      <c r="G33" s="661">
        <v>0</v>
      </c>
      <c r="H33" s="661">
        <v>0</v>
      </c>
      <c r="I33" s="661">
        <v>0</v>
      </c>
      <c r="J33" s="661">
        <v>0</v>
      </c>
      <c r="K33" s="661">
        <v>0</v>
      </c>
      <c r="L33" s="661">
        <v>0</v>
      </c>
      <c r="M33" s="333">
        <f t="shared" si="10"/>
        <v>0</v>
      </c>
      <c r="N33" s="661">
        <v>0</v>
      </c>
      <c r="O33" s="661">
        <v>0</v>
      </c>
      <c r="P33" s="661">
        <v>0</v>
      </c>
      <c r="Q33" s="661">
        <v>0</v>
      </c>
      <c r="R33" s="661">
        <v>0</v>
      </c>
      <c r="S33" s="661">
        <v>0</v>
      </c>
      <c r="T33" s="661">
        <v>0</v>
      </c>
      <c r="U33" s="661">
        <v>0</v>
      </c>
      <c r="V33" s="336">
        <f t="shared" si="11"/>
        <v>0</v>
      </c>
      <c r="X33" s="231" t="s">
        <v>21010</v>
      </c>
      <c r="Z33" s="685"/>
      <c r="AB33" s="178"/>
      <c r="AC33" s="355">
        <f t="shared" si="7"/>
        <v>0</v>
      </c>
      <c r="AD33" s="178"/>
      <c r="AE33" s="356">
        <f t="shared" si="8"/>
        <v>0</v>
      </c>
      <c r="AF33" s="356">
        <f t="shared" si="8"/>
        <v>0</v>
      </c>
      <c r="AG33" s="356">
        <f t="shared" si="8"/>
        <v>0</v>
      </c>
      <c r="AH33" s="356">
        <f t="shared" si="8"/>
        <v>0</v>
      </c>
      <c r="AI33" s="356">
        <f t="shared" si="8"/>
        <v>0</v>
      </c>
      <c r="AJ33" s="356">
        <f t="shared" si="8"/>
        <v>0</v>
      </c>
      <c r="AK33" s="356">
        <f t="shared" si="8"/>
        <v>0</v>
      </c>
      <c r="AL33" s="356">
        <f t="shared" si="8"/>
        <v>0</v>
      </c>
      <c r="AN33" s="356">
        <f t="shared" si="9"/>
        <v>0</v>
      </c>
      <c r="AO33" s="356">
        <f t="shared" si="9"/>
        <v>0</v>
      </c>
      <c r="AP33" s="356">
        <f t="shared" si="9"/>
        <v>0</v>
      </c>
      <c r="AQ33" s="356">
        <f t="shared" si="9"/>
        <v>0</v>
      </c>
      <c r="AR33" s="356">
        <f t="shared" si="9"/>
        <v>0</v>
      </c>
      <c r="AS33" s="356">
        <f t="shared" si="9"/>
        <v>0</v>
      </c>
      <c r="AT33" s="356">
        <f t="shared" si="9"/>
        <v>0</v>
      </c>
      <c r="AU33" s="356">
        <f t="shared" si="9"/>
        <v>0</v>
      </c>
      <c r="AV33" s="178"/>
    </row>
    <row r="34" spans="2:48" s="73" customFormat="1" ht="31.5" customHeight="1" thickBot="1">
      <c r="B34" s="1431" t="s">
        <v>20965</v>
      </c>
      <c r="C34" s="227" t="s">
        <v>813</v>
      </c>
      <c r="D34" s="227">
        <v>3</v>
      </c>
      <c r="E34" s="234">
        <f>IFERROR(SUM(E24:E33), 0)</f>
        <v>0</v>
      </c>
      <c r="F34" s="234">
        <f t="shared" ref="F34:L34" si="12">IFERROR(SUM(F24:F33), 0)</f>
        <v>0</v>
      </c>
      <c r="G34" s="234">
        <f t="shared" si="12"/>
        <v>0</v>
      </c>
      <c r="H34" s="234">
        <f t="shared" si="12"/>
        <v>0</v>
      </c>
      <c r="I34" s="234">
        <f t="shared" si="12"/>
        <v>0</v>
      </c>
      <c r="J34" s="234">
        <f t="shared" si="12"/>
        <v>0</v>
      </c>
      <c r="K34" s="234">
        <f t="shared" si="12"/>
        <v>0</v>
      </c>
      <c r="L34" s="234">
        <f t="shared" si="12"/>
        <v>0</v>
      </c>
      <c r="M34" s="234">
        <f>IFERROR(SUM(E34:L34), 0)</f>
        <v>0</v>
      </c>
      <c r="N34" s="234">
        <f>IFERROR(SUM(N24:N33), 0)</f>
        <v>0</v>
      </c>
      <c r="O34" s="234">
        <f t="shared" ref="O34" si="13">IFERROR(SUM(O24:O33), 0)</f>
        <v>0</v>
      </c>
      <c r="P34" s="234">
        <f>IFERROR(SUM(P24:P33), 0)</f>
        <v>0</v>
      </c>
      <c r="Q34" s="234">
        <f t="shared" ref="Q34:R34" si="14">IFERROR(SUM(Q24:Q33), 0)</f>
        <v>0</v>
      </c>
      <c r="R34" s="234">
        <f t="shared" si="14"/>
        <v>0</v>
      </c>
      <c r="S34" s="234">
        <f>IFERROR(SUM(S24:S33), 0)</f>
        <v>0</v>
      </c>
      <c r="T34" s="234">
        <f t="shared" ref="T34:U34" si="15">IFERROR(SUM(T24:T33), 0)</f>
        <v>0</v>
      </c>
      <c r="U34" s="234">
        <f t="shared" si="15"/>
        <v>0</v>
      </c>
      <c r="V34" s="235">
        <f>IFERROR(SUM(N34:U34), 0)</f>
        <v>0</v>
      </c>
      <c r="X34" s="331" t="s">
        <v>21011</v>
      </c>
      <c r="Z34" s="686"/>
      <c r="AB34" s="1377"/>
      <c r="AC34" s="1310"/>
      <c r="AD34" s="1377"/>
      <c r="AE34" s="1310"/>
      <c r="AF34" s="1310"/>
      <c r="AG34" s="1310"/>
      <c r="AH34" s="1310"/>
      <c r="AI34" s="1310"/>
      <c r="AJ34" s="1310"/>
      <c r="AK34" s="1310"/>
      <c r="AL34" s="1310"/>
      <c r="AM34" s="1310"/>
      <c r="AN34" s="1310"/>
      <c r="AO34" s="1310"/>
      <c r="AP34" s="1310"/>
      <c r="AQ34" s="1310"/>
      <c r="AR34" s="1310"/>
      <c r="AS34" s="1310"/>
      <c r="AT34" s="1310"/>
      <c r="AU34" s="1310"/>
      <c r="AV34" s="1377"/>
    </row>
  </sheetData>
  <mergeCells count="2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I7:I8"/>
    <mergeCell ref="J7:J8"/>
    <mergeCell ref="K7:K8"/>
    <mergeCell ref="L7:L8"/>
    <mergeCell ref="AE8:AL8"/>
    <mergeCell ref="AN8:AU8"/>
    <mergeCell ref="N7:P7"/>
    <mergeCell ref="Q7:Q8"/>
    <mergeCell ref="R7:R8"/>
    <mergeCell ref="S7:S8"/>
    <mergeCell ref="T7:T8"/>
    <mergeCell ref="U7:U8"/>
  </mergeCells>
  <conditionalFormatting sqref="AC10:AC33">
    <cfRule type="cellIs" dxfId="92"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pageSetUpPr fitToPage="1"/>
  </sheetPr>
  <dimension ref="B1:V48"/>
  <sheetViews>
    <sheetView showGridLines="0" topLeftCell="A15" zoomScale="80" zoomScaleNormal="80" zoomScaleSheetLayoutView="100" workbookViewId="0">
      <selection activeCell="M24" sqref="M24"/>
    </sheetView>
  </sheetViews>
  <sheetFormatPr defaultColWidth="9.125" defaultRowHeight="15.6"/>
  <cols>
    <col min="1" max="1" width="1.625" style="1311" customWidth="1"/>
    <col min="2" max="2" width="36.125" style="1311" customWidth="1"/>
    <col min="3" max="3" width="7" style="1311" customWidth="1"/>
    <col min="4" max="4" width="5.5" style="1311" customWidth="1"/>
    <col min="5" max="6" width="12.5" style="1311" customWidth="1"/>
    <col min="7" max="7" width="1.625" style="1311" customWidth="1"/>
    <col min="8" max="8" width="12.5" style="18" customWidth="1"/>
    <col min="9" max="9" width="1.625" style="1311" customWidth="1"/>
    <col min="10" max="10" width="33.625" style="1311" customWidth="1"/>
    <col min="11" max="12" width="1.625" style="1311" customWidth="1"/>
    <col min="13" max="13" width="25" style="1311" customWidth="1"/>
    <col min="14" max="14" width="1.625" style="1311" customWidth="1"/>
    <col min="15" max="16" width="12.625" style="1311" hidden="1" customWidth="1"/>
    <col min="17" max="17" width="1.625" style="1311" hidden="1" customWidth="1"/>
    <col min="18" max="18" width="1.625" style="1311" customWidth="1"/>
    <col min="19" max="19" width="36.125" style="1311" customWidth="1"/>
    <col min="20" max="21" width="12.5" style="1311" customWidth="1"/>
    <col min="22" max="22" width="1.625" style="1311" customWidth="1"/>
    <col min="23" max="16384" width="9.125" style="1311"/>
  </cols>
  <sheetData>
    <row r="1" spans="2:22" s="212" customFormat="1" ht="29.25" customHeight="1">
      <c r="B1" s="207" t="s">
        <v>729</v>
      </c>
      <c r="C1" s="207"/>
      <c r="D1" s="207"/>
      <c r="E1" s="1310"/>
      <c r="F1" s="1310"/>
      <c r="H1" s="18"/>
      <c r="L1" s="209"/>
      <c r="N1" s="209"/>
      <c r="Q1" s="209"/>
      <c r="S1" s="207" t="s">
        <v>729</v>
      </c>
      <c r="T1" s="1310"/>
      <c r="U1" s="1310"/>
      <c r="V1" s="18"/>
    </row>
    <row r="2" spans="2:22" s="212" customFormat="1" ht="29.25" customHeight="1">
      <c r="B2" s="207" t="s">
        <v>12</v>
      </c>
      <c r="C2" s="1310"/>
      <c r="D2" s="1310"/>
      <c r="E2" s="1310"/>
      <c r="F2" s="1310"/>
      <c r="H2" s="18"/>
      <c r="L2" s="209"/>
      <c r="N2" s="209"/>
      <c r="Q2" s="209"/>
      <c r="S2" s="207"/>
      <c r="T2" s="1310"/>
      <c r="U2" s="1310"/>
      <c r="V2" s="18"/>
    </row>
    <row r="3" spans="2:22" s="65" customFormat="1" ht="45" customHeight="1">
      <c r="B3" s="2197" t="s">
        <v>730</v>
      </c>
      <c r="C3" s="2198"/>
      <c r="D3" s="2198"/>
      <c r="E3" s="2198"/>
      <c r="F3" s="2198"/>
      <c r="G3" s="2198"/>
      <c r="H3" s="2198"/>
      <c r="I3" s="2198"/>
      <c r="J3" s="2198"/>
      <c r="L3" s="191"/>
      <c r="M3" s="265" t="s">
        <v>798</v>
      </c>
      <c r="N3" s="191"/>
      <c r="Q3" s="191"/>
      <c r="S3" s="2197" t="s">
        <v>730</v>
      </c>
      <c r="T3" s="2198"/>
      <c r="U3" s="2198"/>
      <c r="V3" s="18"/>
    </row>
    <row r="4" spans="2:22" s="65" customFormat="1" ht="10.5" customHeight="1" thickBot="1">
      <c r="B4" s="96"/>
      <c r="C4" s="96"/>
      <c r="D4" s="96"/>
      <c r="E4" s="96"/>
      <c r="F4" s="1455"/>
      <c r="H4" s="18"/>
      <c r="L4" s="191"/>
      <c r="M4" s="355"/>
      <c r="N4" s="191"/>
      <c r="Q4" s="191"/>
      <c r="S4" s="96"/>
      <c r="T4" s="96"/>
      <c r="U4" s="1455"/>
      <c r="V4" s="18"/>
    </row>
    <row r="5" spans="2:22" ht="56.25" customHeight="1" thickBot="1">
      <c r="B5" s="341" t="s">
        <v>800</v>
      </c>
      <c r="C5" s="321" t="s">
        <v>801</v>
      </c>
      <c r="D5" s="321" t="s">
        <v>802</v>
      </c>
      <c r="E5" s="321" t="s">
        <v>919</v>
      </c>
      <c r="F5" s="342" t="s">
        <v>21012</v>
      </c>
      <c r="H5" s="343" t="s">
        <v>806</v>
      </c>
      <c r="J5" s="343" t="s">
        <v>807</v>
      </c>
      <c r="L5" s="1355"/>
      <c r="M5" s="355"/>
      <c r="N5" s="1355"/>
      <c r="Q5" s="1355"/>
      <c r="S5" s="341" t="s">
        <v>800</v>
      </c>
      <c r="T5" s="321" t="s">
        <v>919</v>
      </c>
      <c r="U5" s="342" t="s">
        <v>21012</v>
      </c>
      <c r="V5" s="376"/>
    </row>
    <row r="6" spans="2:22" ht="14.25" customHeight="1" thickBot="1">
      <c r="B6" s="67"/>
      <c r="C6" s="67"/>
      <c r="D6" s="67"/>
      <c r="E6" s="68"/>
      <c r="F6" s="68"/>
      <c r="H6" s="6"/>
      <c r="J6" s="417"/>
      <c r="L6" s="1355"/>
      <c r="M6" s="355"/>
      <c r="N6" s="1355"/>
      <c r="O6" s="2031" t="s">
        <v>799</v>
      </c>
      <c r="P6" s="2031"/>
      <c r="Q6" s="1813"/>
      <c r="R6" s="1814"/>
      <c r="S6" s="67"/>
      <c r="T6" s="68"/>
      <c r="U6" s="68"/>
      <c r="V6" s="18"/>
    </row>
    <row r="7" spans="2:22" ht="20.25" customHeight="1" thickBot="1">
      <c r="B7" s="223" t="s">
        <v>21013</v>
      </c>
      <c r="C7" s="416"/>
      <c r="D7" s="416"/>
      <c r="E7" s="376"/>
      <c r="F7" s="1815"/>
      <c r="L7" s="1355"/>
      <c r="M7" s="355"/>
      <c r="N7" s="1355"/>
      <c r="O7" s="198" t="s">
        <v>808</v>
      </c>
      <c r="P7" s="73"/>
      <c r="Q7" s="178"/>
      <c r="R7" s="73"/>
      <c r="S7" s="223" t="s">
        <v>21013</v>
      </c>
      <c r="T7" s="376"/>
      <c r="U7" s="1815"/>
      <c r="V7" s="18"/>
    </row>
    <row r="8" spans="2:22" s="30" customFormat="1" ht="33" customHeight="1">
      <c r="B8" s="344" t="s">
        <v>21014</v>
      </c>
      <c r="C8" s="345" t="s">
        <v>813</v>
      </c>
      <c r="D8" s="345">
        <v>3</v>
      </c>
      <c r="E8" s="674">
        <f>IFERROR('1E'!I14, 0)</f>
        <v>12508.508999999998</v>
      </c>
      <c r="F8" s="491"/>
      <c r="G8" s="18"/>
      <c r="H8" s="250" t="s">
        <v>21015</v>
      </c>
      <c r="J8" s="686"/>
      <c r="L8" s="176"/>
      <c r="M8" s="355"/>
      <c r="N8" s="176"/>
      <c r="O8" s="211"/>
      <c r="P8" s="211"/>
      <c r="Q8" s="176"/>
      <c r="S8" s="344" t="s">
        <v>21014</v>
      </c>
      <c r="T8" s="1153" t="s">
        <v>21016</v>
      </c>
      <c r="U8" s="491"/>
      <c r="V8" s="339"/>
    </row>
    <row r="9" spans="2:22" s="30" customFormat="1" ht="33" customHeight="1">
      <c r="B9" s="346" t="s">
        <v>1458</v>
      </c>
      <c r="C9" s="242" t="s">
        <v>813</v>
      </c>
      <c r="D9" s="242">
        <v>3</v>
      </c>
      <c r="E9" s="672">
        <f>IFERROR(SUM('4C'!J41:N41) - E8, 0)</f>
        <v>2516.8380000000034</v>
      </c>
      <c r="F9" s="492"/>
      <c r="G9" s="18"/>
      <c r="H9" s="251" t="s">
        <v>21017</v>
      </c>
      <c r="J9" s="686"/>
      <c r="L9" s="176"/>
      <c r="M9" s="355"/>
      <c r="N9" s="176"/>
      <c r="O9" s="211"/>
      <c r="P9" s="211"/>
      <c r="Q9" s="176"/>
      <c r="S9" s="346" t="s">
        <v>1458</v>
      </c>
      <c r="T9" s="1185" t="s">
        <v>21018</v>
      </c>
      <c r="U9" s="492"/>
      <c r="V9" s="339"/>
    </row>
    <row r="10" spans="2:22" s="30" customFormat="1" ht="33" customHeight="1" thickBot="1">
      <c r="B10" s="346" t="s">
        <v>21019</v>
      </c>
      <c r="C10" s="242" t="s">
        <v>1392</v>
      </c>
      <c r="D10" s="242">
        <v>2</v>
      </c>
      <c r="E10" s="1816">
        <f>IFERROR(E8 / SUM('4C'!J41:N41), 0)</f>
        <v>0.83249385188907765</v>
      </c>
      <c r="F10" s="1817"/>
      <c r="G10" s="18"/>
      <c r="H10" s="251" t="s">
        <v>21020</v>
      </c>
      <c r="J10" s="686"/>
      <c r="L10" s="176"/>
      <c r="M10" s="355"/>
      <c r="N10" s="176"/>
      <c r="O10" s="211"/>
      <c r="P10" s="211"/>
      <c r="Q10" s="176"/>
      <c r="S10" s="346" t="s">
        <v>21019</v>
      </c>
      <c r="T10" s="1186" t="s">
        <v>21021</v>
      </c>
      <c r="U10" s="492"/>
      <c r="V10" s="339"/>
    </row>
    <row r="11" spans="2:22" s="30" customFormat="1" ht="33" customHeight="1">
      <c r="B11" s="346" t="s">
        <v>21022</v>
      </c>
      <c r="C11" s="242" t="s">
        <v>1392</v>
      </c>
      <c r="D11" s="242">
        <v>2</v>
      </c>
      <c r="E11" s="1818">
        <v>6.2100000000000002E-2</v>
      </c>
      <c r="F11" s="1817"/>
      <c r="G11" s="18"/>
      <c r="H11" s="251" t="s">
        <v>21023</v>
      </c>
      <c r="J11" s="685"/>
      <c r="L11" s="176"/>
      <c r="M11" s="355">
        <f t="shared" ref="M11:M23" si="0">IF( SUM( O11:P11 ) = 0, 0, $O$7 )</f>
        <v>0</v>
      </c>
      <c r="N11" s="176"/>
      <c r="O11" s="356">
        <f t="shared" ref="O11:O23" si="1" xml:space="preserve"> IF( ISNUMBER(E11), 0, 1 )</f>
        <v>0</v>
      </c>
      <c r="P11" s="211"/>
      <c r="Q11" s="176"/>
      <c r="S11" s="346" t="s">
        <v>21022</v>
      </c>
      <c r="T11" s="340" t="s">
        <v>21024</v>
      </c>
      <c r="U11" s="492"/>
      <c r="V11" s="339"/>
    </row>
    <row r="12" spans="2:22" s="30" customFormat="1" ht="33" customHeight="1">
      <c r="B12" s="346" t="s">
        <v>21025</v>
      </c>
      <c r="C12" s="242" t="s">
        <v>1392</v>
      </c>
      <c r="D12" s="242">
        <v>2</v>
      </c>
      <c r="E12" s="1816">
        <f>IFERROR('1F'!D32, 0)</f>
        <v>3.8800878172265463E-2</v>
      </c>
      <c r="F12" s="1818">
        <v>3.8800000000000001E-2</v>
      </c>
      <c r="G12" s="18"/>
      <c r="H12" s="251" t="s">
        <v>21026</v>
      </c>
      <c r="J12" s="686"/>
      <c r="L12" s="176"/>
      <c r="M12" s="355">
        <f t="shared" si="0"/>
        <v>0</v>
      </c>
      <c r="N12" s="176"/>
      <c r="O12" s="211"/>
      <c r="P12" s="356">
        <f xml:space="preserve"> IF( ISNUMBER(F12), 0, 1 )</f>
        <v>0</v>
      </c>
      <c r="Q12" s="176"/>
      <c r="S12" s="346" t="s">
        <v>21025</v>
      </c>
      <c r="T12" s="1187" t="s">
        <v>21027</v>
      </c>
      <c r="U12" s="951" t="s">
        <v>21028</v>
      </c>
      <c r="V12" s="339"/>
    </row>
    <row r="13" spans="2:22" s="30" customFormat="1" ht="33" customHeight="1">
      <c r="B13" s="346" t="s">
        <v>21029</v>
      </c>
      <c r="C13" s="242" t="s">
        <v>1392</v>
      </c>
      <c r="D13" s="242">
        <v>2</v>
      </c>
      <c r="E13" s="1816">
        <f>- IFERROR('1A'!J22 / E9, 0)</f>
        <v>1.3071957750161097E-2</v>
      </c>
      <c r="F13" s="1817"/>
      <c r="G13" s="69"/>
      <c r="H13" s="251" t="s">
        <v>21030</v>
      </c>
      <c r="J13" s="686"/>
      <c r="L13" s="176"/>
      <c r="M13" s="355"/>
      <c r="N13" s="176"/>
      <c r="O13" s="211"/>
      <c r="P13" s="211"/>
      <c r="Q13" s="176"/>
      <c r="S13" s="346" t="s">
        <v>21029</v>
      </c>
      <c r="T13" s="1188" t="s">
        <v>21031</v>
      </c>
      <c r="U13" s="492"/>
      <c r="V13" s="339"/>
    </row>
    <row r="14" spans="2:22" s="30" customFormat="1" ht="33" customHeight="1">
      <c r="B14" s="346" t="s">
        <v>21032</v>
      </c>
      <c r="C14" s="242" t="s">
        <v>1392</v>
      </c>
      <c r="D14" s="242">
        <v>2</v>
      </c>
      <c r="E14" s="1819">
        <f>'2A'!E21/'2I'!E36</f>
        <v>-0.45381092754662156</v>
      </c>
      <c r="F14" s="1817"/>
      <c r="G14" s="18"/>
      <c r="H14" s="251" t="s">
        <v>21033</v>
      </c>
      <c r="J14" s="686"/>
      <c r="L14" s="176"/>
      <c r="M14" s="355"/>
      <c r="N14" s="176"/>
      <c r="O14" s="211"/>
      <c r="P14" s="211"/>
      <c r="Q14" s="176"/>
      <c r="S14" s="346" t="s">
        <v>21032</v>
      </c>
      <c r="T14" s="1189" t="s">
        <v>21034</v>
      </c>
      <c r="U14" s="492"/>
      <c r="V14" s="339"/>
    </row>
    <row r="15" spans="2:22" s="30" customFormat="1" ht="33" customHeight="1" thickBot="1">
      <c r="B15" s="346" t="s">
        <v>21035</v>
      </c>
      <c r="C15" s="242" t="s">
        <v>1392</v>
      </c>
      <c r="D15" s="242">
        <v>2</v>
      </c>
      <c r="E15" s="1819">
        <f>'2A'!F21/'2I'!F36</f>
        <v>3.495940959409594</v>
      </c>
      <c r="F15" s="1817"/>
      <c r="G15" s="18"/>
      <c r="H15" s="251" t="s">
        <v>21036</v>
      </c>
      <c r="J15" s="686"/>
      <c r="L15" s="176"/>
      <c r="M15" s="355"/>
      <c r="N15" s="176"/>
      <c r="O15" s="211"/>
      <c r="P15" s="211"/>
      <c r="Q15" s="176"/>
      <c r="S15" s="346" t="s">
        <v>21035</v>
      </c>
      <c r="T15" s="1189" t="s">
        <v>21037</v>
      </c>
      <c r="U15" s="492"/>
      <c r="V15" s="339"/>
    </row>
    <row r="16" spans="2:22" s="30" customFormat="1" ht="33" customHeight="1" thickBot="1">
      <c r="B16" s="346" t="s">
        <v>21038</v>
      </c>
      <c r="C16" s="242" t="s">
        <v>3342</v>
      </c>
      <c r="D16" s="242" t="s">
        <v>21039</v>
      </c>
      <c r="E16" s="677" t="s">
        <v>21039</v>
      </c>
      <c r="F16" s="492"/>
      <c r="G16" s="18"/>
      <c r="H16" s="251" t="s">
        <v>21040</v>
      </c>
      <c r="J16" s="685"/>
      <c r="L16" s="176"/>
      <c r="M16" s="355" t="str">
        <f>IF( SUM( O16:P16 ) = 0, 0, $O$7 )</f>
        <v>Please complete all cells in row</v>
      </c>
      <c r="N16" s="176"/>
      <c r="O16" s="356">
        <f t="shared" si="1"/>
        <v>1</v>
      </c>
      <c r="P16" s="211"/>
      <c r="Q16" s="176"/>
      <c r="S16" s="346" t="s">
        <v>21038</v>
      </c>
      <c r="T16" s="266" t="s">
        <v>21041</v>
      </c>
      <c r="U16" s="492"/>
      <c r="V16" s="339"/>
    </row>
    <row r="17" spans="2:22" s="52" customFormat="1" ht="33" customHeight="1" thickBot="1">
      <c r="B17" s="346" t="s">
        <v>21042</v>
      </c>
      <c r="C17" s="242" t="s">
        <v>3342</v>
      </c>
      <c r="D17" s="242" t="s">
        <v>21039</v>
      </c>
      <c r="E17" s="677" t="s">
        <v>21043</v>
      </c>
      <c r="F17" s="492"/>
      <c r="G17" s="69"/>
      <c r="H17" s="251" t="s">
        <v>21044</v>
      </c>
      <c r="J17" s="685"/>
      <c r="L17" s="185"/>
      <c r="M17" s="355" t="str">
        <f t="shared" si="0"/>
        <v>Please complete all cells in row</v>
      </c>
      <c r="N17" s="185"/>
      <c r="O17" s="356">
        <f t="shared" si="1"/>
        <v>1</v>
      </c>
      <c r="P17" s="211"/>
      <c r="Q17" s="185"/>
      <c r="S17" s="346" t="s">
        <v>21042</v>
      </c>
      <c r="T17" s="266" t="s">
        <v>21045</v>
      </c>
      <c r="U17" s="492"/>
      <c r="V17" s="339"/>
    </row>
    <row r="18" spans="2:22" s="52" customFormat="1" ht="33" customHeight="1" thickBot="1">
      <c r="B18" s="346" t="s">
        <v>21046</v>
      </c>
      <c r="C18" s="242" t="s">
        <v>3342</v>
      </c>
      <c r="D18" s="242" t="s">
        <v>21039</v>
      </c>
      <c r="E18" s="677" t="s">
        <v>21047</v>
      </c>
      <c r="F18" s="492"/>
      <c r="G18" s="69"/>
      <c r="H18" s="251" t="s">
        <v>21048</v>
      </c>
      <c r="J18" s="685"/>
      <c r="L18" s="185"/>
      <c r="M18" s="355" t="str">
        <f t="shared" si="0"/>
        <v>Please complete all cells in row</v>
      </c>
      <c r="N18" s="185"/>
      <c r="O18" s="356">
        <f t="shared" si="1"/>
        <v>1</v>
      </c>
      <c r="P18" s="211"/>
      <c r="Q18" s="185"/>
      <c r="S18" s="346" t="s">
        <v>21046</v>
      </c>
      <c r="T18" s="266" t="s">
        <v>21049</v>
      </c>
      <c r="U18" s="492"/>
      <c r="V18" s="339"/>
    </row>
    <row r="19" spans="2:22" s="30" customFormat="1" ht="33" customHeight="1">
      <c r="B19" s="346" t="s">
        <v>21050</v>
      </c>
      <c r="C19" s="242" t="s">
        <v>1392</v>
      </c>
      <c r="D19" s="242">
        <v>2</v>
      </c>
      <c r="E19" s="1818">
        <v>2.9000000000000001E-2</v>
      </c>
      <c r="F19" s="492"/>
      <c r="G19" s="18"/>
      <c r="H19" s="251" t="s">
        <v>21051</v>
      </c>
      <c r="J19" s="685"/>
      <c r="L19" s="176"/>
      <c r="M19" s="355">
        <f t="shared" si="0"/>
        <v>0</v>
      </c>
      <c r="N19" s="176"/>
      <c r="O19" s="356">
        <f t="shared" si="1"/>
        <v>0</v>
      </c>
      <c r="P19" s="211"/>
      <c r="Q19" s="176"/>
      <c r="S19" s="346" t="s">
        <v>21050</v>
      </c>
      <c r="T19" s="243" t="s">
        <v>21052</v>
      </c>
      <c r="U19" s="492"/>
      <c r="V19" s="339"/>
    </row>
    <row r="20" spans="2:22" s="30" customFormat="1" ht="33" customHeight="1">
      <c r="B20" s="346" t="s">
        <v>21053</v>
      </c>
      <c r="C20" s="242" t="s">
        <v>21054</v>
      </c>
      <c r="D20" s="242">
        <v>2</v>
      </c>
      <c r="E20" s="672">
        <f>- IFERROR('1A'!J21 / '1A'!J22, 0)</f>
        <v>-9.5989057750759983</v>
      </c>
      <c r="F20" s="492"/>
      <c r="G20" s="69"/>
      <c r="H20" s="251" t="s">
        <v>21055</v>
      </c>
      <c r="J20" s="686"/>
      <c r="L20" s="176"/>
      <c r="M20" s="355"/>
      <c r="N20" s="176"/>
      <c r="O20" s="211"/>
      <c r="P20" s="211"/>
      <c r="Q20" s="176"/>
      <c r="S20" s="346" t="s">
        <v>21053</v>
      </c>
      <c r="T20" s="1189" t="s">
        <v>21056</v>
      </c>
      <c r="U20" s="492"/>
      <c r="V20" s="339"/>
    </row>
    <row r="21" spans="2:22" s="30" customFormat="1" ht="33" customHeight="1" thickBot="1">
      <c r="B21" s="346" t="s">
        <v>21057</v>
      </c>
      <c r="C21" s="242" t="s">
        <v>813</v>
      </c>
      <c r="D21" s="242">
        <v>3</v>
      </c>
      <c r="E21" s="672">
        <f>IFERROR('1D'!J20 - '1D'!J13, 0)</f>
        <v>753.78499999999974</v>
      </c>
      <c r="F21" s="492"/>
      <c r="G21" s="18"/>
      <c r="H21" s="251" t="s">
        <v>21058</v>
      </c>
      <c r="J21" s="686"/>
      <c r="L21" s="176"/>
      <c r="M21" s="355"/>
      <c r="N21" s="176"/>
      <c r="O21" s="211"/>
      <c r="P21" s="211"/>
      <c r="Q21" s="176"/>
      <c r="S21" s="346" t="s">
        <v>21057</v>
      </c>
      <c r="T21" s="1185" t="s">
        <v>21059</v>
      </c>
      <c r="U21" s="492"/>
      <c r="V21" s="339"/>
    </row>
    <row r="22" spans="2:22" s="30" customFormat="1" ht="33" customHeight="1" thickBot="1">
      <c r="B22" s="346" t="s">
        <v>21060</v>
      </c>
      <c r="C22" s="242" t="s">
        <v>21054</v>
      </c>
      <c r="D22" s="242">
        <v>2</v>
      </c>
      <c r="E22" s="1820">
        <v>4.43</v>
      </c>
      <c r="F22" s="492"/>
      <c r="G22" s="18"/>
      <c r="H22" s="251" t="s">
        <v>21061</v>
      </c>
      <c r="J22" s="685"/>
      <c r="L22" s="176"/>
      <c r="M22" s="355">
        <f t="shared" si="0"/>
        <v>0</v>
      </c>
      <c r="N22" s="176"/>
      <c r="O22" s="356">
        <f t="shared" si="1"/>
        <v>0</v>
      </c>
      <c r="P22" s="211"/>
      <c r="Q22" s="176"/>
      <c r="S22" s="346" t="s">
        <v>21060</v>
      </c>
      <c r="T22" s="243" t="s">
        <v>21062</v>
      </c>
      <c r="U22" s="492"/>
      <c r="V22" s="339"/>
    </row>
    <row r="23" spans="2:22" s="30" customFormat="1" ht="33" customHeight="1">
      <c r="B23" s="346" t="s">
        <v>21063</v>
      </c>
      <c r="C23" s="242" t="s">
        <v>21054</v>
      </c>
      <c r="D23" s="242">
        <v>2</v>
      </c>
      <c r="E23" s="1820">
        <v>1.51</v>
      </c>
      <c r="F23" s="492"/>
      <c r="G23" s="18"/>
      <c r="H23" s="251" t="s">
        <v>21064</v>
      </c>
      <c r="J23" s="685"/>
      <c r="L23" s="176"/>
      <c r="M23" s="355">
        <f t="shared" si="0"/>
        <v>0</v>
      </c>
      <c r="N23" s="176"/>
      <c r="O23" s="356">
        <f t="shared" si="1"/>
        <v>0</v>
      </c>
      <c r="P23" s="211"/>
      <c r="Q23" s="176"/>
      <c r="S23" s="346" t="s">
        <v>21063</v>
      </c>
      <c r="T23" s="243" t="s">
        <v>21065</v>
      </c>
      <c r="U23" s="492"/>
      <c r="V23" s="339"/>
    </row>
    <row r="24" spans="2:22" s="30" customFormat="1" ht="33" customHeight="1">
      <c r="B24" s="346" t="s">
        <v>21066</v>
      </c>
      <c r="C24" s="242" t="s">
        <v>21054</v>
      </c>
      <c r="D24" s="242">
        <v>2</v>
      </c>
      <c r="E24" s="350">
        <f>IFERROR(E21 / E8, 0)</f>
        <v>6.0261778602069986E-2</v>
      </c>
      <c r="F24" s="492"/>
      <c r="G24" s="18"/>
      <c r="H24" s="251" t="s">
        <v>21067</v>
      </c>
      <c r="J24" s="686"/>
      <c r="L24" s="176"/>
      <c r="M24" s="355"/>
      <c r="N24" s="176"/>
      <c r="O24" s="211"/>
      <c r="P24" s="211"/>
      <c r="Q24" s="176"/>
      <c r="S24" s="346" t="s">
        <v>21068</v>
      </c>
      <c r="T24" s="350" t="s">
        <v>21069</v>
      </c>
      <c r="U24" s="492"/>
      <c r="V24" s="339"/>
    </row>
    <row r="25" spans="2:22" s="30" customFormat="1" ht="33" customHeight="1">
      <c r="B25" s="346" t="s">
        <v>21070</v>
      </c>
      <c r="C25" s="242" t="s">
        <v>1392</v>
      </c>
      <c r="D25" s="242">
        <v>2</v>
      </c>
      <c r="E25" s="1816">
        <f>-IFERROR('1A'!J25 / '1A'!J16, 0)</f>
        <v>6.6413255718579312E-2</v>
      </c>
      <c r="F25" s="492"/>
      <c r="G25" s="18"/>
      <c r="H25" s="251" t="s">
        <v>21071</v>
      </c>
      <c r="J25" s="686"/>
      <c r="L25" s="176"/>
      <c r="M25" s="355"/>
      <c r="N25" s="176"/>
      <c r="O25" s="211"/>
      <c r="P25" s="211"/>
      <c r="Q25" s="176"/>
      <c r="S25" s="346" t="s">
        <v>21070</v>
      </c>
      <c r="T25" s="1186" t="s">
        <v>21072</v>
      </c>
      <c r="U25" s="492"/>
      <c r="V25" s="339"/>
    </row>
    <row r="26" spans="2:22" s="30" customFormat="1" ht="33" customHeight="1">
      <c r="B26" s="346" t="s">
        <v>21073</v>
      </c>
      <c r="C26" s="242" t="s">
        <v>813</v>
      </c>
      <c r="D26" s="242">
        <v>3</v>
      </c>
      <c r="E26" s="672">
        <f>IFERROR(E21 - '1D'!J32, 0)</f>
        <v>786.68499999999972</v>
      </c>
      <c r="F26" s="492"/>
      <c r="G26" s="18"/>
      <c r="H26" s="251" t="s">
        <v>21074</v>
      </c>
      <c r="J26" s="686"/>
      <c r="L26" s="176"/>
      <c r="M26" s="355"/>
      <c r="N26" s="176"/>
      <c r="O26" s="211"/>
      <c r="P26" s="211"/>
      <c r="Q26" s="176"/>
      <c r="S26" s="346" t="s">
        <v>21073</v>
      </c>
      <c r="T26" s="1188" t="s">
        <v>21075</v>
      </c>
      <c r="U26" s="492"/>
      <c r="V26" s="339"/>
    </row>
    <row r="27" spans="2:22" s="30" customFormat="1" ht="33" customHeight="1" thickBot="1">
      <c r="B27" s="295" t="s">
        <v>21076</v>
      </c>
      <c r="C27" s="248" t="s">
        <v>21054</v>
      </c>
      <c r="D27" s="248">
        <v>2</v>
      </c>
      <c r="E27" s="1821">
        <f>IFERROR(E26 / E8, 0)</f>
        <v>6.2891988165815746E-2</v>
      </c>
      <c r="F27" s="493"/>
      <c r="G27" s="18"/>
      <c r="H27" s="252" t="s">
        <v>21077</v>
      </c>
      <c r="J27" s="686"/>
      <c r="L27" s="176"/>
      <c r="M27" s="355"/>
      <c r="N27" s="176"/>
      <c r="O27" s="211"/>
      <c r="P27" s="211"/>
      <c r="Q27" s="176"/>
      <c r="S27" s="295" t="s">
        <v>21076</v>
      </c>
      <c r="T27" s="498" t="s">
        <v>21078</v>
      </c>
      <c r="U27" s="493"/>
      <c r="V27" s="339"/>
    </row>
    <row r="28" spans="2:22" s="30" customFormat="1" ht="21.75" customHeight="1" thickBot="1">
      <c r="B28" s="34"/>
      <c r="C28" s="34"/>
      <c r="D28" s="34"/>
      <c r="E28" s="32"/>
      <c r="F28" s="32"/>
      <c r="G28" s="18"/>
      <c r="H28" s="42"/>
      <c r="J28" s="789"/>
      <c r="L28" s="176"/>
      <c r="M28" s="355"/>
      <c r="N28" s="176"/>
      <c r="O28" s="211"/>
      <c r="Q28" s="176"/>
      <c r="S28" s="34"/>
      <c r="T28" s="32"/>
      <c r="U28" s="32"/>
      <c r="V28" s="42"/>
    </row>
    <row r="29" spans="2:22" s="30" customFormat="1" ht="20.25" customHeight="1" thickBot="1">
      <c r="B29" s="223" t="s">
        <v>21079</v>
      </c>
      <c r="C29" s="416"/>
      <c r="D29" s="416"/>
      <c r="E29" s="376"/>
      <c r="F29" s="1815"/>
      <c r="G29" s="18"/>
      <c r="H29" s="42"/>
      <c r="J29" s="789"/>
      <c r="L29" s="176"/>
      <c r="M29" s="355"/>
      <c r="N29" s="176"/>
      <c r="O29" s="211"/>
      <c r="Q29" s="176"/>
      <c r="S29" s="223" t="s">
        <v>21079</v>
      </c>
      <c r="T29" s="376"/>
      <c r="U29" s="1815"/>
      <c r="V29" s="42"/>
    </row>
    <row r="30" spans="2:22" s="30" customFormat="1" ht="33" customHeight="1">
      <c r="B30" s="1422" t="s">
        <v>21080</v>
      </c>
      <c r="C30" s="224" t="s">
        <v>813</v>
      </c>
      <c r="D30" s="224">
        <v>3</v>
      </c>
      <c r="E30" s="671">
        <f>IFERROR('2A'!L7, 0)</f>
        <v>2039.1670000000001</v>
      </c>
      <c r="F30" s="494"/>
      <c r="G30" s="18"/>
      <c r="H30" s="250" t="s">
        <v>21081</v>
      </c>
      <c r="J30" s="686"/>
      <c r="L30" s="176"/>
      <c r="M30" s="355"/>
      <c r="N30" s="176"/>
      <c r="O30" s="211"/>
      <c r="Q30" s="176"/>
      <c r="S30" s="1422" t="s">
        <v>21080</v>
      </c>
      <c r="T30" s="644" t="s">
        <v>21082</v>
      </c>
      <c r="U30" s="347"/>
      <c r="V30" s="339"/>
    </row>
    <row r="31" spans="2:22" s="30" customFormat="1" ht="33" customHeight="1" thickBot="1">
      <c r="B31" s="1429" t="s">
        <v>21083</v>
      </c>
      <c r="C31" s="227" t="s">
        <v>813</v>
      </c>
      <c r="D31" s="227">
        <v>3</v>
      </c>
      <c r="E31" s="675">
        <f>IFERROR('2A'!L7 - '2A'!L12, 0)</f>
        <v>3159.6126917157226</v>
      </c>
      <c r="F31" s="495"/>
      <c r="G31" s="18"/>
      <c r="H31" s="252" t="s">
        <v>21084</v>
      </c>
      <c r="J31" s="686"/>
      <c r="L31" s="176"/>
      <c r="M31" s="355"/>
      <c r="N31" s="176"/>
      <c r="O31" s="211"/>
      <c r="Q31" s="176"/>
      <c r="S31" s="1429" t="s">
        <v>21083</v>
      </c>
      <c r="T31" s="657" t="s">
        <v>21085</v>
      </c>
      <c r="U31" s="348"/>
      <c r="V31" s="339"/>
    </row>
    <row r="32" spans="2:22" s="30" customFormat="1" ht="21.75" customHeight="1" thickBot="1">
      <c r="B32" s="34"/>
      <c r="C32" s="34"/>
      <c r="D32" s="34"/>
      <c r="E32" s="32"/>
      <c r="F32" s="32"/>
      <c r="G32" s="18"/>
      <c r="H32" s="37"/>
      <c r="J32" s="789"/>
      <c r="L32" s="176"/>
      <c r="M32" s="355"/>
      <c r="N32" s="176"/>
      <c r="O32" s="211"/>
      <c r="Q32" s="176"/>
      <c r="S32" s="34"/>
      <c r="T32" s="32"/>
      <c r="U32" s="32"/>
      <c r="V32" s="37"/>
    </row>
    <row r="33" spans="2:22" s="30" customFormat="1" ht="21.75" customHeight="1" thickBot="1">
      <c r="B33" s="223" t="s">
        <v>1073</v>
      </c>
      <c r="C33" s="416"/>
      <c r="D33" s="416"/>
      <c r="E33" s="376"/>
      <c r="F33" s="1815"/>
      <c r="G33" s="18"/>
      <c r="H33" s="37"/>
      <c r="J33" s="789"/>
      <c r="L33" s="176"/>
      <c r="M33" s="355"/>
      <c r="N33" s="176"/>
      <c r="O33" s="211"/>
      <c r="Q33" s="176"/>
      <c r="S33" s="223" t="s">
        <v>1073</v>
      </c>
      <c r="T33" s="376"/>
      <c r="U33" s="1815"/>
      <c r="V33" s="37"/>
    </row>
    <row r="34" spans="2:22" s="30" customFormat="1" ht="33" customHeight="1">
      <c r="B34" s="1422" t="s">
        <v>21086</v>
      </c>
      <c r="C34" s="224" t="s">
        <v>1392</v>
      </c>
      <c r="D34" s="224">
        <v>2</v>
      </c>
      <c r="E34" s="1822">
        <f>IFERROR('1E'!E9 / '1E'!I11, 0)</f>
        <v>0.38816646348973177</v>
      </c>
      <c r="F34" s="494"/>
      <c r="G34" s="18"/>
      <c r="H34" s="250" t="s">
        <v>21087</v>
      </c>
      <c r="J34" s="686"/>
      <c r="L34" s="176"/>
      <c r="M34" s="355"/>
      <c r="N34" s="176"/>
      <c r="O34" s="211"/>
      <c r="Q34" s="176"/>
      <c r="S34" s="1422" t="s">
        <v>21086</v>
      </c>
      <c r="T34" s="644" t="s">
        <v>21088</v>
      </c>
      <c r="U34" s="347"/>
      <c r="V34" s="339"/>
    </row>
    <row r="35" spans="2:22" s="30" customFormat="1" ht="33" customHeight="1">
      <c r="B35" s="1425" t="s">
        <v>21089</v>
      </c>
      <c r="C35" s="220" t="s">
        <v>1392</v>
      </c>
      <c r="D35" s="220">
        <v>2</v>
      </c>
      <c r="E35" s="1823">
        <f>IFERROR('1E'!F9 / '1E'!I11, 0)</f>
        <v>2.5232582908228517E-2</v>
      </c>
      <c r="F35" s="496"/>
      <c r="G35" s="18"/>
      <c r="H35" s="251" t="s">
        <v>21090</v>
      </c>
      <c r="J35" s="686"/>
      <c r="L35" s="176"/>
      <c r="M35" s="355"/>
      <c r="N35" s="176"/>
      <c r="O35" s="211"/>
      <c r="Q35" s="176"/>
      <c r="S35" s="1425" t="s">
        <v>21089</v>
      </c>
      <c r="T35" s="631" t="s">
        <v>21091</v>
      </c>
      <c r="U35" s="349"/>
      <c r="V35" s="339"/>
    </row>
    <row r="36" spans="2:22" s="30" customFormat="1" ht="33" customHeight="1" thickBot="1">
      <c r="B36" s="1425" t="s">
        <v>21092</v>
      </c>
      <c r="C36" s="220" t="s">
        <v>1392</v>
      </c>
      <c r="D36" s="220">
        <v>2</v>
      </c>
      <c r="E36" s="1823">
        <f>IFERROR(('1E'!G9 + '1E'!H9) / '1E'!I11, 0)</f>
        <v>0.58660095360203979</v>
      </c>
      <c r="F36" s="496"/>
      <c r="G36" s="18"/>
      <c r="H36" s="251" t="s">
        <v>21093</v>
      </c>
      <c r="J36" s="686"/>
      <c r="L36" s="176"/>
      <c r="M36" s="355">
        <f>IF( SUM( O41:P41 ) = 0, 0, $O$7 )</f>
        <v>0</v>
      </c>
      <c r="N36" s="176"/>
      <c r="O36" s="356">
        <f xml:space="preserve"> IF( ISNUMBER(E41), 0, 1 )</f>
        <v>0</v>
      </c>
      <c r="Q36" s="176"/>
      <c r="S36" s="1425" t="s">
        <v>21092</v>
      </c>
      <c r="T36" s="631" t="s">
        <v>21094</v>
      </c>
      <c r="U36" s="349"/>
      <c r="V36" s="339"/>
    </row>
    <row r="37" spans="2:22" s="30" customFormat="1" ht="33" customHeight="1" thickBot="1">
      <c r="B37" s="1425" t="s">
        <v>21095</v>
      </c>
      <c r="C37" s="220" t="s">
        <v>1392</v>
      </c>
      <c r="D37" s="220">
        <v>2</v>
      </c>
      <c r="E37" s="1818">
        <v>7.2499999999999995E-2</v>
      </c>
      <c r="F37" s="496"/>
      <c r="G37" s="18"/>
      <c r="H37" s="251" t="s">
        <v>21096</v>
      </c>
      <c r="J37" s="685"/>
      <c r="L37" s="176"/>
      <c r="M37" s="355">
        <f t="shared" ref="M37:M41" si="2">IF( SUM( O37:P37 ) = 0, 0, $O$7 )</f>
        <v>0</v>
      </c>
      <c r="N37" s="176"/>
      <c r="O37" s="356">
        <f t="shared" ref="O37:O41" si="3" xml:space="preserve"> IF( ISNUMBER(E37), 0, 1 )</f>
        <v>0</v>
      </c>
      <c r="Q37" s="176"/>
      <c r="S37" s="1425" t="s">
        <v>21095</v>
      </c>
      <c r="T37" s="221" t="s">
        <v>21097</v>
      </c>
      <c r="U37" s="349"/>
      <c r="V37" s="339"/>
    </row>
    <row r="38" spans="2:22" s="30" customFormat="1" ht="33" customHeight="1" thickBot="1">
      <c r="B38" s="1425" t="s">
        <v>21098</v>
      </c>
      <c r="C38" s="220" t="s">
        <v>1392</v>
      </c>
      <c r="D38" s="220">
        <v>2</v>
      </c>
      <c r="E38" s="1818">
        <v>1.78E-2</v>
      </c>
      <c r="F38" s="496"/>
      <c r="G38" s="18"/>
      <c r="H38" s="251" t="s">
        <v>21099</v>
      </c>
      <c r="J38" s="685"/>
      <c r="L38" s="176"/>
      <c r="M38" s="355">
        <f t="shared" si="2"/>
        <v>0</v>
      </c>
      <c r="N38" s="176"/>
      <c r="O38" s="356">
        <f t="shared" si="3"/>
        <v>0</v>
      </c>
      <c r="Q38" s="176"/>
      <c r="S38" s="1425" t="s">
        <v>21098</v>
      </c>
      <c r="T38" s="221" t="s">
        <v>21100</v>
      </c>
      <c r="U38" s="349"/>
      <c r="V38" s="339"/>
    </row>
    <row r="39" spans="2:22" s="30" customFormat="1" ht="33" customHeight="1" thickBot="1">
      <c r="B39" s="1425" t="s">
        <v>21101</v>
      </c>
      <c r="C39" s="220" t="s">
        <v>1392</v>
      </c>
      <c r="D39" s="220">
        <v>2</v>
      </c>
      <c r="E39" s="1818">
        <v>0.25990000000000002</v>
      </c>
      <c r="F39" s="496"/>
      <c r="G39" s="18"/>
      <c r="H39" s="251" t="s">
        <v>21102</v>
      </c>
      <c r="J39" s="685"/>
      <c r="L39" s="176"/>
      <c r="M39" s="355">
        <f t="shared" si="2"/>
        <v>0</v>
      </c>
      <c r="N39" s="176"/>
      <c r="O39" s="356">
        <f t="shared" si="3"/>
        <v>0</v>
      </c>
      <c r="Q39" s="176"/>
      <c r="S39" s="1425" t="s">
        <v>21101</v>
      </c>
      <c r="T39" s="221" t="s">
        <v>21103</v>
      </c>
      <c r="U39" s="349"/>
      <c r="V39" s="339"/>
    </row>
    <row r="40" spans="2:22" s="30" customFormat="1" ht="33" customHeight="1" thickBot="1">
      <c r="B40" s="1425" t="s">
        <v>21104</v>
      </c>
      <c r="C40" s="220" t="s">
        <v>1392</v>
      </c>
      <c r="D40" s="220">
        <v>2</v>
      </c>
      <c r="E40" s="1818">
        <v>0.40600000000000003</v>
      </c>
      <c r="F40" s="496"/>
      <c r="G40" s="18"/>
      <c r="H40" s="251" t="s">
        <v>21105</v>
      </c>
      <c r="J40" s="685"/>
      <c r="L40" s="176"/>
      <c r="M40" s="355">
        <f t="shared" si="2"/>
        <v>0</v>
      </c>
      <c r="N40" s="176"/>
      <c r="O40" s="356">
        <f t="shared" si="3"/>
        <v>0</v>
      </c>
      <c r="Q40" s="176"/>
      <c r="S40" s="1425" t="s">
        <v>21104</v>
      </c>
      <c r="T40" s="221" t="s">
        <v>21106</v>
      </c>
      <c r="U40" s="349"/>
      <c r="V40" s="339"/>
    </row>
    <row r="41" spans="2:22" s="30" customFormat="1" ht="33" customHeight="1" thickBot="1">
      <c r="B41" s="1429" t="s">
        <v>21107</v>
      </c>
      <c r="C41" s="227" t="s">
        <v>1392</v>
      </c>
      <c r="D41" s="227">
        <v>2</v>
      </c>
      <c r="E41" s="1818">
        <v>0.24399999999999999</v>
      </c>
      <c r="F41" s="495"/>
      <c r="H41" s="252" t="s">
        <v>21108</v>
      </c>
      <c r="J41" s="685"/>
      <c r="L41" s="176"/>
      <c r="M41" s="355">
        <f t="shared" si="2"/>
        <v>0</v>
      </c>
      <c r="N41" s="176"/>
      <c r="O41" s="356">
        <f t="shared" si="3"/>
        <v>0</v>
      </c>
      <c r="Q41" s="176"/>
      <c r="S41" s="1429" t="s">
        <v>21107</v>
      </c>
      <c r="T41" s="332" t="s">
        <v>21109</v>
      </c>
      <c r="U41" s="348"/>
      <c r="V41" s="339"/>
    </row>
    <row r="42" spans="2:22" s="30" customFormat="1" ht="32.25" customHeight="1">
      <c r="B42" s="1824" t="s">
        <v>21110</v>
      </c>
      <c r="H42" s="18"/>
      <c r="O42" s="211"/>
    </row>
    <row r="43" spans="2:22" s="30" customFormat="1" ht="32.25" customHeight="1">
      <c r="H43" s="18"/>
    </row>
    <row r="44" spans="2:22" ht="32.25" customHeight="1"/>
    <row r="45" spans="2:22" ht="32.25" customHeight="1"/>
    <row r="46" spans="2:22" ht="32.25" customHeight="1"/>
    <row r="47" spans="2:22" ht="32.25" customHeight="1"/>
    <row r="48" spans="2:22" ht="32.25" customHeight="1"/>
  </sheetData>
  <mergeCells count="3">
    <mergeCell ref="B3:J3"/>
    <mergeCell ref="S3:U3"/>
    <mergeCell ref="O6:P6"/>
  </mergeCells>
  <conditionalFormatting sqref="M4:M41">
    <cfRule type="cellIs" dxfId="91" priority="1" operator="equal">
      <formula>0</formula>
    </cfRule>
  </conditionalFormatting>
  <dataValidations count="2">
    <dataValidation type="custom" allowBlank="1" showErrorMessage="1" errorTitle="Input Error" error="Please enter a numeric value." sqref="E11 E22:E23 F12 E19 E37:E41"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pageSetUpPr fitToPage="1"/>
  </sheetPr>
  <dimension ref="B1:AM48"/>
  <sheetViews>
    <sheetView showGridLines="0" topLeftCell="A36" zoomScale="80" zoomScaleNormal="80" zoomScaleSheetLayoutView="100" workbookViewId="0">
      <selection activeCell="C56" sqref="C56"/>
    </sheetView>
  </sheetViews>
  <sheetFormatPr defaultColWidth="9.125" defaultRowHeight="15.6"/>
  <cols>
    <col min="1" max="1" width="1.625" style="1311" customWidth="1"/>
    <col min="2" max="2" width="36.125" style="1311" customWidth="1"/>
    <col min="3" max="4" width="12.5" style="1311" customWidth="1"/>
    <col min="5" max="5" width="12.5" style="18" customWidth="1"/>
    <col min="6" max="10" width="12.5" style="1311" customWidth="1"/>
    <col min="11" max="11" width="1.625" style="1311" customWidth="1"/>
    <col min="12" max="12" width="12.5" style="1311" customWidth="1"/>
    <col min="13" max="13" width="1.625" style="1311" customWidth="1"/>
    <col min="14" max="14" width="33.625" style="1311" customWidth="1"/>
    <col min="15" max="16" width="1.625" style="1311" customWidth="1"/>
    <col min="17" max="17" width="21.125" style="1311" bestFit="1" customWidth="1"/>
    <col min="18" max="18" width="1.625" style="1311" customWidth="1"/>
    <col min="19" max="26" width="6.125" style="1311" hidden="1" customWidth="1"/>
    <col min="27" max="28" width="1.625" style="1311" hidden="1" customWidth="1"/>
    <col min="29" max="29" width="1.625" style="1311" customWidth="1"/>
    <col min="30" max="30" width="36.125" style="1311" customWidth="1"/>
    <col min="31" max="32" width="12.5" style="1311" customWidth="1"/>
    <col min="33" max="33" width="12.5" style="18" customWidth="1"/>
    <col min="34" max="38" width="12.5" style="1311" customWidth="1"/>
    <col min="39" max="39" width="1.625" style="1311" customWidth="1"/>
    <col min="40" max="16384" width="9.125" style="1311"/>
  </cols>
  <sheetData>
    <row r="1" spans="2:39" s="114" customFormat="1" ht="29.25" customHeight="1">
      <c r="B1" s="207" t="s">
        <v>731</v>
      </c>
      <c r="C1" s="1310"/>
      <c r="D1" s="1310"/>
      <c r="E1" s="208"/>
      <c r="F1" s="1310"/>
      <c r="G1" s="1310"/>
      <c r="H1" s="208"/>
      <c r="I1" s="1310"/>
      <c r="J1" s="1310"/>
      <c r="P1" s="209"/>
      <c r="R1" s="209"/>
      <c r="AA1" s="212"/>
      <c r="AB1" s="209"/>
      <c r="AC1" s="212"/>
      <c r="AD1" s="207" t="s">
        <v>731</v>
      </c>
      <c r="AE1" s="1310"/>
      <c r="AF1" s="1310"/>
      <c r="AG1" s="208"/>
      <c r="AH1" s="1310"/>
      <c r="AI1" s="1310"/>
      <c r="AJ1" s="208"/>
      <c r="AK1" s="1310"/>
      <c r="AL1" s="1310"/>
      <c r="AM1" s="212"/>
    </row>
    <row r="2" spans="2:39" s="114" customFormat="1" ht="29.25" customHeight="1">
      <c r="B2" s="207" t="s">
        <v>12</v>
      </c>
      <c r="C2" s="1310"/>
      <c r="D2" s="1310"/>
      <c r="E2" s="1310"/>
      <c r="F2" s="1310"/>
      <c r="G2" s="1310"/>
      <c r="H2" s="1310"/>
      <c r="I2" s="1310"/>
      <c r="J2" s="1310"/>
      <c r="P2" s="209"/>
      <c r="R2" s="209"/>
      <c r="AA2" s="212"/>
      <c r="AB2" s="209"/>
      <c r="AC2" s="212"/>
      <c r="AD2" s="1310"/>
      <c r="AE2" s="1310"/>
      <c r="AF2" s="1310"/>
      <c r="AG2" s="1310"/>
      <c r="AH2" s="1310"/>
      <c r="AI2" s="1310"/>
      <c r="AJ2" s="1310"/>
      <c r="AK2" s="1310"/>
      <c r="AL2" s="1310"/>
      <c r="AM2" s="212"/>
    </row>
    <row r="3" spans="2:39" s="64" customFormat="1" ht="45" customHeight="1">
      <c r="B3" s="2197" t="s">
        <v>732</v>
      </c>
      <c r="C3" s="2198"/>
      <c r="D3" s="2198"/>
      <c r="E3" s="2198"/>
      <c r="F3" s="2198"/>
      <c r="G3" s="2198"/>
      <c r="H3" s="2198"/>
      <c r="I3" s="2198"/>
      <c r="J3" s="2198"/>
      <c r="K3" s="2198"/>
      <c r="L3" s="2198"/>
      <c r="M3" s="2198"/>
      <c r="N3" s="2198"/>
      <c r="P3" s="191"/>
      <c r="Q3" s="163" t="s">
        <v>798</v>
      </c>
      <c r="R3" s="191"/>
      <c r="AA3" s="65"/>
      <c r="AB3" s="191"/>
      <c r="AC3" s="65"/>
      <c r="AD3" s="2197" t="s">
        <v>732</v>
      </c>
      <c r="AE3" s="2198"/>
      <c r="AF3" s="2198"/>
      <c r="AG3" s="2198"/>
      <c r="AH3" s="2198"/>
      <c r="AI3" s="2198"/>
      <c r="AJ3" s="2198"/>
      <c r="AK3" s="2198"/>
      <c r="AL3" s="2198"/>
      <c r="AM3" s="18"/>
    </row>
    <row r="4" spans="2:39" s="65" customFormat="1" ht="17.25" customHeight="1" thickBot="1">
      <c r="B4" s="1825"/>
      <c r="C4" s="1825"/>
      <c r="D4" s="1825"/>
      <c r="E4" s="1825"/>
      <c r="F4" s="1825"/>
      <c r="G4" s="1825"/>
      <c r="H4" s="1825"/>
      <c r="I4" s="1825"/>
      <c r="J4" s="1825"/>
      <c r="L4" s="18"/>
      <c r="P4" s="191"/>
      <c r="Q4" s="355"/>
      <c r="R4" s="191"/>
      <c r="AB4" s="191"/>
      <c r="AD4" s="1825"/>
      <c r="AE4" s="1825"/>
      <c r="AF4" s="1825"/>
      <c r="AG4" s="1825"/>
      <c r="AH4" s="1825"/>
      <c r="AI4" s="1825"/>
      <c r="AJ4" s="1825"/>
      <c r="AK4" s="1825"/>
      <c r="AL4" s="1825"/>
      <c r="AM4" s="18"/>
    </row>
    <row r="5" spans="2:39" s="30" customFormat="1" ht="41.25" customHeight="1">
      <c r="B5" s="2058" t="s">
        <v>800</v>
      </c>
      <c r="C5" s="2199"/>
      <c r="D5" s="2199"/>
      <c r="E5" s="2200"/>
      <c r="F5" s="2059" t="s">
        <v>21111</v>
      </c>
      <c r="G5" s="2059"/>
      <c r="H5" s="2059" t="s">
        <v>21112</v>
      </c>
      <c r="I5" s="2059" t="s">
        <v>21113</v>
      </c>
      <c r="J5" s="2064"/>
      <c r="L5" s="2134" t="s">
        <v>806</v>
      </c>
      <c r="N5" s="2134" t="s">
        <v>807</v>
      </c>
      <c r="P5" s="176"/>
      <c r="Q5" s="355"/>
      <c r="R5" s="176"/>
      <c r="AB5" s="176"/>
      <c r="AD5" s="2058" t="s">
        <v>800</v>
      </c>
      <c r="AE5" s="2059" t="s">
        <v>21114</v>
      </c>
      <c r="AF5" s="2059"/>
      <c r="AG5" s="2059"/>
      <c r="AH5" s="2059" t="s">
        <v>21111</v>
      </c>
      <c r="AI5" s="2059"/>
      <c r="AJ5" s="2059" t="s">
        <v>21112</v>
      </c>
      <c r="AK5" s="2059" t="s">
        <v>21113</v>
      </c>
      <c r="AL5" s="2064"/>
      <c r="AM5" s="376"/>
    </row>
    <row r="6" spans="2:39" s="30" customFormat="1" ht="30" customHeight="1">
      <c r="B6" s="2124"/>
      <c r="C6" s="1435" t="s">
        <v>21115</v>
      </c>
      <c r="D6" s="1435" t="s">
        <v>21116</v>
      </c>
      <c r="E6" s="1435" t="s">
        <v>21117</v>
      </c>
      <c r="F6" s="1435" t="s">
        <v>21118</v>
      </c>
      <c r="G6" s="1435" t="s">
        <v>21119</v>
      </c>
      <c r="H6" s="2122"/>
      <c r="I6" s="1435" t="s">
        <v>21120</v>
      </c>
      <c r="J6" s="1436" t="s">
        <v>21121</v>
      </c>
      <c r="L6" s="2135"/>
      <c r="N6" s="2135"/>
      <c r="P6" s="176"/>
      <c r="Q6" s="355"/>
      <c r="R6" s="176"/>
      <c r="AB6" s="176"/>
      <c r="AD6" s="2124"/>
      <c r="AE6" s="1435" t="s">
        <v>21115</v>
      </c>
      <c r="AF6" s="1435" t="s">
        <v>21116</v>
      </c>
      <c r="AG6" s="1435" t="s">
        <v>21117</v>
      </c>
      <c r="AH6" s="1435" t="s">
        <v>21118</v>
      </c>
      <c r="AI6" s="1435" t="s">
        <v>21119</v>
      </c>
      <c r="AJ6" s="2122"/>
      <c r="AK6" s="1435" t="s">
        <v>21120</v>
      </c>
      <c r="AL6" s="1436" t="s">
        <v>21121</v>
      </c>
      <c r="AM6" s="376"/>
    </row>
    <row r="7" spans="2:39" s="30" customFormat="1" ht="15" customHeight="1">
      <c r="B7" s="1434" t="s">
        <v>801</v>
      </c>
      <c r="C7" s="1435" t="s">
        <v>813</v>
      </c>
      <c r="D7" s="1435" t="s">
        <v>813</v>
      </c>
      <c r="E7" s="1435" t="s">
        <v>813</v>
      </c>
      <c r="F7" s="1435" t="s">
        <v>813</v>
      </c>
      <c r="G7" s="1435" t="s">
        <v>813</v>
      </c>
      <c r="H7" s="1435" t="s">
        <v>813</v>
      </c>
      <c r="I7" s="1435" t="s">
        <v>1392</v>
      </c>
      <c r="J7" s="1436" t="s">
        <v>1392</v>
      </c>
      <c r="L7" s="2135"/>
      <c r="N7" s="2135"/>
      <c r="P7" s="176"/>
      <c r="Q7" s="355"/>
      <c r="R7" s="176"/>
      <c r="AB7" s="176"/>
      <c r="AD7" s="1434" t="s">
        <v>801</v>
      </c>
      <c r="AE7" s="1435" t="s">
        <v>813</v>
      </c>
      <c r="AF7" s="1435" t="s">
        <v>813</v>
      </c>
      <c r="AG7" s="1435" t="s">
        <v>813</v>
      </c>
      <c r="AH7" s="1435" t="s">
        <v>813</v>
      </c>
      <c r="AI7" s="1435" t="s">
        <v>813</v>
      </c>
      <c r="AJ7" s="1435" t="s">
        <v>813</v>
      </c>
      <c r="AK7" s="1435" t="s">
        <v>1392</v>
      </c>
      <c r="AL7" s="1436" t="s">
        <v>1392</v>
      </c>
      <c r="AM7" s="376"/>
    </row>
    <row r="8" spans="2:39" s="30" customFormat="1" ht="15" customHeight="1" thickBot="1">
      <c r="B8" s="1420" t="s">
        <v>802</v>
      </c>
      <c r="C8" s="1421">
        <v>3</v>
      </c>
      <c r="D8" s="1421">
        <v>3</v>
      </c>
      <c r="E8" s="1421">
        <v>3</v>
      </c>
      <c r="F8" s="1421">
        <v>3</v>
      </c>
      <c r="G8" s="1421">
        <v>3</v>
      </c>
      <c r="H8" s="1421">
        <v>3</v>
      </c>
      <c r="I8" s="1421">
        <v>3</v>
      </c>
      <c r="J8" s="1414">
        <v>3</v>
      </c>
      <c r="L8" s="2136"/>
      <c r="N8" s="2136"/>
      <c r="P8" s="176"/>
      <c r="Q8" s="355"/>
      <c r="R8" s="176"/>
      <c r="S8" s="2031" t="s">
        <v>799</v>
      </c>
      <c r="T8" s="2031"/>
      <c r="U8" s="2174"/>
      <c r="V8" s="2174"/>
      <c r="W8" s="2174"/>
      <c r="X8" s="2174"/>
      <c r="Y8" s="2174"/>
      <c r="Z8" s="2174"/>
      <c r="AA8" s="1342"/>
      <c r="AB8" s="176"/>
      <c r="AD8" s="1420" t="s">
        <v>802</v>
      </c>
      <c r="AE8" s="1421">
        <v>3</v>
      </c>
      <c r="AF8" s="1421">
        <v>3</v>
      </c>
      <c r="AG8" s="1421">
        <v>3</v>
      </c>
      <c r="AH8" s="1421">
        <v>3</v>
      </c>
      <c r="AI8" s="1421">
        <v>3</v>
      </c>
      <c r="AJ8" s="1421">
        <v>3</v>
      </c>
      <c r="AK8" s="1421">
        <v>3</v>
      </c>
      <c r="AL8" s="1414">
        <v>3</v>
      </c>
      <c r="AM8" s="376"/>
    </row>
    <row r="9" spans="2:39" s="30" customFormat="1" ht="15" customHeight="1" thickBot="1">
      <c r="B9" s="1826"/>
      <c r="C9" s="1827"/>
      <c r="D9" s="1827"/>
      <c r="E9" s="1827"/>
      <c r="F9" s="1827"/>
      <c r="G9" s="1827"/>
      <c r="H9" s="1827"/>
      <c r="I9" s="1827"/>
      <c r="J9" s="1827"/>
      <c r="P9" s="176"/>
      <c r="Q9" s="355"/>
      <c r="R9" s="176"/>
      <c r="S9" s="198" t="s">
        <v>808</v>
      </c>
      <c r="T9" s="73"/>
      <c r="AB9" s="176"/>
      <c r="AD9" s="1826"/>
      <c r="AE9" s="1827"/>
      <c r="AF9" s="1827"/>
      <c r="AG9" s="1827"/>
      <c r="AH9" s="1827"/>
      <c r="AI9" s="1827"/>
      <c r="AJ9" s="1827"/>
      <c r="AK9" s="1827"/>
      <c r="AL9" s="1827"/>
    </row>
    <row r="10" spans="2:39" s="30" customFormat="1" ht="20.25" customHeight="1" thickBot="1">
      <c r="B10" s="223" t="s">
        <v>21122</v>
      </c>
      <c r="C10" s="376"/>
      <c r="D10" s="1815"/>
      <c r="E10" s="1827"/>
      <c r="F10" s="1827"/>
      <c r="G10" s="1827"/>
      <c r="H10" s="1827"/>
      <c r="I10" s="1827"/>
      <c r="J10" s="1827"/>
      <c r="P10" s="176"/>
      <c r="Q10" s="355"/>
      <c r="R10" s="176"/>
      <c r="T10" s="211"/>
      <c r="AB10" s="176"/>
      <c r="AD10" s="223" t="s">
        <v>21122</v>
      </c>
      <c r="AE10" s="376"/>
      <c r="AF10" s="1815"/>
      <c r="AG10" s="1827"/>
      <c r="AH10" s="1827"/>
      <c r="AI10" s="1827"/>
      <c r="AJ10" s="1827"/>
      <c r="AK10" s="1827"/>
      <c r="AL10" s="1827"/>
    </row>
    <row r="11" spans="2:39" s="30" customFormat="1" ht="19.5" customHeight="1" thickBot="1">
      <c r="B11" s="1422" t="s">
        <v>21123</v>
      </c>
      <c r="C11" s="659">
        <v>0</v>
      </c>
      <c r="D11" s="659">
        <v>150</v>
      </c>
      <c r="E11" s="659">
        <v>2100</v>
      </c>
      <c r="F11" s="334">
        <f>IFERROR(SUM(C11:E11), 0)</f>
        <v>2250</v>
      </c>
      <c r="G11" s="659">
        <v>-162.53899999999999</v>
      </c>
      <c r="H11" s="659">
        <v>0</v>
      </c>
      <c r="I11" s="1515">
        <v>1.933E-2</v>
      </c>
      <c r="J11" s="1515">
        <v>1.1299999999999999E-3</v>
      </c>
      <c r="L11" s="230" t="s">
        <v>21124</v>
      </c>
      <c r="N11" s="685"/>
      <c r="P11" s="176"/>
      <c r="Q11" s="355">
        <f t="shared" ref="Q11:Q16" si="0">IF( SUM( S11:Z11 ) = 0, 0, $S$9 )</f>
        <v>0</v>
      </c>
      <c r="R11" s="176"/>
      <c r="S11" s="356">
        <f t="shared" ref="S11:Z16" si="1" xml:space="preserve"> IF( ISNUMBER(C11), 0, 1 )</f>
        <v>0</v>
      </c>
      <c r="T11" s="356">
        <f t="shared" si="1"/>
        <v>0</v>
      </c>
      <c r="U11" s="356">
        <f t="shared" si="1"/>
        <v>0</v>
      </c>
      <c r="V11" s="211"/>
      <c r="W11" s="356">
        <f t="shared" si="1"/>
        <v>0</v>
      </c>
      <c r="X11" s="356">
        <f t="shared" si="1"/>
        <v>0</v>
      </c>
      <c r="Y11" s="356">
        <f t="shared" si="1"/>
        <v>0</v>
      </c>
      <c r="Z11" s="356">
        <f t="shared" si="1"/>
        <v>0</v>
      </c>
      <c r="AA11" s="211"/>
      <c r="AB11" s="176"/>
      <c r="AD11" s="1422" t="s">
        <v>21123</v>
      </c>
      <c r="AE11" s="511" t="s">
        <v>21125</v>
      </c>
      <c r="AF11" s="511" t="s">
        <v>21126</v>
      </c>
      <c r="AG11" s="511" t="s">
        <v>21127</v>
      </c>
      <c r="AH11" s="1181" t="s">
        <v>21128</v>
      </c>
      <c r="AI11" s="511" t="s">
        <v>21129</v>
      </c>
      <c r="AJ11" s="511" t="s">
        <v>21130</v>
      </c>
      <c r="AK11" s="511" t="s">
        <v>21131</v>
      </c>
      <c r="AL11" s="936" t="s">
        <v>21132</v>
      </c>
      <c r="AM11" s="166"/>
    </row>
    <row r="12" spans="2:39" s="30" customFormat="1" ht="19.5" customHeight="1" thickBot="1">
      <c r="B12" s="1425" t="s">
        <v>21133</v>
      </c>
      <c r="C12" s="659">
        <v>0</v>
      </c>
      <c r="D12" s="659">
        <v>0</v>
      </c>
      <c r="E12" s="659">
        <v>1920.902</v>
      </c>
      <c r="F12" s="333">
        <f>IFERROR(SUM(C12:E12), 0)</f>
        <v>1920.902</v>
      </c>
      <c r="G12" s="659">
        <v>13.624000000000001</v>
      </c>
      <c r="H12" s="659">
        <v>0</v>
      </c>
      <c r="I12" s="1515">
        <v>1.1299999999999999E-3</v>
      </c>
      <c r="J12" s="1515">
        <v>1.0829999999999999E-2</v>
      </c>
      <c r="L12" s="231" t="s">
        <v>21134</v>
      </c>
      <c r="N12" s="685"/>
      <c r="P12" s="176"/>
      <c r="Q12" s="355">
        <f t="shared" si="0"/>
        <v>0</v>
      </c>
      <c r="R12" s="176"/>
      <c r="S12" s="356">
        <f t="shared" si="1"/>
        <v>0</v>
      </c>
      <c r="T12" s="356">
        <f t="shared" si="1"/>
        <v>0</v>
      </c>
      <c r="U12" s="356">
        <f t="shared" si="1"/>
        <v>0</v>
      </c>
      <c r="V12" s="211"/>
      <c r="W12" s="356">
        <f t="shared" si="1"/>
        <v>0</v>
      </c>
      <c r="X12" s="356">
        <f t="shared" si="1"/>
        <v>0</v>
      </c>
      <c r="Y12" s="356">
        <f t="shared" si="1"/>
        <v>0</v>
      </c>
      <c r="Z12" s="356">
        <f t="shared" si="1"/>
        <v>0</v>
      </c>
      <c r="AA12" s="211"/>
      <c r="AB12" s="176"/>
      <c r="AD12" s="1425" t="s">
        <v>21133</v>
      </c>
      <c r="AE12" s="221" t="s">
        <v>21135</v>
      </c>
      <c r="AF12" s="221" t="s">
        <v>21136</v>
      </c>
      <c r="AG12" s="221" t="s">
        <v>21137</v>
      </c>
      <c r="AH12" s="1182" t="s">
        <v>21138</v>
      </c>
      <c r="AI12" s="221" t="s">
        <v>21139</v>
      </c>
      <c r="AJ12" s="221" t="s">
        <v>21140</v>
      </c>
      <c r="AK12" s="221" t="s">
        <v>21141</v>
      </c>
      <c r="AL12" s="226" t="s">
        <v>21142</v>
      </c>
      <c r="AM12" s="166"/>
    </row>
    <row r="13" spans="2:39" s="30" customFormat="1" ht="19.5" customHeight="1" thickBot="1">
      <c r="B13" s="1425" t="s">
        <v>21143</v>
      </c>
      <c r="C13" s="659">
        <v>0</v>
      </c>
      <c r="D13" s="659">
        <v>0</v>
      </c>
      <c r="E13" s="659">
        <v>520</v>
      </c>
      <c r="F13" s="333">
        <f t="shared" ref="F13:F15" si="2">IFERROR(SUM(C13:E13), 0)</f>
        <v>520</v>
      </c>
      <c r="G13" s="659">
        <v>-456.089</v>
      </c>
      <c r="H13" s="659">
        <v>34.649000000000001</v>
      </c>
      <c r="I13" s="1515">
        <v>2.52E-2</v>
      </c>
      <c r="J13" s="1515">
        <v>1.427E-2</v>
      </c>
      <c r="L13" s="231" t="s">
        <v>21144</v>
      </c>
      <c r="N13" s="685"/>
      <c r="P13" s="176"/>
      <c r="Q13" s="355">
        <f t="shared" si="0"/>
        <v>0</v>
      </c>
      <c r="R13" s="176"/>
      <c r="S13" s="356">
        <f t="shared" si="1"/>
        <v>0</v>
      </c>
      <c r="T13" s="356">
        <f t="shared" si="1"/>
        <v>0</v>
      </c>
      <c r="U13" s="356">
        <f t="shared" si="1"/>
        <v>0</v>
      </c>
      <c r="V13" s="211"/>
      <c r="W13" s="356">
        <f t="shared" si="1"/>
        <v>0</v>
      </c>
      <c r="X13" s="356">
        <f t="shared" si="1"/>
        <v>0</v>
      </c>
      <c r="Y13" s="356">
        <f t="shared" si="1"/>
        <v>0</v>
      </c>
      <c r="Z13" s="356">
        <f t="shared" si="1"/>
        <v>0</v>
      </c>
      <c r="AA13" s="211"/>
      <c r="AB13" s="176"/>
      <c r="AD13" s="1425" t="s">
        <v>21143</v>
      </c>
      <c r="AE13" s="221" t="s">
        <v>21145</v>
      </c>
      <c r="AF13" s="221" t="s">
        <v>21146</v>
      </c>
      <c r="AG13" s="221" t="s">
        <v>21147</v>
      </c>
      <c r="AH13" s="1182" t="s">
        <v>21148</v>
      </c>
      <c r="AI13" s="221" t="s">
        <v>21149</v>
      </c>
      <c r="AJ13" s="221" t="s">
        <v>21150</v>
      </c>
      <c r="AK13" s="221" t="s">
        <v>21151</v>
      </c>
      <c r="AL13" s="226" t="s">
        <v>21152</v>
      </c>
      <c r="AM13" s="166"/>
    </row>
    <row r="14" spans="2:39" s="30" customFormat="1" ht="19.5" customHeight="1" thickBot="1">
      <c r="B14" s="1425" t="s">
        <v>21153</v>
      </c>
      <c r="C14" s="659">
        <v>96.203000000000003</v>
      </c>
      <c r="D14" s="659">
        <v>0</v>
      </c>
      <c r="E14" s="659">
        <v>0</v>
      </c>
      <c r="F14" s="333">
        <f t="shared" si="2"/>
        <v>96.203000000000003</v>
      </c>
      <c r="G14" s="659">
        <v>4.3319999999999999</v>
      </c>
      <c r="H14" s="659">
        <v>-8.5180000000000007</v>
      </c>
      <c r="I14" s="1515">
        <v>1.0019999999999999E-2</v>
      </c>
      <c r="J14" s="1515">
        <v>2.802E-2</v>
      </c>
      <c r="L14" s="231" t="s">
        <v>21154</v>
      </c>
      <c r="N14" s="685"/>
      <c r="P14" s="176"/>
      <c r="Q14" s="355">
        <f t="shared" si="0"/>
        <v>0</v>
      </c>
      <c r="R14" s="176"/>
      <c r="S14" s="356">
        <f t="shared" si="1"/>
        <v>0</v>
      </c>
      <c r="T14" s="356">
        <f t="shared" si="1"/>
        <v>0</v>
      </c>
      <c r="U14" s="356">
        <f t="shared" si="1"/>
        <v>0</v>
      </c>
      <c r="V14" s="211"/>
      <c r="W14" s="356">
        <f t="shared" si="1"/>
        <v>0</v>
      </c>
      <c r="X14" s="356">
        <f t="shared" si="1"/>
        <v>0</v>
      </c>
      <c r="Y14" s="356">
        <f t="shared" si="1"/>
        <v>0</v>
      </c>
      <c r="Z14" s="356">
        <f t="shared" si="1"/>
        <v>0</v>
      </c>
      <c r="AA14" s="211"/>
      <c r="AB14" s="176"/>
      <c r="AD14" s="1425" t="s">
        <v>21153</v>
      </c>
      <c r="AE14" s="221" t="s">
        <v>21155</v>
      </c>
      <c r="AF14" s="221" t="s">
        <v>21156</v>
      </c>
      <c r="AG14" s="221" t="s">
        <v>21157</v>
      </c>
      <c r="AH14" s="1182" t="s">
        <v>21158</v>
      </c>
      <c r="AI14" s="221" t="s">
        <v>21159</v>
      </c>
      <c r="AJ14" s="221" t="s">
        <v>21160</v>
      </c>
      <c r="AK14" s="221" t="s">
        <v>21161</v>
      </c>
      <c r="AL14" s="226" t="s">
        <v>21162</v>
      </c>
      <c r="AM14" s="166"/>
    </row>
    <row r="15" spans="2:39" s="30" customFormat="1" ht="19.5" customHeight="1" thickBot="1">
      <c r="B15" s="1425" t="s">
        <v>21163</v>
      </c>
      <c r="C15" s="659">
        <v>0</v>
      </c>
      <c r="D15" s="659">
        <v>940</v>
      </c>
      <c r="E15" s="659">
        <v>2158.9009999999998</v>
      </c>
      <c r="F15" s="333">
        <f t="shared" si="2"/>
        <v>3098.9009999999998</v>
      </c>
      <c r="G15" s="659">
        <v>-407.24700000000001</v>
      </c>
      <c r="H15" s="659">
        <v>254.87100000000001</v>
      </c>
      <c r="I15" s="1515">
        <v>2.2759999999999999E-2</v>
      </c>
      <c r="J15" s="1515">
        <v>4.6199999999999998E-2</v>
      </c>
      <c r="L15" s="231" t="s">
        <v>21164</v>
      </c>
      <c r="N15" s="685"/>
      <c r="P15" s="176"/>
      <c r="Q15" s="355">
        <f t="shared" si="0"/>
        <v>0</v>
      </c>
      <c r="R15" s="176"/>
      <c r="S15" s="356">
        <f t="shared" si="1"/>
        <v>0</v>
      </c>
      <c r="T15" s="356">
        <f t="shared" si="1"/>
        <v>0</v>
      </c>
      <c r="U15" s="356">
        <f t="shared" si="1"/>
        <v>0</v>
      </c>
      <c r="V15" s="211"/>
      <c r="W15" s="356">
        <f t="shared" si="1"/>
        <v>0</v>
      </c>
      <c r="X15" s="356">
        <f t="shared" si="1"/>
        <v>0</v>
      </c>
      <c r="Y15" s="356">
        <f t="shared" si="1"/>
        <v>0</v>
      </c>
      <c r="Z15" s="356">
        <f t="shared" si="1"/>
        <v>0</v>
      </c>
      <c r="AA15" s="211"/>
      <c r="AB15" s="176"/>
      <c r="AD15" s="1425" t="s">
        <v>21163</v>
      </c>
      <c r="AE15" s="221" t="s">
        <v>21165</v>
      </c>
      <c r="AF15" s="221" t="s">
        <v>21166</v>
      </c>
      <c r="AG15" s="221" t="s">
        <v>21167</v>
      </c>
      <c r="AH15" s="1182" t="s">
        <v>21168</v>
      </c>
      <c r="AI15" s="221" t="s">
        <v>21169</v>
      </c>
      <c r="AJ15" s="221" t="s">
        <v>21170</v>
      </c>
      <c r="AK15" s="221" t="s">
        <v>21171</v>
      </c>
      <c r="AL15" s="226" t="s">
        <v>21172</v>
      </c>
      <c r="AM15" s="166"/>
    </row>
    <row r="16" spans="2:39" s="30" customFormat="1" ht="19.5" customHeight="1" thickBot="1">
      <c r="B16" s="1425" t="s">
        <v>21173</v>
      </c>
      <c r="C16" s="659">
        <v>0</v>
      </c>
      <c r="D16" s="659">
        <v>0</v>
      </c>
      <c r="E16" s="659">
        <v>0</v>
      </c>
      <c r="F16" s="333">
        <f>IFERROR(SUM(C16:E16), 0)</f>
        <v>0</v>
      </c>
      <c r="G16" s="659">
        <v>0</v>
      </c>
      <c r="H16" s="659">
        <v>0</v>
      </c>
      <c r="I16" s="1515">
        <v>0</v>
      </c>
      <c r="J16" s="1515">
        <v>0</v>
      </c>
      <c r="L16" s="231" t="s">
        <v>21174</v>
      </c>
      <c r="N16" s="685"/>
      <c r="P16" s="176"/>
      <c r="Q16" s="355">
        <f t="shared" si="0"/>
        <v>0</v>
      </c>
      <c r="R16" s="176"/>
      <c r="S16" s="356">
        <f t="shared" si="1"/>
        <v>0</v>
      </c>
      <c r="T16" s="356">
        <f t="shared" si="1"/>
        <v>0</v>
      </c>
      <c r="U16" s="356">
        <f t="shared" si="1"/>
        <v>0</v>
      </c>
      <c r="V16" s="211"/>
      <c r="W16" s="356">
        <f t="shared" si="1"/>
        <v>0</v>
      </c>
      <c r="X16" s="356">
        <f t="shared" si="1"/>
        <v>0</v>
      </c>
      <c r="Y16" s="356">
        <f t="shared" si="1"/>
        <v>0</v>
      </c>
      <c r="Z16" s="356">
        <f t="shared" si="1"/>
        <v>0</v>
      </c>
      <c r="AA16" s="211"/>
      <c r="AB16" s="176"/>
      <c r="AD16" s="1425" t="s">
        <v>21173</v>
      </c>
      <c r="AE16" s="221" t="s">
        <v>21175</v>
      </c>
      <c r="AF16" s="221" t="s">
        <v>21176</v>
      </c>
      <c r="AG16" s="221" t="s">
        <v>21177</v>
      </c>
      <c r="AH16" s="1182" t="s">
        <v>21178</v>
      </c>
      <c r="AI16" s="221" t="s">
        <v>21179</v>
      </c>
      <c r="AJ16" s="221" t="s">
        <v>21180</v>
      </c>
      <c r="AK16" s="221" t="s">
        <v>21181</v>
      </c>
      <c r="AL16" s="226" t="s">
        <v>21182</v>
      </c>
      <c r="AM16" s="166"/>
    </row>
    <row r="17" spans="2:39" s="30" customFormat="1" ht="19.5" customHeight="1" thickBot="1">
      <c r="B17" s="1429" t="s">
        <v>1016</v>
      </c>
      <c r="C17" s="234">
        <f>IFERROR(SUM(C11:C16), 0)</f>
        <v>96.203000000000003</v>
      </c>
      <c r="D17" s="234">
        <f t="shared" ref="D17" si="3">IFERROR(SUM(D11:D16), 0)</f>
        <v>1090</v>
      </c>
      <c r="E17" s="234">
        <f>IFERROR(SUM(E11:E16), 0)</f>
        <v>6699.8029999999999</v>
      </c>
      <c r="F17" s="234">
        <f>IFERROR(SUM(C17:E17), 0)</f>
        <v>7886.0059999999994</v>
      </c>
      <c r="G17" s="234">
        <f>IFERROR(SUM(G11:G16), 0)</f>
        <v>-1007.9190000000001</v>
      </c>
      <c r="H17" s="234">
        <f>IFERROR(SUM(H11:H16), 0)</f>
        <v>281.00200000000001</v>
      </c>
      <c r="I17" s="501"/>
      <c r="J17" s="502"/>
      <c r="L17" s="331" t="s">
        <v>21183</v>
      </c>
      <c r="N17" s="685"/>
      <c r="P17" s="176"/>
      <c r="Q17" s="355"/>
      <c r="R17" s="176"/>
      <c r="S17" s="211"/>
      <c r="T17" s="211"/>
      <c r="U17" s="211"/>
      <c r="V17" s="211"/>
      <c r="W17" s="211"/>
      <c r="X17" s="211"/>
      <c r="Y17" s="211"/>
      <c r="Z17" s="211"/>
      <c r="AA17" s="211"/>
      <c r="AB17" s="176"/>
      <c r="AD17" s="1429" t="s">
        <v>1016</v>
      </c>
      <c r="AE17" s="228" t="s">
        <v>21184</v>
      </c>
      <c r="AF17" s="228" t="s">
        <v>21185</v>
      </c>
      <c r="AG17" s="228" t="s">
        <v>21186</v>
      </c>
      <c r="AH17" s="228" t="s">
        <v>21187</v>
      </c>
      <c r="AI17" s="228" t="s">
        <v>21188</v>
      </c>
      <c r="AJ17" s="228" t="s">
        <v>21189</v>
      </c>
      <c r="AK17" s="501"/>
      <c r="AL17" s="502"/>
      <c r="AM17" s="1828"/>
    </row>
    <row r="18" spans="2:39" s="30" customFormat="1" ht="15" customHeight="1" thickBot="1">
      <c r="B18" s="39"/>
      <c r="C18" s="1829"/>
      <c r="D18" s="1829"/>
      <c r="E18" s="1829"/>
      <c r="F18" s="1829"/>
      <c r="G18" s="1830"/>
      <c r="H18" s="1830"/>
      <c r="I18" s="1831"/>
      <c r="J18" s="1831"/>
      <c r="L18" s="1310"/>
      <c r="P18" s="176"/>
      <c r="Q18" s="355"/>
      <c r="R18" s="176"/>
      <c r="S18" s="211"/>
      <c r="T18" s="211"/>
      <c r="U18" s="211"/>
      <c r="V18" s="211"/>
      <c r="W18" s="211"/>
      <c r="X18" s="211"/>
      <c r="Y18" s="211"/>
      <c r="Z18" s="211"/>
      <c r="AA18" s="211"/>
      <c r="AB18" s="176"/>
      <c r="AD18" s="39"/>
      <c r="AE18" s="1829"/>
      <c r="AF18" s="1829"/>
      <c r="AG18" s="1829"/>
      <c r="AH18" s="1829"/>
      <c r="AI18" s="1830"/>
      <c r="AJ18" s="1830"/>
      <c r="AK18" s="1831"/>
      <c r="AL18" s="1831"/>
      <c r="AM18" s="1310"/>
    </row>
    <row r="19" spans="2:39" s="30" customFormat="1" ht="20.25" customHeight="1" thickBot="1">
      <c r="B19" s="223" t="s">
        <v>21190</v>
      </c>
      <c r="C19" s="1830"/>
      <c r="D19" s="1830"/>
      <c r="E19" s="1830"/>
      <c r="F19" s="1830"/>
      <c r="G19" s="1830"/>
      <c r="H19" s="1830"/>
      <c r="I19" s="1831"/>
      <c r="J19" s="1831"/>
      <c r="L19" s="1310"/>
      <c r="P19" s="176"/>
      <c r="Q19" s="355"/>
      <c r="R19" s="176"/>
      <c r="S19" s="211"/>
      <c r="T19" s="211"/>
      <c r="U19" s="211"/>
      <c r="V19" s="211"/>
      <c r="W19" s="211"/>
      <c r="X19" s="211"/>
      <c r="Y19" s="211"/>
      <c r="Z19" s="211"/>
      <c r="AA19" s="211"/>
      <c r="AB19" s="176"/>
      <c r="AD19" s="223" t="s">
        <v>21190</v>
      </c>
      <c r="AE19" s="1830"/>
      <c r="AF19" s="1830"/>
      <c r="AG19" s="1830"/>
      <c r="AH19" s="1830"/>
      <c r="AI19" s="1830"/>
      <c r="AJ19" s="1830"/>
      <c r="AK19" s="1831"/>
      <c r="AL19" s="1831"/>
      <c r="AM19" s="1310"/>
    </row>
    <row r="20" spans="2:39" s="30" customFormat="1" ht="19.5" customHeight="1" thickBot="1">
      <c r="B20" s="1422" t="s">
        <v>21191</v>
      </c>
      <c r="C20" s="659">
        <v>135.268</v>
      </c>
      <c r="D20" s="659">
        <v>329.21899999999999</v>
      </c>
      <c r="E20" s="659">
        <v>418.053</v>
      </c>
      <c r="F20" s="334">
        <f>IFERROR(SUM(C20:E20), 0)</f>
        <v>882.54</v>
      </c>
      <c r="G20" s="659">
        <v>7.0880000000000001</v>
      </c>
      <c r="H20" s="659">
        <v>0</v>
      </c>
      <c r="I20" s="503"/>
      <c r="J20" s="504"/>
      <c r="L20" s="230" t="s">
        <v>21192</v>
      </c>
      <c r="N20" s="685"/>
      <c r="P20" s="176"/>
      <c r="Q20" s="355">
        <f>IF( SUM( S20:Z20 ) = 0, 0, $S$9 )</f>
        <v>0</v>
      </c>
      <c r="R20" s="176"/>
      <c r="S20" s="356">
        <f t="shared" ref="S20:X23" si="4" xml:space="preserve"> IF( ISNUMBER(C20), 0, 1 )</f>
        <v>0</v>
      </c>
      <c r="T20" s="356">
        <f t="shared" si="4"/>
        <v>0</v>
      </c>
      <c r="U20" s="356">
        <f t="shared" si="4"/>
        <v>0</v>
      </c>
      <c r="V20" s="211"/>
      <c r="W20" s="356">
        <f t="shared" si="4"/>
        <v>0</v>
      </c>
      <c r="X20" s="356">
        <f t="shared" si="4"/>
        <v>0</v>
      </c>
      <c r="Y20" s="211"/>
      <c r="Z20" s="211"/>
      <c r="AA20" s="211"/>
      <c r="AB20" s="176"/>
      <c r="AD20" s="1422" t="s">
        <v>21191</v>
      </c>
      <c r="AE20" s="511" t="s">
        <v>21193</v>
      </c>
      <c r="AF20" s="225" t="s">
        <v>21194</v>
      </c>
      <c r="AG20" s="225" t="s">
        <v>21195</v>
      </c>
      <c r="AH20" s="1183" t="s">
        <v>21196</v>
      </c>
      <c r="AI20" s="225" t="s">
        <v>21197</v>
      </c>
      <c r="AJ20" s="225" t="s">
        <v>21198</v>
      </c>
      <c r="AK20" s="503"/>
      <c r="AL20" s="504"/>
      <c r="AM20" s="166"/>
    </row>
    <row r="21" spans="2:39" s="30" customFormat="1" ht="19.5" customHeight="1" thickBot="1">
      <c r="B21" s="1425" t="s">
        <v>21199</v>
      </c>
      <c r="C21" s="659">
        <v>100</v>
      </c>
      <c r="D21" s="659">
        <v>453.23</v>
      </c>
      <c r="E21" s="659">
        <v>44.052999999999997</v>
      </c>
      <c r="F21" s="333">
        <f>IFERROR(SUM(C21:E21), 0)</f>
        <v>597.28300000000002</v>
      </c>
      <c r="G21" s="659">
        <v>1.4530000000000001</v>
      </c>
      <c r="H21" s="659">
        <v>0</v>
      </c>
      <c r="I21" s="505"/>
      <c r="J21" s="506"/>
      <c r="L21" s="231" t="s">
        <v>21200</v>
      </c>
      <c r="N21" s="685"/>
      <c r="P21" s="176"/>
      <c r="Q21" s="355">
        <f>IF( SUM( S21:Z21 ) = 0, 0, $S$9 )</f>
        <v>0</v>
      </c>
      <c r="R21" s="176"/>
      <c r="S21" s="356">
        <f t="shared" si="4"/>
        <v>0</v>
      </c>
      <c r="T21" s="356">
        <f t="shared" si="4"/>
        <v>0</v>
      </c>
      <c r="U21" s="356">
        <f t="shared" si="4"/>
        <v>0</v>
      </c>
      <c r="V21" s="211"/>
      <c r="W21" s="356">
        <f t="shared" si="4"/>
        <v>0</v>
      </c>
      <c r="X21" s="356">
        <f t="shared" si="4"/>
        <v>0</v>
      </c>
      <c r="Y21" s="211"/>
      <c r="Z21" s="211"/>
      <c r="AA21" s="211"/>
      <c r="AB21" s="176"/>
      <c r="AD21" s="1425" t="s">
        <v>21199</v>
      </c>
      <c r="AE21" s="221" t="s">
        <v>21201</v>
      </c>
      <c r="AF21" s="221" t="s">
        <v>21202</v>
      </c>
      <c r="AG21" s="221" t="s">
        <v>21203</v>
      </c>
      <c r="AH21" s="1182" t="s">
        <v>21204</v>
      </c>
      <c r="AI21" s="221" t="s">
        <v>21205</v>
      </c>
      <c r="AJ21" s="221" t="s">
        <v>21206</v>
      </c>
      <c r="AK21" s="505"/>
      <c r="AL21" s="506"/>
      <c r="AM21" s="166"/>
    </row>
    <row r="22" spans="2:39" s="30" customFormat="1" ht="19.5" customHeight="1" thickBot="1">
      <c r="B22" s="1425" t="s">
        <v>21207</v>
      </c>
      <c r="C22" s="659">
        <v>0</v>
      </c>
      <c r="D22" s="659">
        <v>0</v>
      </c>
      <c r="E22" s="659">
        <v>153.55099999999999</v>
      </c>
      <c r="F22" s="333">
        <f>IFERROR(SUM(C22:E22), 0)</f>
        <v>153.55099999999999</v>
      </c>
      <c r="G22" s="659">
        <v>-46.008000000000003</v>
      </c>
      <c r="H22" s="659">
        <v>0</v>
      </c>
      <c r="I22" s="505"/>
      <c r="J22" s="506"/>
      <c r="L22" s="231" t="s">
        <v>21208</v>
      </c>
      <c r="N22" s="685"/>
      <c r="P22" s="176"/>
      <c r="Q22" s="355">
        <f>IF( SUM( S22:Z22 ) = 0, 0, $S$9 )</f>
        <v>0</v>
      </c>
      <c r="R22" s="176"/>
      <c r="S22" s="356">
        <f t="shared" si="4"/>
        <v>0</v>
      </c>
      <c r="T22" s="356">
        <f t="shared" si="4"/>
        <v>0</v>
      </c>
      <c r="U22" s="356">
        <f t="shared" si="4"/>
        <v>0</v>
      </c>
      <c r="V22" s="211"/>
      <c r="W22" s="356">
        <f t="shared" si="4"/>
        <v>0</v>
      </c>
      <c r="X22" s="356">
        <f t="shared" si="4"/>
        <v>0</v>
      </c>
      <c r="Y22" s="211"/>
      <c r="Z22" s="211"/>
      <c r="AA22" s="211"/>
      <c r="AB22" s="176"/>
      <c r="AD22" s="1425" t="s">
        <v>21207</v>
      </c>
      <c r="AE22" s="221" t="s">
        <v>21209</v>
      </c>
      <c r="AF22" s="221" t="s">
        <v>21210</v>
      </c>
      <c r="AG22" s="221" t="s">
        <v>21211</v>
      </c>
      <c r="AH22" s="1182" t="s">
        <v>21212</v>
      </c>
      <c r="AI22" s="221" t="s">
        <v>21213</v>
      </c>
      <c r="AJ22" s="221" t="s">
        <v>21214</v>
      </c>
      <c r="AK22" s="505"/>
      <c r="AL22" s="506"/>
      <c r="AM22" s="166"/>
    </row>
    <row r="23" spans="2:39" s="30" customFormat="1" ht="19.5" customHeight="1" thickBot="1">
      <c r="B23" s="1425" t="s">
        <v>21215</v>
      </c>
      <c r="C23" s="659">
        <v>0</v>
      </c>
      <c r="D23" s="659">
        <v>143.554</v>
      </c>
      <c r="E23" s="659">
        <v>0</v>
      </c>
      <c r="F23" s="333">
        <f>IFERROR(SUM(C23:E23), 0)</f>
        <v>143.554</v>
      </c>
      <c r="G23" s="659">
        <v>0.90900000000000003</v>
      </c>
      <c r="H23" s="659">
        <v>0</v>
      </c>
      <c r="I23" s="505"/>
      <c r="J23" s="506"/>
      <c r="L23" s="231" t="s">
        <v>21216</v>
      </c>
      <c r="N23" s="685"/>
      <c r="P23" s="176"/>
      <c r="Q23" s="355">
        <f>IF( SUM( S23:Z23 ) = 0, 0, $S$9 )</f>
        <v>0</v>
      </c>
      <c r="R23" s="176"/>
      <c r="S23" s="356">
        <f t="shared" si="4"/>
        <v>0</v>
      </c>
      <c r="T23" s="356">
        <f t="shared" si="4"/>
        <v>0</v>
      </c>
      <c r="U23" s="356">
        <f t="shared" si="4"/>
        <v>0</v>
      </c>
      <c r="V23" s="211"/>
      <c r="W23" s="356">
        <f t="shared" si="4"/>
        <v>0</v>
      </c>
      <c r="X23" s="356">
        <f t="shared" si="4"/>
        <v>0</v>
      </c>
      <c r="Y23" s="211"/>
      <c r="Z23" s="211"/>
      <c r="AA23" s="211"/>
      <c r="AB23" s="176"/>
      <c r="AD23" s="1425" t="s">
        <v>21215</v>
      </c>
      <c r="AE23" s="221" t="s">
        <v>21217</v>
      </c>
      <c r="AF23" s="221" t="s">
        <v>21218</v>
      </c>
      <c r="AG23" s="221" t="s">
        <v>21219</v>
      </c>
      <c r="AH23" s="1182" t="s">
        <v>21220</v>
      </c>
      <c r="AI23" s="221" t="s">
        <v>21221</v>
      </c>
      <c r="AJ23" s="221" t="s">
        <v>21222</v>
      </c>
      <c r="AK23" s="505"/>
      <c r="AL23" s="506"/>
      <c r="AM23" s="166"/>
    </row>
    <row r="24" spans="2:39" s="30" customFormat="1" ht="19.5" customHeight="1" thickBot="1">
      <c r="B24" s="1429" t="s">
        <v>1016</v>
      </c>
      <c r="C24" s="234">
        <f>IFERROR(SUM(C20:C23), 0)</f>
        <v>235.268</v>
      </c>
      <c r="D24" s="234">
        <f>IFERROR(SUM(D20:D23), 0)</f>
        <v>926.00300000000004</v>
      </c>
      <c r="E24" s="234">
        <f>IFERROR(SUM(E20:E23), 0)</f>
        <v>615.65699999999993</v>
      </c>
      <c r="F24" s="234">
        <f>IFERROR(SUM(C24:E24), 0)</f>
        <v>1776.9279999999999</v>
      </c>
      <c r="G24" s="234">
        <f>IFERROR(SUM(G20:G23), 0)</f>
        <v>-36.558</v>
      </c>
      <c r="H24" s="234">
        <f>IFERROR(SUM(H20:H23), 0)</f>
        <v>0</v>
      </c>
      <c r="I24" s="501"/>
      <c r="J24" s="502"/>
      <c r="L24" s="232" t="s">
        <v>21223</v>
      </c>
      <c r="N24" s="685"/>
      <c r="P24" s="176"/>
      <c r="Q24" s="355"/>
      <c r="R24" s="176"/>
      <c r="AB24" s="176"/>
      <c r="AD24" s="1429" t="s">
        <v>1016</v>
      </c>
      <c r="AE24" s="228" t="s">
        <v>21224</v>
      </c>
      <c r="AF24" s="228" t="s">
        <v>21225</v>
      </c>
      <c r="AG24" s="228" t="s">
        <v>21226</v>
      </c>
      <c r="AH24" s="228" t="s">
        <v>21227</v>
      </c>
      <c r="AI24" s="228" t="s">
        <v>21228</v>
      </c>
      <c r="AJ24" s="228" t="s">
        <v>21229</v>
      </c>
      <c r="AK24" s="501"/>
      <c r="AL24" s="502"/>
      <c r="AM24" s="166"/>
    </row>
    <row r="25" spans="2:39" s="30" customFormat="1" ht="15" customHeight="1" thickBot="1">
      <c r="B25" s="1826"/>
      <c r="C25" s="1830"/>
      <c r="D25" s="1830"/>
      <c r="E25" s="1830"/>
      <c r="F25" s="1830"/>
      <c r="G25" s="1830"/>
      <c r="H25" s="1830"/>
      <c r="I25" s="1831"/>
      <c r="J25" s="1831"/>
      <c r="P25" s="176"/>
      <c r="Q25" s="355"/>
      <c r="R25" s="176"/>
      <c r="AB25" s="176"/>
      <c r="AD25" s="1826"/>
      <c r="AE25" s="1830"/>
      <c r="AF25" s="1830"/>
      <c r="AG25" s="1830"/>
      <c r="AH25" s="1830"/>
      <c r="AI25" s="1830"/>
      <c r="AJ25" s="1830"/>
      <c r="AK25" s="1831"/>
      <c r="AL25" s="1831"/>
    </row>
    <row r="26" spans="2:39" s="30" customFormat="1" ht="20.25" customHeight="1" thickBot="1">
      <c r="B26" s="223" t="s">
        <v>21230</v>
      </c>
      <c r="C26" s="1830"/>
      <c r="D26" s="1830"/>
      <c r="E26" s="1830"/>
      <c r="F26" s="1830"/>
      <c r="G26" s="1830"/>
      <c r="H26" s="1830"/>
      <c r="I26" s="1831"/>
      <c r="J26" s="1831"/>
      <c r="L26" s="1310"/>
      <c r="P26" s="176"/>
      <c r="Q26" s="355"/>
      <c r="R26" s="176"/>
      <c r="AB26" s="176"/>
      <c r="AD26" s="223" t="s">
        <v>21230</v>
      </c>
      <c r="AE26" s="1830"/>
      <c r="AF26" s="1830"/>
      <c r="AG26" s="1830"/>
      <c r="AH26" s="1830"/>
      <c r="AI26" s="1830"/>
      <c r="AJ26" s="1830"/>
      <c r="AK26" s="1831"/>
      <c r="AL26" s="1831"/>
      <c r="AM26" s="1310"/>
    </row>
    <row r="27" spans="2:39" s="30" customFormat="1" ht="19.5" customHeight="1" thickBot="1">
      <c r="B27" s="1422" t="s">
        <v>21231</v>
      </c>
      <c r="C27" s="659">
        <v>0</v>
      </c>
      <c r="D27" s="659">
        <v>0</v>
      </c>
      <c r="E27" s="659">
        <v>0</v>
      </c>
      <c r="F27" s="334">
        <f>IFERROR(SUM(C27:E27), 0)</f>
        <v>0</v>
      </c>
      <c r="G27" s="659">
        <v>0</v>
      </c>
      <c r="H27" s="659">
        <v>0</v>
      </c>
      <c r="I27" s="503"/>
      <c r="J27" s="504"/>
      <c r="L27" s="230" t="s">
        <v>21232</v>
      </c>
      <c r="N27" s="685"/>
      <c r="P27" s="176"/>
      <c r="Q27" s="355">
        <f>IF( SUM( S27:Z27 ) = 0, 0, $S$9 )</f>
        <v>0</v>
      </c>
      <c r="R27" s="176"/>
      <c r="S27" s="356">
        <f t="shared" ref="S27:X30" si="5" xml:space="preserve"> IF( ISNUMBER(C27), 0, 1 )</f>
        <v>0</v>
      </c>
      <c r="T27" s="356">
        <f t="shared" si="5"/>
        <v>0</v>
      </c>
      <c r="U27" s="356">
        <f t="shared" si="5"/>
        <v>0</v>
      </c>
      <c r="V27" s="211"/>
      <c r="W27" s="356">
        <f t="shared" si="5"/>
        <v>0</v>
      </c>
      <c r="X27" s="356">
        <f t="shared" si="5"/>
        <v>0</v>
      </c>
      <c r="Y27" s="211"/>
      <c r="Z27" s="211"/>
      <c r="AA27" s="211"/>
      <c r="AB27" s="176"/>
      <c r="AD27" s="1422" t="s">
        <v>21231</v>
      </c>
      <c r="AE27" s="511" t="s">
        <v>21233</v>
      </c>
      <c r="AF27" s="225" t="s">
        <v>21234</v>
      </c>
      <c r="AG27" s="225" t="s">
        <v>21235</v>
      </c>
      <c r="AH27" s="1183" t="s">
        <v>21236</v>
      </c>
      <c r="AI27" s="225" t="s">
        <v>21237</v>
      </c>
      <c r="AJ27" s="225" t="s">
        <v>21238</v>
      </c>
      <c r="AK27" s="503"/>
      <c r="AL27" s="504"/>
      <c r="AM27" s="166"/>
    </row>
    <row r="28" spans="2:39" s="30" customFormat="1" ht="19.5" customHeight="1" thickBot="1">
      <c r="B28" s="1425" t="s">
        <v>21239</v>
      </c>
      <c r="C28" s="659">
        <v>0</v>
      </c>
      <c r="D28" s="659">
        <v>0</v>
      </c>
      <c r="E28" s="659">
        <v>0</v>
      </c>
      <c r="F28" s="333">
        <f>IFERROR(SUM(C28:E28), 0)</f>
        <v>0</v>
      </c>
      <c r="G28" s="659">
        <v>0</v>
      </c>
      <c r="H28" s="659">
        <v>0</v>
      </c>
      <c r="I28" s="505"/>
      <c r="J28" s="506"/>
      <c r="L28" s="231" t="s">
        <v>21240</v>
      </c>
      <c r="N28" s="685"/>
      <c r="P28" s="176"/>
      <c r="Q28" s="355">
        <f>IF( SUM( S28:Z28 ) = 0, 0, $S$9 )</f>
        <v>0</v>
      </c>
      <c r="R28" s="176"/>
      <c r="S28" s="356">
        <f t="shared" si="5"/>
        <v>0</v>
      </c>
      <c r="T28" s="356">
        <f t="shared" si="5"/>
        <v>0</v>
      </c>
      <c r="U28" s="356">
        <f t="shared" si="5"/>
        <v>0</v>
      </c>
      <c r="V28" s="211"/>
      <c r="W28" s="356">
        <f t="shared" si="5"/>
        <v>0</v>
      </c>
      <c r="X28" s="356">
        <f t="shared" si="5"/>
        <v>0</v>
      </c>
      <c r="Y28" s="211"/>
      <c r="Z28" s="211"/>
      <c r="AA28" s="211"/>
      <c r="AB28" s="176"/>
      <c r="AD28" s="1425" t="s">
        <v>21239</v>
      </c>
      <c r="AE28" s="221" t="s">
        <v>21241</v>
      </c>
      <c r="AF28" s="221" t="s">
        <v>21242</v>
      </c>
      <c r="AG28" s="221" t="s">
        <v>21243</v>
      </c>
      <c r="AH28" s="1182" t="s">
        <v>21244</v>
      </c>
      <c r="AI28" s="221" t="s">
        <v>21245</v>
      </c>
      <c r="AJ28" s="221" t="s">
        <v>21246</v>
      </c>
      <c r="AK28" s="505"/>
      <c r="AL28" s="506"/>
      <c r="AM28" s="166"/>
    </row>
    <row r="29" spans="2:39" s="30" customFormat="1" ht="19.5" customHeight="1" thickBot="1">
      <c r="B29" s="1425" t="s">
        <v>21247</v>
      </c>
      <c r="C29" s="659">
        <v>0</v>
      </c>
      <c r="D29" s="659">
        <v>0</v>
      </c>
      <c r="E29" s="659">
        <v>0</v>
      </c>
      <c r="F29" s="333">
        <f>IFERROR(SUM(C29:E29), 0)</f>
        <v>0</v>
      </c>
      <c r="G29" s="659">
        <v>0</v>
      </c>
      <c r="H29" s="659">
        <v>0</v>
      </c>
      <c r="I29" s="505"/>
      <c r="J29" s="506"/>
      <c r="L29" s="231" t="s">
        <v>21248</v>
      </c>
      <c r="N29" s="685"/>
      <c r="P29" s="176"/>
      <c r="Q29" s="355">
        <f>IF( SUM( S29:Z29 ) = 0, 0, $S$9 )</f>
        <v>0</v>
      </c>
      <c r="R29" s="176"/>
      <c r="S29" s="356">
        <f t="shared" si="5"/>
        <v>0</v>
      </c>
      <c r="T29" s="356">
        <f t="shared" si="5"/>
        <v>0</v>
      </c>
      <c r="U29" s="356">
        <f t="shared" si="5"/>
        <v>0</v>
      </c>
      <c r="V29" s="211"/>
      <c r="W29" s="356">
        <f t="shared" si="5"/>
        <v>0</v>
      </c>
      <c r="X29" s="356">
        <f t="shared" si="5"/>
        <v>0</v>
      </c>
      <c r="Y29" s="211"/>
      <c r="Z29" s="211"/>
      <c r="AA29" s="211"/>
      <c r="AB29" s="176"/>
      <c r="AD29" s="1425" t="s">
        <v>21247</v>
      </c>
      <c r="AE29" s="221" t="s">
        <v>21249</v>
      </c>
      <c r="AF29" s="221" t="s">
        <v>21250</v>
      </c>
      <c r="AG29" s="221" t="s">
        <v>21251</v>
      </c>
      <c r="AH29" s="1182" t="s">
        <v>21252</v>
      </c>
      <c r="AI29" s="221" t="s">
        <v>21253</v>
      </c>
      <c r="AJ29" s="221" t="s">
        <v>21254</v>
      </c>
      <c r="AK29" s="505"/>
      <c r="AL29" s="506"/>
      <c r="AM29" s="166"/>
    </row>
    <row r="30" spans="2:39" s="30" customFormat="1" ht="19.5" customHeight="1" thickBot="1">
      <c r="B30" s="1425" t="s">
        <v>21255</v>
      </c>
      <c r="C30" s="659">
        <v>0</v>
      </c>
      <c r="D30" s="659">
        <v>0</v>
      </c>
      <c r="E30" s="659">
        <v>0</v>
      </c>
      <c r="F30" s="333">
        <f>IFERROR(SUM(C30:E30), 0)</f>
        <v>0</v>
      </c>
      <c r="G30" s="659">
        <v>0</v>
      </c>
      <c r="H30" s="659">
        <v>0</v>
      </c>
      <c r="I30" s="505"/>
      <c r="J30" s="506"/>
      <c r="L30" s="231" t="s">
        <v>21256</v>
      </c>
      <c r="N30" s="685"/>
      <c r="P30" s="176"/>
      <c r="Q30" s="355">
        <f>IF( SUM( S30:Z30 ) = 0, 0, $S$9 )</f>
        <v>0</v>
      </c>
      <c r="R30" s="176"/>
      <c r="S30" s="356">
        <f t="shared" si="5"/>
        <v>0</v>
      </c>
      <c r="T30" s="356">
        <f t="shared" si="5"/>
        <v>0</v>
      </c>
      <c r="U30" s="356">
        <f t="shared" si="5"/>
        <v>0</v>
      </c>
      <c r="V30" s="211"/>
      <c r="W30" s="356">
        <f t="shared" si="5"/>
        <v>0</v>
      </c>
      <c r="X30" s="356">
        <f t="shared" si="5"/>
        <v>0</v>
      </c>
      <c r="Y30" s="211"/>
      <c r="Z30" s="211"/>
      <c r="AA30" s="211"/>
      <c r="AB30" s="176"/>
      <c r="AD30" s="1425" t="s">
        <v>21255</v>
      </c>
      <c r="AE30" s="221" t="s">
        <v>21257</v>
      </c>
      <c r="AF30" s="221" t="s">
        <v>21258</v>
      </c>
      <c r="AG30" s="221" t="s">
        <v>21259</v>
      </c>
      <c r="AH30" s="1182" t="s">
        <v>21260</v>
      </c>
      <c r="AI30" s="221" t="s">
        <v>21261</v>
      </c>
      <c r="AJ30" s="221" t="s">
        <v>21262</v>
      </c>
      <c r="AK30" s="505"/>
      <c r="AL30" s="506"/>
      <c r="AM30" s="166"/>
    </row>
    <row r="31" spans="2:39" s="30" customFormat="1" ht="19.5" customHeight="1" thickBot="1">
      <c r="B31" s="1429" t="s">
        <v>1016</v>
      </c>
      <c r="C31" s="234">
        <f>IFERROR(SUM(C27:C30), 0)</f>
        <v>0</v>
      </c>
      <c r="D31" s="234">
        <f>IFERROR(SUM(D27:D30), 0)</f>
        <v>0</v>
      </c>
      <c r="E31" s="234">
        <f>IFERROR(SUM(E27:E30), 0)</f>
        <v>0</v>
      </c>
      <c r="F31" s="234">
        <f>IFERROR(SUM(C31:E31), 0)</f>
        <v>0</v>
      </c>
      <c r="G31" s="234">
        <f>IFERROR(SUM(G27:G30), 0)</f>
        <v>0</v>
      </c>
      <c r="H31" s="234">
        <f>IFERROR(SUM(H27:H30), 0)</f>
        <v>0</v>
      </c>
      <c r="I31" s="501"/>
      <c r="J31" s="502"/>
      <c r="L31" s="232" t="s">
        <v>21263</v>
      </c>
      <c r="N31" s="685"/>
      <c r="P31" s="176"/>
      <c r="Q31" s="355"/>
      <c r="R31" s="176"/>
      <c r="AB31" s="176"/>
      <c r="AD31" s="1429" t="s">
        <v>1016</v>
      </c>
      <c r="AE31" s="228" t="s">
        <v>21264</v>
      </c>
      <c r="AF31" s="228" t="s">
        <v>21265</v>
      </c>
      <c r="AG31" s="228" t="s">
        <v>21266</v>
      </c>
      <c r="AH31" s="228" t="s">
        <v>21267</v>
      </c>
      <c r="AI31" s="228" t="s">
        <v>21268</v>
      </c>
      <c r="AJ31" s="228" t="s">
        <v>21269</v>
      </c>
      <c r="AK31" s="501"/>
      <c r="AL31" s="502"/>
      <c r="AM31" s="166"/>
    </row>
    <row r="32" spans="2:39" s="30" customFormat="1" ht="15" customHeight="1" thickBot="1">
      <c r="B32" s="1826"/>
      <c r="C32" s="1830"/>
      <c r="D32" s="1830"/>
      <c r="E32" s="1830"/>
      <c r="F32" s="1830"/>
      <c r="G32" s="1830"/>
      <c r="H32" s="1830"/>
      <c r="I32" s="1831"/>
      <c r="J32" s="1831"/>
      <c r="P32" s="176"/>
      <c r="Q32" s="355"/>
      <c r="R32" s="176"/>
      <c r="AB32" s="176"/>
      <c r="AD32" s="1826"/>
      <c r="AE32" s="1830"/>
      <c r="AF32" s="1830"/>
      <c r="AG32" s="1830"/>
      <c r="AH32" s="1830"/>
      <c r="AI32" s="1830"/>
      <c r="AJ32" s="1830"/>
      <c r="AK32" s="1831"/>
      <c r="AL32" s="1831"/>
    </row>
    <row r="33" spans="2:39" s="30" customFormat="1" ht="20.25" customHeight="1" thickBot="1">
      <c r="B33" s="223" t="s">
        <v>21270</v>
      </c>
      <c r="C33" s="1830"/>
      <c r="D33" s="1830"/>
      <c r="E33" s="1830"/>
      <c r="F33" s="1830"/>
      <c r="G33" s="1830"/>
      <c r="H33" s="1830"/>
      <c r="I33" s="1831"/>
      <c r="J33" s="1831"/>
      <c r="L33" s="1310"/>
      <c r="P33" s="176"/>
      <c r="Q33" s="355"/>
      <c r="R33" s="176"/>
      <c r="AB33" s="176"/>
      <c r="AD33" s="223" t="s">
        <v>21270</v>
      </c>
      <c r="AE33" s="1830"/>
      <c r="AF33" s="1830"/>
      <c r="AG33" s="1830"/>
      <c r="AH33" s="1830"/>
      <c r="AI33" s="1830"/>
      <c r="AJ33" s="1830"/>
      <c r="AK33" s="1831"/>
      <c r="AL33" s="1831"/>
      <c r="AM33" s="1310"/>
    </row>
    <row r="34" spans="2:39" s="30" customFormat="1" ht="19.5" customHeight="1" thickBot="1">
      <c r="B34" s="1422" t="s">
        <v>21271</v>
      </c>
      <c r="C34" s="659">
        <v>0</v>
      </c>
      <c r="D34" s="659">
        <v>0</v>
      </c>
      <c r="E34" s="659">
        <v>0</v>
      </c>
      <c r="F34" s="334">
        <f>IFERROR(SUM(C34:E34), 0)</f>
        <v>0</v>
      </c>
      <c r="G34" s="659">
        <v>0</v>
      </c>
      <c r="H34" s="659">
        <v>0</v>
      </c>
      <c r="I34" s="503"/>
      <c r="J34" s="504"/>
      <c r="L34" s="230" t="s">
        <v>21272</v>
      </c>
      <c r="N34" s="685"/>
      <c r="P34" s="176"/>
      <c r="Q34" s="355">
        <f t="shared" ref="Q34:Q40" si="6">IF( SUM( S34:Z34 ) = 0, 0, $S$9 )</f>
        <v>0</v>
      </c>
      <c r="R34" s="176"/>
      <c r="S34" s="356">
        <f t="shared" ref="S34:X40" si="7" xml:space="preserve"> IF( ISNUMBER(C34), 0, 1 )</f>
        <v>0</v>
      </c>
      <c r="T34" s="356">
        <f t="shared" si="7"/>
        <v>0</v>
      </c>
      <c r="U34" s="356">
        <f t="shared" si="7"/>
        <v>0</v>
      </c>
      <c r="V34" s="211"/>
      <c r="W34" s="356">
        <f t="shared" si="7"/>
        <v>0</v>
      </c>
      <c r="X34" s="356">
        <f t="shared" si="7"/>
        <v>0</v>
      </c>
      <c r="Y34" s="211"/>
      <c r="Z34" s="211"/>
      <c r="AA34" s="211"/>
      <c r="AB34" s="176"/>
      <c r="AD34" s="1422" t="s">
        <v>21271</v>
      </c>
      <c r="AE34" s="511" t="s">
        <v>21273</v>
      </c>
      <c r="AF34" s="225" t="s">
        <v>21274</v>
      </c>
      <c r="AG34" s="225" t="s">
        <v>21275</v>
      </c>
      <c r="AH34" s="1183" t="s">
        <v>21276</v>
      </c>
      <c r="AI34" s="225" t="s">
        <v>21277</v>
      </c>
      <c r="AJ34" s="225" t="s">
        <v>21278</v>
      </c>
      <c r="AK34" s="503"/>
      <c r="AL34" s="504"/>
      <c r="AM34" s="166"/>
    </row>
    <row r="35" spans="2:39" s="30" customFormat="1" ht="19.5" customHeight="1" thickBot="1">
      <c r="B35" s="1425" t="s">
        <v>21279</v>
      </c>
      <c r="C35" s="659">
        <v>0</v>
      </c>
      <c r="D35" s="659">
        <v>0</v>
      </c>
      <c r="E35" s="659">
        <v>0</v>
      </c>
      <c r="F35" s="333">
        <f>IFERROR(SUM(C35:E35), 0)</f>
        <v>0</v>
      </c>
      <c r="G35" s="659">
        <v>0</v>
      </c>
      <c r="H35" s="659">
        <v>0</v>
      </c>
      <c r="I35" s="505"/>
      <c r="J35" s="506"/>
      <c r="L35" s="231" t="s">
        <v>21280</v>
      </c>
      <c r="N35" s="685"/>
      <c r="P35" s="176"/>
      <c r="Q35" s="355">
        <f t="shared" si="6"/>
        <v>0</v>
      </c>
      <c r="R35" s="176"/>
      <c r="S35" s="356">
        <f t="shared" si="7"/>
        <v>0</v>
      </c>
      <c r="T35" s="356">
        <f t="shared" si="7"/>
        <v>0</v>
      </c>
      <c r="U35" s="356">
        <f t="shared" si="7"/>
        <v>0</v>
      </c>
      <c r="V35" s="211"/>
      <c r="W35" s="356">
        <f t="shared" si="7"/>
        <v>0</v>
      </c>
      <c r="X35" s="356">
        <f t="shared" si="7"/>
        <v>0</v>
      </c>
      <c r="Y35" s="211"/>
      <c r="Z35" s="211"/>
      <c r="AA35" s="211"/>
      <c r="AB35" s="176"/>
      <c r="AD35" s="1425" t="s">
        <v>21279</v>
      </c>
      <c r="AE35" s="221" t="s">
        <v>21281</v>
      </c>
      <c r="AF35" s="221" t="s">
        <v>21282</v>
      </c>
      <c r="AG35" s="221" t="s">
        <v>21283</v>
      </c>
      <c r="AH35" s="1182" t="s">
        <v>21284</v>
      </c>
      <c r="AI35" s="221" t="s">
        <v>21285</v>
      </c>
      <c r="AJ35" s="221" t="s">
        <v>21286</v>
      </c>
      <c r="AK35" s="505"/>
      <c r="AL35" s="506"/>
      <c r="AM35" s="166"/>
    </row>
    <row r="36" spans="2:39" s="30" customFormat="1" ht="19.5" customHeight="1" thickBot="1">
      <c r="B36" s="1425" t="s">
        <v>21287</v>
      </c>
      <c r="C36" s="659">
        <v>0</v>
      </c>
      <c r="D36" s="659">
        <v>0</v>
      </c>
      <c r="E36" s="659">
        <v>0</v>
      </c>
      <c r="F36" s="333">
        <f t="shared" ref="F36:F38" si="8">IFERROR(SUM(C36:E36), 0)</f>
        <v>0</v>
      </c>
      <c r="G36" s="659">
        <v>0</v>
      </c>
      <c r="H36" s="659">
        <v>0</v>
      </c>
      <c r="I36" s="505"/>
      <c r="J36" s="506"/>
      <c r="L36" s="231" t="s">
        <v>21288</v>
      </c>
      <c r="N36" s="685"/>
      <c r="P36" s="176"/>
      <c r="Q36" s="355">
        <f t="shared" si="6"/>
        <v>0</v>
      </c>
      <c r="R36" s="176"/>
      <c r="S36" s="356">
        <f t="shared" si="7"/>
        <v>0</v>
      </c>
      <c r="T36" s="356">
        <f t="shared" si="7"/>
        <v>0</v>
      </c>
      <c r="U36" s="356">
        <f t="shared" si="7"/>
        <v>0</v>
      </c>
      <c r="V36" s="211"/>
      <c r="W36" s="356">
        <f t="shared" si="7"/>
        <v>0</v>
      </c>
      <c r="X36" s="356">
        <f t="shared" si="7"/>
        <v>0</v>
      </c>
      <c r="Y36" s="211"/>
      <c r="Z36" s="211"/>
      <c r="AA36" s="211"/>
      <c r="AB36" s="176"/>
      <c r="AD36" s="1425" t="s">
        <v>21287</v>
      </c>
      <c r="AE36" s="221" t="s">
        <v>21289</v>
      </c>
      <c r="AF36" s="221" t="s">
        <v>21290</v>
      </c>
      <c r="AG36" s="221" t="s">
        <v>21291</v>
      </c>
      <c r="AH36" s="1182" t="s">
        <v>21292</v>
      </c>
      <c r="AI36" s="221" t="s">
        <v>21293</v>
      </c>
      <c r="AJ36" s="221" t="s">
        <v>21294</v>
      </c>
      <c r="AK36" s="505"/>
      <c r="AL36" s="506"/>
      <c r="AM36" s="166"/>
    </row>
    <row r="37" spans="2:39" s="30" customFormat="1" ht="19.5" customHeight="1" thickBot="1">
      <c r="B37" s="1425" t="s">
        <v>21295</v>
      </c>
      <c r="C37" s="659">
        <v>0</v>
      </c>
      <c r="D37" s="659">
        <v>0</v>
      </c>
      <c r="E37" s="659">
        <v>0</v>
      </c>
      <c r="F37" s="333">
        <f t="shared" si="8"/>
        <v>0</v>
      </c>
      <c r="G37" s="659">
        <v>0</v>
      </c>
      <c r="H37" s="659">
        <v>0</v>
      </c>
      <c r="I37" s="505"/>
      <c r="J37" s="506"/>
      <c r="L37" s="231" t="s">
        <v>21296</v>
      </c>
      <c r="M37" s="52"/>
      <c r="N37" s="685"/>
      <c r="O37" s="52"/>
      <c r="P37" s="185"/>
      <c r="Q37" s="355">
        <f t="shared" si="6"/>
        <v>0</v>
      </c>
      <c r="R37" s="176"/>
      <c r="S37" s="356">
        <f t="shared" si="7"/>
        <v>0</v>
      </c>
      <c r="T37" s="356">
        <f t="shared" si="7"/>
        <v>0</v>
      </c>
      <c r="U37" s="356">
        <f t="shared" si="7"/>
        <v>0</v>
      </c>
      <c r="V37" s="211"/>
      <c r="W37" s="356">
        <f t="shared" si="7"/>
        <v>0</v>
      </c>
      <c r="X37" s="356">
        <f t="shared" si="7"/>
        <v>0</v>
      </c>
      <c r="Y37" s="211"/>
      <c r="Z37" s="211"/>
      <c r="AA37" s="211"/>
      <c r="AB37" s="176"/>
      <c r="AD37" s="1425" t="s">
        <v>21295</v>
      </c>
      <c r="AE37" s="221" t="s">
        <v>21297</v>
      </c>
      <c r="AF37" s="221" t="s">
        <v>21298</v>
      </c>
      <c r="AG37" s="221" t="s">
        <v>21299</v>
      </c>
      <c r="AH37" s="1182" t="s">
        <v>21300</v>
      </c>
      <c r="AI37" s="221" t="s">
        <v>21301</v>
      </c>
      <c r="AJ37" s="221" t="s">
        <v>21302</v>
      </c>
      <c r="AK37" s="505"/>
      <c r="AL37" s="506"/>
      <c r="AM37" s="166"/>
    </row>
    <row r="38" spans="2:39" s="30" customFormat="1" ht="19.5" customHeight="1" thickBot="1">
      <c r="B38" s="1425" t="s">
        <v>21303</v>
      </c>
      <c r="C38" s="659">
        <v>0</v>
      </c>
      <c r="D38" s="659">
        <v>0</v>
      </c>
      <c r="E38" s="659">
        <v>0</v>
      </c>
      <c r="F38" s="333">
        <f t="shared" si="8"/>
        <v>0</v>
      </c>
      <c r="G38" s="659">
        <v>0</v>
      </c>
      <c r="H38" s="659">
        <v>0</v>
      </c>
      <c r="I38" s="505"/>
      <c r="J38" s="506"/>
      <c r="L38" s="231" t="s">
        <v>21304</v>
      </c>
      <c r="M38" s="52"/>
      <c r="N38" s="685"/>
      <c r="O38" s="52"/>
      <c r="P38" s="185"/>
      <c r="Q38" s="355">
        <f t="shared" si="6"/>
        <v>0</v>
      </c>
      <c r="R38" s="176"/>
      <c r="S38" s="356">
        <f t="shared" si="7"/>
        <v>0</v>
      </c>
      <c r="T38" s="356">
        <f t="shared" si="7"/>
        <v>0</v>
      </c>
      <c r="U38" s="356">
        <f t="shared" si="7"/>
        <v>0</v>
      </c>
      <c r="V38" s="211"/>
      <c r="W38" s="356">
        <f t="shared" si="7"/>
        <v>0</v>
      </c>
      <c r="X38" s="356">
        <f t="shared" si="7"/>
        <v>0</v>
      </c>
      <c r="Y38" s="211"/>
      <c r="Z38" s="211"/>
      <c r="AA38" s="211"/>
      <c r="AB38" s="176"/>
      <c r="AD38" s="1425" t="s">
        <v>21303</v>
      </c>
      <c r="AE38" s="221" t="s">
        <v>21305</v>
      </c>
      <c r="AF38" s="221" t="s">
        <v>21306</v>
      </c>
      <c r="AG38" s="221" t="s">
        <v>21307</v>
      </c>
      <c r="AH38" s="1182" t="s">
        <v>21308</v>
      </c>
      <c r="AI38" s="221" t="s">
        <v>21309</v>
      </c>
      <c r="AJ38" s="221" t="s">
        <v>21310</v>
      </c>
      <c r="AK38" s="505"/>
      <c r="AL38" s="506"/>
      <c r="AM38" s="166"/>
    </row>
    <row r="39" spans="2:39" s="30" customFormat="1" ht="19.5" customHeight="1" thickBot="1">
      <c r="B39" s="1425" t="s">
        <v>21311</v>
      </c>
      <c r="C39" s="659">
        <v>0</v>
      </c>
      <c r="D39" s="659">
        <v>0</v>
      </c>
      <c r="E39" s="659">
        <v>0</v>
      </c>
      <c r="F39" s="333">
        <f>IFERROR(SUM(C39:E39), 0)</f>
        <v>0</v>
      </c>
      <c r="G39" s="659">
        <v>0</v>
      </c>
      <c r="H39" s="659">
        <v>0</v>
      </c>
      <c r="I39" s="505"/>
      <c r="J39" s="506"/>
      <c r="L39" s="231" t="s">
        <v>21312</v>
      </c>
      <c r="M39" s="52"/>
      <c r="N39" s="685"/>
      <c r="O39" s="52"/>
      <c r="P39" s="185"/>
      <c r="Q39" s="355">
        <f t="shared" si="6"/>
        <v>0</v>
      </c>
      <c r="R39" s="176"/>
      <c r="S39" s="356">
        <f t="shared" si="7"/>
        <v>0</v>
      </c>
      <c r="T39" s="356">
        <f t="shared" si="7"/>
        <v>0</v>
      </c>
      <c r="U39" s="356">
        <f t="shared" si="7"/>
        <v>0</v>
      </c>
      <c r="V39" s="211"/>
      <c r="W39" s="356">
        <f t="shared" si="7"/>
        <v>0</v>
      </c>
      <c r="X39" s="356">
        <f t="shared" si="7"/>
        <v>0</v>
      </c>
      <c r="Y39" s="211"/>
      <c r="Z39" s="211"/>
      <c r="AA39" s="211"/>
      <c r="AB39" s="176"/>
      <c r="AD39" s="1425" t="s">
        <v>21311</v>
      </c>
      <c r="AE39" s="221" t="s">
        <v>21313</v>
      </c>
      <c r="AF39" s="221" t="s">
        <v>21314</v>
      </c>
      <c r="AG39" s="221" t="s">
        <v>21315</v>
      </c>
      <c r="AH39" s="1182" t="s">
        <v>21316</v>
      </c>
      <c r="AI39" s="221" t="s">
        <v>21317</v>
      </c>
      <c r="AJ39" s="221" t="s">
        <v>21318</v>
      </c>
      <c r="AK39" s="505"/>
      <c r="AL39" s="506"/>
      <c r="AM39" s="166"/>
    </row>
    <row r="40" spans="2:39" s="30" customFormat="1" ht="19.5" customHeight="1" thickBot="1">
      <c r="B40" s="1425" t="s">
        <v>21319</v>
      </c>
      <c r="C40" s="659">
        <v>0</v>
      </c>
      <c r="D40" s="659">
        <v>0</v>
      </c>
      <c r="E40" s="659">
        <v>0</v>
      </c>
      <c r="F40" s="333">
        <f>IFERROR(SUM(C40:E40), 0)</f>
        <v>0</v>
      </c>
      <c r="G40" s="659">
        <v>0</v>
      </c>
      <c r="H40" s="659">
        <v>0</v>
      </c>
      <c r="I40" s="505"/>
      <c r="J40" s="506"/>
      <c r="L40" s="231" t="s">
        <v>21320</v>
      </c>
      <c r="N40" s="685"/>
      <c r="P40" s="176"/>
      <c r="Q40" s="355">
        <f t="shared" si="6"/>
        <v>0</v>
      </c>
      <c r="R40" s="176"/>
      <c r="S40" s="356">
        <f t="shared" si="7"/>
        <v>0</v>
      </c>
      <c r="T40" s="356">
        <f t="shared" si="7"/>
        <v>0</v>
      </c>
      <c r="U40" s="356">
        <f t="shared" si="7"/>
        <v>0</v>
      </c>
      <c r="V40" s="211"/>
      <c r="W40" s="356">
        <f t="shared" si="7"/>
        <v>0</v>
      </c>
      <c r="X40" s="356">
        <f t="shared" si="7"/>
        <v>0</v>
      </c>
      <c r="Y40" s="211"/>
      <c r="Z40" s="211"/>
      <c r="AA40" s="211"/>
      <c r="AB40" s="176"/>
      <c r="AD40" s="1425" t="s">
        <v>21319</v>
      </c>
      <c r="AE40" s="221" t="s">
        <v>21321</v>
      </c>
      <c r="AF40" s="221" t="s">
        <v>21322</v>
      </c>
      <c r="AG40" s="221" t="s">
        <v>21323</v>
      </c>
      <c r="AH40" s="1182" t="s">
        <v>21324</v>
      </c>
      <c r="AI40" s="221" t="s">
        <v>21325</v>
      </c>
      <c r="AJ40" s="221" t="s">
        <v>21326</v>
      </c>
      <c r="AK40" s="505"/>
      <c r="AL40" s="506"/>
      <c r="AM40" s="166"/>
    </row>
    <row r="41" spans="2:39" s="30" customFormat="1" ht="19.5" customHeight="1" thickBot="1">
      <c r="B41" s="1429" t="s">
        <v>1016</v>
      </c>
      <c r="C41" s="234">
        <f>IFERROR(SUM(C34:C40), 0)</f>
        <v>0</v>
      </c>
      <c r="D41" s="234">
        <f>IFERROR(SUM(D34:D40), 0)</f>
        <v>0</v>
      </c>
      <c r="E41" s="234">
        <f>IFERROR(SUM(E34:E40), 0)</f>
        <v>0</v>
      </c>
      <c r="F41" s="234">
        <f t="shared" ref="F41" si="9">IFERROR(SUM(F34:F40), 0)</f>
        <v>0</v>
      </c>
      <c r="G41" s="234">
        <f>IFERROR(SUM(G34:G40), 0)</f>
        <v>0</v>
      </c>
      <c r="H41" s="234">
        <f>IFERROR(SUM(H34:H40), 0)</f>
        <v>0</v>
      </c>
      <c r="I41" s="501"/>
      <c r="J41" s="502"/>
      <c r="L41" s="232" t="s">
        <v>21327</v>
      </c>
      <c r="N41" s="685"/>
      <c r="P41" s="176"/>
      <c r="Q41" s="355"/>
      <c r="R41" s="176"/>
      <c r="AB41" s="176"/>
      <c r="AD41" s="1429" t="s">
        <v>1016</v>
      </c>
      <c r="AE41" s="228" t="s">
        <v>21328</v>
      </c>
      <c r="AF41" s="228" t="s">
        <v>21329</v>
      </c>
      <c r="AG41" s="228" t="s">
        <v>21330</v>
      </c>
      <c r="AH41" s="228" t="s">
        <v>21331</v>
      </c>
      <c r="AI41" s="228" t="s">
        <v>21332</v>
      </c>
      <c r="AJ41" s="228" t="s">
        <v>21333</v>
      </c>
      <c r="AK41" s="501"/>
      <c r="AL41" s="502"/>
      <c r="AM41" s="166"/>
    </row>
    <row r="42" spans="2:39" s="30" customFormat="1" ht="15" customHeight="1" thickBot="1">
      <c r="B42" s="1826"/>
      <c r="C42" s="1832"/>
      <c r="D42" s="1832"/>
      <c r="E42" s="1832"/>
      <c r="F42" s="1832"/>
      <c r="G42" s="1832"/>
      <c r="H42" s="1832"/>
      <c r="I42" s="1831"/>
      <c r="J42" s="1831"/>
      <c r="L42" s="6"/>
      <c r="P42" s="176"/>
      <c r="Q42" s="355"/>
      <c r="R42" s="176"/>
      <c r="AB42" s="176"/>
      <c r="AD42" s="1826"/>
      <c r="AE42" s="1832"/>
      <c r="AF42" s="1832"/>
      <c r="AG42" s="1832"/>
      <c r="AH42" s="1832"/>
      <c r="AI42" s="1832"/>
      <c r="AJ42" s="1832"/>
      <c r="AK42" s="1831"/>
      <c r="AL42" s="1831"/>
      <c r="AM42" s="18"/>
    </row>
    <row r="43" spans="2:39" s="30" customFormat="1" ht="20.25" customHeight="1" thickBot="1">
      <c r="B43" s="223" t="s">
        <v>21334</v>
      </c>
      <c r="C43" s="1830"/>
      <c r="D43" s="1830"/>
      <c r="E43" s="1830"/>
      <c r="F43" s="1830"/>
      <c r="G43" s="1830"/>
      <c r="H43" s="1830"/>
      <c r="I43" s="1831"/>
      <c r="J43" s="1831"/>
      <c r="L43" s="6"/>
      <c r="P43" s="176"/>
      <c r="Q43" s="355"/>
      <c r="R43" s="176"/>
      <c r="AB43" s="176"/>
      <c r="AD43" s="223" t="s">
        <v>21334</v>
      </c>
      <c r="AE43" s="1830"/>
      <c r="AF43" s="1830"/>
      <c r="AG43" s="1830"/>
      <c r="AH43" s="1830"/>
      <c r="AI43" s="1830"/>
      <c r="AJ43" s="1830"/>
      <c r="AK43" s="1831"/>
      <c r="AL43" s="1831"/>
      <c r="AM43" s="18"/>
    </row>
    <row r="44" spans="2:39" s="66" customFormat="1" ht="19.5" customHeight="1" thickBot="1">
      <c r="B44" s="1433" t="s">
        <v>21334</v>
      </c>
      <c r="C44" s="659">
        <v>0</v>
      </c>
      <c r="D44" s="659">
        <v>0</v>
      </c>
      <c r="E44" s="659">
        <v>0</v>
      </c>
      <c r="F44" s="311">
        <f>IFERROR(SUM(C44:E44), 0)</f>
        <v>0</v>
      </c>
      <c r="G44" s="659">
        <v>0</v>
      </c>
      <c r="H44" s="659">
        <v>0</v>
      </c>
      <c r="I44" s="507"/>
      <c r="J44" s="508"/>
      <c r="K44" s="30"/>
      <c r="L44" s="400" t="s">
        <v>21335</v>
      </c>
      <c r="N44" s="679"/>
      <c r="P44" s="192"/>
      <c r="Q44" s="355" t="str">
        <f>IF( SUM( S44:Z44 ) = 0, 0, $S$9 )</f>
        <v>Please complete all cells in row</v>
      </c>
      <c r="R44" s="192"/>
      <c r="S44" s="356">
        <f xml:space="preserve"> IF( ISNUMBER(#REF!), 0, 1 )</f>
        <v>1</v>
      </c>
      <c r="T44" s="356">
        <f t="shared" ref="T44:U44" si="10" xml:space="preserve"> IF( ISNUMBER(D44), 0, 1 )</f>
        <v>0</v>
      </c>
      <c r="U44" s="356">
        <f t="shared" si="10"/>
        <v>0</v>
      </c>
      <c r="V44" s="211"/>
      <c r="W44" s="356">
        <f xml:space="preserve"> IF( ISNUMBER(G44), 0, 1 )</f>
        <v>0</v>
      </c>
      <c r="X44" s="356">
        <f xml:space="preserve"> IF( ISNUMBER(H44), 0, 1 )</f>
        <v>0</v>
      </c>
      <c r="Y44" s="211"/>
      <c r="Z44" s="211"/>
      <c r="AA44" s="211"/>
      <c r="AB44" s="192"/>
      <c r="AD44" s="1433" t="s">
        <v>21334</v>
      </c>
      <c r="AE44" s="320" t="s">
        <v>21336</v>
      </c>
      <c r="AF44" s="292" t="s">
        <v>21337</v>
      </c>
      <c r="AG44" s="292" t="s">
        <v>21338</v>
      </c>
      <c r="AH44" s="1184" t="s">
        <v>21339</v>
      </c>
      <c r="AI44" s="292" t="s">
        <v>21340</v>
      </c>
      <c r="AJ44" s="292" t="s">
        <v>21341</v>
      </c>
      <c r="AK44" s="507"/>
      <c r="AL44" s="508"/>
      <c r="AM44" s="166"/>
    </row>
    <row r="45" spans="2:39" s="30" customFormat="1" ht="15" customHeight="1" thickBot="1">
      <c r="B45" s="791"/>
      <c r="C45" s="1833"/>
      <c r="D45" s="1833"/>
      <c r="E45" s="1833"/>
      <c r="F45" s="1833"/>
      <c r="G45" s="1833"/>
      <c r="H45" s="1833"/>
      <c r="I45" s="1831"/>
      <c r="J45" s="1831"/>
      <c r="L45" s="6"/>
      <c r="P45" s="176"/>
      <c r="Q45" s="355"/>
      <c r="R45" s="176"/>
      <c r="AB45" s="176"/>
      <c r="AD45" s="791"/>
      <c r="AE45" s="1833"/>
      <c r="AF45" s="1833"/>
      <c r="AG45" s="1833"/>
      <c r="AH45" s="1833"/>
      <c r="AI45" s="1833"/>
      <c r="AJ45" s="1833"/>
      <c r="AK45" s="1831"/>
      <c r="AL45" s="1831"/>
      <c r="AM45" s="18"/>
    </row>
    <row r="46" spans="2:39" s="66" customFormat="1" ht="19.5" customHeight="1" thickBot="1">
      <c r="B46" s="1433" t="s">
        <v>21342</v>
      </c>
      <c r="C46" s="311">
        <f>IFERROR(SUM(C17,C24,C31,C41), 0)</f>
        <v>331.471</v>
      </c>
      <c r="D46" s="311">
        <f t="shared" ref="D46:H46" si="11">IFERROR(SUM(D17,D24,D31,D41,D44), 0)</f>
        <v>2016.0030000000002</v>
      </c>
      <c r="E46" s="311">
        <f t="shared" si="11"/>
        <v>7315.46</v>
      </c>
      <c r="F46" s="311">
        <f t="shared" si="11"/>
        <v>9662.9339999999993</v>
      </c>
      <c r="G46" s="311">
        <f t="shared" si="11"/>
        <v>-1044.4770000000001</v>
      </c>
      <c r="H46" s="311">
        <f t="shared" si="11"/>
        <v>281.00200000000001</v>
      </c>
      <c r="I46" s="509"/>
      <c r="J46" s="510"/>
      <c r="L46" s="400" t="s">
        <v>21343</v>
      </c>
      <c r="N46" s="679"/>
      <c r="P46" s="192"/>
      <c r="Q46" s="355"/>
      <c r="R46" s="192"/>
      <c r="AB46" s="192"/>
      <c r="AD46" s="1433" t="s">
        <v>21342</v>
      </c>
      <c r="AE46" s="311" t="s">
        <v>21344</v>
      </c>
      <c r="AF46" s="296" t="s">
        <v>21345</v>
      </c>
      <c r="AG46" s="296" t="s">
        <v>21346</v>
      </c>
      <c r="AH46" s="296" t="s">
        <v>21347</v>
      </c>
      <c r="AI46" s="296" t="s">
        <v>21348</v>
      </c>
      <c r="AJ46" s="296" t="s">
        <v>21349</v>
      </c>
      <c r="AK46" s="509"/>
      <c r="AL46" s="510"/>
      <c r="AM46" s="166"/>
    </row>
    <row r="47" spans="2:39" s="30" customFormat="1" ht="7.5" customHeight="1">
      <c r="B47" s="810"/>
      <c r="L47" s="35"/>
      <c r="AD47" s="810"/>
      <c r="AM47" s="69"/>
    </row>
    <row r="48" spans="2:39" s="30" customFormat="1" ht="24" customHeight="1">
      <c r="B48" s="810"/>
      <c r="L48" s="6"/>
      <c r="AD48" s="810"/>
      <c r="AM48" s="18"/>
    </row>
  </sheetData>
  <mergeCells count="15">
    <mergeCell ref="B3:N3"/>
    <mergeCell ref="AD3:AL3"/>
    <mergeCell ref="B5:B6"/>
    <mergeCell ref="C5:E5"/>
    <mergeCell ref="F5:G5"/>
    <mergeCell ref="H5:H6"/>
    <mergeCell ref="I5:J5"/>
    <mergeCell ref="L5:L8"/>
    <mergeCell ref="N5:N8"/>
    <mergeCell ref="AD5:AD6"/>
    <mergeCell ref="AE5:AG5"/>
    <mergeCell ref="AH5:AI5"/>
    <mergeCell ref="AJ5:AJ6"/>
    <mergeCell ref="AK5:AL5"/>
    <mergeCell ref="S8:Z8"/>
  </mergeCells>
  <conditionalFormatting sqref="Q11:Q16 Q20:Q26">
    <cfRule type="cellIs" dxfId="90" priority="9" operator="equal">
      <formula>0</formula>
    </cfRule>
  </conditionalFormatting>
  <conditionalFormatting sqref="Q27:Q30">
    <cfRule type="cellIs" dxfId="89" priority="8" operator="equal">
      <formula>0</formula>
    </cfRule>
  </conditionalFormatting>
  <conditionalFormatting sqref="Q34:Q40">
    <cfRule type="cellIs" dxfId="88" priority="7" operator="equal">
      <formula>0</formula>
    </cfRule>
  </conditionalFormatting>
  <conditionalFormatting sqref="Q44">
    <cfRule type="cellIs" dxfId="87" priority="6" operator="equal">
      <formula>0</formula>
    </cfRule>
  </conditionalFormatting>
  <conditionalFormatting sqref="Q4:Q10">
    <cfRule type="cellIs" dxfId="86" priority="5" operator="equal">
      <formula>0</formula>
    </cfRule>
  </conditionalFormatting>
  <conditionalFormatting sqref="Q17:Q19">
    <cfRule type="cellIs" dxfId="85" priority="4" operator="equal">
      <formula>0</formula>
    </cfRule>
  </conditionalFormatting>
  <conditionalFormatting sqref="Q31:Q33">
    <cfRule type="cellIs" dxfId="84" priority="3" operator="equal">
      <formula>0</formula>
    </cfRule>
  </conditionalFormatting>
  <conditionalFormatting sqref="Q41:Q43">
    <cfRule type="cellIs" dxfId="83" priority="2" operator="equal">
      <formula>0</formula>
    </cfRule>
  </conditionalFormatting>
  <conditionalFormatting sqref="Q45:Q46">
    <cfRule type="cellIs" dxfId="82" priority="1" operator="equal">
      <formula>0</formula>
    </cfRule>
  </conditionalFormatting>
  <dataValidations count="1">
    <dataValidation type="custom" allowBlank="1" showErrorMessage="1" errorTitle="Input Error" error="Please enter a numeric value." sqref="G34:H40 G27:H30 G20:H23 G11:J16 G44:H44 C11:E16 C44:E44 C34:E40 C20:E23 C27:E30" xr:uid="{9E6B95CC-CC1A-4BD8-9285-2B182DC5AF9E}">
      <formula1>ISNUMBER(C11)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pageSetUpPr fitToPage="1"/>
  </sheetPr>
  <dimension ref="A1:CF632"/>
  <sheetViews>
    <sheetView showGridLines="0" topLeftCell="A22" zoomScale="80" zoomScaleNormal="80" zoomScaleSheetLayoutView="100" workbookViewId="0">
      <selection activeCell="D17" sqref="D17:D31"/>
    </sheetView>
  </sheetViews>
  <sheetFormatPr defaultColWidth="9" defaultRowHeight="15.6"/>
  <cols>
    <col min="1" max="1" width="1.625" style="1311" customWidth="1"/>
    <col min="2" max="2" width="36.125" style="1838" customWidth="1"/>
    <col min="3" max="3" width="7" style="1838" customWidth="1"/>
    <col min="4" max="4" width="5.5" style="1838" customWidth="1"/>
    <col min="5" max="10" width="12.5" style="1838" customWidth="1"/>
    <col min="11" max="11" width="1.625" style="1838" customWidth="1"/>
    <col min="12" max="12" width="12.5" style="1839" customWidth="1"/>
    <col min="13" max="13" width="1.625" style="1344" customWidth="1"/>
    <col min="14" max="14" width="33.625" style="1344" customWidth="1"/>
    <col min="15" max="15" width="1.625" style="1344" customWidth="1"/>
    <col min="16" max="16" width="1.625" style="204" customWidth="1"/>
    <col min="17" max="17" width="25" style="1311" customWidth="1"/>
    <col min="18" max="18" width="1.625" style="1311" customWidth="1"/>
    <col min="19" max="23" width="4.625" style="1311" hidden="1" customWidth="1"/>
    <col min="24" max="24" width="1.625" style="1311" hidden="1" customWidth="1"/>
    <col min="25" max="25" width="1.625" style="1311" customWidth="1"/>
    <col min="26" max="26" width="36.125" style="1311" customWidth="1"/>
    <col min="27" max="32" width="12.5" style="1311" customWidth="1"/>
    <col min="33" max="34" width="1.625" style="1311" customWidth="1"/>
    <col min="35" max="84" width="9" style="1311"/>
    <col min="85" max="16384" width="9" style="1838"/>
  </cols>
  <sheetData>
    <row r="1" spans="1:84" s="203" customFormat="1" ht="29.25" customHeight="1">
      <c r="A1" s="66"/>
      <c r="B1" s="2044" t="s">
        <v>21350</v>
      </c>
      <c r="C1" s="2044"/>
      <c r="D1" s="2044"/>
      <c r="E1" s="2044"/>
      <c r="F1" s="2044"/>
      <c r="G1" s="2044"/>
      <c r="H1" s="2044"/>
      <c r="I1" s="2044"/>
      <c r="J1" s="2044"/>
      <c r="K1" s="113"/>
      <c r="L1" s="1405"/>
      <c r="M1" s="1454"/>
      <c r="N1" s="1454"/>
      <c r="O1" s="1454"/>
      <c r="P1" s="205"/>
      <c r="Q1" s="66"/>
      <c r="R1" s="192"/>
      <c r="S1" s="66"/>
      <c r="T1" s="66"/>
      <c r="U1" s="66"/>
      <c r="V1" s="66"/>
      <c r="W1" s="66"/>
      <c r="X1" s="192"/>
      <c r="Y1" s="66"/>
      <c r="Z1" s="2044" t="s">
        <v>21350</v>
      </c>
      <c r="AA1" s="2044"/>
      <c r="AB1" s="2044"/>
      <c r="AC1" s="2044"/>
      <c r="AD1" s="2044"/>
      <c r="AE1" s="2044"/>
      <c r="AF1" s="2044"/>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row>
    <row r="2" spans="1:84" s="203" customFormat="1" ht="29.25" customHeight="1">
      <c r="A2" s="66"/>
      <c r="B2" s="2044" t="s">
        <v>12</v>
      </c>
      <c r="C2" s="2044"/>
      <c r="D2" s="2044"/>
      <c r="E2" s="2044"/>
      <c r="F2" s="2044"/>
      <c r="G2" s="2044"/>
      <c r="H2" s="2044"/>
      <c r="I2" s="694"/>
      <c r="J2" s="694"/>
      <c r="K2" s="694"/>
      <c r="L2" s="694"/>
      <c r="M2" s="694"/>
      <c r="N2" s="694"/>
      <c r="O2" s="694"/>
      <c r="P2" s="205"/>
      <c r="Q2" s="66"/>
      <c r="R2" s="192"/>
      <c r="S2" s="66"/>
      <c r="T2" s="66"/>
      <c r="U2" s="66"/>
      <c r="V2" s="66"/>
      <c r="W2" s="66"/>
      <c r="X2" s="192"/>
      <c r="Y2" s="66"/>
      <c r="Z2" s="2044"/>
      <c r="AA2" s="2044"/>
      <c r="AB2" s="2044"/>
      <c r="AC2" s="2044"/>
      <c r="AD2" s="2044"/>
      <c r="AE2" s="2044"/>
      <c r="AF2" s="2044"/>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row>
    <row r="3" spans="1:84" s="21" customFormat="1" ht="45" customHeight="1">
      <c r="A3" s="30"/>
      <c r="B3" s="2159" t="s">
        <v>734</v>
      </c>
      <c r="C3" s="2159"/>
      <c r="D3" s="2159"/>
      <c r="E3" s="2159"/>
      <c r="F3" s="2159"/>
      <c r="G3" s="2159"/>
      <c r="H3" s="2159"/>
      <c r="I3" s="2159"/>
      <c r="J3" s="2159"/>
      <c r="K3" s="2159"/>
      <c r="L3" s="2159"/>
      <c r="M3" s="2159"/>
      <c r="N3" s="2159"/>
      <c r="O3" s="17"/>
      <c r="P3" s="180"/>
      <c r="Q3" s="265" t="s">
        <v>798</v>
      </c>
      <c r="R3" s="181"/>
      <c r="S3" s="30"/>
      <c r="T3" s="30"/>
      <c r="U3" s="30"/>
      <c r="V3" s="30"/>
      <c r="W3" s="30"/>
      <c r="X3" s="176"/>
      <c r="Y3" s="30"/>
      <c r="Z3" s="2159" t="s">
        <v>734</v>
      </c>
      <c r="AA3" s="2159"/>
      <c r="AB3" s="2159"/>
      <c r="AC3" s="2159"/>
      <c r="AD3" s="2159"/>
      <c r="AE3" s="2159"/>
      <c r="AF3" s="2159"/>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row>
    <row r="4" spans="1:84" s="21" customFormat="1" ht="15" customHeight="1" thickBot="1">
      <c r="A4" s="30"/>
      <c r="B4" s="1834"/>
      <c r="C4" s="1834"/>
      <c r="D4" s="1834"/>
      <c r="E4" s="1834"/>
      <c r="F4" s="1834"/>
      <c r="G4" s="1834"/>
      <c r="H4" s="1834"/>
      <c r="I4" s="1834"/>
      <c r="J4" s="1834"/>
      <c r="K4" s="62"/>
      <c r="L4" s="57"/>
      <c r="M4" s="17"/>
      <c r="N4" s="17"/>
      <c r="O4" s="17"/>
      <c r="P4" s="180"/>
      <c r="Q4" s="42"/>
      <c r="R4" s="181"/>
      <c r="S4" s="30"/>
      <c r="T4" s="30"/>
      <c r="U4" s="30"/>
      <c r="V4" s="30"/>
      <c r="W4" s="30"/>
      <c r="X4" s="176"/>
      <c r="Y4" s="30"/>
      <c r="Z4" s="1834"/>
      <c r="AA4" s="1834"/>
      <c r="AB4" s="1834"/>
      <c r="AC4" s="1834"/>
      <c r="AD4" s="1834"/>
      <c r="AE4" s="1834"/>
      <c r="AF4" s="1834"/>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row>
    <row r="5" spans="1:84" s="21" customFormat="1" ht="21.75" customHeight="1">
      <c r="A5" s="30"/>
      <c r="B5" s="2058" t="s">
        <v>800</v>
      </c>
      <c r="C5" s="2059" t="s">
        <v>801</v>
      </c>
      <c r="D5" s="2059" t="s">
        <v>802</v>
      </c>
      <c r="E5" s="2059" t="s">
        <v>1736</v>
      </c>
      <c r="F5" s="2194" t="s">
        <v>2742</v>
      </c>
      <c r="G5" s="2194"/>
      <c r="H5" s="2194"/>
      <c r="I5" s="2194"/>
      <c r="J5" s="2202" t="s">
        <v>1016</v>
      </c>
      <c r="K5" s="62"/>
      <c r="L5" s="2134" t="s">
        <v>806</v>
      </c>
      <c r="M5" s="376"/>
      <c r="N5" s="2134" t="s">
        <v>807</v>
      </c>
      <c r="O5" s="376"/>
      <c r="P5" s="180"/>
      <c r="Q5" s="42"/>
      <c r="R5" s="181"/>
      <c r="S5" s="30"/>
      <c r="T5" s="30"/>
      <c r="U5" s="30"/>
      <c r="V5" s="30"/>
      <c r="W5" s="30"/>
      <c r="X5" s="176"/>
      <c r="Y5" s="30"/>
      <c r="Z5" s="2058" t="s">
        <v>800</v>
      </c>
      <c r="AA5" s="2059" t="s">
        <v>1736</v>
      </c>
      <c r="AB5" s="2194" t="s">
        <v>2742</v>
      </c>
      <c r="AC5" s="2194"/>
      <c r="AD5" s="2194"/>
      <c r="AE5" s="2194"/>
      <c r="AF5" s="2202" t="s">
        <v>1016</v>
      </c>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row>
    <row r="6" spans="1:84" s="21" customFormat="1" ht="37.5" customHeight="1" thickBot="1">
      <c r="A6" s="30"/>
      <c r="B6" s="2201"/>
      <c r="C6" s="2170"/>
      <c r="D6" s="2170"/>
      <c r="E6" s="2061"/>
      <c r="F6" s="1804" t="s">
        <v>21351</v>
      </c>
      <c r="G6" s="1804" t="s">
        <v>20494</v>
      </c>
      <c r="H6" s="1804" t="s">
        <v>20495</v>
      </c>
      <c r="I6" s="1804" t="s">
        <v>20496</v>
      </c>
      <c r="J6" s="2185"/>
      <c r="K6" s="62"/>
      <c r="L6" s="2136"/>
      <c r="M6" s="376"/>
      <c r="N6" s="2136"/>
      <c r="O6" s="376"/>
      <c r="P6" s="180"/>
      <c r="Q6" s="189"/>
      <c r="R6" s="182"/>
      <c r="S6" s="30"/>
      <c r="T6" s="30"/>
      <c r="U6" s="30"/>
      <c r="V6" s="30"/>
      <c r="W6" s="30"/>
      <c r="X6" s="176"/>
      <c r="Y6" s="30"/>
      <c r="Z6" s="2201"/>
      <c r="AA6" s="2061"/>
      <c r="AB6" s="1804" t="s">
        <v>21351</v>
      </c>
      <c r="AC6" s="1804" t="s">
        <v>20494</v>
      </c>
      <c r="AD6" s="1804" t="s">
        <v>20495</v>
      </c>
      <c r="AE6" s="1804" t="s">
        <v>20496</v>
      </c>
      <c r="AF6" s="2185"/>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row>
    <row r="7" spans="1:84" s="21" customFormat="1" ht="15" customHeight="1" thickBot="1">
      <c r="A7" s="30"/>
      <c r="B7" s="1835"/>
      <c r="C7" s="1835"/>
      <c r="D7" s="1835"/>
      <c r="E7" s="62"/>
      <c r="F7" s="62"/>
      <c r="G7" s="62"/>
      <c r="H7" s="62"/>
      <c r="I7" s="62"/>
      <c r="J7" s="1836"/>
      <c r="K7" s="62"/>
      <c r="L7" s="1836"/>
      <c r="M7" s="101"/>
      <c r="N7" s="101"/>
      <c r="O7" s="101"/>
      <c r="P7" s="180"/>
      <c r="Q7" s="42"/>
      <c r="R7" s="181"/>
      <c r="S7" s="2031" t="s">
        <v>799</v>
      </c>
      <c r="T7" s="2174"/>
      <c r="U7" s="2174"/>
      <c r="V7" s="2174"/>
      <c r="W7" s="2174"/>
      <c r="X7" s="1378"/>
      <c r="Y7" s="1342"/>
      <c r="Z7" s="1835"/>
      <c r="AA7" s="62"/>
      <c r="AB7" s="62"/>
      <c r="AC7" s="62"/>
      <c r="AD7" s="62"/>
      <c r="AE7" s="62"/>
      <c r="AF7" s="1836"/>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row>
    <row r="8" spans="1:84" s="21" customFormat="1" ht="20.25" customHeight="1" thickBot="1">
      <c r="A8" s="30"/>
      <c r="B8" s="223" t="s">
        <v>2051</v>
      </c>
      <c r="C8" s="416"/>
      <c r="D8" s="416"/>
      <c r="E8" s="376"/>
      <c r="F8" s="376"/>
      <c r="G8" s="376"/>
      <c r="H8" s="1835"/>
      <c r="I8" s="1835"/>
      <c r="J8" s="62"/>
      <c r="K8" s="62"/>
      <c r="L8" s="48"/>
      <c r="M8" s="40"/>
      <c r="N8" s="40"/>
      <c r="O8" s="40"/>
      <c r="P8" s="180"/>
      <c r="Q8" s="42"/>
      <c r="R8" s="181"/>
      <c r="S8" s="198" t="s">
        <v>808</v>
      </c>
      <c r="T8" s="73"/>
      <c r="U8" s="73"/>
      <c r="V8" s="73"/>
      <c r="W8" s="73"/>
      <c r="X8" s="178"/>
      <c r="Y8" s="73"/>
      <c r="Z8" s="233" t="s">
        <v>2051</v>
      </c>
      <c r="AA8" s="376"/>
      <c r="AB8" s="376"/>
      <c r="AC8" s="376"/>
      <c r="AD8" s="1835"/>
      <c r="AE8" s="1835"/>
      <c r="AF8" s="62"/>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row>
    <row r="9" spans="1:84" s="21" customFormat="1" ht="33" customHeight="1" thickBot="1">
      <c r="A9" s="30"/>
      <c r="B9" s="237" t="s">
        <v>1838</v>
      </c>
      <c r="C9" s="224" t="s">
        <v>813</v>
      </c>
      <c r="D9" s="224">
        <v>3</v>
      </c>
      <c r="E9" s="659">
        <v>16.352</v>
      </c>
      <c r="F9" s="659">
        <v>0.69099999999999995</v>
      </c>
      <c r="G9" s="659">
        <v>0</v>
      </c>
      <c r="H9" s="659">
        <v>18.75</v>
      </c>
      <c r="I9" s="659">
        <v>31.001000000000001</v>
      </c>
      <c r="J9" s="335">
        <f>IFERROR(SUM(E9:I9), 0)</f>
        <v>66.793999999999997</v>
      </c>
      <c r="K9" s="62"/>
      <c r="L9" s="230" t="s">
        <v>21352</v>
      </c>
      <c r="M9" s="166"/>
      <c r="N9" s="685"/>
      <c r="O9" s="166"/>
      <c r="P9" s="180"/>
      <c r="Q9" s="355">
        <f t="shared" ref="Q9:Q15" si="0">IF( SUM( S9:W9 ) = 0, 0, $S$8 )</f>
        <v>0</v>
      </c>
      <c r="R9" s="181"/>
      <c r="S9" s="356">
        <f t="shared" ref="S9:W15" si="1" xml:space="preserve"> IF( ISNUMBER(E9), 0, 1 )</f>
        <v>0</v>
      </c>
      <c r="T9" s="356">
        <f t="shared" si="1"/>
        <v>0</v>
      </c>
      <c r="U9" s="356">
        <f t="shared" si="1"/>
        <v>0</v>
      </c>
      <c r="V9" s="356">
        <f t="shared" si="1"/>
        <v>0</v>
      </c>
      <c r="W9" s="356">
        <f t="shared" si="1"/>
        <v>0</v>
      </c>
      <c r="X9" s="176"/>
      <c r="Y9" s="30"/>
      <c r="Z9" s="1113" t="s">
        <v>1838</v>
      </c>
      <c r="AA9" s="1162" t="s">
        <v>21353</v>
      </c>
      <c r="AB9" s="1163" t="s">
        <v>21354</v>
      </c>
      <c r="AC9" s="1163" t="s">
        <v>21355</v>
      </c>
      <c r="AD9" s="1163" t="s">
        <v>21356</v>
      </c>
      <c r="AE9" s="1163" t="s">
        <v>21357</v>
      </c>
      <c r="AF9" s="1164" t="s">
        <v>21358</v>
      </c>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row>
    <row r="10" spans="1:84" s="21" customFormat="1" ht="33" customHeight="1" thickBot="1">
      <c r="A10" s="30"/>
      <c r="B10" s="1423" t="s">
        <v>1846</v>
      </c>
      <c r="C10" s="220" t="s">
        <v>813</v>
      </c>
      <c r="D10" s="220">
        <v>3</v>
      </c>
      <c r="E10" s="659">
        <v>-0.114</v>
      </c>
      <c r="F10" s="659">
        <v>0</v>
      </c>
      <c r="G10" s="659">
        <v>0</v>
      </c>
      <c r="H10" s="659">
        <v>3.0000000000000001E-3</v>
      </c>
      <c r="I10" s="659">
        <v>-3.0000000000000001E-3</v>
      </c>
      <c r="J10" s="336">
        <f>IFERROR(SUM(E10:I10), 0)</f>
        <v>-0.114</v>
      </c>
      <c r="K10" s="62"/>
      <c r="L10" s="231" t="s">
        <v>21359</v>
      </c>
      <c r="M10" s="166"/>
      <c r="N10" s="685"/>
      <c r="O10" s="166"/>
      <c r="P10" s="180"/>
      <c r="Q10" s="355">
        <f t="shared" si="0"/>
        <v>0</v>
      </c>
      <c r="R10" s="181"/>
      <c r="S10" s="356">
        <f t="shared" si="1"/>
        <v>0</v>
      </c>
      <c r="T10" s="356">
        <f t="shared" si="1"/>
        <v>0</v>
      </c>
      <c r="U10" s="356">
        <f t="shared" si="1"/>
        <v>0</v>
      </c>
      <c r="V10" s="356">
        <f t="shared" si="1"/>
        <v>0</v>
      </c>
      <c r="W10" s="356">
        <f t="shared" si="1"/>
        <v>0</v>
      </c>
      <c r="X10" s="176"/>
      <c r="Y10" s="30"/>
      <c r="Z10" s="1114" t="s">
        <v>1846</v>
      </c>
      <c r="AA10" s="236" t="s">
        <v>21360</v>
      </c>
      <c r="AB10" s="1157" t="s">
        <v>21361</v>
      </c>
      <c r="AC10" s="1157" t="s">
        <v>21362</v>
      </c>
      <c r="AD10" s="1157" t="s">
        <v>21363</v>
      </c>
      <c r="AE10" s="1157" t="s">
        <v>21364</v>
      </c>
      <c r="AF10" s="1165" t="s">
        <v>21365</v>
      </c>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row>
    <row r="11" spans="1:84" s="21" customFormat="1" ht="33" customHeight="1" thickBot="1">
      <c r="A11" s="30"/>
      <c r="B11" s="1423" t="s">
        <v>21366</v>
      </c>
      <c r="C11" s="220" t="s">
        <v>813</v>
      </c>
      <c r="D11" s="220">
        <v>3</v>
      </c>
      <c r="E11" s="659">
        <v>4.4000000000000004</v>
      </c>
      <c r="F11" s="659">
        <v>0</v>
      </c>
      <c r="G11" s="659">
        <v>0</v>
      </c>
      <c r="H11" s="659">
        <v>0</v>
      </c>
      <c r="I11" s="659">
        <v>0</v>
      </c>
      <c r="J11" s="336">
        <f t="shared" ref="J11:J14" si="2">IFERROR(SUM(E11:I11), 0)</f>
        <v>4.4000000000000004</v>
      </c>
      <c r="K11" s="62"/>
      <c r="L11" s="231" t="s">
        <v>21367</v>
      </c>
      <c r="M11" s="166"/>
      <c r="N11" s="685"/>
      <c r="O11" s="166"/>
      <c r="P11" s="180"/>
      <c r="Q11" s="355">
        <f t="shared" si="0"/>
        <v>0</v>
      </c>
      <c r="R11" s="181"/>
      <c r="S11" s="356">
        <f t="shared" si="1"/>
        <v>0</v>
      </c>
      <c r="T11" s="356">
        <f t="shared" si="1"/>
        <v>0</v>
      </c>
      <c r="U11" s="356">
        <f t="shared" si="1"/>
        <v>0</v>
      </c>
      <c r="V11" s="356">
        <f t="shared" si="1"/>
        <v>0</v>
      </c>
      <c r="W11" s="356">
        <f t="shared" si="1"/>
        <v>0</v>
      </c>
      <c r="X11" s="176"/>
      <c r="Y11" s="30"/>
      <c r="Z11" s="1114" t="s">
        <v>21366</v>
      </c>
      <c r="AA11" s="236" t="s">
        <v>21368</v>
      </c>
      <c r="AB11" s="1157" t="s">
        <v>21369</v>
      </c>
      <c r="AC11" s="1157" t="s">
        <v>21370</v>
      </c>
      <c r="AD11" s="1157" t="s">
        <v>21371</v>
      </c>
      <c r="AE11" s="1157" t="s">
        <v>21372</v>
      </c>
      <c r="AF11" s="1165" t="s">
        <v>21373</v>
      </c>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row>
    <row r="12" spans="1:84" s="21" customFormat="1" ht="33" customHeight="1" thickBot="1">
      <c r="A12" s="30"/>
      <c r="B12" s="1423" t="s">
        <v>21374</v>
      </c>
      <c r="C12" s="220" t="s">
        <v>813</v>
      </c>
      <c r="D12" s="220">
        <v>3</v>
      </c>
      <c r="E12" s="659">
        <v>0</v>
      </c>
      <c r="F12" s="659">
        <v>0</v>
      </c>
      <c r="G12" s="659">
        <v>0</v>
      </c>
      <c r="H12" s="659">
        <v>0</v>
      </c>
      <c r="I12" s="659">
        <v>86.936999999999998</v>
      </c>
      <c r="J12" s="336">
        <f t="shared" si="2"/>
        <v>86.936999999999998</v>
      </c>
      <c r="K12" s="62"/>
      <c r="L12" s="231" t="s">
        <v>21375</v>
      </c>
      <c r="M12" s="166"/>
      <c r="N12" s="685"/>
      <c r="O12" s="166"/>
      <c r="P12" s="180"/>
      <c r="Q12" s="355">
        <f t="shared" si="0"/>
        <v>0</v>
      </c>
      <c r="R12" s="181"/>
      <c r="S12" s="356">
        <f t="shared" si="1"/>
        <v>0</v>
      </c>
      <c r="T12" s="356">
        <f t="shared" si="1"/>
        <v>0</v>
      </c>
      <c r="U12" s="356">
        <f t="shared" si="1"/>
        <v>0</v>
      </c>
      <c r="V12" s="356">
        <f t="shared" si="1"/>
        <v>0</v>
      </c>
      <c r="W12" s="356">
        <f t="shared" si="1"/>
        <v>0</v>
      </c>
      <c r="X12" s="176"/>
      <c r="Y12" s="30"/>
      <c r="Z12" s="1114" t="s">
        <v>21374</v>
      </c>
      <c r="AA12" s="236" t="s">
        <v>21376</v>
      </c>
      <c r="AB12" s="1157" t="s">
        <v>21377</v>
      </c>
      <c r="AC12" s="1157" t="s">
        <v>21378</v>
      </c>
      <c r="AD12" s="1157" t="s">
        <v>21379</v>
      </c>
      <c r="AE12" s="1157" t="s">
        <v>21380</v>
      </c>
      <c r="AF12" s="1165" t="s">
        <v>21381</v>
      </c>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row>
    <row r="13" spans="1:84" s="21" customFormat="1" ht="33" customHeight="1" thickBot="1">
      <c r="A13" s="30"/>
      <c r="B13" s="1423" t="s">
        <v>21382</v>
      </c>
      <c r="C13" s="220" t="s">
        <v>813</v>
      </c>
      <c r="D13" s="220">
        <v>3</v>
      </c>
      <c r="E13" s="659">
        <v>0</v>
      </c>
      <c r="F13" s="659">
        <v>0</v>
      </c>
      <c r="G13" s="659">
        <v>0</v>
      </c>
      <c r="H13" s="659">
        <v>0</v>
      </c>
      <c r="I13" s="659">
        <v>0</v>
      </c>
      <c r="J13" s="336">
        <f t="shared" si="2"/>
        <v>0</v>
      </c>
      <c r="K13" s="62"/>
      <c r="L13" s="231" t="s">
        <v>21383</v>
      </c>
      <c r="M13" s="166"/>
      <c r="N13" s="685"/>
      <c r="O13" s="166"/>
      <c r="P13" s="180"/>
      <c r="Q13" s="355">
        <f t="shared" si="0"/>
        <v>0</v>
      </c>
      <c r="R13" s="181"/>
      <c r="S13" s="356">
        <f t="shared" si="1"/>
        <v>0</v>
      </c>
      <c r="T13" s="356">
        <f t="shared" si="1"/>
        <v>0</v>
      </c>
      <c r="U13" s="356">
        <f t="shared" si="1"/>
        <v>0</v>
      </c>
      <c r="V13" s="356">
        <f t="shared" si="1"/>
        <v>0</v>
      </c>
      <c r="W13" s="356">
        <f t="shared" si="1"/>
        <v>0</v>
      </c>
      <c r="X13" s="176"/>
      <c r="Y13" s="30"/>
      <c r="Z13" s="1114" t="s">
        <v>21382</v>
      </c>
      <c r="AA13" s="236" t="s">
        <v>21384</v>
      </c>
      <c r="AB13" s="1157" t="s">
        <v>21385</v>
      </c>
      <c r="AC13" s="1157" t="s">
        <v>21386</v>
      </c>
      <c r="AD13" s="1157" t="s">
        <v>21387</v>
      </c>
      <c r="AE13" s="1157" t="s">
        <v>21388</v>
      </c>
      <c r="AF13" s="1165" t="s">
        <v>21389</v>
      </c>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row>
    <row r="14" spans="1:84" s="21" customFormat="1" ht="33" customHeight="1" thickBot="1">
      <c r="A14" s="30"/>
      <c r="B14" s="1423" t="s">
        <v>1886</v>
      </c>
      <c r="C14" s="220" t="s">
        <v>813</v>
      </c>
      <c r="D14" s="220">
        <v>3</v>
      </c>
      <c r="E14" s="659">
        <v>13.566000000000001</v>
      </c>
      <c r="F14" s="659">
        <v>2.0619999999999998</v>
      </c>
      <c r="G14" s="659">
        <v>0</v>
      </c>
      <c r="H14" s="659">
        <v>65.177999999999997</v>
      </c>
      <c r="I14" s="659">
        <v>111.756</v>
      </c>
      <c r="J14" s="336">
        <f t="shared" si="2"/>
        <v>192.56200000000001</v>
      </c>
      <c r="K14" s="62"/>
      <c r="L14" s="231" t="s">
        <v>21390</v>
      </c>
      <c r="M14" s="166"/>
      <c r="N14" s="685"/>
      <c r="O14" s="166"/>
      <c r="P14" s="180"/>
      <c r="Q14" s="355">
        <f t="shared" si="0"/>
        <v>0</v>
      </c>
      <c r="R14" s="181"/>
      <c r="S14" s="356">
        <f t="shared" si="1"/>
        <v>0</v>
      </c>
      <c r="T14" s="356">
        <f t="shared" si="1"/>
        <v>0</v>
      </c>
      <c r="U14" s="356">
        <f t="shared" si="1"/>
        <v>0</v>
      </c>
      <c r="V14" s="356">
        <f t="shared" si="1"/>
        <v>0</v>
      </c>
      <c r="W14" s="356">
        <f t="shared" si="1"/>
        <v>0</v>
      </c>
      <c r="X14" s="176"/>
      <c r="Y14" s="30"/>
      <c r="Z14" s="1114" t="s">
        <v>1886</v>
      </c>
      <c r="AA14" s="236" t="s">
        <v>21391</v>
      </c>
      <c r="AB14" s="1157" t="s">
        <v>21392</v>
      </c>
      <c r="AC14" s="1157" t="s">
        <v>21393</v>
      </c>
      <c r="AD14" s="1157" t="s">
        <v>21394</v>
      </c>
      <c r="AE14" s="1157" t="s">
        <v>21395</v>
      </c>
      <c r="AF14" s="1165" t="s">
        <v>21396</v>
      </c>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row>
    <row r="15" spans="1:84" s="21" customFormat="1" ht="33" customHeight="1" thickBot="1">
      <c r="A15" s="30"/>
      <c r="B15" s="1431" t="s">
        <v>1894</v>
      </c>
      <c r="C15" s="227" t="s">
        <v>813</v>
      </c>
      <c r="D15" s="227">
        <v>3</v>
      </c>
      <c r="E15" s="659">
        <v>3.8069999999999999</v>
      </c>
      <c r="F15" s="659">
        <v>6.6689999999999996</v>
      </c>
      <c r="G15" s="659">
        <v>0</v>
      </c>
      <c r="H15" s="659">
        <v>5.7350000000000003</v>
      </c>
      <c r="I15" s="659">
        <v>66.63</v>
      </c>
      <c r="J15" s="235">
        <f>IFERROR(SUM(E15:I15), 0)</f>
        <v>82.840999999999994</v>
      </c>
      <c r="K15" s="62"/>
      <c r="L15" s="232" t="s">
        <v>21397</v>
      </c>
      <c r="M15" s="166"/>
      <c r="N15" s="685"/>
      <c r="O15" s="166"/>
      <c r="P15" s="180"/>
      <c r="Q15" s="355">
        <f t="shared" si="0"/>
        <v>0</v>
      </c>
      <c r="R15" s="181"/>
      <c r="S15" s="356">
        <f t="shared" si="1"/>
        <v>0</v>
      </c>
      <c r="T15" s="356">
        <f t="shared" si="1"/>
        <v>0</v>
      </c>
      <c r="U15" s="356">
        <f t="shared" si="1"/>
        <v>0</v>
      </c>
      <c r="V15" s="356">
        <f t="shared" si="1"/>
        <v>0</v>
      </c>
      <c r="W15" s="356">
        <f t="shared" si="1"/>
        <v>0</v>
      </c>
      <c r="X15" s="176"/>
      <c r="Y15" s="30"/>
      <c r="Z15" s="1115" t="s">
        <v>1894</v>
      </c>
      <c r="AA15" s="1166" t="s">
        <v>21398</v>
      </c>
      <c r="AB15" s="1167" t="s">
        <v>21399</v>
      </c>
      <c r="AC15" s="1167" t="s">
        <v>21400</v>
      </c>
      <c r="AD15" s="1167" t="s">
        <v>21401</v>
      </c>
      <c r="AE15" s="1167" t="s">
        <v>21402</v>
      </c>
      <c r="AF15" s="1168" t="s">
        <v>21403</v>
      </c>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row>
    <row r="16" spans="1:84" s="21" customFormat="1" ht="15" customHeight="1" thickBot="1">
      <c r="A16" s="30"/>
      <c r="B16" s="1837"/>
      <c r="C16" s="1837"/>
      <c r="D16" s="1837"/>
      <c r="E16" s="1836"/>
      <c r="F16" s="1836"/>
      <c r="G16" s="1836"/>
      <c r="H16" s="1836"/>
      <c r="I16" s="1836"/>
      <c r="J16" s="1836"/>
      <c r="K16" s="62"/>
      <c r="L16" s="63"/>
      <c r="M16" s="20"/>
      <c r="N16" s="20"/>
      <c r="O16" s="20"/>
      <c r="P16" s="180"/>
      <c r="Q16" s="355"/>
      <c r="R16" s="181"/>
      <c r="S16" s="211"/>
      <c r="T16" s="211"/>
      <c r="U16" s="211"/>
      <c r="V16" s="211"/>
      <c r="W16" s="211"/>
      <c r="X16" s="176"/>
      <c r="Y16" s="30"/>
      <c r="Z16" s="1837"/>
      <c r="AA16" s="1836"/>
      <c r="AB16" s="1836"/>
      <c r="AC16" s="1836"/>
      <c r="AD16" s="1836"/>
      <c r="AE16" s="1836"/>
      <c r="AF16" s="1836"/>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row>
    <row r="17" spans="1:84" s="21" customFormat="1" ht="20.25" customHeight="1" thickBot="1">
      <c r="A17" s="30"/>
      <c r="B17" s="223" t="s">
        <v>21404</v>
      </c>
      <c r="C17" s="416"/>
      <c r="D17" s="416"/>
      <c r="E17" s="376"/>
      <c r="F17" s="376"/>
      <c r="G17" s="376"/>
      <c r="H17" s="1835"/>
      <c r="I17" s="1835"/>
      <c r="J17" s="62"/>
      <c r="K17" s="62"/>
      <c r="L17" s="48"/>
      <c r="M17" s="40"/>
      <c r="N17" s="40"/>
      <c r="O17" s="40"/>
      <c r="P17" s="180"/>
      <c r="Q17" s="355"/>
      <c r="R17" s="181"/>
      <c r="S17" s="211"/>
      <c r="T17" s="211"/>
      <c r="U17" s="211"/>
      <c r="V17" s="211"/>
      <c r="W17" s="211"/>
      <c r="X17" s="176"/>
      <c r="Y17" s="30"/>
      <c r="Z17" s="223" t="s">
        <v>21404</v>
      </c>
      <c r="AA17" s="376"/>
      <c r="AB17" s="376"/>
      <c r="AC17" s="376"/>
      <c r="AD17" s="1835"/>
      <c r="AE17" s="1835"/>
      <c r="AF17" s="62"/>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row>
    <row r="18" spans="1:84" s="21" customFormat="1" ht="33" customHeight="1" thickBot="1">
      <c r="A18" s="30"/>
      <c r="B18" s="237" t="s">
        <v>21405</v>
      </c>
      <c r="C18" s="224" t="s">
        <v>813</v>
      </c>
      <c r="D18" s="224">
        <v>3</v>
      </c>
      <c r="E18" s="659">
        <v>4.141</v>
      </c>
      <c r="F18" s="659">
        <v>0</v>
      </c>
      <c r="G18" s="659">
        <v>0</v>
      </c>
      <c r="H18" s="659">
        <v>0</v>
      </c>
      <c r="I18" s="659">
        <v>0</v>
      </c>
      <c r="J18" s="335">
        <f>IFERROR(SUM(E18:I18), 0)</f>
        <v>4.141</v>
      </c>
      <c r="K18" s="62"/>
      <c r="L18" s="230" t="s">
        <v>21406</v>
      </c>
      <c r="M18" s="166"/>
      <c r="N18" s="685"/>
      <c r="O18" s="166"/>
      <c r="P18" s="180"/>
      <c r="Q18" s="355">
        <f>IF( SUM( S18:W18 ) = 0, 0, $S$8 )</f>
        <v>0</v>
      </c>
      <c r="R18" s="181"/>
      <c r="S18" s="356">
        <f t="shared" ref="S18:W20" si="3" xml:space="preserve"> IF( ISNUMBER(E18), 0, 1 )</f>
        <v>0</v>
      </c>
      <c r="T18" s="356">
        <f t="shared" si="3"/>
        <v>0</v>
      </c>
      <c r="U18" s="356">
        <f t="shared" si="3"/>
        <v>0</v>
      </c>
      <c r="V18" s="356">
        <f t="shared" si="3"/>
        <v>0</v>
      </c>
      <c r="W18" s="356">
        <f t="shared" si="3"/>
        <v>0</v>
      </c>
      <c r="X18" s="176"/>
      <c r="Y18" s="30"/>
      <c r="Z18" s="237" t="s">
        <v>21405</v>
      </c>
      <c r="AA18" s="225" t="s">
        <v>21407</v>
      </c>
      <c r="AB18" s="1156" t="s">
        <v>21408</v>
      </c>
      <c r="AC18" s="238" t="s">
        <v>21409</v>
      </c>
      <c r="AD18" s="225" t="s">
        <v>21410</v>
      </c>
      <c r="AE18" s="225" t="s">
        <v>21411</v>
      </c>
      <c r="AF18" s="1116" t="s">
        <v>21412</v>
      </c>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row>
    <row r="19" spans="1:84" s="21" customFormat="1" ht="33" customHeight="1" thickBot="1">
      <c r="A19" s="30"/>
      <c r="B19" s="1423" t="s">
        <v>21413</v>
      </c>
      <c r="C19" s="220" t="s">
        <v>813</v>
      </c>
      <c r="D19" s="220">
        <v>3</v>
      </c>
      <c r="E19" s="659">
        <v>12.824</v>
      </c>
      <c r="F19" s="659">
        <v>0</v>
      </c>
      <c r="G19" s="659">
        <v>0</v>
      </c>
      <c r="H19" s="659">
        <v>0</v>
      </c>
      <c r="I19" s="659">
        <v>0</v>
      </c>
      <c r="J19" s="336">
        <f>IFERROR(SUM(E19:I19), 0)</f>
        <v>12.824</v>
      </c>
      <c r="K19" s="62"/>
      <c r="L19" s="231" t="s">
        <v>21414</v>
      </c>
      <c r="M19" s="166"/>
      <c r="N19" s="685"/>
      <c r="O19" s="166"/>
      <c r="P19" s="180"/>
      <c r="Q19" s="355">
        <f>IF( SUM( S19:W19 ) = 0, 0, $S$8 )</f>
        <v>0</v>
      </c>
      <c r="R19" s="181"/>
      <c r="S19" s="356">
        <f t="shared" si="3"/>
        <v>0</v>
      </c>
      <c r="T19" s="356">
        <f t="shared" si="3"/>
        <v>0</v>
      </c>
      <c r="U19" s="356">
        <f t="shared" si="3"/>
        <v>0</v>
      </c>
      <c r="V19" s="356">
        <f t="shared" si="3"/>
        <v>0</v>
      </c>
      <c r="W19" s="356">
        <f t="shared" si="3"/>
        <v>0</v>
      </c>
      <c r="X19" s="176"/>
      <c r="Y19" s="30"/>
      <c r="Z19" s="1423" t="s">
        <v>21413</v>
      </c>
      <c r="AA19" s="221" t="s">
        <v>21415</v>
      </c>
      <c r="AB19" s="1157" t="s">
        <v>21416</v>
      </c>
      <c r="AC19" s="236" t="s">
        <v>21417</v>
      </c>
      <c r="AD19" s="221" t="s">
        <v>21418</v>
      </c>
      <c r="AE19" s="221" t="s">
        <v>21419</v>
      </c>
      <c r="AF19" s="1117" t="s">
        <v>21420</v>
      </c>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row>
    <row r="20" spans="1:84" s="21" customFormat="1" ht="33" customHeight="1" thickBot="1">
      <c r="A20" s="30"/>
      <c r="B20" s="1431" t="s">
        <v>21421</v>
      </c>
      <c r="C20" s="227" t="s">
        <v>813</v>
      </c>
      <c r="D20" s="227">
        <v>3</v>
      </c>
      <c r="E20" s="659">
        <v>0.16400000000000001</v>
      </c>
      <c r="F20" s="659">
        <v>0</v>
      </c>
      <c r="G20" s="659">
        <v>0</v>
      </c>
      <c r="H20" s="659">
        <v>0</v>
      </c>
      <c r="I20" s="659">
        <v>0</v>
      </c>
      <c r="J20" s="235">
        <f>IFERROR(SUM(E20:I20), 0)</f>
        <v>0.16400000000000001</v>
      </c>
      <c r="K20" s="62"/>
      <c r="L20" s="232" t="s">
        <v>21422</v>
      </c>
      <c r="M20" s="166"/>
      <c r="N20" s="685"/>
      <c r="O20" s="166"/>
      <c r="P20" s="180"/>
      <c r="Q20" s="355">
        <f>IF( SUM( S20:W20 ) = 0, 0, $S$8 )</f>
        <v>0</v>
      </c>
      <c r="R20" s="181"/>
      <c r="S20" s="356">
        <f t="shared" si="3"/>
        <v>0</v>
      </c>
      <c r="T20" s="356">
        <f t="shared" si="3"/>
        <v>0</v>
      </c>
      <c r="U20" s="356">
        <f t="shared" si="3"/>
        <v>0</v>
      </c>
      <c r="V20" s="356">
        <f t="shared" si="3"/>
        <v>0</v>
      </c>
      <c r="W20" s="356">
        <f t="shared" si="3"/>
        <v>0</v>
      </c>
      <c r="X20" s="176"/>
      <c r="Y20" s="30"/>
      <c r="Z20" s="1431" t="s">
        <v>21421</v>
      </c>
      <c r="AA20" s="332" t="s">
        <v>21423</v>
      </c>
      <c r="AB20" s="1161" t="s">
        <v>21424</v>
      </c>
      <c r="AC20" s="337" t="s">
        <v>21425</v>
      </c>
      <c r="AD20" s="332" t="s">
        <v>21426</v>
      </c>
      <c r="AE20" s="332" t="s">
        <v>21427</v>
      </c>
      <c r="AF20" s="1118" t="s">
        <v>21428</v>
      </c>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row>
    <row r="21" spans="1:84" s="21" customFormat="1" ht="15" customHeight="1" thickBot="1">
      <c r="A21" s="30"/>
      <c r="B21" s="1835"/>
      <c r="C21" s="1835"/>
      <c r="D21" s="1835"/>
      <c r="E21" s="62"/>
      <c r="F21" s="62"/>
      <c r="G21" s="62"/>
      <c r="H21" s="62"/>
      <c r="I21" s="62"/>
      <c r="J21" s="1836"/>
      <c r="K21" s="62"/>
      <c r="L21" s="1836"/>
      <c r="M21" s="101"/>
      <c r="N21" s="101"/>
      <c r="O21" s="101"/>
      <c r="P21" s="180"/>
      <c r="Q21" s="355"/>
      <c r="R21" s="181"/>
      <c r="S21" s="211"/>
      <c r="T21" s="211"/>
      <c r="U21" s="211"/>
      <c r="V21" s="211"/>
      <c r="W21" s="211"/>
      <c r="X21" s="176"/>
      <c r="Y21" s="30"/>
      <c r="Z21" s="1835"/>
      <c r="AA21" s="62"/>
      <c r="AB21" s="62"/>
      <c r="AC21" s="62"/>
      <c r="AD21" s="62"/>
      <c r="AE21" s="62"/>
      <c r="AF21" s="1836"/>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row>
    <row r="22" spans="1:84" s="21" customFormat="1" ht="20.25" customHeight="1" thickBot="1">
      <c r="A22" s="30"/>
      <c r="B22" s="223" t="s">
        <v>1886</v>
      </c>
      <c r="C22" s="416"/>
      <c r="D22" s="416"/>
      <c r="E22" s="376"/>
      <c r="F22" s="376"/>
      <c r="G22" s="376"/>
      <c r="H22" s="1835"/>
      <c r="I22" s="1835"/>
      <c r="J22" s="62"/>
      <c r="K22" s="62"/>
      <c r="L22" s="48"/>
      <c r="M22" s="40"/>
      <c r="N22" s="40"/>
      <c r="O22" s="40"/>
      <c r="P22" s="180"/>
      <c r="Q22" s="355"/>
      <c r="R22" s="181"/>
      <c r="S22" s="211"/>
      <c r="T22" s="211"/>
      <c r="U22" s="211"/>
      <c r="V22" s="211"/>
      <c r="W22" s="211"/>
      <c r="X22" s="176"/>
      <c r="Y22" s="30"/>
      <c r="Z22" s="223" t="s">
        <v>1886</v>
      </c>
      <c r="AA22" s="376"/>
      <c r="AB22" s="376"/>
      <c r="AC22" s="376"/>
      <c r="AD22" s="1835"/>
      <c r="AE22" s="1835"/>
      <c r="AF22" s="62"/>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row>
    <row r="23" spans="1:84" s="21" customFormat="1" ht="33" customHeight="1" thickBot="1">
      <c r="A23" s="30"/>
      <c r="B23" s="237" t="s">
        <v>21429</v>
      </c>
      <c r="C23" s="224" t="s">
        <v>813</v>
      </c>
      <c r="D23" s="224">
        <v>3</v>
      </c>
      <c r="E23" s="659">
        <v>0</v>
      </c>
      <c r="F23" s="659">
        <v>0</v>
      </c>
      <c r="G23" s="659">
        <v>0</v>
      </c>
      <c r="H23" s="659">
        <v>0</v>
      </c>
      <c r="I23" s="659">
        <v>21.295999999999999</v>
      </c>
      <c r="J23" s="335">
        <f>IFERROR(SUM(E23:I23), 0)</f>
        <v>21.295999999999999</v>
      </c>
      <c r="K23" s="62"/>
      <c r="L23" s="230" t="s">
        <v>21430</v>
      </c>
      <c r="M23" s="166"/>
      <c r="N23" s="685"/>
      <c r="O23" s="166"/>
      <c r="P23" s="180"/>
      <c r="Q23" s="355">
        <f>IF( SUM( S23:W23 ) = 0, 0, $S$8 )</f>
        <v>0</v>
      </c>
      <c r="R23" s="181"/>
      <c r="S23" s="356">
        <f t="shared" ref="S23:W25" si="4" xml:space="preserve"> IF( ISNUMBER(E23), 0, 1 )</f>
        <v>0</v>
      </c>
      <c r="T23" s="356">
        <f t="shared" si="4"/>
        <v>0</v>
      </c>
      <c r="U23" s="356">
        <f t="shared" si="4"/>
        <v>0</v>
      </c>
      <c r="V23" s="356">
        <f t="shared" si="4"/>
        <v>0</v>
      </c>
      <c r="W23" s="356">
        <f t="shared" si="4"/>
        <v>0</v>
      </c>
      <c r="X23" s="176"/>
      <c r="Y23" s="30"/>
      <c r="Z23" s="237" t="s">
        <v>21429</v>
      </c>
      <c r="AA23" s="225" t="s">
        <v>21431</v>
      </c>
      <c r="AB23" s="1156" t="s">
        <v>21432</v>
      </c>
      <c r="AC23" s="238" t="s">
        <v>21433</v>
      </c>
      <c r="AD23" s="225" t="s">
        <v>21434</v>
      </c>
      <c r="AE23" s="225" t="s">
        <v>21435</v>
      </c>
      <c r="AF23" s="1116" t="s">
        <v>21436</v>
      </c>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row>
    <row r="24" spans="1:84" s="21" customFormat="1" ht="33" customHeight="1" thickBot="1">
      <c r="A24" s="30"/>
      <c r="B24" s="1423" t="s">
        <v>21437</v>
      </c>
      <c r="C24" s="220" t="s">
        <v>813</v>
      </c>
      <c r="D24" s="220">
        <v>3</v>
      </c>
      <c r="E24" s="659">
        <v>0</v>
      </c>
      <c r="F24" s="659">
        <v>0</v>
      </c>
      <c r="G24" s="659">
        <v>0</v>
      </c>
      <c r="H24" s="659">
        <v>0</v>
      </c>
      <c r="I24" s="659">
        <v>0.85899999999999999</v>
      </c>
      <c r="J24" s="336">
        <f>IFERROR(SUM(E24:I24), 0)</f>
        <v>0.85899999999999999</v>
      </c>
      <c r="K24" s="62"/>
      <c r="L24" s="231" t="s">
        <v>21438</v>
      </c>
      <c r="M24" s="166"/>
      <c r="N24" s="685"/>
      <c r="O24" s="166"/>
      <c r="P24" s="180"/>
      <c r="Q24" s="355">
        <f>IF( SUM( S24:W24 ) = 0, 0, $S$8 )</f>
        <v>0</v>
      </c>
      <c r="R24" s="181"/>
      <c r="S24" s="356">
        <f t="shared" si="4"/>
        <v>0</v>
      </c>
      <c r="T24" s="356">
        <f t="shared" si="4"/>
        <v>0</v>
      </c>
      <c r="U24" s="356">
        <f t="shared" si="4"/>
        <v>0</v>
      </c>
      <c r="V24" s="356">
        <f t="shared" si="4"/>
        <v>0</v>
      </c>
      <c r="W24" s="356">
        <f t="shared" si="4"/>
        <v>0</v>
      </c>
      <c r="X24" s="176"/>
      <c r="Y24" s="30"/>
      <c r="Z24" s="1423" t="s">
        <v>21437</v>
      </c>
      <c r="AA24" s="236" t="s">
        <v>21439</v>
      </c>
      <c r="AB24" s="236" t="s">
        <v>21440</v>
      </c>
      <c r="AC24" s="236" t="s">
        <v>21441</v>
      </c>
      <c r="AD24" s="236" t="s">
        <v>21442</v>
      </c>
      <c r="AE24" s="236" t="s">
        <v>21443</v>
      </c>
      <c r="AF24" s="1117" t="s">
        <v>21444</v>
      </c>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row>
    <row r="25" spans="1:84" s="21" customFormat="1" ht="33" customHeight="1" thickBot="1">
      <c r="A25" s="30"/>
      <c r="B25" s="1431" t="s">
        <v>21445</v>
      </c>
      <c r="C25" s="227" t="s">
        <v>813</v>
      </c>
      <c r="D25" s="227">
        <v>3</v>
      </c>
      <c r="E25" s="659">
        <v>0</v>
      </c>
      <c r="F25" s="659">
        <v>0</v>
      </c>
      <c r="G25" s="659">
        <v>0</v>
      </c>
      <c r="H25" s="659">
        <v>0</v>
      </c>
      <c r="I25" s="659">
        <v>0</v>
      </c>
      <c r="J25" s="235">
        <f>IFERROR(SUM(E25:I25), 0)</f>
        <v>0</v>
      </c>
      <c r="K25" s="62"/>
      <c r="L25" s="232" t="s">
        <v>21446</v>
      </c>
      <c r="M25" s="166"/>
      <c r="N25" s="685"/>
      <c r="O25" s="166"/>
      <c r="P25" s="180"/>
      <c r="Q25" s="355">
        <f>IF( SUM( S25:W25 ) = 0, 0, $S$8 )</f>
        <v>0</v>
      </c>
      <c r="R25" s="181"/>
      <c r="S25" s="356">
        <f t="shared" si="4"/>
        <v>0</v>
      </c>
      <c r="T25" s="356">
        <f t="shared" si="4"/>
        <v>0</v>
      </c>
      <c r="U25" s="356">
        <f t="shared" si="4"/>
        <v>0</v>
      </c>
      <c r="V25" s="356">
        <f t="shared" si="4"/>
        <v>0</v>
      </c>
      <c r="W25" s="356">
        <f t="shared" si="4"/>
        <v>0</v>
      </c>
      <c r="X25" s="176"/>
      <c r="Y25" s="30"/>
      <c r="Z25" s="1431" t="s">
        <v>21445</v>
      </c>
      <c r="AA25" s="332" t="s">
        <v>21447</v>
      </c>
      <c r="AB25" s="1161" t="s">
        <v>21448</v>
      </c>
      <c r="AC25" s="337" t="s">
        <v>21449</v>
      </c>
      <c r="AD25" s="332" t="s">
        <v>21450</v>
      </c>
      <c r="AE25" s="332" t="s">
        <v>21451</v>
      </c>
      <c r="AF25" s="1118" t="s">
        <v>21452</v>
      </c>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row>
    <row r="26" spans="1:84" s="21" customFormat="1" ht="15" customHeight="1" thickBot="1">
      <c r="A26" s="30"/>
      <c r="B26" s="732"/>
      <c r="C26" s="732"/>
      <c r="D26" s="732"/>
      <c r="E26" s="411"/>
      <c r="F26" s="411"/>
      <c r="G26" s="411"/>
      <c r="H26" s="411"/>
      <c r="I26" s="411"/>
      <c r="J26" s="411"/>
      <c r="K26" s="62"/>
      <c r="L26" s="3"/>
      <c r="M26" s="166"/>
      <c r="N26" s="166"/>
      <c r="O26" s="166"/>
      <c r="P26" s="180"/>
      <c r="Q26" s="355"/>
      <c r="R26" s="181"/>
      <c r="S26" s="211"/>
      <c r="T26" s="211"/>
      <c r="U26" s="211"/>
      <c r="V26" s="211"/>
      <c r="W26" s="211"/>
      <c r="X26" s="176"/>
      <c r="Y26" s="30"/>
      <c r="Z26" s="732"/>
      <c r="AA26" s="411"/>
      <c r="AB26" s="411"/>
      <c r="AC26" s="411"/>
      <c r="AD26" s="411"/>
      <c r="AE26" s="411"/>
      <c r="AF26" s="411"/>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row>
    <row r="27" spans="1:84" s="21" customFormat="1" ht="33" customHeight="1" thickBot="1">
      <c r="A27" s="30"/>
      <c r="B27" s="1441" t="s">
        <v>1902</v>
      </c>
      <c r="C27" s="291" t="s">
        <v>813</v>
      </c>
      <c r="D27" s="291">
        <v>3</v>
      </c>
      <c r="E27" s="311">
        <f>IFERROR(SUM(E9:E15,E18:E20,E23:E25), 0)</f>
        <v>55.14</v>
      </c>
      <c r="F27" s="311">
        <f t="shared" ref="F27:I27" si="5">IFERROR(SUM(F9:F15,F18:F20,F23:F25), 0)</f>
        <v>9.4219999999999988</v>
      </c>
      <c r="G27" s="311">
        <f t="shared" si="5"/>
        <v>0</v>
      </c>
      <c r="H27" s="311">
        <f t="shared" si="5"/>
        <v>89.665999999999997</v>
      </c>
      <c r="I27" s="311">
        <f t="shared" si="5"/>
        <v>318.476</v>
      </c>
      <c r="J27" s="307">
        <f>IFERROR(SUM(J9:J15,J18:J20,J23:J25), 0)</f>
        <v>472.70400000000001</v>
      </c>
      <c r="K27" s="62"/>
      <c r="L27" s="400" t="s">
        <v>21453</v>
      </c>
      <c r="M27" s="166"/>
      <c r="N27" s="686"/>
      <c r="O27" s="166"/>
      <c r="P27" s="180"/>
      <c r="Q27" s="355">
        <f>IF( SUM( S27:W27 ) = 0, 0, $S$8 )</f>
        <v>0</v>
      </c>
      <c r="R27" s="181"/>
      <c r="S27" s="211"/>
      <c r="T27" s="211"/>
      <c r="U27" s="211"/>
      <c r="V27" s="211"/>
      <c r="W27" s="211"/>
      <c r="X27" s="176"/>
      <c r="Y27" s="30"/>
      <c r="Z27" s="1441" t="s">
        <v>1902</v>
      </c>
      <c r="AA27" s="318" t="s">
        <v>21454</v>
      </c>
      <c r="AB27" s="318" t="s">
        <v>21455</v>
      </c>
      <c r="AC27" s="318" t="s">
        <v>21456</v>
      </c>
      <c r="AD27" s="318" t="s">
        <v>21457</v>
      </c>
      <c r="AE27" s="318" t="s">
        <v>21458</v>
      </c>
      <c r="AF27" s="621" t="s">
        <v>21459</v>
      </c>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row>
    <row r="28" spans="1:84" s="21" customFormat="1" ht="15" customHeight="1" thickBot="1">
      <c r="A28" s="30"/>
      <c r="B28" s="732"/>
      <c r="C28" s="732"/>
      <c r="D28" s="732"/>
      <c r="E28" s="411"/>
      <c r="F28" s="411"/>
      <c r="G28" s="411"/>
      <c r="H28" s="411"/>
      <c r="I28" s="411"/>
      <c r="J28" s="411"/>
      <c r="K28" s="62"/>
      <c r="L28" s="3"/>
      <c r="M28" s="166"/>
      <c r="N28" s="166"/>
      <c r="O28" s="166"/>
      <c r="P28" s="180"/>
      <c r="Q28" s="355"/>
      <c r="R28" s="181"/>
      <c r="S28" s="211"/>
      <c r="T28" s="211"/>
      <c r="U28" s="211"/>
      <c r="V28" s="211"/>
      <c r="W28" s="211"/>
      <c r="X28" s="176"/>
      <c r="Y28" s="30"/>
      <c r="Z28" s="732"/>
      <c r="AA28" s="411"/>
      <c r="AB28" s="411"/>
      <c r="AC28" s="411"/>
      <c r="AD28" s="411"/>
      <c r="AE28" s="411"/>
      <c r="AF28" s="411"/>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row>
    <row r="29" spans="1:84" s="21" customFormat="1" ht="20.25" customHeight="1" thickBot="1">
      <c r="A29" s="30"/>
      <c r="B29" s="223" t="s">
        <v>1286</v>
      </c>
      <c r="C29" s="416"/>
      <c r="D29" s="416"/>
      <c r="E29" s="376"/>
      <c r="F29" s="376"/>
      <c r="G29" s="376"/>
      <c r="H29" s="1835"/>
      <c r="I29" s="1835"/>
      <c r="J29" s="62"/>
      <c r="K29" s="62"/>
      <c r="L29" s="48"/>
      <c r="M29" s="40"/>
      <c r="N29" s="40"/>
      <c r="O29" s="40"/>
      <c r="P29" s="180"/>
      <c r="Q29" s="355"/>
      <c r="R29" s="181"/>
      <c r="S29" s="211"/>
      <c r="T29" s="211"/>
      <c r="U29" s="211"/>
      <c r="V29" s="211"/>
      <c r="W29" s="211"/>
      <c r="X29" s="176"/>
      <c r="Y29" s="30"/>
      <c r="Z29" s="223" t="s">
        <v>1286</v>
      </c>
      <c r="AA29" s="376"/>
      <c r="AB29" s="376"/>
      <c r="AC29" s="376"/>
      <c r="AD29" s="1835"/>
      <c r="AE29" s="1835"/>
      <c r="AF29" s="62"/>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row>
    <row r="30" spans="1:84" s="21" customFormat="1" ht="33" customHeight="1" thickBot="1">
      <c r="A30" s="30"/>
      <c r="B30" s="237" t="s">
        <v>21460</v>
      </c>
      <c r="C30" s="224" t="s">
        <v>813</v>
      </c>
      <c r="D30" s="224">
        <v>3</v>
      </c>
      <c r="E30" s="659">
        <v>11.002000000000001</v>
      </c>
      <c r="F30" s="659">
        <v>5.9020000000000001</v>
      </c>
      <c r="G30" s="659">
        <v>0</v>
      </c>
      <c r="H30" s="659">
        <v>1.72</v>
      </c>
      <c r="I30" s="659">
        <v>128.85300000000001</v>
      </c>
      <c r="J30" s="335">
        <f>IFERROR(SUM(E30:I30), 0)</f>
        <v>147.477</v>
      </c>
      <c r="K30" s="62"/>
      <c r="L30" s="230" t="s">
        <v>21461</v>
      </c>
      <c r="M30" s="166"/>
      <c r="N30" s="685"/>
      <c r="O30" s="166"/>
      <c r="P30" s="180"/>
      <c r="Q30" s="355">
        <f>IF( SUM( S30:W30 ) = 0, 0, $S$8 )</f>
        <v>0</v>
      </c>
      <c r="R30" s="181"/>
      <c r="S30" s="356">
        <f t="shared" ref="S30:W31" si="6" xml:space="preserve"> IF( ISNUMBER(E30), 0, 1 )</f>
        <v>0</v>
      </c>
      <c r="T30" s="356">
        <f t="shared" si="6"/>
        <v>0</v>
      </c>
      <c r="U30" s="356">
        <f t="shared" si="6"/>
        <v>0</v>
      </c>
      <c r="V30" s="356">
        <f t="shared" si="6"/>
        <v>0</v>
      </c>
      <c r="W30" s="356">
        <f t="shared" si="6"/>
        <v>0</v>
      </c>
      <c r="X30" s="176"/>
      <c r="Y30" s="30"/>
      <c r="Z30" s="237" t="s">
        <v>21460</v>
      </c>
      <c r="AA30" s="644" t="s">
        <v>21462</v>
      </c>
      <c r="AB30" s="225" t="s">
        <v>21463</v>
      </c>
      <c r="AC30" s="225" t="s">
        <v>21464</v>
      </c>
      <c r="AD30" s="225" t="s">
        <v>21465</v>
      </c>
      <c r="AE30" s="225" t="s">
        <v>21466</v>
      </c>
      <c r="AF30" s="298" t="s">
        <v>21467</v>
      </c>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row>
    <row r="31" spans="1:84" s="21" customFormat="1" ht="33" customHeight="1">
      <c r="A31" s="30"/>
      <c r="B31" s="1423" t="s">
        <v>21468</v>
      </c>
      <c r="C31" s="220" t="s">
        <v>813</v>
      </c>
      <c r="D31" s="220">
        <v>3</v>
      </c>
      <c r="E31" s="659">
        <v>9.2040000000000006</v>
      </c>
      <c r="F31" s="659">
        <v>0.317</v>
      </c>
      <c r="G31" s="659">
        <v>0</v>
      </c>
      <c r="H31" s="659">
        <v>85.459000000000003</v>
      </c>
      <c r="I31" s="659">
        <v>121.72</v>
      </c>
      <c r="J31" s="336">
        <f>IFERROR(SUM(E31:I31), 0)</f>
        <v>216.7</v>
      </c>
      <c r="K31" s="62"/>
      <c r="L31" s="231" t="s">
        <v>21469</v>
      </c>
      <c r="M31" s="166"/>
      <c r="N31" s="685"/>
      <c r="O31" s="166"/>
      <c r="P31" s="180"/>
      <c r="Q31" s="355">
        <f>IF( SUM( S31:W31 ) = 0, 0, $S$8 )</f>
        <v>0</v>
      </c>
      <c r="R31" s="181"/>
      <c r="S31" s="356">
        <f t="shared" si="6"/>
        <v>0</v>
      </c>
      <c r="T31" s="356">
        <f t="shared" si="6"/>
        <v>0</v>
      </c>
      <c r="U31" s="356">
        <f t="shared" si="6"/>
        <v>0</v>
      </c>
      <c r="V31" s="356">
        <f t="shared" si="6"/>
        <v>0</v>
      </c>
      <c r="W31" s="356">
        <f t="shared" si="6"/>
        <v>0</v>
      </c>
      <c r="X31" s="176"/>
      <c r="Y31" s="30"/>
      <c r="Z31" s="1423" t="s">
        <v>21468</v>
      </c>
      <c r="AA31" s="631" t="s">
        <v>21470</v>
      </c>
      <c r="AB31" s="221" t="s">
        <v>21471</v>
      </c>
      <c r="AC31" s="221" t="s">
        <v>21472</v>
      </c>
      <c r="AD31" s="221" t="s">
        <v>21473</v>
      </c>
      <c r="AE31" s="221" t="s">
        <v>21474</v>
      </c>
      <c r="AF31" s="299" t="s">
        <v>21475</v>
      </c>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row>
    <row r="32" spans="1:84" s="21" customFormat="1" ht="33" customHeight="1" thickBot="1">
      <c r="A32" s="30"/>
      <c r="B32" s="1431" t="s">
        <v>21476</v>
      </c>
      <c r="C32" s="227" t="s">
        <v>813</v>
      </c>
      <c r="D32" s="227">
        <v>3</v>
      </c>
      <c r="E32" s="234">
        <f>IFERROR(SUM(E30:E31), 0)</f>
        <v>20.206000000000003</v>
      </c>
      <c r="F32" s="234">
        <f>IFERROR(SUM(F30:F31), 0)</f>
        <v>6.2190000000000003</v>
      </c>
      <c r="G32" s="234">
        <f>IFERROR(SUM(G30:G31), 0)</f>
        <v>0</v>
      </c>
      <c r="H32" s="234">
        <f>IFERROR(SUM(H30:H31), 0)</f>
        <v>87.179000000000002</v>
      </c>
      <c r="I32" s="234">
        <f>IFERROR(SUM(I30:I31), 0)</f>
        <v>250.57300000000001</v>
      </c>
      <c r="J32" s="235">
        <f>IFERROR(SUM(E32:I32), 0)</f>
        <v>364.17700000000002</v>
      </c>
      <c r="K32" s="62"/>
      <c r="L32" s="232" t="s">
        <v>21477</v>
      </c>
      <c r="M32" s="166"/>
      <c r="N32" s="686"/>
      <c r="O32" s="166"/>
      <c r="P32" s="180"/>
      <c r="Q32" s="355"/>
      <c r="R32" s="181"/>
      <c r="S32" s="211"/>
      <c r="T32" s="211"/>
      <c r="U32" s="211"/>
      <c r="V32" s="211"/>
      <c r="W32" s="211"/>
      <c r="X32" s="176"/>
      <c r="Y32" s="30"/>
      <c r="Z32" s="1431" t="s">
        <v>21476</v>
      </c>
      <c r="AA32" s="337" t="s">
        <v>21478</v>
      </c>
      <c r="AB32" s="337" t="s">
        <v>21479</v>
      </c>
      <c r="AC32" s="337" t="s">
        <v>21480</v>
      </c>
      <c r="AD32" s="337" t="s">
        <v>21481</v>
      </c>
      <c r="AE32" s="337" t="s">
        <v>21482</v>
      </c>
      <c r="AF32" s="338" t="s">
        <v>21483</v>
      </c>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row>
    <row r="33" spans="1:84" s="21" customFormat="1" ht="15" customHeight="1" thickBot="1">
      <c r="A33" s="30"/>
      <c r="B33" s="732"/>
      <c r="C33" s="732"/>
      <c r="D33" s="732"/>
      <c r="E33" s="411"/>
      <c r="F33" s="411"/>
      <c r="G33" s="411"/>
      <c r="H33" s="411"/>
      <c r="I33" s="411"/>
      <c r="J33" s="411"/>
      <c r="K33" s="62"/>
      <c r="L33" s="3"/>
      <c r="M33" s="166"/>
      <c r="N33" s="166"/>
      <c r="O33" s="166"/>
      <c r="P33" s="180"/>
      <c r="Q33" s="355"/>
      <c r="R33" s="181"/>
      <c r="S33" s="211"/>
      <c r="T33" s="211"/>
      <c r="U33" s="211"/>
      <c r="V33" s="211"/>
      <c r="W33" s="211"/>
      <c r="X33" s="176"/>
      <c r="Y33" s="30"/>
      <c r="Z33" s="732"/>
      <c r="AA33" s="411"/>
      <c r="AB33" s="411"/>
      <c r="AC33" s="411"/>
      <c r="AD33" s="411"/>
      <c r="AE33" s="411"/>
      <c r="AF33" s="411"/>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row>
    <row r="34" spans="1:84" s="21" customFormat="1" ht="20.25" customHeight="1" thickBot="1">
      <c r="A34" s="30"/>
      <c r="B34" s="233" t="s">
        <v>21484</v>
      </c>
      <c r="C34" s="416"/>
      <c r="D34" s="416"/>
      <c r="E34" s="411"/>
      <c r="F34" s="411"/>
      <c r="G34" s="411"/>
      <c r="H34" s="411"/>
      <c r="I34" s="411"/>
      <c r="J34" s="411"/>
      <c r="K34" s="62"/>
      <c r="L34" s="3"/>
      <c r="M34" s="166"/>
      <c r="N34" s="166"/>
      <c r="O34" s="166"/>
      <c r="P34" s="180"/>
      <c r="Q34" s="355"/>
      <c r="R34" s="181"/>
      <c r="S34" s="211"/>
      <c r="T34" s="211"/>
      <c r="U34" s="211"/>
      <c r="V34" s="211"/>
      <c r="W34" s="211"/>
      <c r="X34" s="176"/>
      <c r="Y34" s="30"/>
      <c r="Z34" s="233" t="s">
        <v>21484</v>
      </c>
      <c r="AA34" s="411"/>
      <c r="AB34" s="411"/>
      <c r="AC34" s="411"/>
      <c r="AD34" s="411"/>
      <c r="AE34" s="411"/>
      <c r="AF34" s="411"/>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row>
    <row r="35" spans="1:84" ht="33" customHeight="1" thickBot="1">
      <c r="B35" s="1441" t="s">
        <v>21485</v>
      </c>
      <c r="C35" s="291" t="s">
        <v>1430</v>
      </c>
      <c r="D35" s="291">
        <v>0</v>
      </c>
      <c r="E35" s="659">
        <v>0</v>
      </c>
      <c r="F35" s="659">
        <v>0</v>
      </c>
      <c r="G35" s="659">
        <v>0</v>
      </c>
      <c r="H35" s="659">
        <v>0</v>
      </c>
      <c r="I35" s="659">
        <v>55039</v>
      </c>
      <c r="J35" s="307">
        <f>IFERROR(SUM(E35:I35), 0)</f>
        <v>55039</v>
      </c>
      <c r="K35" s="62"/>
      <c r="L35" s="400" t="s">
        <v>21486</v>
      </c>
      <c r="M35" s="166"/>
      <c r="N35" s="685"/>
      <c r="O35" s="166"/>
      <c r="P35" s="180"/>
      <c r="Q35" s="355">
        <f>IF( SUM( S35:W35 ) = 0, 0, $S$8 )</f>
        <v>0</v>
      </c>
      <c r="R35" s="179"/>
      <c r="S35" s="356">
        <f xml:space="preserve"> IF( ISNUMBER(E35), 0, 1 )</f>
        <v>0</v>
      </c>
      <c r="T35" s="356">
        <f xml:space="preserve"> IF( ISNUMBER(F35), 0, 1 )</f>
        <v>0</v>
      </c>
      <c r="U35" s="356">
        <f xml:space="preserve"> IF( ISNUMBER(G35), 0, 1 )</f>
        <v>0</v>
      </c>
      <c r="V35" s="356">
        <f xml:space="preserve"> IF( ISNUMBER(H35), 0, 1 )</f>
        <v>0</v>
      </c>
      <c r="W35" s="356">
        <f xml:space="preserve"> IF( ISNUMBER(I35), 0, 1 )</f>
        <v>0</v>
      </c>
      <c r="X35" s="1355"/>
      <c r="Z35" s="1441" t="s">
        <v>21485</v>
      </c>
      <c r="AA35" s="318" t="s">
        <v>21487</v>
      </c>
      <c r="AB35" s="318" t="s">
        <v>21488</v>
      </c>
      <c r="AC35" s="318" t="s">
        <v>21489</v>
      </c>
      <c r="AD35" s="318" t="s">
        <v>21490</v>
      </c>
      <c r="AE35" s="318" t="s">
        <v>21491</v>
      </c>
      <c r="AF35" s="621" t="s">
        <v>21492</v>
      </c>
    </row>
    <row r="36" spans="1:84" ht="18.75" customHeight="1">
      <c r="B36" s="732"/>
      <c r="C36" s="732"/>
      <c r="D36" s="732"/>
      <c r="E36" s="411"/>
      <c r="F36" s="411"/>
      <c r="G36" s="411"/>
      <c r="H36" s="411"/>
      <c r="I36" s="411"/>
      <c r="J36" s="411" t="s">
        <v>2124</v>
      </c>
      <c r="K36" s="62"/>
      <c r="L36" s="3"/>
      <c r="M36" s="166"/>
      <c r="N36" s="166"/>
      <c r="O36" s="166"/>
      <c r="P36" s="22"/>
      <c r="Q36" s="77"/>
      <c r="R36" s="77"/>
      <c r="Z36" s="732"/>
      <c r="AA36" s="411"/>
      <c r="AB36" s="411"/>
      <c r="AC36" s="411"/>
      <c r="AD36" s="411"/>
      <c r="AE36" s="411"/>
      <c r="AF36" s="411"/>
    </row>
    <row r="37" spans="1:84">
      <c r="B37" s="1311"/>
      <c r="C37" s="1311"/>
      <c r="D37" s="1311"/>
      <c r="E37" s="1311"/>
      <c r="F37" s="1311"/>
      <c r="G37" s="1311"/>
      <c r="H37" s="1311"/>
      <c r="I37" s="1311"/>
      <c r="J37" s="1311"/>
      <c r="K37" s="1311"/>
      <c r="L37" s="1344"/>
    </row>
    <row r="38" spans="1:84">
      <c r="B38" s="1311"/>
      <c r="C38" s="1311"/>
      <c r="D38" s="1311"/>
      <c r="E38" s="1311"/>
      <c r="F38" s="1311"/>
      <c r="G38" s="1311"/>
      <c r="H38" s="1311"/>
      <c r="I38" s="1311"/>
      <c r="J38" s="1311"/>
      <c r="K38" s="1311"/>
      <c r="L38" s="1344"/>
    </row>
    <row r="39" spans="1:84">
      <c r="B39" s="1311"/>
      <c r="C39" s="1311"/>
      <c r="D39" s="1311"/>
      <c r="E39" s="1311"/>
      <c r="F39" s="1311"/>
      <c r="G39" s="1311"/>
      <c r="H39" s="1311"/>
      <c r="I39" s="1311"/>
      <c r="J39" s="1311"/>
      <c r="K39" s="1311"/>
      <c r="L39" s="1344"/>
    </row>
    <row r="40" spans="1:84">
      <c r="B40" s="1311"/>
      <c r="C40" s="1311"/>
      <c r="D40" s="1311"/>
      <c r="E40" s="1311"/>
      <c r="F40" s="1311"/>
      <c r="G40" s="1311"/>
      <c r="H40" s="1311"/>
      <c r="I40" s="1311"/>
      <c r="J40" s="1311"/>
      <c r="K40" s="1311"/>
      <c r="L40" s="1344"/>
    </row>
    <row r="41" spans="1:84">
      <c r="B41" s="1311"/>
      <c r="C41" s="1311"/>
      <c r="D41" s="1311"/>
      <c r="E41" s="1311"/>
      <c r="F41" s="1311"/>
      <c r="G41" s="1311"/>
      <c r="H41" s="1311"/>
      <c r="I41" s="1311"/>
      <c r="J41" s="1311"/>
      <c r="K41" s="1311"/>
      <c r="L41" s="1344"/>
    </row>
    <row r="42" spans="1:84">
      <c r="B42" s="1311"/>
      <c r="C42" s="1311"/>
      <c r="D42" s="1311"/>
      <c r="E42" s="1311"/>
      <c r="F42" s="1311"/>
      <c r="G42" s="1311"/>
      <c r="H42" s="1311"/>
      <c r="I42" s="1311"/>
      <c r="J42" s="1311"/>
      <c r="K42" s="1311"/>
      <c r="L42" s="1344"/>
    </row>
    <row r="43" spans="1:84">
      <c r="B43" s="1311"/>
      <c r="C43" s="1311"/>
      <c r="D43" s="1311"/>
      <c r="E43" s="1311"/>
      <c r="F43" s="1311"/>
      <c r="G43" s="1311"/>
      <c r="H43" s="1311"/>
      <c r="I43" s="1311"/>
      <c r="J43" s="1311"/>
      <c r="K43" s="1311"/>
      <c r="L43" s="1344"/>
    </row>
    <row r="44" spans="1:84">
      <c r="B44" s="1311"/>
      <c r="C44" s="1311"/>
      <c r="D44" s="1311"/>
      <c r="E44" s="1311"/>
      <c r="F44" s="1311"/>
      <c r="G44" s="1311"/>
      <c r="H44" s="1311"/>
      <c r="I44" s="1311"/>
      <c r="J44" s="1311"/>
      <c r="K44" s="1311"/>
      <c r="L44" s="1344"/>
    </row>
    <row r="45" spans="1:84">
      <c r="B45" s="1311"/>
      <c r="C45" s="1311"/>
      <c r="D45" s="1311"/>
      <c r="E45" s="1311"/>
      <c r="F45" s="1311"/>
      <c r="G45" s="1311"/>
      <c r="H45" s="1311"/>
      <c r="I45" s="1311"/>
      <c r="J45" s="1311"/>
      <c r="K45" s="1311"/>
      <c r="L45" s="1344"/>
    </row>
    <row r="46" spans="1:84">
      <c r="B46" s="1311"/>
      <c r="C46" s="1311"/>
      <c r="D46" s="1311"/>
      <c r="E46" s="1311"/>
      <c r="F46" s="1311"/>
      <c r="G46" s="1311"/>
      <c r="H46" s="1311"/>
      <c r="I46" s="1311"/>
      <c r="J46" s="1311"/>
      <c r="K46" s="1311"/>
      <c r="L46" s="1344"/>
    </row>
    <row r="47" spans="1:84">
      <c r="B47" s="1311"/>
      <c r="C47" s="1311"/>
      <c r="D47" s="1311"/>
      <c r="E47" s="1311"/>
      <c r="F47" s="1311"/>
      <c r="G47" s="1311"/>
      <c r="H47" s="1311"/>
      <c r="I47" s="1311"/>
      <c r="J47" s="1311"/>
      <c r="K47" s="1311"/>
      <c r="L47" s="1344"/>
    </row>
    <row r="48" spans="1:84">
      <c r="B48" s="1311"/>
      <c r="C48" s="1311"/>
      <c r="D48" s="1311"/>
      <c r="E48" s="1311"/>
      <c r="F48" s="1311"/>
      <c r="G48" s="1311"/>
      <c r="H48" s="1311"/>
      <c r="I48" s="1311"/>
      <c r="J48" s="1311"/>
      <c r="K48" s="1311"/>
      <c r="L48" s="1344"/>
    </row>
    <row r="49" spans="12:16" s="1311" customFormat="1">
      <c r="L49" s="1344"/>
      <c r="M49" s="1344"/>
      <c r="N49" s="1344"/>
      <c r="O49" s="1344"/>
      <c r="P49" s="204"/>
    </row>
    <row r="50" spans="12:16" s="1311" customFormat="1">
      <c r="L50" s="1344"/>
      <c r="M50" s="1344"/>
      <c r="N50" s="1344"/>
      <c r="O50" s="1344"/>
      <c r="P50" s="204"/>
    </row>
    <row r="51" spans="12:16" s="1311" customFormat="1">
      <c r="L51" s="1344"/>
      <c r="M51" s="1344"/>
      <c r="N51" s="1344"/>
      <c r="O51" s="1344"/>
      <c r="P51" s="204"/>
    </row>
    <row r="52" spans="12:16" s="1311" customFormat="1">
      <c r="L52" s="1344"/>
      <c r="M52" s="1344"/>
      <c r="N52" s="1344"/>
      <c r="O52" s="1344"/>
      <c r="P52" s="204"/>
    </row>
    <row r="53" spans="12:16" s="1311" customFormat="1">
      <c r="L53" s="1344"/>
      <c r="M53" s="1344"/>
      <c r="N53" s="1344"/>
      <c r="O53" s="1344"/>
      <c r="P53" s="204"/>
    </row>
    <row r="54" spans="12:16" s="1311" customFormat="1">
      <c r="L54" s="1344"/>
      <c r="M54" s="1344"/>
      <c r="N54" s="1344"/>
      <c r="O54" s="1344"/>
      <c r="P54" s="204"/>
    </row>
    <row r="55" spans="12:16" s="1311" customFormat="1">
      <c r="L55" s="1344"/>
      <c r="M55" s="1344"/>
      <c r="N55" s="1344"/>
      <c r="O55" s="1344"/>
      <c r="P55" s="204"/>
    </row>
    <row r="56" spans="12:16" s="1311" customFormat="1">
      <c r="L56" s="1344"/>
      <c r="M56" s="1344"/>
      <c r="N56" s="1344"/>
      <c r="O56" s="1344"/>
      <c r="P56" s="204"/>
    </row>
    <row r="57" spans="12:16" s="1311" customFormat="1">
      <c r="L57" s="1344"/>
      <c r="M57" s="1344"/>
      <c r="N57" s="1344"/>
      <c r="O57" s="1344"/>
      <c r="P57" s="204"/>
    </row>
    <row r="58" spans="12:16" s="1311" customFormat="1">
      <c r="L58" s="1344"/>
      <c r="M58" s="1344"/>
      <c r="N58" s="1344"/>
      <c r="O58" s="1344"/>
      <c r="P58" s="204"/>
    </row>
    <row r="59" spans="12:16" s="1311" customFormat="1">
      <c r="L59" s="1344"/>
      <c r="M59" s="1344"/>
      <c r="N59" s="1344"/>
      <c r="O59" s="1344"/>
      <c r="P59" s="204"/>
    </row>
    <row r="60" spans="12:16" s="1311" customFormat="1">
      <c r="L60" s="1344"/>
      <c r="M60" s="1344"/>
      <c r="N60" s="1344"/>
      <c r="O60" s="1344"/>
      <c r="P60" s="204"/>
    </row>
    <row r="61" spans="12:16" s="1311" customFormat="1">
      <c r="L61" s="1344"/>
      <c r="M61" s="1344"/>
      <c r="N61" s="1344"/>
      <c r="O61" s="1344"/>
      <c r="P61" s="204"/>
    </row>
    <row r="62" spans="12:16" s="1311" customFormat="1">
      <c r="L62" s="1344"/>
      <c r="M62" s="1344"/>
      <c r="N62" s="1344"/>
      <c r="O62" s="1344"/>
      <c r="P62" s="204"/>
    </row>
    <row r="63" spans="12:16" s="1311" customFormat="1">
      <c r="L63" s="1344"/>
      <c r="M63" s="1344"/>
      <c r="N63" s="1344"/>
      <c r="O63" s="1344"/>
      <c r="P63" s="204"/>
    </row>
    <row r="64" spans="12:16" s="1311" customFormat="1">
      <c r="L64" s="1344"/>
      <c r="M64" s="1344"/>
      <c r="N64" s="1344"/>
      <c r="O64" s="1344"/>
      <c r="P64" s="204"/>
    </row>
    <row r="65" spans="12:16" s="1311" customFormat="1">
      <c r="L65" s="1344"/>
      <c r="M65" s="1344"/>
      <c r="N65" s="1344"/>
      <c r="O65" s="1344"/>
      <c r="P65" s="204"/>
    </row>
    <row r="66" spans="12:16" s="1311" customFormat="1">
      <c r="L66" s="1344"/>
      <c r="M66" s="1344"/>
      <c r="N66" s="1344"/>
      <c r="O66" s="1344"/>
      <c r="P66" s="204"/>
    </row>
    <row r="67" spans="12:16" s="1311" customFormat="1">
      <c r="L67" s="1344"/>
      <c r="M67" s="1344"/>
      <c r="N67" s="1344"/>
      <c r="O67" s="1344"/>
      <c r="P67" s="204"/>
    </row>
    <row r="68" spans="12:16" s="1311" customFormat="1">
      <c r="L68" s="1344"/>
      <c r="M68" s="1344"/>
      <c r="N68" s="1344"/>
      <c r="O68" s="1344"/>
      <c r="P68" s="204"/>
    </row>
    <row r="69" spans="12:16" s="1311" customFormat="1">
      <c r="L69" s="1344"/>
      <c r="M69" s="1344"/>
      <c r="N69" s="1344"/>
      <c r="O69" s="1344"/>
      <c r="P69" s="204"/>
    </row>
    <row r="70" spans="12:16" s="1311" customFormat="1">
      <c r="L70" s="1344"/>
      <c r="M70" s="1344"/>
      <c r="N70" s="1344"/>
      <c r="O70" s="1344"/>
      <c r="P70" s="204"/>
    </row>
    <row r="71" spans="12:16" s="1311" customFormat="1">
      <c r="L71" s="1344"/>
      <c r="M71" s="1344"/>
      <c r="N71" s="1344"/>
      <c r="O71" s="1344"/>
      <c r="P71" s="204"/>
    </row>
    <row r="72" spans="12:16" s="1311" customFormat="1">
      <c r="L72" s="1344"/>
      <c r="M72" s="1344"/>
      <c r="N72" s="1344"/>
      <c r="O72" s="1344"/>
      <c r="P72" s="204"/>
    </row>
    <row r="73" spans="12:16" s="1311" customFormat="1">
      <c r="L73" s="1344"/>
      <c r="M73" s="1344"/>
      <c r="N73" s="1344"/>
      <c r="O73" s="1344"/>
      <c r="P73" s="204"/>
    </row>
    <row r="74" spans="12:16" s="1311" customFormat="1">
      <c r="L74" s="1344"/>
      <c r="M74" s="1344"/>
      <c r="N74" s="1344"/>
      <c r="O74" s="1344"/>
      <c r="P74" s="204"/>
    </row>
    <row r="75" spans="12:16" s="1311" customFormat="1">
      <c r="L75" s="1344"/>
      <c r="M75" s="1344"/>
      <c r="N75" s="1344"/>
      <c r="O75" s="1344"/>
      <c r="P75" s="204"/>
    </row>
    <row r="76" spans="12:16" s="1311" customFormat="1">
      <c r="L76" s="1344"/>
      <c r="M76" s="1344"/>
      <c r="N76" s="1344"/>
      <c r="O76" s="1344"/>
      <c r="P76" s="204"/>
    </row>
    <row r="77" spans="12:16" s="1311" customFormat="1">
      <c r="L77" s="1344"/>
      <c r="M77" s="1344"/>
      <c r="N77" s="1344"/>
      <c r="O77" s="1344"/>
      <c r="P77" s="204"/>
    </row>
    <row r="78" spans="12:16" s="1311" customFormat="1">
      <c r="L78" s="1344"/>
      <c r="M78" s="1344"/>
      <c r="N78" s="1344"/>
      <c r="O78" s="1344"/>
      <c r="P78" s="204"/>
    </row>
    <row r="79" spans="12:16" s="1311" customFormat="1">
      <c r="L79" s="1344"/>
      <c r="M79" s="1344"/>
      <c r="N79" s="1344"/>
      <c r="O79" s="1344"/>
      <c r="P79" s="204"/>
    </row>
    <row r="80" spans="12:16" s="1311" customFormat="1">
      <c r="L80" s="1344"/>
      <c r="M80" s="1344"/>
      <c r="N80" s="1344"/>
      <c r="O80" s="1344"/>
      <c r="P80" s="204"/>
    </row>
    <row r="81" spans="12:16" s="1311" customFormat="1">
      <c r="L81" s="1344"/>
      <c r="M81" s="1344"/>
      <c r="N81" s="1344"/>
      <c r="O81" s="1344"/>
      <c r="P81" s="204"/>
    </row>
    <row r="82" spans="12:16" s="1311" customFormat="1">
      <c r="L82" s="1344"/>
      <c r="M82" s="1344"/>
      <c r="N82" s="1344"/>
      <c r="O82" s="1344"/>
      <c r="P82" s="204"/>
    </row>
    <row r="83" spans="12:16" s="1311" customFormat="1">
      <c r="L83" s="1344"/>
      <c r="M83" s="1344"/>
      <c r="N83" s="1344"/>
      <c r="O83" s="1344"/>
      <c r="P83" s="204"/>
    </row>
    <row r="84" spans="12:16" s="1311" customFormat="1">
      <c r="L84" s="1344"/>
      <c r="M84" s="1344"/>
      <c r="N84" s="1344"/>
      <c r="O84" s="1344"/>
      <c r="P84" s="204"/>
    </row>
    <row r="85" spans="12:16" s="1311" customFormat="1">
      <c r="L85" s="1344"/>
      <c r="M85" s="1344"/>
      <c r="N85" s="1344"/>
      <c r="O85" s="1344"/>
      <c r="P85" s="204"/>
    </row>
    <row r="86" spans="12:16" s="1311" customFormat="1">
      <c r="L86" s="1344"/>
      <c r="M86" s="1344"/>
      <c r="N86" s="1344"/>
      <c r="O86" s="1344"/>
      <c r="P86" s="204"/>
    </row>
    <row r="87" spans="12:16" s="1311" customFormat="1">
      <c r="L87" s="1344"/>
      <c r="M87" s="1344"/>
      <c r="N87" s="1344"/>
      <c r="O87" s="1344"/>
      <c r="P87" s="204"/>
    </row>
    <row r="88" spans="12:16" s="1311" customFormat="1">
      <c r="L88" s="1344"/>
      <c r="M88" s="1344"/>
      <c r="N88" s="1344"/>
      <c r="O88" s="1344"/>
      <c r="P88" s="204"/>
    </row>
    <row r="89" spans="12:16" s="1311" customFormat="1">
      <c r="L89" s="1344"/>
      <c r="M89" s="1344"/>
      <c r="N89" s="1344"/>
      <c r="O89" s="1344"/>
      <c r="P89" s="204"/>
    </row>
    <row r="90" spans="12:16" s="1311" customFormat="1">
      <c r="L90" s="1344"/>
      <c r="M90" s="1344"/>
      <c r="N90" s="1344"/>
      <c r="O90" s="1344"/>
      <c r="P90" s="204"/>
    </row>
    <row r="91" spans="12:16" s="1311" customFormat="1">
      <c r="L91" s="1344"/>
      <c r="M91" s="1344"/>
      <c r="N91" s="1344"/>
      <c r="O91" s="1344"/>
      <c r="P91" s="204"/>
    </row>
    <row r="92" spans="12:16" s="1311" customFormat="1">
      <c r="L92" s="1344"/>
      <c r="M92" s="1344"/>
      <c r="N92" s="1344"/>
      <c r="O92" s="1344"/>
      <c r="P92" s="204"/>
    </row>
    <row r="93" spans="12:16" s="1311" customFormat="1">
      <c r="L93" s="1344"/>
      <c r="M93" s="1344"/>
      <c r="N93" s="1344"/>
      <c r="O93" s="1344"/>
      <c r="P93" s="204"/>
    </row>
    <row r="94" spans="12:16" s="1311" customFormat="1">
      <c r="L94" s="1344"/>
      <c r="M94" s="1344"/>
      <c r="N94" s="1344"/>
      <c r="O94" s="1344"/>
      <c r="P94" s="204"/>
    </row>
    <row r="95" spans="12:16" s="1311" customFormat="1">
      <c r="L95" s="1344"/>
      <c r="M95" s="1344"/>
      <c r="N95" s="1344"/>
      <c r="O95" s="1344"/>
      <c r="P95" s="204"/>
    </row>
    <row r="96" spans="12:16" s="1311" customFormat="1">
      <c r="L96" s="1344"/>
      <c r="M96" s="1344"/>
      <c r="N96" s="1344"/>
      <c r="O96" s="1344"/>
      <c r="P96" s="204"/>
    </row>
    <row r="97" spans="2:84" s="1344" customFormat="1">
      <c r="B97" s="1311"/>
      <c r="C97" s="1311"/>
      <c r="D97" s="1311"/>
      <c r="E97" s="1311"/>
      <c r="F97" s="1311"/>
      <c r="G97" s="1311"/>
      <c r="H97" s="1311"/>
      <c r="I97" s="1311"/>
      <c r="J97" s="1311"/>
      <c r="K97" s="1311"/>
      <c r="P97" s="204"/>
      <c r="Q97" s="1311"/>
      <c r="R97" s="1311"/>
      <c r="S97" s="1311"/>
      <c r="T97" s="1311"/>
      <c r="U97" s="1311"/>
      <c r="V97" s="1311"/>
      <c r="W97" s="1311"/>
      <c r="X97" s="1311"/>
      <c r="Y97" s="1311"/>
      <c r="Z97" s="1311"/>
      <c r="AA97" s="1311"/>
      <c r="AB97" s="1311"/>
      <c r="AC97" s="1311"/>
      <c r="AD97" s="1311"/>
      <c r="AE97" s="1311"/>
      <c r="AF97" s="1311"/>
      <c r="AG97" s="1311"/>
      <c r="AH97" s="1311"/>
      <c r="AI97" s="1311"/>
      <c r="AJ97" s="1311"/>
      <c r="AK97" s="1311"/>
      <c r="AL97" s="1311"/>
      <c r="AM97" s="1311"/>
      <c r="AN97" s="1311"/>
      <c r="AO97" s="1311"/>
      <c r="AP97" s="1311"/>
      <c r="AQ97" s="1311"/>
      <c r="AR97" s="1311"/>
      <c r="AS97" s="1311"/>
      <c r="AT97" s="1311"/>
      <c r="AU97" s="1311"/>
      <c r="AV97" s="1311"/>
      <c r="AW97" s="1311"/>
      <c r="AX97" s="1311"/>
      <c r="AY97" s="1311"/>
      <c r="AZ97" s="1311"/>
      <c r="BA97" s="1311"/>
      <c r="BB97" s="1311"/>
      <c r="BC97" s="1311"/>
      <c r="BD97" s="1311"/>
      <c r="BE97" s="1311"/>
      <c r="BF97" s="1311"/>
      <c r="BG97" s="1311"/>
      <c r="BH97" s="1311"/>
      <c r="BI97" s="1311"/>
      <c r="BJ97" s="1311"/>
      <c r="BK97" s="1311"/>
      <c r="BL97" s="1311"/>
      <c r="BM97" s="1311"/>
      <c r="BN97" s="1311"/>
      <c r="BO97" s="1311"/>
      <c r="BP97" s="1311"/>
      <c r="BQ97" s="1311"/>
      <c r="BR97" s="1311"/>
      <c r="BS97" s="1311"/>
      <c r="BT97" s="1311"/>
      <c r="BU97" s="1311"/>
      <c r="BV97" s="1311"/>
      <c r="BW97" s="1311"/>
      <c r="BX97" s="1311"/>
      <c r="BY97" s="1311"/>
      <c r="BZ97" s="1311"/>
      <c r="CA97" s="1311"/>
      <c r="CB97" s="1311"/>
      <c r="CC97" s="1311"/>
      <c r="CD97" s="1311"/>
      <c r="CE97" s="1311"/>
      <c r="CF97" s="1311"/>
    </row>
    <row r="98" spans="2:84" s="1344" customFormat="1">
      <c r="B98" s="1311"/>
      <c r="C98" s="1311"/>
      <c r="D98" s="1311"/>
      <c r="E98" s="1311"/>
      <c r="F98" s="1311"/>
      <c r="G98" s="1311"/>
      <c r="H98" s="1311"/>
      <c r="I98" s="1311"/>
      <c r="J98" s="1311"/>
      <c r="K98" s="1311"/>
      <c r="P98" s="204"/>
      <c r="Q98" s="1311"/>
      <c r="R98" s="1311"/>
      <c r="S98" s="1311"/>
      <c r="T98" s="1311"/>
      <c r="U98" s="1311"/>
      <c r="V98" s="1311"/>
      <c r="W98" s="1311"/>
      <c r="X98" s="1311"/>
      <c r="Y98" s="1311"/>
      <c r="Z98" s="1311"/>
      <c r="AA98" s="1311"/>
      <c r="AB98" s="1311"/>
      <c r="AC98" s="1311"/>
      <c r="AD98" s="1311"/>
      <c r="AE98" s="1311"/>
      <c r="AF98" s="1311"/>
      <c r="AG98" s="1311"/>
      <c r="AH98" s="1311"/>
      <c r="AI98" s="1311"/>
      <c r="AJ98" s="1311"/>
      <c r="AK98" s="1311"/>
      <c r="AL98" s="1311"/>
      <c r="AM98" s="1311"/>
      <c r="AN98" s="1311"/>
      <c r="AO98" s="1311"/>
      <c r="AP98" s="1311"/>
      <c r="AQ98" s="1311"/>
      <c r="AR98" s="1311"/>
      <c r="AS98" s="1311"/>
      <c r="AT98" s="1311"/>
      <c r="AU98" s="1311"/>
      <c r="AV98" s="1311"/>
      <c r="AW98" s="1311"/>
      <c r="AX98" s="1311"/>
      <c r="AY98" s="1311"/>
      <c r="AZ98" s="1311"/>
      <c r="BA98" s="1311"/>
      <c r="BB98" s="1311"/>
      <c r="BC98" s="1311"/>
      <c r="BD98" s="1311"/>
      <c r="BE98" s="1311"/>
      <c r="BF98" s="1311"/>
      <c r="BG98" s="1311"/>
      <c r="BH98" s="1311"/>
      <c r="BI98" s="1311"/>
      <c r="BJ98" s="1311"/>
      <c r="BK98" s="1311"/>
      <c r="BL98" s="1311"/>
      <c r="BM98" s="1311"/>
      <c r="BN98" s="1311"/>
      <c r="BO98" s="1311"/>
      <c r="BP98" s="1311"/>
      <c r="BQ98" s="1311"/>
      <c r="BR98" s="1311"/>
      <c r="BS98" s="1311"/>
      <c r="BT98" s="1311"/>
      <c r="BU98" s="1311"/>
      <c r="BV98" s="1311"/>
      <c r="BW98" s="1311"/>
      <c r="BX98" s="1311"/>
      <c r="BY98" s="1311"/>
      <c r="BZ98" s="1311"/>
      <c r="CA98" s="1311"/>
      <c r="CB98" s="1311"/>
      <c r="CC98" s="1311"/>
      <c r="CD98" s="1311"/>
      <c r="CE98" s="1311"/>
      <c r="CF98" s="1311"/>
    </row>
    <row r="99" spans="2:84" s="1344" customFormat="1">
      <c r="B99" s="1311"/>
      <c r="C99" s="1311"/>
      <c r="D99" s="1311"/>
      <c r="E99" s="1311"/>
      <c r="F99" s="1311"/>
      <c r="G99" s="1311"/>
      <c r="H99" s="1311"/>
      <c r="I99" s="1311"/>
      <c r="J99" s="1311"/>
      <c r="K99" s="1311"/>
      <c r="P99" s="204"/>
      <c r="Q99" s="1311"/>
      <c r="R99" s="1311"/>
      <c r="S99" s="1311"/>
      <c r="T99" s="1311"/>
      <c r="U99" s="1311"/>
      <c r="V99" s="1311"/>
      <c r="W99" s="1311"/>
      <c r="X99" s="1311"/>
      <c r="Y99" s="1311"/>
      <c r="Z99" s="1311"/>
      <c r="AA99" s="1311"/>
      <c r="AB99" s="1311"/>
      <c r="AC99" s="1311"/>
      <c r="AD99" s="1311"/>
      <c r="AE99" s="1311"/>
      <c r="AF99" s="1311"/>
      <c r="AG99" s="1311"/>
      <c r="AH99" s="1311"/>
      <c r="AI99" s="1311"/>
      <c r="AJ99" s="1311"/>
      <c r="AK99" s="1311"/>
      <c r="AL99" s="1311"/>
      <c r="AM99" s="1311"/>
      <c r="AN99" s="1311"/>
      <c r="AO99" s="1311"/>
      <c r="AP99" s="1311"/>
      <c r="AQ99" s="1311"/>
      <c r="AR99" s="1311"/>
      <c r="AS99" s="1311"/>
      <c r="AT99" s="1311"/>
      <c r="AU99" s="1311"/>
      <c r="AV99" s="1311"/>
      <c r="AW99" s="1311"/>
      <c r="AX99" s="1311"/>
      <c r="AY99" s="1311"/>
      <c r="AZ99" s="1311"/>
      <c r="BA99" s="1311"/>
      <c r="BB99" s="1311"/>
      <c r="BC99" s="1311"/>
      <c r="BD99" s="1311"/>
      <c r="BE99" s="1311"/>
      <c r="BF99" s="1311"/>
      <c r="BG99" s="1311"/>
      <c r="BH99" s="1311"/>
      <c r="BI99" s="1311"/>
      <c r="BJ99" s="1311"/>
      <c r="BK99" s="1311"/>
      <c r="BL99" s="1311"/>
      <c r="BM99" s="1311"/>
      <c r="BN99" s="1311"/>
      <c r="BO99" s="1311"/>
      <c r="BP99" s="1311"/>
      <c r="BQ99" s="1311"/>
      <c r="BR99" s="1311"/>
      <c r="BS99" s="1311"/>
      <c r="BT99" s="1311"/>
      <c r="BU99" s="1311"/>
      <c r="BV99" s="1311"/>
      <c r="BW99" s="1311"/>
      <c r="BX99" s="1311"/>
      <c r="BY99" s="1311"/>
      <c r="BZ99" s="1311"/>
      <c r="CA99" s="1311"/>
      <c r="CB99" s="1311"/>
      <c r="CC99" s="1311"/>
      <c r="CD99" s="1311"/>
      <c r="CE99" s="1311"/>
      <c r="CF99" s="1311"/>
    </row>
    <row r="100" spans="2:84" s="1344" customFormat="1">
      <c r="B100" s="1311"/>
      <c r="C100" s="1311"/>
      <c r="D100" s="1311"/>
      <c r="E100" s="1311"/>
      <c r="F100" s="1311"/>
      <c r="G100" s="1311"/>
      <c r="H100" s="1311"/>
      <c r="I100" s="1311"/>
      <c r="J100" s="1311"/>
      <c r="K100" s="1311"/>
      <c r="P100" s="204"/>
      <c r="Q100" s="1311"/>
      <c r="R100" s="1311"/>
      <c r="S100" s="1311"/>
      <c r="T100" s="1311"/>
      <c r="U100" s="1311"/>
      <c r="V100" s="1311"/>
      <c r="W100" s="1311"/>
      <c r="X100" s="1311"/>
      <c r="Y100" s="1311"/>
      <c r="Z100" s="1311"/>
      <c r="AA100" s="1311"/>
      <c r="AB100" s="1311"/>
      <c r="AC100" s="1311"/>
      <c r="AD100" s="1311"/>
      <c r="AE100" s="1311"/>
      <c r="AF100" s="1311"/>
      <c r="AG100" s="1311"/>
      <c r="AH100" s="1311"/>
      <c r="AI100" s="1311"/>
      <c r="AJ100" s="1311"/>
      <c r="AK100" s="1311"/>
      <c r="AL100" s="1311"/>
      <c r="AM100" s="1311"/>
      <c r="AN100" s="1311"/>
      <c r="AO100" s="1311"/>
      <c r="AP100" s="1311"/>
      <c r="AQ100" s="1311"/>
      <c r="AR100" s="1311"/>
      <c r="AS100" s="1311"/>
      <c r="AT100" s="1311"/>
      <c r="AU100" s="1311"/>
      <c r="AV100" s="1311"/>
      <c r="AW100" s="1311"/>
      <c r="AX100" s="1311"/>
      <c r="AY100" s="1311"/>
      <c r="AZ100" s="1311"/>
      <c r="BA100" s="1311"/>
      <c r="BB100" s="1311"/>
      <c r="BC100" s="1311"/>
      <c r="BD100" s="1311"/>
      <c r="BE100" s="1311"/>
      <c r="BF100" s="1311"/>
      <c r="BG100" s="1311"/>
      <c r="BH100" s="1311"/>
      <c r="BI100" s="1311"/>
      <c r="BJ100" s="1311"/>
      <c r="BK100" s="1311"/>
      <c r="BL100" s="1311"/>
      <c r="BM100" s="1311"/>
      <c r="BN100" s="1311"/>
      <c r="BO100" s="1311"/>
      <c r="BP100" s="1311"/>
      <c r="BQ100" s="1311"/>
      <c r="BR100" s="1311"/>
      <c r="BS100" s="1311"/>
      <c r="BT100" s="1311"/>
      <c r="BU100" s="1311"/>
      <c r="BV100" s="1311"/>
      <c r="BW100" s="1311"/>
      <c r="BX100" s="1311"/>
      <c r="BY100" s="1311"/>
      <c r="BZ100" s="1311"/>
      <c r="CA100" s="1311"/>
      <c r="CB100" s="1311"/>
      <c r="CC100" s="1311"/>
      <c r="CD100" s="1311"/>
      <c r="CE100" s="1311"/>
      <c r="CF100" s="1311"/>
    </row>
    <row r="101" spans="2:84" s="1344" customFormat="1">
      <c r="B101" s="1311"/>
      <c r="C101" s="1311"/>
      <c r="D101" s="1311"/>
      <c r="E101" s="1311"/>
      <c r="F101" s="1311"/>
      <c r="G101" s="1311"/>
      <c r="H101" s="1311"/>
      <c r="I101" s="1311"/>
      <c r="J101" s="1311"/>
      <c r="K101" s="1311"/>
      <c r="P101" s="204"/>
      <c r="Q101" s="1311"/>
      <c r="R101" s="1311"/>
      <c r="S101" s="1311"/>
      <c r="T101" s="1311"/>
      <c r="U101" s="1311"/>
      <c r="V101" s="1311"/>
      <c r="W101" s="1311"/>
      <c r="X101" s="1311"/>
      <c r="Y101" s="1311"/>
      <c r="Z101" s="1311"/>
      <c r="AA101" s="1311"/>
      <c r="AB101" s="1311"/>
      <c r="AC101" s="1311"/>
      <c r="AD101" s="1311"/>
      <c r="AE101" s="1311"/>
      <c r="AF101" s="1311"/>
      <c r="AG101" s="1311"/>
      <c r="AH101" s="1311"/>
      <c r="AI101" s="1311"/>
      <c r="AJ101" s="1311"/>
      <c r="AK101" s="1311"/>
      <c r="AL101" s="1311"/>
      <c r="AM101" s="1311"/>
      <c r="AN101" s="1311"/>
      <c r="AO101" s="1311"/>
      <c r="AP101" s="1311"/>
      <c r="AQ101" s="1311"/>
      <c r="AR101" s="1311"/>
      <c r="AS101" s="1311"/>
      <c r="AT101" s="1311"/>
      <c r="AU101" s="1311"/>
      <c r="AV101" s="1311"/>
      <c r="AW101" s="1311"/>
      <c r="AX101" s="1311"/>
      <c r="AY101" s="1311"/>
      <c r="AZ101" s="1311"/>
      <c r="BA101" s="1311"/>
      <c r="BB101" s="1311"/>
      <c r="BC101" s="1311"/>
      <c r="BD101" s="1311"/>
      <c r="BE101" s="1311"/>
      <c r="BF101" s="1311"/>
      <c r="BG101" s="1311"/>
      <c r="BH101" s="1311"/>
      <c r="BI101" s="1311"/>
      <c r="BJ101" s="1311"/>
      <c r="BK101" s="1311"/>
      <c r="BL101" s="1311"/>
      <c r="BM101" s="1311"/>
      <c r="BN101" s="1311"/>
      <c r="BO101" s="1311"/>
      <c r="BP101" s="1311"/>
      <c r="BQ101" s="1311"/>
      <c r="BR101" s="1311"/>
      <c r="BS101" s="1311"/>
      <c r="BT101" s="1311"/>
      <c r="BU101" s="1311"/>
      <c r="BV101" s="1311"/>
      <c r="BW101" s="1311"/>
      <c r="BX101" s="1311"/>
      <c r="BY101" s="1311"/>
      <c r="BZ101" s="1311"/>
      <c r="CA101" s="1311"/>
      <c r="CB101" s="1311"/>
      <c r="CC101" s="1311"/>
      <c r="CD101" s="1311"/>
      <c r="CE101" s="1311"/>
      <c r="CF101" s="1311"/>
    </row>
    <row r="102" spans="2:84" s="1344" customFormat="1">
      <c r="B102" s="1311"/>
      <c r="C102" s="1311"/>
      <c r="D102" s="1311"/>
      <c r="E102" s="1311"/>
      <c r="F102" s="1311"/>
      <c r="G102" s="1311"/>
      <c r="H102" s="1311"/>
      <c r="I102" s="1311"/>
      <c r="J102" s="1311"/>
      <c r="K102" s="1311"/>
      <c r="P102" s="204"/>
      <c r="Q102" s="1311"/>
      <c r="R102" s="1311"/>
      <c r="S102" s="1311"/>
      <c r="T102" s="1311"/>
      <c r="U102" s="1311"/>
      <c r="V102" s="1311"/>
      <c r="W102" s="1311"/>
      <c r="X102" s="1311"/>
      <c r="Y102" s="1311"/>
      <c r="Z102" s="1311"/>
      <c r="AA102" s="1311"/>
      <c r="AB102" s="1311"/>
      <c r="AC102" s="1311"/>
      <c r="AD102" s="1311"/>
      <c r="AE102" s="1311"/>
      <c r="AF102" s="1311"/>
      <c r="AG102" s="1311"/>
      <c r="AH102" s="1311"/>
      <c r="AI102" s="1311"/>
      <c r="AJ102" s="1311"/>
      <c r="AK102" s="1311"/>
      <c r="AL102" s="1311"/>
      <c r="AM102" s="1311"/>
      <c r="AN102" s="1311"/>
      <c r="AO102" s="1311"/>
      <c r="AP102" s="1311"/>
      <c r="AQ102" s="1311"/>
      <c r="AR102" s="1311"/>
      <c r="AS102" s="1311"/>
      <c r="AT102" s="1311"/>
      <c r="AU102" s="1311"/>
      <c r="AV102" s="1311"/>
      <c r="AW102" s="1311"/>
      <c r="AX102" s="1311"/>
      <c r="AY102" s="1311"/>
      <c r="AZ102" s="1311"/>
      <c r="BA102" s="1311"/>
      <c r="BB102" s="1311"/>
      <c r="BC102" s="1311"/>
      <c r="BD102" s="1311"/>
      <c r="BE102" s="1311"/>
      <c r="BF102" s="1311"/>
      <c r="BG102" s="1311"/>
      <c r="BH102" s="1311"/>
      <c r="BI102" s="1311"/>
      <c r="BJ102" s="1311"/>
      <c r="BK102" s="1311"/>
      <c r="BL102" s="1311"/>
      <c r="BM102" s="1311"/>
      <c r="BN102" s="1311"/>
      <c r="BO102" s="1311"/>
      <c r="BP102" s="1311"/>
      <c r="BQ102" s="1311"/>
      <c r="BR102" s="1311"/>
      <c r="BS102" s="1311"/>
      <c r="BT102" s="1311"/>
      <c r="BU102" s="1311"/>
      <c r="BV102" s="1311"/>
      <c r="BW102" s="1311"/>
      <c r="BX102" s="1311"/>
      <c r="BY102" s="1311"/>
      <c r="BZ102" s="1311"/>
      <c r="CA102" s="1311"/>
      <c r="CB102" s="1311"/>
      <c r="CC102" s="1311"/>
      <c r="CD102" s="1311"/>
      <c r="CE102" s="1311"/>
      <c r="CF102" s="1311"/>
    </row>
    <row r="103" spans="2:84" s="1344" customFormat="1">
      <c r="B103" s="1311"/>
      <c r="C103" s="1311"/>
      <c r="D103" s="1311"/>
      <c r="E103" s="1311"/>
      <c r="F103" s="1311"/>
      <c r="G103" s="1311"/>
      <c r="H103" s="1311"/>
      <c r="I103" s="1311"/>
      <c r="J103" s="1311"/>
      <c r="K103" s="1311"/>
      <c r="P103" s="204"/>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row>
    <row r="104" spans="2:84" s="1344" customFormat="1">
      <c r="B104" s="1311"/>
      <c r="C104" s="1311"/>
      <c r="D104" s="1311"/>
      <c r="E104" s="1311"/>
      <c r="F104" s="1311"/>
      <c r="G104" s="1311"/>
      <c r="H104" s="1311"/>
      <c r="I104" s="1311"/>
      <c r="J104" s="1311"/>
      <c r="K104" s="1311"/>
      <c r="P104" s="204"/>
      <c r="Q104" s="1311"/>
      <c r="R104" s="1311"/>
      <c r="S104" s="1311"/>
      <c r="T104" s="1311"/>
      <c r="U104" s="1311"/>
      <c r="V104" s="1311"/>
      <c r="W104" s="1311"/>
      <c r="X104" s="1311"/>
      <c r="Y104" s="1311"/>
      <c r="Z104" s="1311"/>
      <c r="AA104" s="1311"/>
      <c r="AB104" s="1311"/>
      <c r="AC104" s="1311"/>
      <c r="AD104" s="1311"/>
      <c r="AE104" s="1311"/>
      <c r="AF104" s="1311"/>
      <c r="AG104" s="1311"/>
      <c r="AH104" s="1311"/>
      <c r="AI104" s="1311"/>
      <c r="AJ104" s="1311"/>
      <c r="AK104" s="1311"/>
      <c r="AL104" s="1311"/>
      <c r="AM104" s="1311"/>
      <c r="AN104" s="1311"/>
      <c r="AO104" s="1311"/>
      <c r="AP104" s="1311"/>
      <c r="AQ104" s="1311"/>
      <c r="AR104" s="1311"/>
      <c r="AS104" s="1311"/>
      <c r="AT104" s="1311"/>
      <c r="AU104" s="1311"/>
      <c r="AV104" s="1311"/>
      <c r="AW104" s="1311"/>
      <c r="AX104" s="1311"/>
      <c r="AY104" s="1311"/>
      <c r="AZ104" s="1311"/>
      <c r="BA104" s="1311"/>
      <c r="BB104" s="1311"/>
      <c r="BC104" s="1311"/>
      <c r="BD104" s="1311"/>
      <c r="BE104" s="1311"/>
      <c r="BF104" s="1311"/>
      <c r="BG104" s="1311"/>
      <c r="BH104" s="1311"/>
      <c r="BI104" s="1311"/>
      <c r="BJ104" s="1311"/>
      <c r="BK104" s="1311"/>
      <c r="BL104" s="1311"/>
      <c r="BM104" s="1311"/>
      <c r="BN104" s="1311"/>
      <c r="BO104" s="1311"/>
      <c r="BP104" s="1311"/>
      <c r="BQ104" s="1311"/>
      <c r="BR104" s="1311"/>
      <c r="BS104" s="1311"/>
      <c r="BT104" s="1311"/>
      <c r="BU104" s="1311"/>
      <c r="BV104" s="1311"/>
      <c r="BW104" s="1311"/>
      <c r="BX104" s="1311"/>
      <c r="BY104" s="1311"/>
      <c r="BZ104" s="1311"/>
      <c r="CA104" s="1311"/>
      <c r="CB104" s="1311"/>
      <c r="CC104" s="1311"/>
      <c r="CD104" s="1311"/>
      <c r="CE104" s="1311"/>
      <c r="CF104" s="1311"/>
    </row>
    <row r="105" spans="2:84" s="1344" customFormat="1">
      <c r="B105" s="1311"/>
      <c r="C105" s="1311"/>
      <c r="D105" s="1311"/>
      <c r="E105" s="1311"/>
      <c r="F105" s="1311"/>
      <c r="G105" s="1311"/>
      <c r="H105" s="1311"/>
      <c r="I105" s="1311"/>
      <c r="J105" s="1311"/>
      <c r="K105" s="1311"/>
      <c r="P105" s="204"/>
      <c r="Q105" s="1311"/>
      <c r="R105" s="1311"/>
      <c r="S105" s="1311"/>
      <c r="T105" s="1311"/>
      <c r="U105" s="1311"/>
      <c r="V105" s="1311"/>
      <c r="W105" s="1311"/>
      <c r="X105" s="1311"/>
      <c r="Y105" s="1311"/>
      <c r="Z105" s="1311"/>
      <c r="AA105" s="1311"/>
      <c r="AB105" s="1311"/>
      <c r="AC105" s="1311"/>
      <c r="AD105" s="1311"/>
      <c r="AE105" s="1311"/>
      <c r="AF105" s="1311"/>
      <c r="AG105" s="1311"/>
      <c r="AH105" s="1311"/>
      <c r="AI105" s="1311"/>
      <c r="AJ105" s="1311"/>
      <c r="AK105" s="1311"/>
      <c r="AL105" s="1311"/>
      <c r="AM105" s="1311"/>
      <c r="AN105" s="1311"/>
      <c r="AO105" s="1311"/>
      <c r="AP105" s="1311"/>
      <c r="AQ105" s="1311"/>
      <c r="AR105" s="1311"/>
      <c r="AS105" s="1311"/>
      <c r="AT105" s="1311"/>
      <c r="AU105" s="1311"/>
      <c r="AV105" s="1311"/>
      <c r="AW105" s="1311"/>
      <c r="AX105" s="1311"/>
      <c r="AY105" s="1311"/>
      <c r="AZ105" s="1311"/>
      <c r="BA105" s="1311"/>
      <c r="BB105" s="1311"/>
      <c r="BC105" s="1311"/>
      <c r="BD105" s="1311"/>
      <c r="BE105" s="1311"/>
      <c r="BF105" s="1311"/>
      <c r="BG105" s="1311"/>
      <c r="BH105" s="1311"/>
      <c r="BI105" s="1311"/>
      <c r="BJ105" s="1311"/>
      <c r="BK105" s="1311"/>
      <c r="BL105" s="1311"/>
      <c r="BM105" s="1311"/>
      <c r="BN105" s="1311"/>
      <c r="BO105" s="1311"/>
      <c r="BP105" s="1311"/>
      <c r="BQ105" s="1311"/>
      <c r="BR105" s="1311"/>
      <c r="BS105" s="1311"/>
      <c r="BT105" s="1311"/>
      <c r="BU105" s="1311"/>
      <c r="BV105" s="1311"/>
      <c r="BW105" s="1311"/>
      <c r="BX105" s="1311"/>
      <c r="BY105" s="1311"/>
      <c r="BZ105" s="1311"/>
      <c r="CA105" s="1311"/>
      <c r="CB105" s="1311"/>
      <c r="CC105" s="1311"/>
      <c r="CD105" s="1311"/>
      <c r="CE105" s="1311"/>
      <c r="CF105" s="1311"/>
    </row>
    <row r="106" spans="2:84" s="1344" customFormat="1">
      <c r="B106" s="1311"/>
      <c r="C106" s="1311"/>
      <c r="D106" s="1311"/>
      <c r="E106" s="1311"/>
      <c r="F106" s="1311"/>
      <c r="G106" s="1311"/>
      <c r="H106" s="1311"/>
      <c r="I106" s="1311"/>
      <c r="J106" s="1311"/>
      <c r="K106" s="1311"/>
      <c r="P106" s="204"/>
      <c r="Q106" s="1311"/>
      <c r="R106" s="1311"/>
      <c r="S106" s="1311"/>
      <c r="T106" s="1311"/>
      <c r="U106" s="1311"/>
      <c r="V106" s="1311"/>
      <c r="W106" s="1311"/>
      <c r="X106" s="1311"/>
      <c r="Y106" s="1311"/>
      <c r="Z106" s="1311"/>
      <c r="AA106" s="1311"/>
      <c r="AB106" s="1311"/>
      <c r="AC106" s="1311"/>
      <c r="AD106" s="1311"/>
      <c r="AE106" s="1311"/>
      <c r="AF106" s="1311"/>
      <c r="AG106" s="1311"/>
      <c r="AH106" s="1311"/>
      <c r="AI106" s="1311"/>
      <c r="AJ106" s="1311"/>
      <c r="AK106" s="1311"/>
      <c r="AL106" s="1311"/>
      <c r="AM106" s="1311"/>
      <c r="AN106" s="1311"/>
      <c r="AO106" s="1311"/>
      <c r="AP106" s="1311"/>
      <c r="AQ106" s="1311"/>
      <c r="AR106" s="1311"/>
      <c r="AS106" s="1311"/>
      <c r="AT106" s="1311"/>
      <c r="AU106" s="1311"/>
      <c r="AV106" s="1311"/>
      <c r="AW106" s="1311"/>
      <c r="AX106" s="1311"/>
      <c r="AY106" s="1311"/>
      <c r="AZ106" s="1311"/>
      <c r="BA106" s="1311"/>
      <c r="BB106" s="1311"/>
      <c r="BC106" s="1311"/>
      <c r="BD106" s="1311"/>
      <c r="BE106" s="1311"/>
      <c r="BF106" s="1311"/>
      <c r="BG106" s="1311"/>
      <c r="BH106" s="1311"/>
      <c r="BI106" s="1311"/>
      <c r="BJ106" s="1311"/>
      <c r="BK106" s="1311"/>
      <c r="BL106" s="1311"/>
      <c r="BM106" s="1311"/>
      <c r="BN106" s="1311"/>
      <c r="BO106" s="1311"/>
      <c r="BP106" s="1311"/>
      <c r="BQ106" s="1311"/>
      <c r="BR106" s="1311"/>
      <c r="BS106" s="1311"/>
      <c r="BT106" s="1311"/>
      <c r="BU106" s="1311"/>
      <c r="BV106" s="1311"/>
      <c r="BW106" s="1311"/>
      <c r="BX106" s="1311"/>
      <c r="BY106" s="1311"/>
      <c r="BZ106" s="1311"/>
      <c r="CA106" s="1311"/>
      <c r="CB106" s="1311"/>
      <c r="CC106" s="1311"/>
      <c r="CD106" s="1311"/>
      <c r="CE106" s="1311"/>
      <c r="CF106" s="1311"/>
    </row>
    <row r="107" spans="2:84" s="1344" customFormat="1">
      <c r="B107" s="1311"/>
      <c r="C107" s="1311"/>
      <c r="D107" s="1311"/>
      <c r="E107" s="1311"/>
      <c r="F107" s="1311"/>
      <c r="G107" s="1311"/>
      <c r="H107" s="1311"/>
      <c r="I107" s="1311"/>
      <c r="J107" s="1311"/>
      <c r="K107" s="1311"/>
      <c r="P107" s="204"/>
      <c r="Q107" s="1311"/>
      <c r="R107" s="1311"/>
      <c r="S107" s="1311"/>
      <c r="T107" s="1311"/>
      <c r="U107" s="1311"/>
      <c r="V107" s="1311"/>
      <c r="W107" s="1311"/>
      <c r="X107" s="1311"/>
      <c r="Y107" s="1311"/>
      <c r="Z107" s="1311"/>
      <c r="AA107" s="1311"/>
      <c r="AB107" s="1311"/>
      <c r="AC107" s="1311"/>
      <c r="AD107" s="1311"/>
      <c r="AE107" s="1311"/>
      <c r="AF107" s="1311"/>
      <c r="AG107" s="1311"/>
      <c r="AH107" s="1311"/>
      <c r="AI107" s="1311"/>
      <c r="AJ107" s="1311"/>
      <c r="AK107" s="1311"/>
      <c r="AL107" s="1311"/>
      <c r="AM107" s="1311"/>
      <c r="AN107" s="1311"/>
      <c r="AO107" s="1311"/>
      <c r="AP107" s="1311"/>
      <c r="AQ107" s="1311"/>
      <c r="AR107" s="1311"/>
      <c r="AS107" s="1311"/>
      <c r="AT107" s="1311"/>
      <c r="AU107" s="1311"/>
      <c r="AV107" s="1311"/>
      <c r="AW107" s="1311"/>
      <c r="AX107" s="1311"/>
      <c r="AY107" s="1311"/>
      <c r="AZ107" s="1311"/>
      <c r="BA107" s="1311"/>
      <c r="BB107" s="1311"/>
      <c r="BC107" s="1311"/>
      <c r="BD107" s="1311"/>
      <c r="BE107" s="1311"/>
      <c r="BF107" s="1311"/>
      <c r="BG107" s="1311"/>
      <c r="BH107" s="1311"/>
      <c r="BI107" s="1311"/>
      <c r="BJ107" s="1311"/>
      <c r="BK107" s="1311"/>
      <c r="BL107" s="1311"/>
      <c r="BM107" s="1311"/>
      <c r="BN107" s="1311"/>
      <c r="BO107" s="1311"/>
      <c r="BP107" s="1311"/>
      <c r="BQ107" s="1311"/>
      <c r="BR107" s="1311"/>
      <c r="BS107" s="1311"/>
      <c r="BT107" s="1311"/>
      <c r="BU107" s="1311"/>
      <c r="BV107" s="1311"/>
      <c r="BW107" s="1311"/>
      <c r="BX107" s="1311"/>
      <c r="BY107" s="1311"/>
      <c r="BZ107" s="1311"/>
      <c r="CA107" s="1311"/>
      <c r="CB107" s="1311"/>
      <c r="CC107" s="1311"/>
      <c r="CD107" s="1311"/>
      <c r="CE107" s="1311"/>
      <c r="CF107" s="1311"/>
    </row>
    <row r="108" spans="2:84" s="1344" customFormat="1">
      <c r="B108" s="1311"/>
      <c r="C108" s="1311"/>
      <c r="D108" s="1311"/>
      <c r="E108" s="1311"/>
      <c r="F108" s="1311"/>
      <c r="G108" s="1311"/>
      <c r="H108" s="1311"/>
      <c r="I108" s="1311"/>
      <c r="J108" s="1311"/>
      <c r="K108" s="1311"/>
      <c r="P108" s="204"/>
      <c r="Q108" s="1311"/>
      <c r="R108" s="1311"/>
      <c r="S108" s="1311"/>
      <c r="T108" s="1311"/>
      <c r="U108" s="1311"/>
      <c r="V108" s="1311"/>
      <c r="W108" s="1311"/>
      <c r="X108" s="1311"/>
      <c r="Y108" s="1311"/>
      <c r="Z108" s="1311"/>
      <c r="AA108" s="1311"/>
      <c r="AB108" s="1311"/>
      <c r="AC108" s="1311"/>
      <c r="AD108" s="1311"/>
      <c r="AE108" s="1311"/>
      <c r="AF108" s="1311"/>
      <c r="AG108" s="1311"/>
      <c r="AH108" s="1311"/>
      <c r="AI108" s="1311"/>
      <c r="AJ108" s="1311"/>
      <c r="AK108" s="1311"/>
      <c r="AL108" s="1311"/>
      <c r="AM108" s="1311"/>
      <c r="AN108" s="1311"/>
      <c r="AO108" s="1311"/>
      <c r="AP108" s="1311"/>
      <c r="AQ108" s="1311"/>
      <c r="AR108" s="1311"/>
      <c r="AS108" s="1311"/>
      <c r="AT108" s="1311"/>
      <c r="AU108" s="1311"/>
      <c r="AV108" s="1311"/>
      <c r="AW108" s="1311"/>
      <c r="AX108" s="1311"/>
      <c r="AY108" s="1311"/>
      <c r="AZ108" s="1311"/>
      <c r="BA108" s="1311"/>
      <c r="BB108" s="1311"/>
      <c r="BC108" s="1311"/>
      <c r="BD108" s="1311"/>
      <c r="BE108" s="1311"/>
      <c r="BF108" s="1311"/>
      <c r="BG108" s="1311"/>
      <c r="BH108" s="1311"/>
      <c r="BI108" s="1311"/>
      <c r="BJ108" s="1311"/>
      <c r="BK108" s="1311"/>
      <c r="BL108" s="1311"/>
      <c r="BM108" s="1311"/>
      <c r="BN108" s="1311"/>
      <c r="BO108" s="1311"/>
      <c r="BP108" s="1311"/>
      <c r="BQ108" s="1311"/>
      <c r="BR108" s="1311"/>
      <c r="BS108" s="1311"/>
      <c r="BT108" s="1311"/>
      <c r="BU108" s="1311"/>
      <c r="BV108" s="1311"/>
      <c r="BW108" s="1311"/>
      <c r="BX108" s="1311"/>
      <c r="BY108" s="1311"/>
      <c r="BZ108" s="1311"/>
      <c r="CA108" s="1311"/>
      <c r="CB108" s="1311"/>
      <c r="CC108" s="1311"/>
      <c r="CD108" s="1311"/>
      <c r="CE108" s="1311"/>
      <c r="CF108" s="1311"/>
    </row>
    <row r="109" spans="2:84" s="1344" customFormat="1">
      <c r="B109" s="1311"/>
      <c r="C109" s="1311"/>
      <c r="D109" s="1311"/>
      <c r="E109" s="1311"/>
      <c r="F109" s="1311"/>
      <c r="G109" s="1311"/>
      <c r="H109" s="1311"/>
      <c r="I109" s="1311"/>
      <c r="J109" s="1311"/>
      <c r="K109" s="1311"/>
      <c r="P109" s="204"/>
      <c r="Q109" s="1311"/>
      <c r="R109" s="1311"/>
      <c r="S109" s="1311"/>
      <c r="T109" s="1311"/>
      <c r="U109" s="1311"/>
      <c r="V109" s="1311"/>
      <c r="W109" s="1311"/>
      <c r="X109" s="1311"/>
      <c r="Y109" s="1311"/>
      <c r="Z109" s="1311"/>
      <c r="AA109" s="1311"/>
      <c r="AB109" s="1311"/>
      <c r="AC109" s="1311"/>
      <c r="AD109" s="1311"/>
      <c r="AE109" s="1311"/>
      <c r="AF109" s="1311"/>
      <c r="AG109" s="1311"/>
      <c r="AH109" s="1311"/>
      <c r="AI109" s="1311"/>
      <c r="AJ109" s="1311"/>
      <c r="AK109" s="1311"/>
      <c r="AL109" s="1311"/>
      <c r="AM109" s="1311"/>
      <c r="AN109" s="1311"/>
      <c r="AO109" s="1311"/>
      <c r="AP109" s="1311"/>
      <c r="AQ109" s="1311"/>
      <c r="AR109" s="1311"/>
      <c r="AS109" s="1311"/>
      <c r="AT109" s="1311"/>
      <c r="AU109" s="1311"/>
      <c r="AV109" s="1311"/>
      <c r="AW109" s="1311"/>
      <c r="AX109" s="1311"/>
      <c r="AY109" s="1311"/>
      <c r="AZ109" s="1311"/>
      <c r="BA109" s="1311"/>
      <c r="BB109" s="1311"/>
      <c r="BC109" s="1311"/>
      <c r="BD109" s="1311"/>
      <c r="BE109" s="1311"/>
      <c r="BF109" s="1311"/>
      <c r="BG109" s="1311"/>
      <c r="BH109" s="1311"/>
      <c r="BI109" s="1311"/>
      <c r="BJ109" s="1311"/>
      <c r="BK109" s="1311"/>
      <c r="BL109" s="1311"/>
      <c r="BM109" s="1311"/>
      <c r="BN109" s="1311"/>
      <c r="BO109" s="1311"/>
      <c r="BP109" s="1311"/>
      <c r="BQ109" s="1311"/>
      <c r="BR109" s="1311"/>
      <c r="BS109" s="1311"/>
      <c r="BT109" s="1311"/>
      <c r="BU109" s="1311"/>
      <c r="BV109" s="1311"/>
      <c r="BW109" s="1311"/>
      <c r="BX109" s="1311"/>
      <c r="BY109" s="1311"/>
      <c r="BZ109" s="1311"/>
      <c r="CA109" s="1311"/>
      <c r="CB109" s="1311"/>
      <c r="CC109" s="1311"/>
      <c r="CD109" s="1311"/>
      <c r="CE109" s="1311"/>
      <c r="CF109" s="1311"/>
    </row>
    <row r="110" spans="2:84" s="1344" customFormat="1">
      <c r="B110" s="1311"/>
      <c r="C110" s="1311"/>
      <c r="D110" s="1311"/>
      <c r="E110" s="1311"/>
      <c r="F110" s="1311"/>
      <c r="G110" s="1311"/>
      <c r="H110" s="1311"/>
      <c r="I110" s="1311"/>
      <c r="J110" s="1311"/>
      <c r="K110" s="1311"/>
      <c r="P110" s="204"/>
      <c r="Q110" s="1311"/>
      <c r="R110" s="1311"/>
      <c r="S110" s="1311"/>
      <c r="T110" s="1311"/>
      <c r="U110" s="1311"/>
      <c r="V110" s="1311"/>
      <c r="W110" s="1311"/>
      <c r="X110" s="1311"/>
      <c r="Y110" s="1311"/>
      <c r="Z110" s="1311"/>
      <c r="AA110" s="1311"/>
      <c r="AB110" s="1311"/>
      <c r="AC110" s="1311"/>
      <c r="AD110" s="1311"/>
      <c r="AE110" s="1311"/>
      <c r="AF110" s="1311"/>
      <c r="AG110" s="1311"/>
      <c r="AH110" s="1311"/>
      <c r="AI110" s="1311"/>
      <c r="AJ110" s="1311"/>
      <c r="AK110" s="1311"/>
      <c r="AL110" s="1311"/>
      <c r="AM110" s="1311"/>
      <c r="AN110" s="1311"/>
      <c r="AO110" s="1311"/>
      <c r="AP110" s="1311"/>
      <c r="AQ110" s="1311"/>
      <c r="AR110" s="1311"/>
      <c r="AS110" s="1311"/>
      <c r="AT110" s="1311"/>
      <c r="AU110" s="1311"/>
      <c r="AV110" s="1311"/>
      <c r="AW110" s="1311"/>
      <c r="AX110" s="1311"/>
      <c r="AY110" s="1311"/>
      <c r="AZ110" s="1311"/>
      <c r="BA110" s="1311"/>
      <c r="BB110" s="1311"/>
      <c r="BC110" s="1311"/>
      <c r="BD110" s="1311"/>
      <c r="BE110" s="1311"/>
      <c r="BF110" s="1311"/>
      <c r="BG110" s="1311"/>
      <c r="BH110" s="1311"/>
      <c r="BI110" s="1311"/>
      <c r="BJ110" s="1311"/>
      <c r="BK110" s="1311"/>
      <c r="BL110" s="1311"/>
      <c r="BM110" s="1311"/>
      <c r="BN110" s="1311"/>
      <c r="BO110" s="1311"/>
      <c r="BP110" s="1311"/>
      <c r="BQ110" s="1311"/>
      <c r="BR110" s="1311"/>
      <c r="BS110" s="1311"/>
      <c r="BT110" s="1311"/>
      <c r="BU110" s="1311"/>
      <c r="BV110" s="1311"/>
      <c r="BW110" s="1311"/>
      <c r="BX110" s="1311"/>
      <c r="BY110" s="1311"/>
      <c r="BZ110" s="1311"/>
      <c r="CA110" s="1311"/>
      <c r="CB110" s="1311"/>
      <c r="CC110" s="1311"/>
      <c r="CD110" s="1311"/>
      <c r="CE110" s="1311"/>
      <c r="CF110" s="1311"/>
    </row>
    <row r="111" spans="2:84" s="1344" customFormat="1">
      <c r="B111" s="1311"/>
      <c r="C111" s="1311"/>
      <c r="D111" s="1311"/>
      <c r="E111" s="1311"/>
      <c r="F111" s="1311"/>
      <c r="G111" s="1311"/>
      <c r="H111" s="1311"/>
      <c r="I111" s="1311"/>
      <c r="J111" s="1311"/>
      <c r="K111" s="1311"/>
      <c r="P111" s="204"/>
      <c r="Q111" s="1311"/>
      <c r="R111" s="1311"/>
      <c r="S111" s="1311"/>
      <c r="T111" s="1311"/>
      <c r="U111" s="1311"/>
      <c r="V111" s="1311"/>
      <c r="W111" s="1311"/>
      <c r="X111" s="1311"/>
      <c r="Y111" s="1311"/>
      <c r="Z111" s="1311"/>
      <c r="AA111" s="1311"/>
      <c r="AB111" s="1311"/>
      <c r="AC111" s="1311"/>
      <c r="AD111" s="1311"/>
      <c r="AE111" s="1311"/>
      <c r="AF111" s="1311"/>
      <c r="AG111" s="1311"/>
      <c r="AH111" s="1311"/>
      <c r="AI111" s="1311"/>
      <c r="AJ111" s="1311"/>
      <c r="AK111" s="1311"/>
      <c r="AL111" s="1311"/>
      <c r="AM111" s="1311"/>
      <c r="AN111" s="1311"/>
      <c r="AO111" s="1311"/>
      <c r="AP111" s="1311"/>
      <c r="AQ111" s="1311"/>
      <c r="AR111" s="1311"/>
      <c r="AS111" s="1311"/>
      <c r="AT111" s="1311"/>
      <c r="AU111" s="1311"/>
      <c r="AV111" s="1311"/>
      <c r="AW111" s="1311"/>
      <c r="AX111" s="1311"/>
      <c r="AY111" s="1311"/>
      <c r="AZ111" s="1311"/>
      <c r="BA111" s="1311"/>
      <c r="BB111" s="1311"/>
      <c r="BC111" s="1311"/>
      <c r="BD111" s="1311"/>
      <c r="BE111" s="1311"/>
      <c r="BF111" s="1311"/>
      <c r="BG111" s="1311"/>
      <c r="BH111" s="1311"/>
      <c r="BI111" s="1311"/>
      <c r="BJ111" s="1311"/>
      <c r="BK111" s="1311"/>
      <c r="BL111" s="1311"/>
      <c r="BM111" s="1311"/>
      <c r="BN111" s="1311"/>
      <c r="BO111" s="1311"/>
      <c r="BP111" s="1311"/>
      <c r="BQ111" s="1311"/>
      <c r="BR111" s="1311"/>
      <c r="BS111" s="1311"/>
      <c r="BT111" s="1311"/>
      <c r="BU111" s="1311"/>
      <c r="BV111" s="1311"/>
      <c r="BW111" s="1311"/>
      <c r="BX111" s="1311"/>
      <c r="BY111" s="1311"/>
      <c r="BZ111" s="1311"/>
      <c r="CA111" s="1311"/>
      <c r="CB111" s="1311"/>
      <c r="CC111" s="1311"/>
      <c r="CD111" s="1311"/>
      <c r="CE111" s="1311"/>
      <c r="CF111" s="1311"/>
    </row>
    <row r="112" spans="2:84" s="1344" customFormat="1">
      <c r="B112" s="1311"/>
      <c r="C112" s="1311"/>
      <c r="D112" s="1311"/>
      <c r="E112" s="1311"/>
      <c r="F112" s="1311"/>
      <c r="G112" s="1311"/>
      <c r="H112" s="1311"/>
      <c r="I112" s="1311"/>
      <c r="J112" s="1311"/>
      <c r="K112" s="1311"/>
      <c r="P112" s="204"/>
      <c r="Q112" s="1311"/>
      <c r="R112" s="1311"/>
      <c r="S112" s="1311"/>
      <c r="T112" s="1311"/>
      <c r="U112" s="1311"/>
      <c r="V112" s="1311"/>
      <c r="W112" s="1311"/>
      <c r="X112" s="1311"/>
      <c r="Y112" s="1311"/>
      <c r="Z112" s="1311"/>
      <c r="AA112" s="1311"/>
      <c r="AB112" s="1311"/>
      <c r="AC112" s="1311"/>
      <c r="AD112" s="1311"/>
      <c r="AE112" s="1311"/>
      <c r="AF112" s="1311"/>
      <c r="AG112" s="1311"/>
      <c r="AH112" s="1311"/>
      <c r="AI112" s="1311"/>
      <c r="AJ112" s="1311"/>
      <c r="AK112" s="1311"/>
      <c r="AL112" s="1311"/>
      <c r="AM112" s="1311"/>
      <c r="AN112" s="1311"/>
      <c r="AO112" s="1311"/>
      <c r="AP112" s="1311"/>
      <c r="AQ112" s="1311"/>
      <c r="AR112" s="1311"/>
      <c r="AS112" s="1311"/>
      <c r="AT112" s="1311"/>
      <c r="AU112" s="1311"/>
      <c r="AV112" s="1311"/>
      <c r="AW112" s="1311"/>
      <c r="AX112" s="1311"/>
      <c r="AY112" s="1311"/>
      <c r="AZ112" s="1311"/>
      <c r="BA112" s="1311"/>
      <c r="BB112" s="1311"/>
      <c r="BC112" s="1311"/>
      <c r="BD112" s="1311"/>
      <c r="BE112" s="1311"/>
      <c r="BF112" s="1311"/>
      <c r="BG112" s="1311"/>
      <c r="BH112" s="1311"/>
      <c r="BI112" s="1311"/>
      <c r="BJ112" s="1311"/>
      <c r="BK112" s="1311"/>
      <c r="BL112" s="1311"/>
      <c r="BM112" s="1311"/>
      <c r="BN112" s="1311"/>
      <c r="BO112" s="1311"/>
      <c r="BP112" s="1311"/>
      <c r="BQ112" s="1311"/>
      <c r="BR112" s="1311"/>
      <c r="BS112" s="1311"/>
      <c r="BT112" s="1311"/>
      <c r="BU112" s="1311"/>
      <c r="BV112" s="1311"/>
      <c r="BW112" s="1311"/>
      <c r="BX112" s="1311"/>
      <c r="BY112" s="1311"/>
      <c r="BZ112" s="1311"/>
      <c r="CA112" s="1311"/>
      <c r="CB112" s="1311"/>
      <c r="CC112" s="1311"/>
      <c r="CD112" s="1311"/>
      <c r="CE112" s="1311"/>
      <c r="CF112" s="1311"/>
    </row>
    <row r="113" spans="2:84" s="1344" customFormat="1">
      <c r="B113" s="1311"/>
      <c r="C113" s="1311"/>
      <c r="D113" s="1311"/>
      <c r="E113" s="1311"/>
      <c r="F113" s="1311"/>
      <c r="G113" s="1311"/>
      <c r="H113" s="1311"/>
      <c r="I113" s="1311"/>
      <c r="J113" s="1311"/>
      <c r="K113" s="1311"/>
      <c r="P113" s="204"/>
      <c r="Q113" s="1311"/>
      <c r="R113" s="1311"/>
      <c r="S113" s="1311"/>
      <c r="T113" s="1311"/>
      <c r="U113" s="1311"/>
      <c r="V113" s="1311"/>
      <c r="W113" s="1311"/>
      <c r="X113" s="1311"/>
      <c r="Y113" s="1311"/>
      <c r="Z113" s="1311"/>
      <c r="AA113" s="1311"/>
      <c r="AB113" s="1311"/>
      <c r="AC113" s="1311"/>
      <c r="AD113" s="1311"/>
      <c r="AE113" s="1311"/>
      <c r="AF113" s="1311"/>
      <c r="AG113" s="1311"/>
      <c r="AH113" s="1311"/>
      <c r="AI113" s="1311"/>
      <c r="AJ113" s="1311"/>
      <c r="AK113" s="1311"/>
      <c r="AL113" s="1311"/>
      <c r="AM113" s="1311"/>
      <c r="AN113" s="1311"/>
      <c r="AO113" s="1311"/>
      <c r="AP113" s="1311"/>
      <c r="AQ113" s="1311"/>
      <c r="AR113" s="1311"/>
      <c r="AS113" s="1311"/>
      <c r="AT113" s="1311"/>
      <c r="AU113" s="1311"/>
      <c r="AV113" s="1311"/>
      <c r="AW113" s="1311"/>
      <c r="AX113" s="1311"/>
      <c r="AY113" s="1311"/>
      <c r="AZ113" s="1311"/>
      <c r="BA113" s="1311"/>
      <c r="BB113" s="1311"/>
      <c r="BC113" s="1311"/>
      <c r="BD113" s="1311"/>
      <c r="BE113" s="1311"/>
      <c r="BF113" s="1311"/>
      <c r="BG113" s="1311"/>
      <c r="BH113" s="1311"/>
      <c r="BI113" s="1311"/>
      <c r="BJ113" s="1311"/>
      <c r="BK113" s="1311"/>
      <c r="BL113" s="1311"/>
      <c r="BM113" s="1311"/>
      <c r="BN113" s="1311"/>
      <c r="BO113" s="1311"/>
      <c r="BP113" s="1311"/>
      <c r="BQ113" s="1311"/>
      <c r="BR113" s="1311"/>
      <c r="BS113" s="1311"/>
      <c r="BT113" s="1311"/>
      <c r="BU113" s="1311"/>
      <c r="BV113" s="1311"/>
      <c r="BW113" s="1311"/>
      <c r="BX113" s="1311"/>
      <c r="BY113" s="1311"/>
      <c r="BZ113" s="1311"/>
      <c r="CA113" s="1311"/>
      <c r="CB113" s="1311"/>
      <c r="CC113" s="1311"/>
      <c r="CD113" s="1311"/>
      <c r="CE113" s="1311"/>
      <c r="CF113" s="1311"/>
    </row>
    <row r="114" spans="2:84" s="1344" customFormat="1">
      <c r="B114" s="1311"/>
      <c r="C114" s="1311"/>
      <c r="D114" s="1311"/>
      <c r="E114" s="1311"/>
      <c r="F114" s="1311"/>
      <c r="G114" s="1311"/>
      <c r="H114" s="1311"/>
      <c r="I114" s="1311"/>
      <c r="J114" s="1311"/>
      <c r="K114" s="1311"/>
      <c r="P114" s="204"/>
      <c r="Q114" s="1311"/>
      <c r="R114" s="1311"/>
      <c r="S114" s="1311"/>
      <c r="T114" s="1311"/>
      <c r="U114" s="1311"/>
      <c r="V114" s="1311"/>
      <c r="W114" s="1311"/>
      <c r="X114" s="1311"/>
      <c r="Y114" s="1311"/>
      <c r="Z114" s="1311"/>
      <c r="AA114" s="1311"/>
      <c r="AB114" s="1311"/>
      <c r="AC114" s="1311"/>
      <c r="AD114" s="1311"/>
      <c r="AE114" s="1311"/>
      <c r="AF114" s="1311"/>
      <c r="AG114" s="1311"/>
      <c r="AH114" s="1311"/>
      <c r="AI114" s="1311"/>
      <c r="AJ114" s="1311"/>
      <c r="AK114" s="1311"/>
      <c r="AL114" s="1311"/>
      <c r="AM114" s="1311"/>
      <c r="AN114" s="1311"/>
      <c r="AO114" s="1311"/>
      <c r="AP114" s="1311"/>
      <c r="AQ114" s="1311"/>
      <c r="AR114" s="1311"/>
      <c r="AS114" s="1311"/>
      <c r="AT114" s="1311"/>
      <c r="AU114" s="1311"/>
      <c r="AV114" s="1311"/>
      <c r="AW114" s="1311"/>
      <c r="AX114" s="1311"/>
      <c r="AY114" s="1311"/>
      <c r="AZ114" s="1311"/>
      <c r="BA114" s="1311"/>
      <c r="BB114" s="1311"/>
      <c r="BC114" s="1311"/>
      <c r="BD114" s="1311"/>
      <c r="BE114" s="1311"/>
      <c r="BF114" s="1311"/>
      <c r="BG114" s="1311"/>
      <c r="BH114" s="1311"/>
      <c r="BI114" s="1311"/>
      <c r="BJ114" s="1311"/>
      <c r="BK114" s="1311"/>
      <c r="BL114" s="1311"/>
      <c r="BM114" s="1311"/>
      <c r="BN114" s="1311"/>
      <c r="BO114" s="1311"/>
      <c r="BP114" s="1311"/>
      <c r="BQ114" s="1311"/>
      <c r="BR114" s="1311"/>
      <c r="BS114" s="1311"/>
      <c r="BT114" s="1311"/>
      <c r="BU114" s="1311"/>
      <c r="BV114" s="1311"/>
      <c r="BW114" s="1311"/>
      <c r="BX114" s="1311"/>
      <c r="BY114" s="1311"/>
      <c r="BZ114" s="1311"/>
      <c r="CA114" s="1311"/>
      <c r="CB114" s="1311"/>
      <c r="CC114" s="1311"/>
      <c r="CD114" s="1311"/>
      <c r="CE114" s="1311"/>
      <c r="CF114" s="1311"/>
    </row>
    <row r="115" spans="2:84" s="1344" customFormat="1">
      <c r="B115" s="1311"/>
      <c r="C115" s="1311"/>
      <c r="D115" s="1311"/>
      <c r="E115" s="1311"/>
      <c r="F115" s="1311"/>
      <c r="G115" s="1311"/>
      <c r="H115" s="1311"/>
      <c r="I115" s="1311"/>
      <c r="J115" s="1311"/>
      <c r="K115" s="1311"/>
      <c r="P115" s="204"/>
      <c r="Q115" s="1311"/>
      <c r="R115" s="1311"/>
      <c r="S115" s="1311"/>
      <c r="T115" s="1311"/>
      <c r="U115" s="1311"/>
      <c r="V115" s="1311"/>
      <c r="W115" s="1311"/>
      <c r="X115" s="1311"/>
      <c r="Y115" s="1311"/>
      <c r="Z115" s="1311"/>
      <c r="AA115" s="1311"/>
      <c r="AB115" s="1311"/>
      <c r="AC115" s="1311"/>
      <c r="AD115" s="1311"/>
      <c r="AE115" s="1311"/>
      <c r="AF115" s="1311"/>
      <c r="AG115" s="1311"/>
      <c r="AH115" s="1311"/>
      <c r="AI115" s="1311"/>
      <c r="AJ115" s="1311"/>
      <c r="AK115" s="1311"/>
      <c r="AL115" s="1311"/>
      <c r="AM115" s="1311"/>
      <c r="AN115" s="1311"/>
      <c r="AO115" s="1311"/>
      <c r="AP115" s="1311"/>
      <c r="AQ115" s="1311"/>
      <c r="AR115" s="1311"/>
      <c r="AS115" s="1311"/>
      <c r="AT115" s="1311"/>
      <c r="AU115" s="1311"/>
      <c r="AV115" s="1311"/>
      <c r="AW115" s="1311"/>
      <c r="AX115" s="1311"/>
      <c r="AY115" s="1311"/>
      <c r="AZ115" s="1311"/>
      <c r="BA115" s="1311"/>
      <c r="BB115" s="1311"/>
      <c r="BC115" s="1311"/>
      <c r="BD115" s="1311"/>
      <c r="BE115" s="1311"/>
      <c r="BF115" s="1311"/>
      <c r="BG115" s="1311"/>
      <c r="BH115" s="1311"/>
      <c r="BI115" s="1311"/>
      <c r="BJ115" s="1311"/>
      <c r="BK115" s="1311"/>
      <c r="BL115" s="1311"/>
      <c r="BM115" s="1311"/>
      <c r="BN115" s="1311"/>
      <c r="BO115" s="1311"/>
      <c r="BP115" s="1311"/>
      <c r="BQ115" s="1311"/>
      <c r="BR115" s="1311"/>
      <c r="BS115" s="1311"/>
      <c r="BT115" s="1311"/>
      <c r="BU115" s="1311"/>
      <c r="BV115" s="1311"/>
      <c r="BW115" s="1311"/>
      <c r="BX115" s="1311"/>
      <c r="BY115" s="1311"/>
      <c r="BZ115" s="1311"/>
      <c r="CA115" s="1311"/>
      <c r="CB115" s="1311"/>
      <c r="CC115" s="1311"/>
      <c r="CD115" s="1311"/>
      <c r="CE115" s="1311"/>
      <c r="CF115" s="1311"/>
    </row>
    <row r="116" spans="2:84" s="1344" customFormat="1">
      <c r="B116" s="1311"/>
      <c r="C116" s="1311"/>
      <c r="D116" s="1311"/>
      <c r="E116" s="1311"/>
      <c r="F116" s="1311"/>
      <c r="G116" s="1311"/>
      <c r="H116" s="1311"/>
      <c r="I116" s="1311"/>
      <c r="J116" s="1311"/>
      <c r="K116" s="1311"/>
      <c r="P116" s="204"/>
      <c r="Q116" s="1311"/>
      <c r="R116" s="1311"/>
      <c r="S116" s="1311"/>
      <c r="T116" s="1311"/>
      <c r="U116" s="1311"/>
      <c r="V116" s="1311"/>
      <c r="W116" s="1311"/>
      <c r="X116" s="1311"/>
      <c r="Y116" s="1311"/>
      <c r="Z116" s="1311"/>
      <c r="AA116" s="1311"/>
      <c r="AB116" s="1311"/>
      <c r="AC116" s="1311"/>
      <c r="AD116" s="1311"/>
      <c r="AE116" s="1311"/>
      <c r="AF116" s="1311"/>
      <c r="AG116" s="1311"/>
      <c r="AH116" s="1311"/>
      <c r="AI116" s="1311"/>
      <c r="AJ116" s="1311"/>
      <c r="AK116" s="1311"/>
      <c r="AL116" s="1311"/>
      <c r="AM116" s="1311"/>
      <c r="AN116" s="1311"/>
      <c r="AO116" s="1311"/>
      <c r="AP116" s="1311"/>
      <c r="AQ116" s="1311"/>
      <c r="AR116" s="1311"/>
      <c r="AS116" s="1311"/>
      <c r="AT116" s="1311"/>
      <c r="AU116" s="1311"/>
      <c r="AV116" s="1311"/>
      <c r="AW116" s="1311"/>
      <c r="AX116" s="1311"/>
      <c r="AY116" s="1311"/>
      <c r="AZ116" s="1311"/>
      <c r="BA116" s="1311"/>
      <c r="BB116" s="1311"/>
      <c r="BC116" s="1311"/>
      <c r="BD116" s="1311"/>
      <c r="BE116" s="1311"/>
      <c r="BF116" s="1311"/>
      <c r="BG116" s="1311"/>
      <c r="BH116" s="1311"/>
      <c r="BI116" s="1311"/>
      <c r="BJ116" s="1311"/>
      <c r="BK116" s="1311"/>
      <c r="BL116" s="1311"/>
      <c r="BM116" s="1311"/>
      <c r="BN116" s="1311"/>
      <c r="BO116" s="1311"/>
      <c r="BP116" s="1311"/>
      <c r="BQ116" s="1311"/>
      <c r="BR116" s="1311"/>
      <c r="BS116" s="1311"/>
      <c r="BT116" s="1311"/>
      <c r="BU116" s="1311"/>
      <c r="BV116" s="1311"/>
      <c r="BW116" s="1311"/>
      <c r="BX116" s="1311"/>
      <c r="BY116" s="1311"/>
      <c r="BZ116" s="1311"/>
      <c r="CA116" s="1311"/>
      <c r="CB116" s="1311"/>
      <c r="CC116" s="1311"/>
      <c r="CD116" s="1311"/>
      <c r="CE116" s="1311"/>
      <c r="CF116" s="1311"/>
    </row>
    <row r="117" spans="2:84" s="1344" customFormat="1">
      <c r="B117" s="1311"/>
      <c r="C117" s="1311"/>
      <c r="D117" s="1311"/>
      <c r="E117" s="1311"/>
      <c r="F117" s="1311"/>
      <c r="G117" s="1311"/>
      <c r="H117" s="1311"/>
      <c r="I117" s="1311"/>
      <c r="J117" s="1311"/>
      <c r="K117" s="1311"/>
      <c r="P117" s="204"/>
      <c r="Q117" s="1311"/>
      <c r="R117" s="1311"/>
      <c r="S117" s="1311"/>
      <c r="T117" s="1311"/>
      <c r="U117" s="1311"/>
      <c r="V117" s="1311"/>
      <c r="W117" s="1311"/>
      <c r="X117" s="1311"/>
      <c r="Y117" s="1311"/>
      <c r="Z117" s="1311"/>
      <c r="AA117" s="1311"/>
      <c r="AB117" s="1311"/>
      <c r="AC117" s="1311"/>
      <c r="AD117" s="1311"/>
      <c r="AE117" s="1311"/>
      <c r="AF117" s="1311"/>
      <c r="AG117" s="1311"/>
      <c r="AH117" s="1311"/>
      <c r="AI117" s="1311"/>
      <c r="AJ117" s="1311"/>
      <c r="AK117" s="1311"/>
      <c r="AL117" s="1311"/>
      <c r="AM117" s="1311"/>
      <c r="AN117" s="1311"/>
      <c r="AO117" s="1311"/>
      <c r="AP117" s="1311"/>
      <c r="AQ117" s="1311"/>
      <c r="AR117" s="1311"/>
      <c r="AS117" s="1311"/>
      <c r="AT117" s="1311"/>
      <c r="AU117" s="1311"/>
      <c r="AV117" s="1311"/>
      <c r="AW117" s="1311"/>
      <c r="AX117" s="1311"/>
      <c r="AY117" s="1311"/>
      <c r="AZ117" s="1311"/>
      <c r="BA117" s="1311"/>
      <c r="BB117" s="1311"/>
      <c r="BC117" s="1311"/>
      <c r="BD117" s="1311"/>
      <c r="BE117" s="1311"/>
      <c r="BF117" s="1311"/>
      <c r="BG117" s="1311"/>
      <c r="BH117" s="1311"/>
      <c r="BI117" s="1311"/>
      <c r="BJ117" s="1311"/>
      <c r="BK117" s="1311"/>
      <c r="BL117" s="1311"/>
      <c r="BM117" s="1311"/>
      <c r="BN117" s="1311"/>
      <c r="BO117" s="1311"/>
      <c r="BP117" s="1311"/>
      <c r="BQ117" s="1311"/>
      <c r="BR117" s="1311"/>
      <c r="BS117" s="1311"/>
      <c r="BT117" s="1311"/>
      <c r="BU117" s="1311"/>
      <c r="BV117" s="1311"/>
      <c r="BW117" s="1311"/>
      <c r="BX117" s="1311"/>
      <c r="BY117" s="1311"/>
      <c r="BZ117" s="1311"/>
      <c r="CA117" s="1311"/>
      <c r="CB117" s="1311"/>
      <c r="CC117" s="1311"/>
      <c r="CD117" s="1311"/>
      <c r="CE117" s="1311"/>
      <c r="CF117" s="1311"/>
    </row>
    <row r="118" spans="2:84" s="1344" customFormat="1">
      <c r="B118" s="1311"/>
      <c r="C118" s="1311"/>
      <c r="D118" s="1311"/>
      <c r="E118" s="1311"/>
      <c r="F118" s="1311"/>
      <c r="G118" s="1311"/>
      <c r="H118" s="1311"/>
      <c r="I118" s="1311"/>
      <c r="J118" s="1311"/>
      <c r="K118" s="1311"/>
      <c r="P118" s="204"/>
      <c r="Q118" s="1311"/>
      <c r="R118" s="1311"/>
      <c r="S118" s="1311"/>
      <c r="T118" s="1311"/>
      <c r="U118" s="1311"/>
      <c r="V118" s="1311"/>
      <c r="W118" s="1311"/>
      <c r="X118" s="1311"/>
      <c r="Y118" s="1311"/>
      <c r="Z118" s="1311"/>
      <c r="AA118" s="1311"/>
      <c r="AB118" s="1311"/>
      <c r="AC118" s="1311"/>
      <c r="AD118" s="1311"/>
      <c r="AE118" s="1311"/>
      <c r="AF118" s="1311"/>
      <c r="AG118" s="1311"/>
      <c r="AH118" s="1311"/>
      <c r="AI118" s="1311"/>
      <c r="AJ118" s="1311"/>
      <c r="AK118" s="1311"/>
      <c r="AL118" s="1311"/>
      <c r="AM118" s="1311"/>
      <c r="AN118" s="1311"/>
      <c r="AO118" s="1311"/>
      <c r="AP118" s="1311"/>
      <c r="AQ118" s="1311"/>
      <c r="AR118" s="1311"/>
      <c r="AS118" s="1311"/>
      <c r="AT118" s="1311"/>
      <c r="AU118" s="1311"/>
      <c r="AV118" s="1311"/>
      <c r="AW118" s="1311"/>
      <c r="AX118" s="1311"/>
      <c r="AY118" s="1311"/>
      <c r="AZ118" s="1311"/>
      <c r="BA118" s="1311"/>
      <c r="BB118" s="1311"/>
      <c r="BC118" s="1311"/>
      <c r="BD118" s="1311"/>
      <c r="BE118" s="1311"/>
      <c r="BF118" s="1311"/>
      <c r="BG118" s="1311"/>
      <c r="BH118" s="1311"/>
      <c r="BI118" s="1311"/>
      <c r="BJ118" s="1311"/>
      <c r="BK118" s="1311"/>
      <c r="BL118" s="1311"/>
      <c r="BM118" s="1311"/>
      <c r="BN118" s="1311"/>
      <c r="BO118" s="1311"/>
      <c r="BP118" s="1311"/>
      <c r="BQ118" s="1311"/>
      <c r="BR118" s="1311"/>
      <c r="BS118" s="1311"/>
      <c r="BT118" s="1311"/>
      <c r="BU118" s="1311"/>
      <c r="BV118" s="1311"/>
      <c r="BW118" s="1311"/>
      <c r="BX118" s="1311"/>
      <c r="BY118" s="1311"/>
      <c r="BZ118" s="1311"/>
      <c r="CA118" s="1311"/>
      <c r="CB118" s="1311"/>
      <c r="CC118" s="1311"/>
      <c r="CD118" s="1311"/>
      <c r="CE118" s="1311"/>
      <c r="CF118" s="1311"/>
    </row>
    <row r="119" spans="2:84" s="1344" customFormat="1">
      <c r="B119" s="1311"/>
      <c r="C119" s="1311"/>
      <c r="D119" s="1311"/>
      <c r="E119" s="1311"/>
      <c r="F119" s="1311"/>
      <c r="G119" s="1311"/>
      <c r="H119" s="1311"/>
      <c r="I119" s="1311"/>
      <c r="J119" s="1311"/>
      <c r="K119" s="1311"/>
      <c r="P119" s="204"/>
      <c r="Q119" s="1311"/>
      <c r="R119" s="1311"/>
      <c r="S119" s="1311"/>
      <c r="T119" s="1311"/>
      <c r="U119" s="1311"/>
      <c r="V119" s="1311"/>
      <c r="W119" s="1311"/>
      <c r="X119" s="1311"/>
      <c r="Y119" s="1311"/>
      <c r="Z119" s="1311"/>
      <c r="AA119" s="1311"/>
      <c r="AB119" s="1311"/>
      <c r="AC119" s="1311"/>
      <c r="AD119" s="1311"/>
      <c r="AE119" s="1311"/>
      <c r="AF119" s="1311"/>
      <c r="AG119" s="1311"/>
      <c r="AH119" s="1311"/>
      <c r="AI119" s="1311"/>
      <c r="AJ119" s="1311"/>
      <c r="AK119" s="1311"/>
      <c r="AL119" s="1311"/>
      <c r="AM119" s="1311"/>
      <c r="AN119" s="1311"/>
      <c r="AO119" s="1311"/>
      <c r="AP119" s="1311"/>
      <c r="AQ119" s="1311"/>
      <c r="AR119" s="1311"/>
      <c r="AS119" s="1311"/>
      <c r="AT119" s="1311"/>
      <c r="AU119" s="1311"/>
      <c r="AV119" s="1311"/>
      <c r="AW119" s="1311"/>
      <c r="AX119" s="1311"/>
      <c r="AY119" s="1311"/>
      <c r="AZ119" s="1311"/>
      <c r="BA119" s="1311"/>
      <c r="BB119" s="1311"/>
      <c r="BC119" s="1311"/>
      <c r="BD119" s="1311"/>
      <c r="BE119" s="1311"/>
      <c r="BF119" s="1311"/>
      <c r="BG119" s="1311"/>
      <c r="BH119" s="1311"/>
      <c r="BI119" s="1311"/>
      <c r="BJ119" s="1311"/>
      <c r="BK119" s="1311"/>
      <c r="BL119" s="1311"/>
      <c r="BM119" s="1311"/>
      <c r="BN119" s="1311"/>
      <c r="BO119" s="1311"/>
      <c r="BP119" s="1311"/>
      <c r="BQ119" s="1311"/>
      <c r="BR119" s="1311"/>
      <c r="BS119" s="1311"/>
      <c r="BT119" s="1311"/>
      <c r="BU119" s="1311"/>
      <c r="BV119" s="1311"/>
      <c r="BW119" s="1311"/>
      <c r="BX119" s="1311"/>
      <c r="BY119" s="1311"/>
      <c r="BZ119" s="1311"/>
      <c r="CA119" s="1311"/>
      <c r="CB119" s="1311"/>
      <c r="CC119" s="1311"/>
      <c r="CD119" s="1311"/>
      <c r="CE119" s="1311"/>
      <c r="CF119" s="1311"/>
    </row>
    <row r="120" spans="2:84" s="1344" customFormat="1">
      <c r="B120" s="1311"/>
      <c r="C120" s="1311"/>
      <c r="D120" s="1311"/>
      <c r="E120" s="1311"/>
      <c r="F120" s="1311"/>
      <c r="G120" s="1311"/>
      <c r="H120" s="1311"/>
      <c r="I120" s="1311"/>
      <c r="J120" s="1311"/>
      <c r="K120" s="1311"/>
      <c r="P120" s="204"/>
      <c r="Q120" s="1311"/>
      <c r="R120" s="1311"/>
      <c r="S120" s="1311"/>
      <c r="T120" s="1311"/>
      <c r="U120" s="1311"/>
      <c r="V120" s="1311"/>
      <c r="W120" s="1311"/>
      <c r="X120" s="1311"/>
      <c r="Y120" s="1311"/>
      <c r="Z120" s="1311"/>
      <c r="AA120" s="1311"/>
      <c r="AB120" s="1311"/>
      <c r="AC120" s="1311"/>
      <c r="AD120" s="1311"/>
      <c r="AE120" s="1311"/>
      <c r="AF120" s="1311"/>
      <c r="AG120" s="1311"/>
      <c r="AH120" s="1311"/>
      <c r="AI120" s="1311"/>
      <c r="AJ120" s="1311"/>
      <c r="AK120" s="1311"/>
      <c r="AL120" s="1311"/>
      <c r="AM120" s="1311"/>
      <c r="AN120" s="1311"/>
      <c r="AO120" s="1311"/>
      <c r="AP120" s="1311"/>
      <c r="AQ120" s="1311"/>
      <c r="AR120" s="1311"/>
      <c r="AS120" s="1311"/>
      <c r="AT120" s="1311"/>
      <c r="AU120" s="1311"/>
      <c r="AV120" s="1311"/>
      <c r="AW120" s="1311"/>
      <c r="AX120" s="1311"/>
      <c r="AY120" s="1311"/>
      <c r="AZ120" s="1311"/>
      <c r="BA120" s="1311"/>
      <c r="BB120" s="1311"/>
      <c r="BC120" s="1311"/>
      <c r="BD120" s="1311"/>
      <c r="BE120" s="1311"/>
      <c r="BF120" s="1311"/>
      <c r="BG120" s="1311"/>
      <c r="BH120" s="1311"/>
      <c r="BI120" s="1311"/>
      <c r="BJ120" s="1311"/>
      <c r="BK120" s="1311"/>
      <c r="BL120" s="1311"/>
      <c r="BM120" s="1311"/>
      <c r="BN120" s="1311"/>
      <c r="BO120" s="1311"/>
      <c r="BP120" s="1311"/>
      <c r="BQ120" s="1311"/>
      <c r="BR120" s="1311"/>
      <c r="BS120" s="1311"/>
      <c r="BT120" s="1311"/>
      <c r="BU120" s="1311"/>
      <c r="BV120" s="1311"/>
      <c r="BW120" s="1311"/>
      <c r="BX120" s="1311"/>
      <c r="BY120" s="1311"/>
      <c r="BZ120" s="1311"/>
      <c r="CA120" s="1311"/>
      <c r="CB120" s="1311"/>
      <c r="CC120" s="1311"/>
      <c r="CD120" s="1311"/>
      <c r="CE120" s="1311"/>
      <c r="CF120" s="1311"/>
    </row>
    <row r="121" spans="2:84" s="1344" customFormat="1">
      <c r="B121" s="1311"/>
      <c r="C121" s="1311"/>
      <c r="D121" s="1311"/>
      <c r="E121" s="1311"/>
      <c r="F121" s="1311"/>
      <c r="G121" s="1311"/>
      <c r="H121" s="1311"/>
      <c r="I121" s="1311"/>
      <c r="J121" s="1311"/>
      <c r="K121" s="1311"/>
      <c r="P121" s="204"/>
      <c r="Q121" s="1311"/>
      <c r="R121" s="1311"/>
      <c r="S121" s="1311"/>
      <c r="T121" s="1311"/>
      <c r="U121" s="1311"/>
      <c r="V121" s="1311"/>
      <c r="W121" s="1311"/>
      <c r="X121" s="1311"/>
      <c r="Y121" s="1311"/>
      <c r="Z121" s="1311"/>
      <c r="AA121" s="1311"/>
      <c r="AB121" s="1311"/>
      <c r="AC121" s="1311"/>
      <c r="AD121" s="1311"/>
      <c r="AE121" s="1311"/>
      <c r="AF121" s="1311"/>
      <c r="AG121" s="1311"/>
      <c r="AH121" s="1311"/>
      <c r="AI121" s="1311"/>
      <c r="AJ121" s="1311"/>
      <c r="AK121" s="1311"/>
      <c r="AL121" s="1311"/>
      <c r="AM121" s="1311"/>
      <c r="AN121" s="1311"/>
      <c r="AO121" s="1311"/>
      <c r="AP121" s="1311"/>
      <c r="AQ121" s="1311"/>
      <c r="AR121" s="1311"/>
      <c r="AS121" s="1311"/>
      <c r="AT121" s="1311"/>
      <c r="AU121" s="1311"/>
      <c r="AV121" s="1311"/>
      <c r="AW121" s="1311"/>
      <c r="AX121" s="1311"/>
      <c r="AY121" s="1311"/>
      <c r="AZ121" s="1311"/>
      <c r="BA121" s="1311"/>
      <c r="BB121" s="1311"/>
      <c r="BC121" s="1311"/>
      <c r="BD121" s="1311"/>
      <c r="BE121" s="1311"/>
      <c r="BF121" s="1311"/>
      <c r="BG121" s="1311"/>
      <c r="BH121" s="1311"/>
      <c r="BI121" s="1311"/>
      <c r="BJ121" s="1311"/>
      <c r="BK121" s="1311"/>
      <c r="BL121" s="1311"/>
      <c r="BM121" s="1311"/>
      <c r="BN121" s="1311"/>
      <c r="BO121" s="1311"/>
      <c r="BP121" s="1311"/>
      <c r="BQ121" s="1311"/>
      <c r="BR121" s="1311"/>
      <c r="BS121" s="1311"/>
      <c r="BT121" s="1311"/>
      <c r="BU121" s="1311"/>
      <c r="BV121" s="1311"/>
      <c r="BW121" s="1311"/>
      <c r="BX121" s="1311"/>
      <c r="BY121" s="1311"/>
      <c r="BZ121" s="1311"/>
      <c r="CA121" s="1311"/>
      <c r="CB121" s="1311"/>
      <c r="CC121" s="1311"/>
      <c r="CD121" s="1311"/>
      <c r="CE121" s="1311"/>
      <c r="CF121" s="1311"/>
    </row>
    <row r="122" spans="2:84" s="1344" customFormat="1">
      <c r="B122" s="1311"/>
      <c r="C122" s="1311"/>
      <c r="D122" s="1311"/>
      <c r="E122" s="1311"/>
      <c r="F122" s="1311"/>
      <c r="G122" s="1311"/>
      <c r="H122" s="1311"/>
      <c r="I122" s="1311"/>
      <c r="J122" s="1311"/>
      <c r="K122" s="1311"/>
      <c r="P122" s="204"/>
      <c r="Q122" s="1311"/>
      <c r="R122" s="1311"/>
      <c r="S122" s="1311"/>
      <c r="T122" s="1311"/>
      <c r="U122" s="1311"/>
      <c r="V122" s="1311"/>
      <c r="W122" s="1311"/>
      <c r="X122" s="1311"/>
      <c r="Y122" s="1311"/>
      <c r="Z122" s="1311"/>
      <c r="AA122" s="1311"/>
      <c r="AB122" s="1311"/>
      <c r="AC122" s="1311"/>
      <c r="AD122" s="1311"/>
      <c r="AE122" s="1311"/>
      <c r="AF122" s="1311"/>
      <c r="AG122" s="1311"/>
      <c r="AH122" s="1311"/>
      <c r="AI122" s="1311"/>
      <c r="AJ122" s="1311"/>
      <c r="AK122" s="1311"/>
      <c r="AL122" s="1311"/>
      <c r="AM122" s="1311"/>
      <c r="AN122" s="1311"/>
      <c r="AO122" s="1311"/>
      <c r="AP122" s="1311"/>
      <c r="AQ122" s="1311"/>
      <c r="AR122" s="1311"/>
      <c r="AS122" s="1311"/>
      <c r="AT122" s="1311"/>
      <c r="AU122" s="1311"/>
      <c r="AV122" s="1311"/>
      <c r="AW122" s="1311"/>
      <c r="AX122" s="1311"/>
      <c r="AY122" s="1311"/>
      <c r="AZ122" s="1311"/>
      <c r="BA122" s="1311"/>
      <c r="BB122" s="1311"/>
      <c r="BC122" s="1311"/>
      <c r="BD122" s="1311"/>
      <c r="BE122" s="1311"/>
      <c r="BF122" s="1311"/>
      <c r="BG122" s="1311"/>
      <c r="BH122" s="1311"/>
      <c r="BI122" s="1311"/>
      <c r="BJ122" s="1311"/>
      <c r="BK122" s="1311"/>
      <c r="BL122" s="1311"/>
      <c r="BM122" s="1311"/>
      <c r="BN122" s="1311"/>
      <c r="BO122" s="1311"/>
      <c r="BP122" s="1311"/>
      <c r="BQ122" s="1311"/>
      <c r="BR122" s="1311"/>
      <c r="BS122" s="1311"/>
      <c r="BT122" s="1311"/>
      <c r="BU122" s="1311"/>
      <c r="BV122" s="1311"/>
      <c r="BW122" s="1311"/>
      <c r="BX122" s="1311"/>
      <c r="BY122" s="1311"/>
      <c r="BZ122" s="1311"/>
      <c r="CA122" s="1311"/>
      <c r="CB122" s="1311"/>
      <c r="CC122" s="1311"/>
      <c r="CD122" s="1311"/>
      <c r="CE122" s="1311"/>
      <c r="CF122" s="1311"/>
    </row>
    <row r="123" spans="2:84" s="1344" customFormat="1">
      <c r="B123" s="1311"/>
      <c r="C123" s="1311"/>
      <c r="D123" s="1311"/>
      <c r="E123" s="1311"/>
      <c r="F123" s="1311"/>
      <c r="G123" s="1311"/>
      <c r="H123" s="1311"/>
      <c r="I123" s="1311"/>
      <c r="J123" s="1311"/>
      <c r="K123" s="1311"/>
      <c r="P123" s="204"/>
      <c r="Q123" s="1311"/>
      <c r="R123" s="1311"/>
      <c r="S123" s="1311"/>
      <c r="T123" s="1311"/>
      <c r="U123" s="1311"/>
      <c r="V123" s="1311"/>
      <c r="W123" s="1311"/>
      <c r="X123" s="1311"/>
      <c r="Y123" s="1311"/>
      <c r="Z123" s="1311"/>
      <c r="AA123" s="1311"/>
      <c r="AB123" s="1311"/>
      <c r="AC123" s="1311"/>
      <c r="AD123" s="1311"/>
      <c r="AE123" s="1311"/>
      <c r="AF123" s="1311"/>
      <c r="AG123" s="1311"/>
      <c r="AH123" s="1311"/>
      <c r="AI123" s="1311"/>
      <c r="AJ123" s="1311"/>
      <c r="AK123" s="1311"/>
      <c r="AL123" s="1311"/>
      <c r="AM123" s="1311"/>
      <c r="AN123" s="1311"/>
      <c r="AO123" s="1311"/>
      <c r="AP123" s="1311"/>
      <c r="AQ123" s="1311"/>
      <c r="AR123" s="1311"/>
      <c r="AS123" s="1311"/>
      <c r="AT123" s="1311"/>
      <c r="AU123" s="1311"/>
      <c r="AV123" s="1311"/>
      <c r="AW123" s="1311"/>
      <c r="AX123" s="1311"/>
      <c r="AY123" s="1311"/>
      <c r="AZ123" s="1311"/>
      <c r="BA123" s="1311"/>
      <c r="BB123" s="1311"/>
      <c r="BC123" s="1311"/>
      <c r="BD123" s="1311"/>
      <c r="BE123" s="1311"/>
      <c r="BF123" s="1311"/>
      <c r="BG123" s="1311"/>
      <c r="BH123" s="1311"/>
      <c r="BI123" s="1311"/>
      <c r="BJ123" s="1311"/>
      <c r="BK123" s="1311"/>
      <c r="BL123" s="1311"/>
      <c r="BM123" s="1311"/>
      <c r="BN123" s="1311"/>
      <c r="BO123" s="1311"/>
      <c r="BP123" s="1311"/>
      <c r="BQ123" s="1311"/>
      <c r="BR123" s="1311"/>
      <c r="BS123" s="1311"/>
      <c r="BT123" s="1311"/>
      <c r="BU123" s="1311"/>
      <c r="BV123" s="1311"/>
      <c r="BW123" s="1311"/>
      <c r="BX123" s="1311"/>
      <c r="BY123" s="1311"/>
      <c r="BZ123" s="1311"/>
      <c r="CA123" s="1311"/>
      <c r="CB123" s="1311"/>
      <c r="CC123" s="1311"/>
      <c r="CD123" s="1311"/>
      <c r="CE123" s="1311"/>
      <c r="CF123" s="1311"/>
    </row>
    <row r="124" spans="2:84" s="1344" customFormat="1">
      <c r="B124" s="1311"/>
      <c r="C124" s="1311"/>
      <c r="D124" s="1311"/>
      <c r="E124" s="1311"/>
      <c r="F124" s="1311"/>
      <c r="G124" s="1311"/>
      <c r="H124" s="1311"/>
      <c r="I124" s="1311"/>
      <c r="J124" s="1311"/>
      <c r="K124" s="1311"/>
      <c r="P124" s="204"/>
      <c r="Q124" s="1311"/>
      <c r="R124" s="1311"/>
      <c r="S124" s="1311"/>
      <c r="T124" s="1311"/>
      <c r="U124" s="1311"/>
      <c r="V124" s="1311"/>
      <c r="W124" s="1311"/>
      <c r="X124" s="1311"/>
      <c r="Y124" s="1311"/>
      <c r="Z124" s="1311"/>
      <c r="AA124" s="1311"/>
      <c r="AB124" s="1311"/>
      <c r="AC124" s="1311"/>
      <c r="AD124" s="1311"/>
      <c r="AE124" s="1311"/>
      <c r="AF124" s="1311"/>
      <c r="AG124" s="1311"/>
      <c r="AH124" s="1311"/>
      <c r="AI124" s="1311"/>
      <c r="AJ124" s="1311"/>
      <c r="AK124" s="1311"/>
      <c r="AL124" s="1311"/>
      <c r="AM124" s="1311"/>
      <c r="AN124" s="1311"/>
      <c r="AO124" s="1311"/>
      <c r="AP124" s="1311"/>
      <c r="AQ124" s="1311"/>
      <c r="AR124" s="1311"/>
      <c r="AS124" s="1311"/>
      <c r="AT124" s="1311"/>
      <c r="AU124" s="1311"/>
      <c r="AV124" s="1311"/>
      <c r="AW124" s="1311"/>
      <c r="AX124" s="1311"/>
      <c r="AY124" s="1311"/>
      <c r="AZ124" s="1311"/>
      <c r="BA124" s="1311"/>
      <c r="BB124" s="1311"/>
      <c r="BC124" s="1311"/>
      <c r="BD124" s="1311"/>
      <c r="BE124" s="1311"/>
      <c r="BF124" s="1311"/>
      <c r="BG124" s="1311"/>
      <c r="BH124" s="1311"/>
      <c r="BI124" s="1311"/>
      <c r="BJ124" s="1311"/>
      <c r="BK124" s="1311"/>
      <c r="BL124" s="1311"/>
      <c r="BM124" s="1311"/>
      <c r="BN124" s="1311"/>
      <c r="BO124" s="1311"/>
      <c r="BP124" s="1311"/>
      <c r="BQ124" s="1311"/>
      <c r="BR124" s="1311"/>
      <c r="BS124" s="1311"/>
      <c r="BT124" s="1311"/>
      <c r="BU124" s="1311"/>
      <c r="BV124" s="1311"/>
      <c r="BW124" s="1311"/>
      <c r="BX124" s="1311"/>
      <c r="BY124" s="1311"/>
      <c r="BZ124" s="1311"/>
      <c r="CA124" s="1311"/>
      <c r="CB124" s="1311"/>
      <c r="CC124" s="1311"/>
      <c r="CD124" s="1311"/>
      <c r="CE124" s="1311"/>
      <c r="CF124" s="1311"/>
    </row>
    <row r="125" spans="2:84" s="1344" customFormat="1">
      <c r="B125" s="1311"/>
      <c r="C125" s="1311"/>
      <c r="D125" s="1311"/>
      <c r="E125" s="1311"/>
      <c r="F125" s="1311"/>
      <c r="G125" s="1311"/>
      <c r="H125" s="1311"/>
      <c r="I125" s="1311"/>
      <c r="J125" s="1311"/>
      <c r="K125" s="1311"/>
      <c r="P125" s="204"/>
      <c r="Q125" s="1311"/>
      <c r="R125" s="1311"/>
      <c r="S125" s="1311"/>
      <c r="T125" s="1311"/>
      <c r="U125" s="1311"/>
      <c r="V125" s="1311"/>
      <c r="W125" s="1311"/>
      <c r="X125" s="1311"/>
      <c r="Y125" s="1311"/>
      <c r="Z125" s="1311"/>
      <c r="AA125" s="1311"/>
      <c r="AB125" s="1311"/>
      <c r="AC125" s="1311"/>
      <c r="AD125" s="1311"/>
      <c r="AE125" s="1311"/>
      <c r="AF125" s="1311"/>
      <c r="AG125" s="1311"/>
      <c r="AH125" s="1311"/>
      <c r="AI125" s="1311"/>
      <c r="AJ125" s="1311"/>
      <c r="AK125" s="1311"/>
      <c r="AL125" s="1311"/>
      <c r="AM125" s="1311"/>
      <c r="AN125" s="1311"/>
      <c r="AO125" s="1311"/>
      <c r="AP125" s="1311"/>
      <c r="AQ125" s="1311"/>
      <c r="AR125" s="1311"/>
      <c r="AS125" s="1311"/>
      <c r="AT125" s="1311"/>
      <c r="AU125" s="1311"/>
      <c r="AV125" s="1311"/>
      <c r="AW125" s="1311"/>
      <c r="AX125" s="1311"/>
      <c r="AY125" s="1311"/>
      <c r="AZ125" s="1311"/>
      <c r="BA125" s="1311"/>
      <c r="BB125" s="1311"/>
      <c r="BC125" s="1311"/>
      <c r="BD125" s="1311"/>
      <c r="BE125" s="1311"/>
      <c r="BF125" s="1311"/>
      <c r="BG125" s="1311"/>
      <c r="BH125" s="1311"/>
      <c r="BI125" s="1311"/>
      <c r="BJ125" s="1311"/>
      <c r="BK125" s="1311"/>
      <c r="BL125" s="1311"/>
      <c r="BM125" s="1311"/>
      <c r="BN125" s="1311"/>
      <c r="BO125" s="1311"/>
      <c r="BP125" s="1311"/>
      <c r="BQ125" s="1311"/>
      <c r="BR125" s="1311"/>
      <c r="BS125" s="1311"/>
      <c r="BT125" s="1311"/>
      <c r="BU125" s="1311"/>
      <c r="BV125" s="1311"/>
      <c r="BW125" s="1311"/>
      <c r="BX125" s="1311"/>
      <c r="BY125" s="1311"/>
      <c r="BZ125" s="1311"/>
      <c r="CA125" s="1311"/>
      <c r="CB125" s="1311"/>
      <c r="CC125" s="1311"/>
      <c r="CD125" s="1311"/>
      <c r="CE125" s="1311"/>
      <c r="CF125" s="1311"/>
    </row>
    <row r="126" spans="2:84" s="1344" customFormat="1">
      <c r="B126" s="1311"/>
      <c r="C126" s="1311"/>
      <c r="D126" s="1311"/>
      <c r="E126" s="1311"/>
      <c r="F126" s="1311"/>
      <c r="G126" s="1311"/>
      <c r="H126" s="1311"/>
      <c r="I126" s="1311"/>
      <c r="J126" s="1311"/>
      <c r="K126" s="1311"/>
      <c r="P126" s="204"/>
      <c r="Q126" s="1311"/>
      <c r="R126" s="1311"/>
      <c r="S126" s="1311"/>
      <c r="T126" s="1311"/>
      <c r="U126" s="1311"/>
      <c r="V126" s="1311"/>
      <c r="W126" s="1311"/>
      <c r="X126" s="1311"/>
      <c r="Y126" s="1311"/>
      <c r="Z126" s="1311"/>
      <c r="AA126" s="1311"/>
      <c r="AB126" s="1311"/>
      <c r="AC126" s="1311"/>
      <c r="AD126" s="1311"/>
      <c r="AE126" s="1311"/>
      <c r="AF126" s="1311"/>
      <c r="AG126" s="1311"/>
      <c r="AH126" s="1311"/>
      <c r="AI126" s="1311"/>
      <c r="AJ126" s="1311"/>
      <c r="AK126" s="1311"/>
      <c r="AL126" s="1311"/>
      <c r="AM126" s="1311"/>
      <c r="AN126" s="1311"/>
      <c r="AO126" s="1311"/>
      <c r="AP126" s="1311"/>
      <c r="AQ126" s="1311"/>
      <c r="AR126" s="1311"/>
      <c r="AS126" s="1311"/>
      <c r="AT126" s="1311"/>
      <c r="AU126" s="1311"/>
      <c r="AV126" s="1311"/>
      <c r="AW126" s="1311"/>
      <c r="AX126" s="1311"/>
      <c r="AY126" s="1311"/>
      <c r="AZ126" s="1311"/>
      <c r="BA126" s="1311"/>
      <c r="BB126" s="1311"/>
      <c r="BC126" s="1311"/>
      <c r="BD126" s="1311"/>
      <c r="BE126" s="1311"/>
      <c r="BF126" s="1311"/>
      <c r="BG126" s="1311"/>
      <c r="BH126" s="1311"/>
      <c r="BI126" s="1311"/>
      <c r="BJ126" s="1311"/>
      <c r="BK126" s="1311"/>
      <c r="BL126" s="1311"/>
      <c r="BM126" s="1311"/>
      <c r="BN126" s="1311"/>
      <c r="BO126" s="1311"/>
      <c r="BP126" s="1311"/>
      <c r="BQ126" s="1311"/>
      <c r="BR126" s="1311"/>
      <c r="BS126" s="1311"/>
      <c r="BT126" s="1311"/>
      <c r="BU126" s="1311"/>
      <c r="BV126" s="1311"/>
      <c r="BW126" s="1311"/>
      <c r="BX126" s="1311"/>
      <c r="BY126" s="1311"/>
      <c r="BZ126" s="1311"/>
      <c r="CA126" s="1311"/>
      <c r="CB126" s="1311"/>
      <c r="CC126" s="1311"/>
      <c r="CD126" s="1311"/>
      <c r="CE126" s="1311"/>
      <c r="CF126" s="1311"/>
    </row>
    <row r="127" spans="2:84" s="1344" customFormat="1">
      <c r="B127" s="1311"/>
      <c r="C127" s="1311"/>
      <c r="D127" s="1311"/>
      <c r="E127" s="1311"/>
      <c r="F127" s="1311"/>
      <c r="G127" s="1311"/>
      <c r="H127" s="1311"/>
      <c r="I127" s="1311"/>
      <c r="J127" s="1311"/>
      <c r="K127" s="1311"/>
      <c r="P127" s="204"/>
      <c r="Q127" s="1311"/>
      <c r="R127" s="1311"/>
      <c r="S127" s="1311"/>
      <c r="T127" s="1311"/>
      <c r="U127" s="1311"/>
      <c r="V127" s="1311"/>
      <c r="W127" s="1311"/>
      <c r="X127" s="1311"/>
      <c r="Y127" s="1311"/>
      <c r="Z127" s="1311"/>
      <c r="AA127" s="1311"/>
      <c r="AB127" s="1311"/>
      <c r="AC127" s="1311"/>
      <c r="AD127" s="1311"/>
      <c r="AE127" s="1311"/>
      <c r="AF127" s="1311"/>
      <c r="AG127" s="1311"/>
      <c r="AH127" s="1311"/>
      <c r="AI127" s="1311"/>
      <c r="AJ127" s="1311"/>
      <c r="AK127" s="1311"/>
      <c r="AL127" s="1311"/>
      <c r="AM127" s="1311"/>
      <c r="AN127" s="1311"/>
      <c r="AO127" s="1311"/>
      <c r="AP127" s="1311"/>
      <c r="AQ127" s="1311"/>
      <c r="AR127" s="1311"/>
      <c r="AS127" s="1311"/>
      <c r="AT127" s="1311"/>
      <c r="AU127" s="1311"/>
      <c r="AV127" s="1311"/>
      <c r="AW127" s="1311"/>
      <c r="AX127" s="1311"/>
      <c r="AY127" s="1311"/>
      <c r="AZ127" s="1311"/>
      <c r="BA127" s="1311"/>
      <c r="BB127" s="1311"/>
      <c r="BC127" s="1311"/>
      <c r="BD127" s="1311"/>
      <c r="BE127" s="1311"/>
      <c r="BF127" s="1311"/>
      <c r="BG127" s="1311"/>
      <c r="BH127" s="1311"/>
      <c r="BI127" s="1311"/>
      <c r="BJ127" s="1311"/>
      <c r="BK127" s="1311"/>
      <c r="BL127" s="1311"/>
      <c r="BM127" s="1311"/>
      <c r="BN127" s="1311"/>
      <c r="BO127" s="1311"/>
      <c r="BP127" s="1311"/>
      <c r="BQ127" s="1311"/>
      <c r="BR127" s="1311"/>
      <c r="BS127" s="1311"/>
      <c r="BT127" s="1311"/>
      <c r="BU127" s="1311"/>
      <c r="BV127" s="1311"/>
      <c r="BW127" s="1311"/>
      <c r="BX127" s="1311"/>
      <c r="BY127" s="1311"/>
      <c r="BZ127" s="1311"/>
      <c r="CA127" s="1311"/>
      <c r="CB127" s="1311"/>
      <c r="CC127" s="1311"/>
      <c r="CD127" s="1311"/>
      <c r="CE127" s="1311"/>
      <c r="CF127" s="1311"/>
    </row>
    <row r="128" spans="2:84" s="1344" customFormat="1">
      <c r="B128" s="1311"/>
      <c r="C128" s="1311"/>
      <c r="D128" s="1311"/>
      <c r="E128" s="1311"/>
      <c r="F128" s="1311"/>
      <c r="G128" s="1311"/>
      <c r="H128" s="1311"/>
      <c r="I128" s="1311"/>
      <c r="J128" s="1311"/>
      <c r="K128" s="1311"/>
      <c r="P128" s="204"/>
      <c r="Q128" s="1311"/>
      <c r="R128" s="1311"/>
      <c r="S128" s="1311"/>
      <c r="T128" s="1311"/>
      <c r="U128" s="1311"/>
      <c r="V128" s="1311"/>
      <c r="W128" s="1311"/>
      <c r="X128" s="1311"/>
      <c r="Y128" s="1311"/>
      <c r="Z128" s="1311"/>
      <c r="AA128" s="1311"/>
      <c r="AB128" s="1311"/>
      <c r="AC128" s="1311"/>
      <c r="AD128" s="1311"/>
      <c r="AE128" s="1311"/>
      <c r="AF128" s="1311"/>
      <c r="AG128" s="1311"/>
      <c r="AH128" s="1311"/>
      <c r="AI128" s="1311"/>
      <c r="AJ128" s="1311"/>
      <c r="AK128" s="1311"/>
      <c r="AL128" s="1311"/>
      <c r="AM128" s="1311"/>
      <c r="AN128" s="1311"/>
      <c r="AO128" s="1311"/>
      <c r="AP128" s="1311"/>
      <c r="AQ128" s="1311"/>
      <c r="AR128" s="1311"/>
      <c r="AS128" s="1311"/>
      <c r="AT128" s="1311"/>
      <c r="AU128" s="1311"/>
      <c r="AV128" s="1311"/>
      <c r="AW128" s="1311"/>
      <c r="AX128" s="1311"/>
      <c r="AY128" s="1311"/>
      <c r="AZ128" s="1311"/>
      <c r="BA128" s="1311"/>
      <c r="BB128" s="1311"/>
      <c r="BC128" s="1311"/>
      <c r="BD128" s="1311"/>
      <c r="BE128" s="1311"/>
      <c r="BF128" s="1311"/>
      <c r="BG128" s="1311"/>
      <c r="BH128" s="1311"/>
      <c r="BI128" s="1311"/>
      <c r="BJ128" s="1311"/>
      <c r="BK128" s="1311"/>
      <c r="BL128" s="1311"/>
      <c r="BM128" s="1311"/>
      <c r="BN128" s="1311"/>
      <c r="BO128" s="1311"/>
      <c r="BP128" s="1311"/>
      <c r="BQ128" s="1311"/>
      <c r="BR128" s="1311"/>
      <c r="BS128" s="1311"/>
      <c r="BT128" s="1311"/>
      <c r="BU128" s="1311"/>
      <c r="BV128" s="1311"/>
      <c r="BW128" s="1311"/>
      <c r="BX128" s="1311"/>
      <c r="BY128" s="1311"/>
      <c r="BZ128" s="1311"/>
      <c r="CA128" s="1311"/>
      <c r="CB128" s="1311"/>
      <c r="CC128" s="1311"/>
      <c r="CD128" s="1311"/>
      <c r="CE128" s="1311"/>
      <c r="CF128" s="1311"/>
    </row>
    <row r="129" spans="2:84" s="1344" customFormat="1">
      <c r="B129" s="1311"/>
      <c r="C129" s="1311"/>
      <c r="D129" s="1311"/>
      <c r="E129" s="1311"/>
      <c r="F129" s="1311"/>
      <c r="G129" s="1311"/>
      <c r="H129" s="1311"/>
      <c r="I129" s="1311"/>
      <c r="J129" s="1311"/>
      <c r="K129" s="1311"/>
      <c r="P129" s="204"/>
      <c r="Q129" s="1311"/>
      <c r="R129" s="1311"/>
      <c r="S129" s="1311"/>
      <c r="T129" s="1311"/>
      <c r="U129" s="1311"/>
      <c r="V129" s="1311"/>
      <c r="W129" s="1311"/>
      <c r="X129" s="1311"/>
      <c r="Y129" s="1311"/>
      <c r="Z129" s="1311"/>
      <c r="AA129" s="1311"/>
      <c r="AB129" s="1311"/>
      <c r="AC129" s="1311"/>
      <c r="AD129" s="1311"/>
      <c r="AE129" s="1311"/>
      <c r="AF129" s="1311"/>
      <c r="AG129" s="1311"/>
      <c r="AH129" s="1311"/>
      <c r="AI129" s="1311"/>
      <c r="AJ129" s="1311"/>
      <c r="AK129" s="1311"/>
      <c r="AL129" s="1311"/>
      <c r="AM129" s="1311"/>
      <c r="AN129" s="1311"/>
      <c r="AO129" s="1311"/>
      <c r="AP129" s="1311"/>
      <c r="AQ129" s="1311"/>
      <c r="AR129" s="1311"/>
      <c r="AS129" s="1311"/>
      <c r="AT129" s="1311"/>
      <c r="AU129" s="1311"/>
      <c r="AV129" s="1311"/>
      <c r="AW129" s="1311"/>
      <c r="AX129" s="1311"/>
      <c r="AY129" s="1311"/>
      <c r="AZ129" s="1311"/>
      <c r="BA129" s="1311"/>
      <c r="BB129" s="1311"/>
      <c r="BC129" s="1311"/>
      <c r="BD129" s="1311"/>
      <c r="BE129" s="1311"/>
      <c r="BF129" s="1311"/>
      <c r="BG129" s="1311"/>
      <c r="BH129" s="1311"/>
      <c r="BI129" s="1311"/>
      <c r="BJ129" s="1311"/>
      <c r="BK129" s="1311"/>
      <c r="BL129" s="1311"/>
      <c r="BM129" s="1311"/>
      <c r="BN129" s="1311"/>
      <c r="BO129" s="1311"/>
      <c r="BP129" s="1311"/>
      <c r="BQ129" s="1311"/>
      <c r="BR129" s="1311"/>
      <c r="BS129" s="1311"/>
      <c r="BT129" s="1311"/>
      <c r="BU129" s="1311"/>
      <c r="BV129" s="1311"/>
      <c r="BW129" s="1311"/>
      <c r="BX129" s="1311"/>
      <c r="BY129" s="1311"/>
      <c r="BZ129" s="1311"/>
      <c r="CA129" s="1311"/>
      <c r="CB129" s="1311"/>
      <c r="CC129" s="1311"/>
      <c r="CD129" s="1311"/>
      <c r="CE129" s="1311"/>
      <c r="CF129" s="1311"/>
    </row>
    <row r="130" spans="2:84" s="1344" customFormat="1">
      <c r="B130" s="1311"/>
      <c r="C130" s="1311"/>
      <c r="D130" s="1311"/>
      <c r="E130" s="1311"/>
      <c r="F130" s="1311"/>
      <c r="G130" s="1311"/>
      <c r="H130" s="1311"/>
      <c r="I130" s="1311"/>
      <c r="J130" s="1311"/>
      <c r="K130" s="1311"/>
      <c r="P130" s="204"/>
      <c r="Q130" s="1311"/>
      <c r="R130" s="1311"/>
      <c r="S130" s="1311"/>
      <c r="T130" s="1311"/>
      <c r="U130" s="1311"/>
      <c r="V130" s="1311"/>
      <c r="W130" s="1311"/>
      <c r="X130" s="1311"/>
      <c r="Y130" s="1311"/>
      <c r="Z130" s="1311"/>
      <c r="AA130" s="1311"/>
      <c r="AB130" s="1311"/>
      <c r="AC130" s="1311"/>
      <c r="AD130" s="1311"/>
      <c r="AE130" s="1311"/>
      <c r="AF130" s="1311"/>
      <c r="AG130" s="1311"/>
      <c r="AH130" s="1311"/>
      <c r="AI130" s="1311"/>
      <c r="AJ130" s="1311"/>
      <c r="AK130" s="1311"/>
      <c r="AL130" s="1311"/>
      <c r="AM130" s="1311"/>
      <c r="AN130" s="1311"/>
      <c r="AO130" s="1311"/>
      <c r="AP130" s="1311"/>
      <c r="AQ130" s="1311"/>
      <c r="AR130" s="1311"/>
      <c r="AS130" s="1311"/>
      <c r="AT130" s="1311"/>
      <c r="AU130" s="1311"/>
      <c r="AV130" s="1311"/>
      <c r="AW130" s="1311"/>
      <c r="AX130" s="1311"/>
      <c r="AY130" s="1311"/>
      <c r="AZ130" s="1311"/>
      <c r="BA130" s="1311"/>
      <c r="BB130" s="1311"/>
      <c r="BC130" s="1311"/>
      <c r="BD130" s="1311"/>
      <c r="BE130" s="1311"/>
      <c r="BF130" s="1311"/>
      <c r="BG130" s="1311"/>
      <c r="BH130" s="1311"/>
      <c r="BI130" s="1311"/>
      <c r="BJ130" s="1311"/>
      <c r="BK130" s="1311"/>
      <c r="BL130" s="1311"/>
      <c r="BM130" s="1311"/>
      <c r="BN130" s="1311"/>
      <c r="BO130" s="1311"/>
      <c r="BP130" s="1311"/>
      <c r="BQ130" s="1311"/>
      <c r="BR130" s="1311"/>
      <c r="BS130" s="1311"/>
      <c r="BT130" s="1311"/>
      <c r="BU130" s="1311"/>
      <c r="BV130" s="1311"/>
      <c r="BW130" s="1311"/>
      <c r="BX130" s="1311"/>
      <c r="BY130" s="1311"/>
      <c r="BZ130" s="1311"/>
      <c r="CA130" s="1311"/>
      <c r="CB130" s="1311"/>
      <c r="CC130" s="1311"/>
      <c r="CD130" s="1311"/>
      <c r="CE130" s="1311"/>
      <c r="CF130" s="1311"/>
    </row>
    <row r="131" spans="2:84" s="1344" customFormat="1">
      <c r="B131" s="1311"/>
      <c r="C131" s="1311"/>
      <c r="D131" s="1311"/>
      <c r="E131" s="1311"/>
      <c r="F131" s="1311"/>
      <c r="G131" s="1311"/>
      <c r="H131" s="1311"/>
      <c r="I131" s="1311"/>
      <c r="J131" s="1311"/>
      <c r="K131" s="1311"/>
      <c r="P131" s="204"/>
      <c r="Q131" s="1311"/>
      <c r="R131" s="1311"/>
      <c r="S131" s="1311"/>
      <c r="T131" s="1311"/>
      <c r="U131" s="1311"/>
      <c r="V131" s="1311"/>
      <c r="W131" s="1311"/>
      <c r="X131" s="1311"/>
      <c r="Y131" s="1311"/>
      <c r="Z131" s="1311"/>
      <c r="AA131" s="1311"/>
      <c r="AB131" s="1311"/>
      <c r="AC131" s="1311"/>
      <c r="AD131" s="1311"/>
      <c r="AE131" s="1311"/>
      <c r="AF131" s="1311"/>
      <c r="AG131" s="1311"/>
      <c r="AH131" s="1311"/>
      <c r="AI131" s="1311"/>
      <c r="AJ131" s="1311"/>
      <c r="AK131" s="1311"/>
      <c r="AL131" s="1311"/>
      <c r="AM131" s="1311"/>
      <c r="AN131" s="1311"/>
      <c r="AO131" s="1311"/>
      <c r="AP131" s="1311"/>
      <c r="AQ131" s="1311"/>
      <c r="AR131" s="1311"/>
      <c r="AS131" s="1311"/>
      <c r="AT131" s="1311"/>
      <c r="AU131" s="1311"/>
      <c r="AV131" s="1311"/>
      <c r="AW131" s="1311"/>
      <c r="AX131" s="1311"/>
      <c r="AY131" s="1311"/>
      <c r="AZ131" s="1311"/>
      <c r="BA131" s="1311"/>
      <c r="BB131" s="1311"/>
      <c r="BC131" s="1311"/>
      <c r="BD131" s="1311"/>
      <c r="BE131" s="1311"/>
      <c r="BF131" s="1311"/>
      <c r="BG131" s="1311"/>
      <c r="BH131" s="1311"/>
      <c r="BI131" s="1311"/>
      <c r="BJ131" s="1311"/>
      <c r="BK131" s="1311"/>
      <c r="BL131" s="1311"/>
      <c r="BM131" s="1311"/>
      <c r="BN131" s="1311"/>
      <c r="BO131" s="1311"/>
      <c r="BP131" s="1311"/>
      <c r="BQ131" s="1311"/>
      <c r="BR131" s="1311"/>
      <c r="BS131" s="1311"/>
      <c r="BT131" s="1311"/>
      <c r="BU131" s="1311"/>
      <c r="BV131" s="1311"/>
      <c r="BW131" s="1311"/>
      <c r="BX131" s="1311"/>
      <c r="BY131" s="1311"/>
      <c r="BZ131" s="1311"/>
      <c r="CA131" s="1311"/>
      <c r="CB131" s="1311"/>
      <c r="CC131" s="1311"/>
      <c r="CD131" s="1311"/>
      <c r="CE131" s="1311"/>
      <c r="CF131" s="1311"/>
    </row>
    <row r="132" spans="2:84" s="1344" customFormat="1">
      <c r="B132" s="1311"/>
      <c r="C132" s="1311"/>
      <c r="D132" s="1311"/>
      <c r="E132" s="1311"/>
      <c r="F132" s="1311"/>
      <c r="G132" s="1311"/>
      <c r="H132" s="1311"/>
      <c r="I132" s="1311"/>
      <c r="J132" s="1311"/>
      <c r="K132" s="1311"/>
      <c r="P132" s="204"/>
      <c r="Q132" s="1311"/>
      <c r="R132" s="1311"/>
      <c r="S132" s="1311"/>
      <c r="T132" s="1311"/>
      <c r="U132" s="1311"/>
      <c r="V132" s="1311"/>
      <c r="W132" s="1311"/>
      <c r="X132" s="1311"/>
      <c r="Y132" s="1311"/>
      <c r="Z132" s="1311"/>
      <c r="AA132" s="1311"/>
      <c r="AB132" s="1311"/>
      <c r="AC132" s="1311"/>
      <c r="AD132" s="1311"/>
      <c r="AE132" s="1311"/>
      <c r="AF132" s="1311"/>
      <c r="AG132" s="1311"/>
      <c r="AH132" s="1311"/>
      <c r="AI132" s="1311"/>
      <c r="AJ132" s="1311"/>
      <c r="AK132" s="1311"/>
      <c r="AL132" s="1311"/>
      <c r="AM132" s="1311"/>
      <c r="AN132" s="1311"/>
      <c r="AO132" s="1311"/>
      <c r="AP132" s="1311"/>
      <c r="AQ132" s="1311"/>
      <c r="AR132" s="1311"/>
      <c r="AS132" s="1311"/>
      <c r="AT132" s="1311"/>
      <c r="AU132" s="1311"/>
      <c r="AV132" s="1311"/>
      <c r="AW132" s="1311"/>
      <c r="AX132" s="1311"/>
      <c r="AY132" s="1311"/>
      <c r="AZ132" s="1311"/>
      <c r="BA132" s="1311"/>
      <c r="BB132" s="1311"/>
      <c r="BC132" s="1311"/>
      <c r="BD132" s="1311"/>
      <c r="BE132" s="1311"/>
      <c r="BF132" s="1311"/>
      <c r="BG132" s="1311"/>
      <c r="BH132" s="1311"/>
      <c r="BI132" s="1311"/>
      <c r="BJ132" s="1311"/>
      <c r="BK132" s="1311"/>
      <c r="BL132" s="1311"/>
      <c r="BM132" s="1311"/>
      <c r="BN132" s="1311"/>
      <c r="BO132" s="1311"/>
      <c r="BP132" s="1311"/>
      <c r="BQ132" s="1311"/>
      <c r="BR132" s="1311"/>
      <c r="BS132" s="1311"/>
      <c r="BT132" s="1311"/>
      <c r="BU132" s="1311"/>
      <c r="BV132" s="1311"/>
      <c r="BW132" s="1311"/>
      <c r="BX132" s="1311"/>
      <c r="BY132" s="1311"/>
      <c r="BZ132" s="1311"/>
      <c r="CA132" s="1311"/>
      <c r="CB132" s="1311"/>
      <c r="CC132" s="1311"/>
      <c r="CD132" s="1311"/>
      <c r="CE132" s="1311"/>
      <c r="CF132" s="1311"/>
    </row>
    <row r="133" spans="2:84" s="1344" customFormat="1">
      <c r="B133" s="1311"/>
      <c r="C133" s="1311"/>
      <c r="D133" s="1311"/>
      <c r="E133" s="1311"/>
      <c r="F133" s="1311"/>
      <c r="G133" s="1311"/>
      <c r="H133" s="1311"/>
      <c r="I133" s="1311"/>
      <c r="J133" s="1311"/>
      <c r="K133" s="1311"/>
      <c r="P133" s="204"/>
      <c r="Q133" s="1311"/>
      <c r="R133" s="1311"/>
      <c r="S133" s="1311"/>
      <c r="T133" s="1311"/>
      <c r="U133" s="1311"/>
      <c r="V133" s="1311"/>
      <c r="W133" s="1311"/>
      <c r="X133" s="1311"/>
      <c r="Y133" s="1311"/>
      <c r="Z133" s="1311"/>
      <c r="AA133" s="1311"/>
      <c r="AB133" s="1311"/>
      <c r="AC133" s="1311"/>
      <c r="AD133" s="1311"/>
      <c r="AE133" s="1311"/>
      <c r="AF133" s="1311"/>
      <c r="AG133" s="1311"/>
      <c r="AH133" s="1311"/>
      <c r="AI133" s="1311"/>
      <c r="AJ133" s="1311"/>
      <c r="AK133" s="1311"/>
      <c r="AL133" s="1311"/>
      <c r="AM133" s="1311"/>
      <c r="AN133" s="1311"/>
      <c r="AO133" s="1311"/>
      <c r="AP133" s="1311"/>
      <c r="AQ133" s="1311"/>
      <c r="AR133" s="1311"/>
      <c r="AS133" s="1311"/>
      <c r="AT133" s="1311"/>
      <c r="AU133" s="1311"/>
      <c r="AV133" s="1311"/>
      <c r="AW133" s="1311"/>
      <c r="AX133" s="1311"/>
      <c r="AY133" s="1311"/>
      <c r="AZ133" s="1311"/>
      <c r="BA133" s="1311"/>
      <c r="BB133" s="1311"/>
      <c r="BC133" s="1311"/>
      <c r="BD133" s="1311"/>
      <c r="BE133" s="1311"/>
      <c r="BF133" s="1311"/>
      <c r="BG133" s="1311"/>
      <c r="BH133" s="1311"/>
      <c r="BI133" s="1311"/>
      <c r="BJ133" s="1311"/>
      <c r="BK133" s="1311"/>
      <c r="BL133" s="1311"/>
      <c r="BM133" s="1311"/>
      <c r="BN133" s="1311"/>
      <c r="BO133" s="1311"/>
      <c r="BP133" s="1311"/>
      <c r="BQ133" s="1311"/>
      <c r="BR133" s="1311"/>
      <c r="BS133" s="1311"/>
      <c r="BT133" s="1311"/>
      <c r="BU133" s="1311"/>
      <c r="BV133" s="1311"/>
      <c r="BW133" s="1311"/>
      <c r="BX133" s="1311"/>
      <c r="BY133" s="1311"/>
      <c r="BZ133" s="1311"/>
      <c r="CA133" s="1311"/>
      <c r="CB133" s="1311"/>
      <c r="CC133" s="1311"/>
      <c r="CD133" s="1311"/>
      <c r="CE133" s="1311"/>
      <c r="CF133" s="1311"/>
    </row>
    <row r="134" spans="2:84" s="1344" customFormat="1">
      <c r="B134" s="1311"/>
      <c r="C134" s="1311"/>
      <c r="D134" s="1311"/>
      <c r="E134" s="1311"/>
      <c r="F134" s="1311"/>
      <c r="G134" s="1311"/>
      <c r="H134" s="1311"/>
      <c r="I134" s="1311"/>
      <c r="J134" s="1311"/>
      <c r="K134" s="1311"/>
      <c r="P134" s="204"/>
      <c r="Q134" s="1311"/>
      <c r="R134" s="1311"/>
      <c r="S134" s="1311"/>
      <c r="T134" s="1311"/>
      <c r="U134" s="1311"/>
      <c r="V134" s="1311"/>
      <c r="W134" s="1311"/>
      <c r="X134" s="1311"/>
      <c r="Y134" s="1311"/>
      <c r="Z134" s="1311"/>
      <c r="AA134" s="1311"/>
      <c r="AB134" s="1311"/>
      <c r="AC134" s="1311"/>
      <c r="AD134" s="1311"/>
      <c r="AE134" s="1311"/>
      <c r="AF134" s="1311"/>
      <c r="AG134" s="1311"/>
      <c r="AH134" s="1311"/>
      <c r="AI134" s="1311"/>
      <c r="AJ134" s="1311"/>
      <c r="AK134" s="1311"/>
      <c r="AL134" s="1311"/>
      <c r="AM134" s="1311"/>
      <c r="AN134" s="1311"/>
      <c r="AO134" s="1311"/>
      <c r="AP134" s="1311"/>
      <c r="AQ134" s="1311"/>
      <c r="AR134" s="1311"/>
      <c r="AS134" s="1311"/>
      <c r="AT134" s="1311"/>
      <c r="AU134" s="1311"/>
      <c r="AV134" s="1311"/>
      <c r="AW134" s="1311"/>
      <c r="AX134" s="1311"/>
      <c r="AY134" s="1311"/>
      <c r="AZ134" s="1311"/>
      <c r="BA134" s="1311"/>
      <c r="BB134" s="1311"/>
      <c r="BC134" s="1311"/>
      <c r="BD134" s="1311"/>
      <c r="BE134" s="1311"/>
      <c r="BF134" s="1311"/>
      <c r="BG134" s="1311"/>
      <c r="BH134" s="1311"/>
      <c r="BI134" s="1311"/>
      <c r="BJ134" s="1311"/>
      <c r="BK134" s="1311"/>
      <c r="BL134" s="1311"/>
      <c r="BM134" s="1311"/>
      <c r="BN134" s="1311"/>
      <c r="BO134" s="1311"/>
      <c r="BP134" s="1311"/>
      <c r="BQ134" s="1311"/>
      <c r="BR134" s="1311"/>
      <c r="BS134" s="1311"/>
      <c r="BT134" s="1311"/>
      <c r="BU134" s="1311"/>
      <c r="BV134" s="1311"/>
      <c r="BW134" s="1311"/>
      <c r="BX134" s="1311"/>
      <c r="BY134" s="1311"/>
      <c r="BZ134" s="1311"/>
      <c r="CA134" s="1311"/>
      <c r="CB134" s="1311"/>
      <c r="CC134" s="1311"/>
      <c r="CD134" s="1311"/>
      <c r="CE134" s="1311"/>
      <c r="CF134" s="1311"/>
    </row>
    <row r="135" spans="2:84" s="1344" customFormat="1">
      <c r="B135" s="1311"/>
      <c r="C135" s="1311"/>
      <c r="D135" s="1311"/>
      <c r="E135" s="1311"/>
      <c r="F135" s="1311"/>
      <c r="G135" s="1311"/>
      <c r="H135" s="1311"/>
      <c r="I135" s="1311"/>
      <c r="J135" s="1311"/>
      <c r="K135" s="1311"/>
      <c r="P135" s="204"/>
      <c r="Q135" s="1311"/>
      <c r="R135" s="1311"/>
      <c r="S135" s="1311"/>
      <c r="T135" s="1311"/>
      <c r="U135" s="1311"/>
      <c r="V135" s="1311"/>
      <c r="W135" s="1311"/>
      <c r="X135" s="1311"/>
      <c r="Y135" s="1311"/>
      <c r="Z135" s="1311"/>
      <c r="AA135" s="1311"/>
      <c r="AB135" s="1311"/>
      <c r="AC135" s="1311"/>
      <c r="AD135" s="1311"/>
      <c r="AE135" s="1311"/>
      <c r="AF135" s="1311"/>
      <c r="AG135" s="1311"/>
      <c r="AH135" s="1311"/>
      <c r="AI135" s="1311"/>
      <c r="AJ135" s="1311"/>
      <c r="AK135" s="1311"/>
      <c r="AL135" s="1311"/>
      <c r="AM135" s="1311"/>
      <c r="AN135" s="1311"/>
      <c r="AO135" s="1311"/>
      <c r="AP135" s="1311"/>
      <c r="AQ135" s="1311"/>
      <c r="AR135" s="1311"/>
      <c r="AS135" s="1311"/>
      <c r="AT135" s="1311"/>
      <c r="AU135" s="1311"/>
      <c r="AV135" s="1311"/>
      <c r="AW135" s="1311"/>
      <c r="AX135" s="1311"/>
      <c r="AY135" s="1311"/>
      <c r="AZ135" s="1311"/>
      <c r="BA135" s="1311"/>
      <c r="BB135" s="1311"/>
      <c r="BC135" s="1311"/>
      <c r="BD135" s="1311"/>
      <c r="BE135" s="1311"/>
      <c r="BF135" s="1311"/>
      <c r="BG135" s="1311"/>
      <c r="BH135" s="1311"/>
      <c r="BI135" s="1311"/>
      <c r="BJ135" s="1311"/>
      <c r="BK135" s="1311"/>
      <c r="BL135" s="1311"/>
      <c r="BM135" s="1311"/>
      <c r="BN135" s="1311"/>
      <c r="BO135" s="1311"/>
      <c r="BP135" s="1311"/>
      <c r="BQ135" s="1311"/>
      <c r="BR135" s="1311"/>
      <c r="BS135" s="1311"/>
      <c r="BT135" s="1311"/>
      <c r="BU135" s="1311"/>
      <c r="BV135" s="1311"/>
      <c r="BW135" s="1311"/>
      <c r="BX135" s="1311"/>
      <c r="BY135" s="1311"/>
      <c r="BZ135" s="1311"/>
      <c r="CA135" s="1311"/>
      <c r="CB135" s="1311"/>
      <c r="CC135" s="1311"/>
      <c r="CD135" s="1311"/>
      <c r="CE135" s="1311"/>
      <c r="CF135" s="1311"/>
    </row>
    <row r="136" spans="2:84" s="1344" customFormat="1">
      <c r="B136" s="1311"/>
      <c r="C136" s="1311"/>
      <c r="D136" s="1311"/>
      <c r="E136" s="1311"/>
      <c r="F136" s="1311"/>
      <c r="G136" s="1311"/>
      <c r="H136" s="1311"/>
      <c r="I136" s="1311"/>
      <c r="J136" s="1311"/>
      <c r="K136" s="1311"/>
      <c r="P136" s="204"/>
      <c r="Q136" s="1311"/>
      <c r="R136" s="1311"/>
      <c r="S136" s="1311"/>
      <c r="T136" s="1311"/>
      <c r="U136" s="1311"/>
      <c r="V136" s="1311"/>
      <c r="W136" s="1311"/>
      <c r="X136" s="1311"/>
      <c r="Y136" s="1311"/>
      <c r="Z136" s="1311"/>
      <c r="AA136" s="1311"/>
      <c r="AB136" s="1311"/>
      <c r="AC136" s="1311"/>
      <c r="AD136" s="1311"/>
      <c r="AE136" s="1311"/>
      <c r="AF136" s="1311"/>
      <c r="AG136" s="1311"/>
      <c r="AH136" s="1311"/>
      <c r="AI136" s="1311"/>
      <c r="AJ136" s="1311"/>
      <c r="AK136" s="1311"/>
      <c r="AL136" s="1311"/>
      <c r="AM136" s="1311"/>
      <c r="AN136" s="1311"/>
      <c r="AO136" s="1311"/>
      <c r="AP136" s="1311"/>
      <c r="AQ136" s="1311"/>
      <c r="AR136" s="1311"/>
      <c r="AS136" s="1311"/>
      <c r="AT136" s="1311"/>
      <c r="AU136" s="1311"/>
      <c r="AV136" s="1311"/>
      <c r="AW136" s="1311"/>
      <c r="AX136" s="1311"/>
      <c r="AY136" s="1311"/>
      <c r="AZ136" s="1311"/>
      <c r="BA136" s="1311"/>
      <c r="BB136" s="1311"/>
      <c r="BC136" s="1311"/>
      <c r="BD136" s="1311"/>
      <c r="BE136" s="1311"/>
      <c r="BF136" s="1311"/>
      <c r="BG136" s="1311"/>
      <c r="BH136" s="1311"/>
      <c r="BI136" s="1311"/>
      <c r="BJ136" s="1311"/>
      <c r="BK136" s="1311"/>
      <c r="BL136" s="1311"/>
      <c r="BM136" s="1311"/>
      <c r="BN136" s="1311"/>
      <c r="BO136" s="1311"/>
      <c r="BP136" s="1311"/>
      <c r="BQ136" s="1311"/>
      <c r="BR136" s="1311"/>
      <c r="BS136" s="1311"/>
      <c r="BT136" s="1311"/>
      <c r="BU136" s="1311"/>
      <c r="BV136" s="1311"/>
      <c r="BW136" s="1311"/>
      <c r="BX136" s="1311"/>
      <c r="BY136" s="1311"/>
      <c r="BZ136" s="1311"/>
      <c r="CA136" s="1311"/>
      <c r="CB136" s="1311"/>
      <c r="CC136" s="1311"/>
      <c r="CD136" s="1311"/>
      <c r="CE136" s="1311"/>
      <c r="CF136" s="1311"/>
    </row>
    <row r="137" spans="2:84" s="1344" customFormat="1">
      <c r="B137" s="1311"/>
      <c r="C137" s="1311"/>
      <c r="D137" s="1311"/>
      <c r="E137" s="1311"/>
      <c r="F137" s="1311"/>
      <c r="G137" s="1311"/>
      <c r="H137" s="1311"/>
      <c r="I137" s="1311"/>
      <c r="J137" s="1311"/>
      <c r="K137" s="1311"/>
      <c r="P137" s="204"/>
      <c r="Q137" s="1311"/>
      <c r="R137" s="1311"/>
      <c r="S137" s="1311"/>
      <c r="T137" s="1311"/>
      <c r="U137" s="1311"/>
      <c r="V137" s="1311"/>
      <c r="W137" s="1311"/>
      <c r="X137" s="1311"/>
      <c r="Y137" s="1311"/>
      <c r="Z137" s="1311"/>
      <c r="AA137" s="1311"/>
      <c r="AB137" s="1311"/>
      <c r="AC137" s="1311"/>
      <c r="AD137" s="1311"/>
      <c r="AE137" s="1311"/>
      <c r="AF137" s="1311"/>
      <c r="AG137" s="1311"/>
      <c r="AH137" s="1311"/>
      <c r="AI137" s="1311"/>
      <c r="AJ137" s="1311"/>
      <c r="AK137" s="1311"/>
      <c r="AL137" s="1311"/>
      <c r="AM137" s="1311"/>
      <c r="AN137" s="1311"/>
      <c r="AO137" s="1311"/>
      <c r="AP137" s="1311"/>
      <c r="AQ137" s="1311"/>
      <c r="AR137" s="1311"/>
      <c r="AS137" s="1311"/>
      <c r="AT137" s="1311"/>
      <c r="AU137" s="1311"/>
      <c r="AV137" s="1311"/>
      <c r="AW137" s="1311"/>
      <c r="AX137" s="1311"/>
      <c r="AY137" s="1311"/>
      <c r="AZ137" s="1311"/>
      <c r="BA137" s="1311"/>
      <c r="BB137" s="1311"/>
      <c r="BC137" s="1311"/>
      <c r="BD137" s="1311"/>
      <c r="BE137" s="1311"/>
      <c r="BF137" s="1311"/>
      <c r="BG137" s="1311"/>
      <c r="BH137" s="1311"/>
      <c r="BI137" s="1311"/>
      <c r="BJ137" s="1311"/>
      <c r="BK137" s="1311"/>
      <c r="BL137" s="1311"/>
      <c r="BM137" s="1311"/>
      <c r="BN137" s="1311"/>
      <c r="BO137" s="1311"/>
      <c r="BP137" s="1311"/>
      <c r="BQ137" s="1311"/>
      <c r="BR137" s="1311"/>
      <c r="BS137" s="1311"/>
      <c r="BT137" s="1311"/>
      <c r="BU137" s="1311"/>
      <c r="BV137" s="1311"/>
      <c r="BW137" s="1311"/>
      <c r="BX137" s="1311"/>
      <c r="BY137" s="1311"/>
      <c r="BZ137" s="1311"/>
      <c r="CA137" s="1311"/>
      <c r="CB137" s="1311"/>
      <c r="CC137" s="1311"/>
      <c r="CD137" s="1311"/>
      <c r="CE137" s="1311"/>
      <c r="CF137" s="1311"/>
    </row>
    <row r="138" spans="2:84" s="1344" customFormat="1">
      <c r="B138" s="1311"/>
      <c r="C138" s="1311"/>
      <c r="D138" s="1311"/>
      <c r="E138" s="1311"/>
      <c r="F138" s="1311"/>
      <c r="G138" s="1311"/>
      <c r="H138" s="1311"/>
      <c r="I138" s="1311"/>
      <c r="J138" s="1311"/>
      <c r="K138" s="1311"/>
      <c r="P138" s="204"/>
      <c r="Q138" s="1311"/>
      <c r="R138" s="1311"/>
      <c r="S138" s="1311"/>
      <c r="T138" s="1311"/>
      <c r="U138" s="1311"/>
      <c r="V138" s="1311"/>
      <c r="W138" s="1311"/>
      <c r="X138" s="1311"/>
      <c r="Y138" s="1311"/>
      <c r="Z138" s="1311"/>
      <c r="AA138" s="1311"/>
      <c r="AB138" s="1311"/>
      <c r="AC138" s="1311"/>
      <c r="AD138" s="1311"/>
      <c r="AE138" s="1311"/>
      <c r="AF138" s="1311"/>
      <c r="AG138" s="1311"/>
      <c r="AH138" s="1311"/>
      <c r="AI138" s="1311"/>
      <c r="AJ138" s="1311"/>
      <c r="AK138" s="1311"/>
      <c r="AL138" s="1311"/>
      <c r="AM138" s="1311"/>
      <c r="AN138" s="1311"/>
      <c r="AO138" s="1311"/>
      <c r="AP138" s="1311"/>
      <c r="AQ138" s="1311"/>
      <c r="AR138" s="1311"/>
      <c r="AS138" s="1311"/>
      <c r="AT138" s="1311"/>
      <c r="AU138" s="1311"/>
      <c r="AV138" s="1311"/>
      <c r="AW138" s="1311"/>
      <c r="AX138" s="1311"/>
      <c r="AY138" s="1311"/>
      <c r="AZ138" s="1311"/>
      <c r="BA138" s="1311"/>
      <c r="BB138" s="1311"/>
      <c r="BC138" s="1311"/>
      <c r="BD138" s="1311"/>
      <c r="BE138" s="1311"/>
      <c r="BF138" s="1311"/>
      <c r="BG138" s="1311"/>
      <c r="BH138" s="1311"/>
      <c r="BI138" s="1311"/>
      <c r="BJ138" s="1311"/>
      <c r="BK138" s="1311"/>
      <c r="BL138" s="1311"/>
      <c r="BM138" s="1311"/>
      <c r="BN138" s="1311"/>
      <c r="BO138" s="1311"/>
      <c r="BP138" s="1311"/>
      <c r="BQ138" s="1311"/>
      <c r="BR138" s="1311"/>
      <c r="BS138" s="1311"/>
      <c r="BT138" s="1311"/>
      <c r="BU138" s="1311"/>
      <c r="BV138" s="1311"/>
      <c r="BW138" s="1311"/>
      <c r="BX138" s="1311"/>
      <c r="BY138" s="1311"/>
      <c r="BZ138" s="1311"/>
      <c r="CA138" s="1311"/>
      <c r="CB138" s="1311"/>
      <c r="CC138" s="1311"/>
      <c r="CD138" s="1311"/>
      <c r="CE138" s="1311"/>
      <c r="CF138" s="1311"/>
    </row>
    <row r="139" spans="2:84" s="1344" customFormat="1">
      <c r="B139" s="1311"/>
      <c r="C139" s="1311"/>
      <c r="D139" s="1311"/>
      <c r="E139" s="1311"/>
      <c r="F139" s="1311"/>
      <c r="G139" s="1311"/>
      <c r="H139" s="1311"/>
      <c r="I139" s="1311"/>
      <c r="J139" s="1311"/>
      <c r="K139" s="1311"/>
      <c r="P139" s="204"/>
      <c r="Q139" s="1311"/>
      <c r="R139" s="1311"/>
      <c r="S139" s="1311"/>
      <c r="T139" s="1311"/>
      <c r="U139" s="1311"/>
      <c r="V139" s="1311"/>
      <c r="W139" s="1311"/>
      <c r="X139" s="1311"/>
      <c r="Y139" s="1311"/>
      <c r="Z139" s="1311"/>
      <c r="AA139" s="1311"/>
      <c r="AB139" s="1311"/>
      <c r="AC139" s="1311"/>
      <c r="AD139" s="1311"/>
      <c r="AE139" s="1311"/>
      <c r="AF139" s="1311"/>
      <c r="AG139" s="1311"/>
      <c r="AH139" s="1311"/>
      <c r="AI139" s="1311"/>
      <c r="AJ139" s="1311"/>
      <c r="AK139" s="1311"/>
      <c r="AL139" s="1311"/>
      <c r="AM139" s="1311"/>
      <c r="AN139" s="1311"/>
      <c r="AO139" s="1311"/>
      <c r="AP139" s="1311"/>
      <c r="AQ139" s="1311"/>
      <c r="AR139" s="1311"/>
      <c r="AS139" s="1311"/>
      <c r="AT139" s="1311"/>
      <c r="AU139" s="1311"/>
      <c r="AV139" s="1311"/>
      <c r="AW139" s="1311"/>
      <c r="AX139" s="1311"/>
      <c r="AY139" s="1311"/>
      <c r="AZ139" s="1311"/>
      <c r="BA139" s="1311"/>
      <c r="BB139" s="1311"/>
      <c r="BC139" s="1311"/>
      <c r="BD139" s="1311"/>
      <c r="BE139" s="1311"/>
      <c r="BF139" s="1311"/>
      <c r="BG139" s="1311"/>
      <c r="BH139" s="1311"/>
      <c r="BI139" s="1311"/>
      <c r="BJ139" s="1311"/>
      <c r="BK139" s="1311"/>
      <c r="BL139" s="1311"/>
      <c r="BM139" s="1311"/>
      <c r="BN139" s="1311"/>
      <c r="BO139" s="1311"/>
      <c r="BP139" s="1311"/>
      <c r="BQ139" s="1311"/>
      <c r="BR139" s="1311"/>
      <c r="BS139" s="1311"/>
      <c r="BT139" s="1311"/>
      <c r="BU139" s="1311"/>
      <c r="BV139" s="1311"/>
      <c r="BW139" s="1311"/>
      <c r="BX139" s="1311"/>
      <c r="BY139" s="1311"/>
      <c r="BZ139" s="1311"/>
      <c r="CA139" s="1311"/>
      <c r="CB139" s="1311"/>
      <c r="CC139" s="1311"/>
      <c r="CD139" s="1311"/>
      <c r="CE139" s="1311"/>
      <c r="CF139" s="1311"/>
    </row>
    <row r="140" spans="2:84" s="1344" customFormat="1">
      <c r="B140" s="1311"/>
      <c r="C140" s="1311"/>
      <c r="D140" s="1311"/>
      <c r="E140" s="1311"/>
      <c r="F140" s="1311"/>
      <c r="G140" s="1311"/>
      <c r="H140" s="1311"/>
      <c r="I140" s="1311"/>
      <c r="J140" s="1311"/>
      <c r="K140" s="1311"/>
      <c r="P140" s="204"/>
      <c r="Q140" s="1311"/>
      <c r="R140" s="1311"/>
      <c r="S140" s="1311"/>
      <c r="T140" s="1311"/>
      <c r="U140" s="1311"/>
      <c r="V140" s="1311"/>
      <c r="W140" s="1311"/>
      <c r="X140" s="1311"/>
      <c r="Y140" s="1311"/>
      <c r="Z140" s="1311"/>
      <c r="AA140" s="1311"/>
      <c r="AB140" s="1311"/>
      <c r="AC140" s="1311"/>
      <c r="AD140" s="1311"/>
      <c r="AE140" s="1311"/>
      <c r="AF140" s="1311"/>
      <c r="AG140" s="1311"/>
      <c r="AH140" s="1311"/>
      <c r="AI140" s="1311"/>
      <c r="AJ140" s="1311"/>
      <c r="AK140" s="1311"/>
      <c r="AL140" s="1311"/>
      <c r="AM140" s="1311"/>
      <c r="AN140" s="1311"/>
      <c r="AO140" s="1311"/>
      <c r="AP140" s="1311"/>
      <c r="AQ140" s="1311"/>
      <c r="AR140" s="1311"/>
      <c r="AS140" s="1311"/>
      <c r="AT140" s="1311"/>
      <c r="AU140" s="1311"/>
      <c r="AV140" s="1311"/>
      <c r="AW140" s="1311"/>
      <c r="AX140" s="1311"/>
      <c r="AY140" s="1311"/>
      <c r="AZ140" s="1311"/>
      <c r="BA140" s="1311"/>
      <c r="BB140" s="1311"/>
      <c r="BC140" s="1311"/>
      <c r="BD140" s="1311"/>
      <c r="BE140" s="1311"/>
      <c r="BF140" s="1311"/>
      <c r="BG140" s="1311"/>
      <c r="BH140" s="1311"/>
      <c r="BI140" s="1311"/>
      <c r="BJ140" s="1311"/>
      <c r="BK140" s="1311"/>
      <c r="BL140" s="1311"/>
      <c r="BM140" s="1311"/>
      <c r="BN140" s="1311"/>
      <c r="BO140" s="1311"/>
      <c r="BP140" s="1311"/>
      <c r="BQ140" s="1311"/>
      <c r="BR140" s="1311"/>
      <c r="BS140" s="1311"/>
      <c r="BT140" s="1311"/>
      <c r="BU140" s="1311"/>
      <c r="BV140" s="1311"/>
      <c r="BW140" s="1311"/>
      <c r="BX140" s="1311"/>
      <c r="BY140" s="1311"/>
      <c r="BZ140" s="1311"/>
      <c r="CA140" s="1311"/>
      <c r="CB140" s="1311"/>
      <c r="CC140" s="1311"/>
      <c r="CD140" s="1311"/>
      <c r="CE140" s="1311"/>
      <c r="CF140" s="1311"/>
    </row>
    <row r="141" spans="2:84" s="1344" customFormat="1">
      <c r="B141" s="1311"/>
      <c r="C141" s="1311"/>
      <c r="D141" s="1311"/>
      <c r="E141" s="1311"/>
      <c r="F141" s="1311"/>
      <c r="G141" s="1311"/>
      <c r="H141" s="1311"/>
      <c r="I141" s="1311"/>
      <c r="J141" s="1311"/>
      <c r="K141" s="1311"/>
      <c r="P141" s="204"/>
      <c r="Q141" s="1311"/>
      <c r="R141" s="1311"/>
      <c r="S141" s="1311"/>
      <c r="T141" s="1311"/>
      <c r="U141" s="1311"/>
      <c r="V141" s="1311"/>
      <c r="W141" s="1311"/>
      <c r="X141" s="1311"/>
      <c r="Y141" s="1311"/>
      <c r="Z141" s="1311"/>
      <c r="AA141" s="1311"/>
      <c r="AB141" s="1311"/>
      <c r="AC141" s="1311"/>
      <c r="AD141" s="1311"/>
      <c r="AE141" s="1311"/>
      <c r="AF141" s="1311"/>
      <c r="AG141" s="1311"/>
      <c r="AH141" s="1311"/>
      <c r="AI141" s="1311"/>
      <c r="AJ141" s="1311"/>
      <c r="AK141" s="1311"/>
      <c r="AL141" s="1311"/>
      <c r="AM141" s="1311"/>
      <c r="AN141" s="1311"/>
      <c r="AO141" s="1311"/>
      <c r="AP141" s="1311"/>
      <c r="AQ141" s="1311"/>
      <c r="AR141" s="1311"/>
      <c r="AS141" s="1311"/>
      <c r="AT141" s="1311"/>
      <c r="AU141" s="1311"/>
      <c r="AV141" s="1311"/>
      <c r="AW141" s="1311"/>
      <c r="AX141" s="1311"/>
      <c r="AY141" s="1311"/>
      <c r="AZ141" s="1311"/>
      <c r="BA141" s="1311"/>
      <c r="BB141" s="1311"/>
      <c r="BC141" s="1311"/>
      <c r="BD141" s="1311"/>
      <c r="BE141" s="1311"/>
      <c r="BF141" s="1311"/>
      <c r="BG141" s="1311"/>
      <c r="BH141" s="1311"/>
      <c r="BI141" s="1311"/>
      <c r="BJ141" s="1311"/>
      <c r="BK141" s="1311"/>
      <c r="BL141" s="1311"/>
      <c r="BM141" s="1311"/>
      <c r="BN141" s="1311"/>
      <c r="BO141" s="1311"/>
      <c r="BP141" s="1311"/>
      <c r="BQ141" s="1311"/>
      <c r="BR141" s="1311"/>
      <c r="BS141" s="1311"/>
      <c r="BT141" s="1311"/>
      <c r="BU141" s="1311"/>
      <c r="BV141" s="1311"/>
      <c r="BW141" s="1311"/>
      <c r="BX141" s="1311"/>
      <c r="BY141" s="1311"/>
      <c r="BZ141" s="1311"/>
      <c r="CA141" s="1311"/>
      <c r="CB141" s="1311"/>
      <c r="CC141" s="1311"/>
      <c r="CD141" s="1311"/>
      <c r="CE141" s="1311"/>
      <c r="CF141" s="1311"/>
    </row>
    <row r="142" spans="2:84" s="1344" customFormat="1">
      <c r="B142" s="1311"/>
      <c r="C142" s="1311"/>
      <c r="D142" s="1311"/>
      <c r="E142" s="1311"/>
      <c r="F142" s="1311"/>
      <c r="G142" s="1311"/>
      <c r="H142" s="1311"/>
      <c r="I142" s="1311"/>
      <c r="J142" s="1311"/>
      <c r="K142" s="1311"/>
      <c r="P142" s="204"/>
      <c r="Q142" s="1311"/>
      <c r="R142" s="1311"/>
      <c r="S142" s="1311"/>
      <c r="T142" s="1311"/>
      <c r="U142" s="1311"/>
      <c r="V142" s="1311"/>
      <c r="W142" s="1311"/>
      <c r="X142" s="1311"/>
      <c r="Y142" s="1311"/>
      <c r="Z142" s="1311"/>
      <c r="AA142" s="1311"/>
      <c r="AB142" s="1311"/>
      <c r="AC142" s="1311"/>
      <c r="AD142" s="1311"/>
      <c r="AE142" s="1311"/>
      <c r="AF142" s="1311"/>
      <c r="AG142" s="1311"/>
      <c r="AH142" s="1311"/>
      <c r="AI142" s="1311"/>
      <c r="AJ142" s="1311"/>
      <c r="AK142" s="1311"/>
      <c r="AL142" s="1311"/>
      <c r="AM142" s="1311"/>
      <c r="AN142" s="1311"/>
      <c r="AO142" s="1311"/>
      <c r="AP142" s="1311"/>
      <c r="AQ142" s="1311"/>
      <c r="AR142" s="1311"/>
      <c r="AS142" s="1311"/>
      <c r="AT142" s="1311"/>
      <c r="AU142" s="1311"/>
      <c r="AV142" s="1311"/>
      <c r="AW142" s="1311"/>
      <c r="AX142" s="1311"/>
      <c r="AY142" s="1311"/>
      <c r="AZ142" s="1311"/>
      <c r="BA142" s="1311"/>
      <c r="BB142" s="1311"/>
      <c r="BC142" s="1311"/>
      <c r="BD142" s="1311"/>
      <c r="BE142" s="1311"/>
      <c r="BF142" s="1311"/>
      <c r="BG142" s="1311"/>
      <c r="BH142" s="1311"/>
      <c r="BI142" s="1311"/>
      <c r="BJ142" s="1311"/>
      <c r="BK142" s="1311"/>
      <c r="BL142" s="1311"/>
      <c r="BM142" s="1311"/>
      <c r="BN142" s="1311"/>
      <c r="BO142" s="1311"/>
      <c r="BP142" s="1311"/>
      <c r="BQ142" s="1311"/>
      <c r="BR142" s="1311"/>
      <c r="BS142" s="1311"/>
      <c r="BT142" s="1311"/>
      <c r="BU142" s="1311"/>
      <c r="BV142" s="1311"/>
      <c r="BW142" s="1311"/>
      <c r="BX142" s="1311"/>
      <c r="BY142" s="1311"/>
      <c r="BZ142" s="1311"/>
      <c r="CA142" s="1311"/>
      <c r="CB142" s="1311"/>
      <c r="CC142" s="1311"/>
      <c r="CD142" s="1311"/>
      <c r="CE142" s="1311"/>
      <c r="CF142" s="1311"/>
    </row>
    <row r="143" spans="2:84" s="1344" customFormat="1">
      <c r="B143" s="1311"/>
      <c r="C143" s="1311"/>
      <c r="D143" s="1311"/>
      <c r="E143" s="1311"/>
      <c r="F143" s="1311"/>
      <c r="G143" s="1311"/>
      <c r="H143" s="1311"/>
      <c r="I143" s="1311"/>
      <c r="J143" s="1311"/>
      <c r="K143" s="1311"/>
      <c r="P143" s="204"/>
      <c r="Q143" s="1311"/>
      <c r="R143" s="1311"/>
      <c r="S143" s="1311"/>
      <c r="T143" s="1311"/>
      <c r="U143" s="1311"/>
      <c r="V143" s="1311"/>
      <c r="W143" s="1311"/>
      <c r="X143" s="1311"/>
      <c r="Y143" s="1311"/>
      <c r="Z143" s="1311"/>
      <c r="AA143" s="1311"/>
      <c r="AB143" s="1311"/>
      <c r="AC143" s="1311"/>
      <c r="AD143" s="1311"/>
      <c r="AE143" s="1311"/>
      <c r="AF143" s="1311"/>
      <c r="AG143" s="1311"/>
      <c r="AH143" s="1311"/>
      <c r="AI143" s="1311"/>
      <c r="AJ143" s="1311"/>
      <c r="AK143" s="1311"/>
      <c r="AL143" s="1311"/>
      <c r="AM143" s="1311"/>
      <c r="AN143" s="1311"/>
      <c r="AO143" s="1311"/>
      <c r="AP143" s="1311"/>
      <c r="AQ143" s="1311"/>
      <c r="AR143" s="1311"/>
      <c r="AS143" s="1311"/>
      <c r="AT143" s="1311"/>
      <c r="AU143" s="1311"/>
      <c r="AV143" s="1311"/>
      <c r="AW143" s="1311"/>
      <c r="AX143" s="1311"/>
      <c r="AY143" s="1311"/>
      <c r="AZ143" s="1311"/>
      <c r="BA143" s="1311"/>
      <c r="BB143" s="1311"/>
      <c r="BC143" s="1311"/>
      <c r="BD143" s="1311"/>
      <c r="BE143" s="1311"/>
      <c r="BF143" s="1311"/>
      <c r="BG143" s="1311"/>
      <c r="BH143" s="1311"/>
      <c r="BI143" s="1311"/>
      <c r="BJ143" s="1311"/>
      <c r="BK143" s="1311"/>
      <c r="BL143" s="1311"/>
      <c r="BM143" s="1311"/>
      <c r="BN143" s="1311"/>
      <c r="BO143" s="1311"/>
      <c r="BP143" s="1311"/>
      <c r="BQ143" s="1311"/>
      <c r="BR143" s="1311"/>
      <c r="BS143" s="1311"/>
      <c r="BT143" s="1311"/>
      <c r="BU143" s="1311"/>
      <c r="BV143" s="1311"/>
      <c r="BW143" s="1311"/>
      <c r="BX143" s="1311"/>
      <c r="BY143" s="1311"/>
      <c r="BZ143" s="1311"/>
      <c r="CA143" s="1311"/>
      <c r="CB143" s="1311"/>
      <c r="CC143" s="1311"/>
      <c r="CD143" s="1311"/>
      <c r="CE143" s="1311"/>
      <c r="CF143" s="1311"/>
    </row>
    <row r="144" spans="2:84" s="1344" customFormat="1">
      <c r="B144" s="1311"/>
      <c r="C144" s="1311"/>
      <c r="D144" s="1311"/>
      <c r="E144" s="1311"/>
      <c r="F144" s="1311"/>
      <c r="G144" s="1311"/>
      <c r="H144" s="1311"/>
      <c r="I144" s="1311"/>
      <c r="J144" s="1311"/>
      <c r="K144" s="1311"/>
      <c r="P144" s="204"/>
      <c r="Q144" s="1311"/>
      <c r="R144" s="1311"/>
      <c r="S144" s="1311"/>
      <c r="T144" s="1311"/>
      <c r="U144" s="1311"/>
      <c r="V144" s="1311"/>
      <c r="W144" s="1311"/>
      <c r="X144" s="1311"/>
      <c r="Y144" s="1311"/>
      <c r="Z144" s="1311"/>
      <c r="AA144" s="1311"/>
      <c r="AB144" s="1311"/>
      <c r="AC144" s="1311"/>
      <c r="AD144" s="1311"/>
      <c r="AE144" s="1311"/>
      <c r="AF144" s="1311"/>
      <c r="AG144" s="1311"/>
      <c r="AH144" s="1311"/>
      <c r="AI144" s="1311"/>
      <c r="AJ144" s="1311"/>
      <c r="AK144" s="1311"/>
      <c r="AL144" s="1311"/>
      <c r="AM144" s="1311"/>
      <c r="AN144" s="1311"/>
      <c r="AO144" s="1311"/>
      <c r="AP144" s="1311"/>
      <c r="AQ144" s="1311"/>
      <c r="AR144" s="1311"/>
      <c r="AS144" s="1311"/>
      <c r="AT144" s="1311"/>
      <c r="AU144" s="1311"/>
      <c r="AV144" s="1311"/>
      <c r="AW144" s="1311"/>
      <c r="AX144" s="1311"/>
      <c r="AY144" s="1311"/>
      <c r="AZ144" s="1311"/>
      <c r="BA144" s="1311"/>
      <c r="BB144" s="1311"/>
      <c r="BC144" s="1311"/>
      <c r="BD144" s="1311"/>
      <c r="BE144" s="1311"/>
      <c r="BF144" s="1311"/>
      <c r="BG144" s="1311"/>
      <c r="BH144" s="1311"/>
      <c r="BI144" s="1311"/>
      <c r="BJ144" s="1311"/>
      <c r="BK144" s="1311"/>
      <c r="BL144" s="1311"/>
      <c r="BM144" s="1311"/>
      <c r="BN144" s="1311"/>
      <c r="BO144" s="1311"/>
      <c r="BP144" s="1311"/>
      <c r="BQ144" s="1311"/>
      <c r="BR144" s="1311"/>
      <c r="BS144" s="1311"/>
      <c r="BT144" s="1311"/>
      <c r="BU144" s="1311"/>
      <c r="BV144" s="1311"/>
      <c r="BW144" s="1311"/>
      <c r="BX144" s="1311"/>
      <c r="BY144" s="1311"/>
      <c r="BZ144" s="1311"/>
      <c r="CA144" s="1311"/>
      <c r="CB144" s="1311"/>
      <c r="CC144" s="1311"/>
      <c r="CD144" s="1311"/>
      <c r="CE144" s="1311"/>
      <c r="CF144" s="1311"/>
    </row>
    <row r="145" spans="2:84" s="1344" customFormat="1">
      <c r="B145" s="1311"/>
      <c r="C145" s="1311"/>
      <c r="D145" s="1311"/>
      <c r="E145" s="1311"/>
      <c r="F145" s="1311"/>
      <c r="G145" s="1311"/>
      <c r="H145" s="1311"/>
      <c r="I145" s="1311"/>
      <c r="J145" s="1311"/>
      <c r="K145" s="1311"/>
      <c r="P145" s="204"/>
      <c r="Q145" s="1311"/>
      <c r="R145" s="1311"/>
      <c r="S145" s="1311"/>
      <c r="T145" s="1311"/>
      <c r="U145" s="1311"/>
      <c r="V145" s="1311"/>
      <c r="W145" s="1311"/>
      <c r="X145" s="1311"/>
      <c r="Y145" s="1311"/>
      <c r="Z145" s="1311"/>
      <c r="AA145" s="1311"/>
      <c r="AB145" s="1311"/>
      <c r="AC145" s="1311"/>
      <c r="AD145" s="1311"/>
      <c r="AE145" s="1311"/>
      <c r="AF145" s="1311"/>
      <c r="AG145" s="1311"/>
      <c r="AH145" s="1311"/>
      <c r="AI145" s="1311"/>
      <c r="AJ145" s="1311"/>
      <c r="AK145" s="1311"/>
      <c r="AL145" s="1311"/>
      <c r="AM145" s="1311"/>
      <c r="AN145" s="1311"/>
      <c r="AO145" s="1311"/>
      <c r="AP145" s="1311"/>
      <c r="AQ145" s="1311"/>
      <c r="AR145" s="1311"/>
      <c r="AS145" s="1311"/>
      <c r="AT145" s="1311"/>
      <c r="AU145" s="1311"/>
      <c r="AV145" s="1311"/>
      <c r="AW145" s="1311"/>
      <c r="AX145" s="1311"/>
      <c r="AY145" s="1311"/>
      <c r="AZ145" s="1311"/>
      <c r="BA145" s="1311"/>
      <c r="BB145" s="1311"/>
      <c r="BC145" s="1311"/>
      <c r="BD145" s="1311"/>
      <c r="BE145" s="1311"/>
      <c r="BF145" s="1311"/>
      <c r="BG145" s="1311"/>
      <c r="BH145" s="1311"/>
      <c r="BI145" s="1311"/>
      <c r="BJ145" s="1311"/>
      <c r="BK145" s="1311"/>
      <c r="BL145" s="1311"/>
      <c r="BM145" s="1311"/>
      <c r="BN145" s="1311"/>
      <c r="BO145" s="1311"/>
      <c r="BP145" s="1311"/>
      <c r="BQ145" s="1311"/>
      <c r="BR145" s="1311"/>
      <c r="BS145" s="1311"/>
      <c r="BT145" s="1311"/>
      <c r="BU145" s="1311"/>
      <c r="BV145" s="1311"/>
      <c r="BW145" s="1311"/>
      <c r="BX145" s="1311"/>
      <c r="BY145" s="1311"/>
      <c r="BZ145" s="1311"/>
      <c r="CA145" s="1311"/>
      <c r="CB145" s="1311"/>
      <c r="CC145" s="1311"/>
      <c r="CD145" s="1311"/>
      <c r="CE145" s="1311"/>
      <c r="CF145" s="1311"/>
    </row>
    <row r="146" spans="2:84" s="1344" customFormat="1">
      <c r="B146" s="1311"/>
      <c r="C146" s="1311"/>
      <c r="D146" s="1311"/>
      <c r="E146" s="1311"/>
      <c r="F146" s="1311"/>
      <c r="G146" s="1311"/>
      <c r="H146" s="1311"/>
      <c r="I146" s="1311"/>
      <c r="J146" s="1311"/>
      <c r="K146" s="1311"/>
      <c r="P146" s="204"/>
      <c r="Q146" s="1311"/>
      <c r="R146" s="1311"/>
      <c r="S146" s="1311"/>
      <c r="T146" s="1311"/>
      <c r="U146" s="1311"/>
      <c r="V146" s="1311"/>
      <c r="W146" s="1311"/>
      <c r="X146" s="1311"/>
      <c r="Y146" s="1311"/>
      <c r="Z146" s="1311"/>
      <c r="AA146" s="1311"/>
      <c r="AB146" s="1311"/>
      <c r="AC146" s="1311"/>
      <c r="AD146" s="1311"/>
      <c r="AE146" s="1311"/>
      <c r="AF146" s="1311"/>
      <c r="AG146" s="1311"/>
      <c r="AH146" s="1311"/>
      <c r="AI146" s="1311"/>
      <c r="AJ146" s="1311"/>
      <c r="AK146" s="1311"/>
      <c r="AL146" s="1311"/>
      <c r="AM146" s="1311"/>
      <c r="AN146" s="1311"/>
      <c r="AO146" s="1311"/>
      <c r="AP146" s="1311"/>
      <c r="AQ146" s="1311"/>
      <c r="AR146" s="1311"/>
      <c r="AS146" s="1311"/>
      <c r="AT146" s="1311"/>
      <c r="AU146" s="1311"/>
      <c r="AV146" s="1311"/>
      <c r="AW146" s="1311"/>
      <c r="AX146" s="1311"/>
      <c r="AY146" s="1311"/>
      <c r="AZ146" s="1311"/>
      <c r="BA146" s="1311"/>
      <c r="BB146" s="1311"/>
      <c r="BC146" s="1311"/>
      <c r="BD146" s="1311"/>
      <c r="BE146" s="1311"/>
      <c r="BF146" s="1311"/>
      <c r="BG146" s="1311"/>
      <c r="BH146" s="1311"/>
      <c r="BI146" s="1311"/>
      <c r="BJ146" s="1311"/>
      <c r="BK146" s="1311"/>
      <c r="BL146" s="1311"/>
      <c r="BM146" s="1311"/>
      <c r="BN146" s="1311"/>
      <c r="BO146" s="1311"/>
      <c r="BP146" s="1311"/>
      <c r="BQ146" s="1311"/>
      <c r="BR146" s="1311"/>
      <c r="BS146" s="1311"/>
      <c r="BT146" s="1311"/>
      <c r="BU146" s="1311"/>
      <c r="BV146" s="1311"/>
      <c r="BW146" s="1311"/>
      <c r="BX146" s="1311"/>
      <c r="BY146" s="1311"/>
      <c r="BZ146" s="1311"/>
      <c r="CA146" s="1311"/>
      <c r="CB146" s="1311"/>
      <c r="CC146" s="1311"/>
      <c r="CD146" s="1311"/>
      <c r="CE146" s="1311"/>
      <c r="CF146" s="1311"/>
    </row>
    <row r="147" spans="2:84" s="1344" customFormat="1">
      <c r="B147" s="1311"/>
      <c r="C147" s="1311"/>
      <c r="D147" s="1311"/>
      <c r="E147" s="1311"/>
      <c r="F147" s="1311"/>
      <c r="G147" s="1311"/>
      <c r="H147" s="1311"/>
      <c r="I147" s="1311"/>
      <c r="J147" s="1311"/>
      <c r="K147" s="1311"/>
      <c r="P147" s="204"/>
      <c r="Q147" s="1311"/>
      <c r="R147" s="1311"/>
      <c r="S147" s="1311"/>
      <c r="T147" s="1311"/>
      <c r="U147" s="1311"/>
      <c r="V147" s="1311"/>
      <c r="W147" s="1311"/>
      <c r="X147" s="1311"/>
      <c r="Y147" s="1311"/>
      <c r="Z147" s="1311"/>
      <c r="AA147" s="1311"/>
      <c r="AB147" s="1311"/>
      <c r="AC147" s="1311"/>
      <c r="AD147" s="1311"/>
      <c r="AE147" s="1311"/>
      <c r="AF147" s="1311"/>
      <c r="AG147" s="1311"/>
      <c r="AH147" s="1311"/>
      <c r="AI147" s="1311"/>
      <c r="AJ147" s="1311"/>
      <c r="AK147" s="1311"/>
      <c r="AL147" s="1311"/>
      <c r="AM147" s="1311"/>
      <c r="AN147" s="1311"/>
      <c r="AO147" s="1311"/>
      <c r="AP147" s="1311"/>
      <c r="AQ147" s="1311"/>
      <c r="AR147" s="1311"/>
      <c r="AS147" s="1311"/>
      <c r="AT147" s="1311"/>
      <c r="AU147" s="1311"/>
      <c r="AV147" s="1311"/>
      <c r="AW147" s="1311"/>
      <c r="AX147" s="1311"/>
      <c r="AY147" s="1311"/>
      <c r="AZ147" s="1311"/>
      <c r="BA147" s="1311"/>
      <c r="BB147" s="1311"/>
      <c r="BC147" s="1311"/>
      <c r="BD147" s="1311"/>
      <c r="BE147" s="1311"/>
      <c r="BF147" s="1311"/>
      <c r="BG147" s="1311"/>
      <c r="BH147" s="1311"/>
      <c r="BI147" s="1311"/>
      <c r="BJ147" s="1311"/>
      <c r="BK147" s="1311"/>
      <c r="BL147" s="1311"/>
      <c r="BM147" s="1311"/>
      <c r="BN147" s="1311"/>
      <c r="BO147" s="1311"/>
      <c r="BP147" s="1311"/>
      <c r="BQ147" s="1311"/>
      <c r="BR147" s="1311"/>
      <c r="BS147" s="1311"/>
      <c r="BT147" s="1311"/>
      <c r="BU147" s="1311"/>
      <c r="BV147" s="1311"/>
      <c r="BW147" s="1311"/>
      <c r="BX147" s="1311"/>
      <c r="BY147" s="1311"/>
      <c r="BZ147" s="1311"/>
      <c r="CA147" s="1311"/>
      <c r="CB147" s="1311"/>
      <c r="CC147" s="1311"/>
      <c r="CD147" s="1311"/>
      <c r="CE147" s="1311"/>
      <c r="CF147" s="1311"/>
    </row>
    <row r="148" spans="2:84" s="1344" customFormat="1">
      <c r="B148" s="1311"/>
      <c r="C148" s="1311"/>
      <c r="D148" s="1311"/>
      <c r="E148" s="1311"/>
      <c r="F148" s="1311"/>
      <c r="G148" s="1311"/>
      <c r="H148" s="1311"/>
      <c r="I148" s="1311"/>
      <c r="J148" s="1311"/>
      <c r="K148" s="1311"/>
      <c r="P148" s="204"/>
      <c r="Q148" s="1311"/>
      <c r="R148" s="1311"/>
      <c r="S148" s="1311"/>
      <c r="T148" s="1311"/>
      <c r="U148" s="1311"/>
      <c r="V148" s="1311"/>
      <c r="W148" s="1311"/>
      <c r="X148" s="1311"/>
      <c r="Y148" s="1311"/>
      <c r="Z148" s="1311"/>
      <c r="AA148" s="1311"/>
      <c r="AB148" s="1311"/>
      <c r="AC148" s="1311"/>
      <c r="AD148" s="1311"/>
      <c r="AE148" s="1311"/>
      <c r="AF148" s="1311"/>
      <c r="AG148" s="1311"/>
      <c r="AH148" s="1311"/>
      <c r="AI148" s="1311"/>
      <c r="AJ148" s="1311"/>
      <c r="AK148" s="1311"/>
      <c r="AL148" s="1311"/>
      <c r="AM148" s="1311"/>
      <c r="AN148" s="1311"/>
      <c r="AO148" s="1311"/>
      <c r="AP148" s="1311"/>
      <c r="AQ148" s="1311"/>
      <c r="AR148" s="1311"/>
      <c r="AS148" s="1311"/>
      <c r="AT148" s="1311"/>
      <c r="AU148" s="1311"/>
      <c r="AV148" s="1311"/>
      <c r="AW148" s="1311"/>
      <c r="AX148" s="1311"/>
      <c r="AY148" s="1311"/>
      <c r="AZ148" s="1311"/>
      <c r="BA148" s="1311"/>
      <c r="BB148" s="1311"/>
      <c r="BC148" s="1311"/>
      <c r="BD148" s="1311"/>
      <c r="BE148" s="1311"/>
      <c r="BF148" s="1311"/>
      <c r="BG148" s="1311"/>
      <c r="BH148" s="1311"/>
      <c r="BI148" s="1311"/>
      <c r="BJ148" s="1311"/>
      <c r="BK148" s="1311"/>
      <c r="BL148" s="1311"/>
      <c r="BM148" s="1311"/>
      <c r="BN148" s="1311"/>
      <c r="BO148" s="1311"/>
      <c r="BP148" s="1311"/>
      <c r="BQ148" s="1311"/>
      <c r="BR148" s="1311"/>
      <c r="BS148" s="1311"/>
      <c r="BT148" s="1311"/>
      <c r="BU148" s="1311"/>
      <c r="BV148" s="1311"/>
      <c r="BW148" s="1311"/>
      <c r="BX148" s="1311"/>
      <c r="BY148" s="1311"/>
      <c r="BZ148" s="1311"/>
      <c r="CA148" s="1311"/>
      <c r="CB148" s="1311"/>
      <c r="CC148" s="1311"/>
      <c r="CD148" s="1311"/>
      <c r="CE148" s="1311"/>
      <c r="CF148" s="1311"/>
    </row>
    <row r="149" spans="2:84" s="1344" customFormat="1">
      <c r="B149" s="1311"/>
      <c r="C149" s="1311"/>
      <c r="D149" s="1311"/>
      <c r="E149" s="1311"/>
      <c r="F149" s="1311"/>
      <c r="G149" s="1311"/>
      <c r="H149" s="1311"/>
      <c r="I149" s="1311"/>
      <c r="J149" s="1311"/>
      <c r="K149" s="1311"/>
      <c r="P149" s="204"/>
      <c r="Q149" s="1311"/>
      <c r="R149" s="1311"/>
      <c r="S149" s="1311"/>
      <c r="T149" s="1311"/>
      <c r="U149" s="1311"/>
      <c r="V149" s="1311"/>
      <c r="W149" s="1311"/>
      <c r="X149" s="1311"/>
      <c r="Y149" s="1311"/>
      <c r="Z149" s="1311"/>
      <c r="AA149" s="1311"/>
      <c r="AB149" s="1311"/>
      <c r="AC149" s="1311"/>
      <c r="AD149" s="1311"/>
      <c r="AE149" s="1311"/>
      <c r="AF149" s="1311"/>
      <c r="AG149" s="1311"/>
      <c r="AH149" s="1311"/>
      <c r="AI149" s="1311"/>
      <c r="AJ149" s="1311"/>
      <c r="AK149" s="1311"/>
      <c r="AL149" s="1311"/>
      <c r="AM149" s="1311"/>
      <c r="AN149" s="1311"/>
      <c r="AO149" s="1311"/>
      <c r="AP149" s="1311"/>
      <c r="AQ149" s="1311"/>
      <c r="AR149" s="1311"/>
      <c r="AS149" s="1311"/>
      <c r="AT149" s="1311"/>
      <c r="AU149" s="1311"/>
      <c r="AV149" s="1311"/>
      <c r="AW149" s="1311"/>
      <c r="AX149" s="1311"/>
      <c r="AY149" s="1311"/>
      <c r="AZ149" s="1311"/>
      <c r="BA149" s="1311"/>
      <c r="BB149" s="1311"/>
      <c r="BC149" s="1311"/>
      <c r="BD149" s="1311"/>
      <c r="BE149" s="1311"/>
      <c r="BF149" s="1311"/>
      <c r="BG149" s="1311"/>
      <c r="BH149" s="1311"/>
      <c r="BI149" s="1311"/>
      <c r="BJ149" s="1311"/>
      <c r="BK149" s="1311"/>
      <c r="BL149" s="1311"/>
      <c r="BM149" s="1311"/>
      <c r="BN149" s="1311"/>
      <c r="BO149" s="1311"/>
      <c r="BP149" s="1311"/>
      <c r="BQ149" s="1311"/>
      <c r="BR149" s="1311"/>
      <c r="BS149" s="1311"/>
      <c r="BT149" s="1311"/>
      <c r="BU149" s="1311"/>
      <c r="BV149" s="1311"/>
      <c r="BW149" s="1311"/>
      <c r="BX149" s="1311"/>
      <c r="BY149" s="1311"/>
      <c r="BZ149" s="1311"/>
      <c r="CA149" s="1311"/>
      <c r="CB149" s="1311"/>
      <c r="CC149" s="1311"/>
      <c r="CD149" s="1311"/>
      <c r="CE149" s="1311"/>
      <c r="CF149" s="1311"/>
    </row>
    <row r="150" spans="2:84" s="1344" customFormat="1">
      <c r="B150" s="1311"/>
      <c r="C150" s="1311"/>
      <c r="D150" s="1311"/>
      <c r="E150" s="1311"/>
      <c r="F150" s="1311"/>
      <c r="G150" s="1311"/>
      <c r="H150" s="1311"/>
      <c r="I150" s="1311"/>
      <c r="J150" s="1311"/>
      <c r="K150" s="1311"/>
      <c r="P150" s="204"/>
      <c r="Q150" s="1311"/>
      <c r="R150" s="1311"/>
      <c r="S150" s="1311"/>
      <c r="T150" s="1311"/>
      <c r="U150" s="1311"/>
      <c r="V150" s="1311"/>
      <c r="W150" s="1311"/>
      <c r="X150" s="1311"/>
      <c r="Y150" s="1311"/>
      <c r="Z150" s="1311"/>
      <c r="AA150" s="1311"/>
      <c r="AB150" s="1311"/>
      <c r="AC150" s="1311"/>
      <c r="AD150" s="1311"/>
      <c r="AE150" s="1311"/>
      <c r="AF150" s="1311"/>
      <c r="AG150" s="1311"/>
      <c r="AH150" s="1311"/>
      <c r="AI150" s="1311"/>
      <c r="AJ150" s="1311"/>
      <c r="AK150" s="1311"/>
      <c r="AL150" s="1311"/>
      <c r="AM150" s="1311"/>
      <c r="AN150" s="1311"/>
      <c r="AO150" s="1311"/>
      <c r="AP150" s="1311"/>
      <c r="AQ150" s="1311"/>
      <c r="AR150" s="1311"/>
      <c r="AS150" s="1311"/>
      <c r="AT150" s="1311"/>
      <c r="AU150" s="1311"/>
      <c r="AV150" s="1311"/>
      <c r="AW150" s="1311"/>
      <c r="AX150" s="1311"/>
      <c r="AY150" s="1311"/>
      <c r="AZ150" s="1311"/>
      <c r="BA150" s="1311"/>
      <c r="BB150" s="1311"/>
      <c r="BC150" s="1311"/>
      <c r="BD150" s="1311"/>
      <c r="BE150" s="1311"/>
      <c r="BF150" s="1311"/>
      <c r="BG150" s="1311"/>
      <c r="BH150" s="1311"/>
      <c r="BI150" s="1311"/>
      <c r="BJ150" s="1311"/>
      <c r="BK150" s="1311"/>
      <c r="BL150" s="1311"/>
      <c r="BM150" s="1311"/>
      <c r="BN150" s="1311"/>
      <c r="BO150" s="1311"/>
      <c r="BP150" s="1311"/>
      <c r="BQ150" s="1311"/>
      <c r="BR150" s="1311"/>
      <c r="BS150" s="1311"/>
      <c r="BT150" s="1311"/>
      <c r="BU150" s="1311"/>
      <c r="BV150" s="1311"/>
      <c r="BW150" s="1311"/>
      <c r="BX150" s="1311"/>
      <c r="BY150" s="1311"/>
      <c r="BZ150" s="1311"/>
      <c r="CA150" s="1311"/>
      <c r="CB150" s="1311"/>
      <c r="CC150" s="1311"/>
      <c r="CD150" s="1311"/>
      <c r="CE150" s="1311"/>
      <c r="CF150" s="1311"/>
    </row>
    <row r="151" spans="2:84" s="1344" customFormat="1">
      <c r="B151" s="1311"/>
      <c r="C151" s="1311"/>
      <c r="D151" s="1311"/>
      <c r="E151" s="1311"/>
      <c r="F151" s="1311"/>
      <c r="G151" s="1311"/>
      <c r="H151" s="1311"/>
      <c r="I151" s="1311"/>
      <c r="J151" s="1311"/>
      <c r="K151" s="1311"/>
      <c r="P151" s="204"/>
      <c r="Q151" s="1311"/>
      <c r="R151" s="1311"/>
      <c r="S151" s="1311"/>
      <c r="T151" s="1311"/>
      <c r="U151" s="1311"/>
      <c r="V151" s="1311"/>
      <c r="W151" s="1311"/>
      <c r="X151" s="1311"/>
      <c r="Y151" s="1311"/>
      <c r="Z151" s="1311"/>
      <c r="AA151" s="1311"/>
      <c r="AB151" s="1311"/>
      <c r="AC151" s="1311"/>
      <c r="AD151" s="1311"/>
      <c r="AE151" s="1311"/>
      <c r="AF151" s="1311"/>
      <c r="AG151" s="1311"/>
      <c r="AH151" s="1311"/>
      <c r="AI151" s="1311"/>
      <c r="AJ151" s="1311"/>
      <c r="AK151" s="1311"/>
      <c r="AL151" s="1311"/>
      <c r="AM151" s="1311"/>
      <c r="AN151" s="1311"/>
      <c r="AO151" s="1311"/>
      <c r="AP151" s="1311"/>
      <c r="AQ151" s="1311"/>
      <c r="AR151" s="1311"/>
      <c r="AS151" s="1311"/>
      <c r="AT151" s="1311"/>
      <c r="AU151" s="1311"/>
      <c r="AV151" s="1311"/>
      <c r="AW151" s="1311"/>
      <c r="AX151" s="1311"/>
      <c r="AY151" s="1311"/>
      <c r="AZ151" s="1311"/>
      <c r="BA151" s="1311"/>
      <c r="BB151" s="1311"/>
      <c r="BC151" s="1311"/>
      <c r="BD151" s="1311"/>
      <c r="BE151" s="1311"/>
      <c r="BF151" s="1311"/>
      <c r="BG151" s="1311"/>
      <c r="BH151" s="1311"/>
      <c r="BI151" s="1311"/>
      <c r="BJ151" s="1311"/>
      <c r="BK151" s="1311"/>
      <c r="BL151" s="1311"/>
      <c r="BM151" s="1311"/>
      <c r="BN151" s="1311"/>
      <c r="BO151" s="1311"/>
      <c r="BP151" s="1311"/>
      <c r="BQ151" s="1311"/>
      <c r="BR151" s="1311"/>
      <c r="BS151" s="1311"/>
      <c r="BT151" s="1311"/>
      <c r="BU151" s="1311"/>
      <c r="BV151" s="1311"/>
      <c r="BW151" s="1311"/>
      <c r="BX151" s="1311"/>
      <c r="BY151" s="1311"/>
      <c r="BZ151" s="1311"/>
      <c r="CA151" s="1311"/>
      <c r="CB151" s="1311"/>
      <c r="CC151" s="1311"/>
      <c r="CD151" s="1311"/>
      <c r="CE151" s="1311"/>
      <c r="CF151" s="1311"/>
    </row>
    <row r="152" spans="2:84" s="1344" customFormat="1">
      <c r="B152" s="1311"/>
      <c r="C152" s="1311"/>
      <c r="D152" s="1311"/>
      <c r="E152" s="1311"/>
      <c r="F152" s="1311"/>
      <c r="G152" s="1311"/>
      <c r="H152" s="1311"/>
      <c r="I152" s="1311"/>
      <c r="J152" s="1311"/>
      <c r="K152" s="1311"/>
      <c r="P152" s="204"/>
      <c r="Q152" s="1311"/>
      <c r="R152" s="1311"/>
      <c r="S152" s="1311"/>
      <c r="T152" s="1311"/>
      <c r="U152" s="1311"/>
      <c r="V152" s="1311"/>
      <c r="W152" s="1311"/>
      <c r="X152" s="1311"/>
      <c r="Y152" s="1311"/>
      <c r="Z152" s="1311"/>
      <c r="AA152" s="1311"/>
      <c r="AB152" s="1311"/>
      <c r="AC152" s="1311"/>
      <c r="AD152" s="1311"/>
      <c r="AE152" s="1311"/>
      <c r="AF152" s="1311"/>
      <c r="AG152" s="1311"/>
      <c r="AH152" s="1311"/>
      <c r="AI152" s="1311"/>
      <c r="AJ152" s="1311"/>
      <c r="AK152" s="1311"/>
      <c r="AL152" s="1311"/>
      <c r="AM152" s="1311"/>
      <c r="AN152" s="1311"/>
      <c r="AO152" s="1311"/>
      <c r="AP152" s="1311"/>
      <c r="AQ152" s="1311"/>
      <c r="AR152" s="1311"/>
      <c r="AS152" s="1311"/>
      <c r="AT152" s="1311"/>
      <c r="AU152" s="1311"/>
      <c r="AV152" s="1311"/>
      <c r="AW152" s="1311"/>
      <c r="AX152" s="1311"/>
      <c r="AY152" s="1311"/>
      <c r="AZ152" s="1311"/>
      <c r="BA152" s="1311"/>
      <c r="BB152" s="1311"/>
      <c r="BC152" s="1311"/>
      <c r="BD152" s="1311"/>
      <c r="BE152" s="1311"/>
      <c r="BF152" s="1311"/>
      <c r="BG152" s="1311"/>
      <c r="BH152" s="1311"/>
      <c r="BI152" s="1311"/>
      <c r="BJ152" s="1311"/>
      <c r="BK152" s="1311"/>
      <c r="BL152" s="1311"/>
      <c r="BM152" s="1311"/>
      <c r="BN152" s="1311"/>
      <c r="BO152" s="1311"/>
      <c r="BP152" s="1311"/>
      <c r="BQ152" s="1311"/>
      <c r="BR152" s="1311"/>
      <c r="BS152" s="1311"/>
      <c r="BT152" s="1311"/>
      <c r="BU152" s="1311"/>
      <c r="BV152" s="1311"/>
      <c r="BW152" s="1311"/>
      <c r="BX152" s="1311"/>
      <c r="BY152" s="1311"/>
      <c r="BZ152" s="1311"/>
      <c r="CA152" s="1311"/>
      <c r="CB152" s="1311"/>
      <c r="CC152" s="1311"/>
      <c r="CD152" s="1311"/>
      <c r="CE152" s="1311"/>
      <c r="CF152" s="1311"/>
    </row>
    <row r="153" spans="2:84" s="1344" customFormat="1">
      <c r="B153" s="1311"/>
      <c r="C153" s="1311"/>
      <c r="D153" s="1311"/>
      <c r="E153" s="1311"/>
      <c r="F153" s="1311"/>
      <c r="G153" s="1311"/>
      <c r="H153" s="1311"/>
      <c r="I153" s="1311"/>
      <c r="J153" s="1311"/>
      <c r="K153" s="1311"/>
      <c r="P153" s="204"/>
      <c r="Q153" s="1311"/>
      <c r="R153" s="1311"/>
      <c r="S153" s="1311"/>
      <c r="T153" s="1311"/>
      <c r="U153" s="1311"/>
      <c r="V153" s="1311"/>
      <c r="W153" s="1311"/>
      <c r="X153" s="1311"/>
      <c r="Y153" s="1311"/>
      <c r="Z153" s="1311"/>
      <c r="AA153" s="1311"/>
      <c r="AB153" s="1311"/>
      <c r="AC153" s="1311"/>
      <c r="AD153" s="1311"/>
      <c r="AE153" s="1311"/>
      <c r="AF153" s="1311"/>
      <c r="AG153" s="1311"/>
      <c r="AH153" s="1311"/>
      <c r="AI153" s="1311"/>
      <c r="AJ153" s="1311"/>
      <c r="AK153" s="1311"/>
      <c r="AL153" s="1311"/>
      <c r="AM153" s="1311"/>
      <c r="AN153" s="1311"/>
      <c r="AO153" s="1311"/>
      <c r="AP153" s="1311"/>
      <c r="AQ153" s="1311"/>
      <c r="AR153" s="1311"/>
      <c r="AS153" s="1311"/>
      <c r="AT153" s="1311"/>
      <c r="AU153" s="1311"/>
      <c r="AV153" s="1311"/>
      <c r="AW153" s="1311"/>
      <c r="AX153" s="1311"/>
      <c r="AY153" s="1311"/>
      <c r="AZ153" s="1311"/>
      <c r="BA153" s="1311"/>
      <c r="BB153" s="1311"/>
      <c r="BC153" s="1311"/>
      <c r="BD153" s="1311"/>
      <c r="BE153" s="1311"/>
      <c r="BF153" s="1311"/>
      <c r="BG153" s="1311"/>
      <c r="BH153" s="1311"/>
      <c r="BI153" s="1311"/>
      <c r="BJ153" s="1311"/>
      <c r="BK153" s="1311"/>
      <c r="BL153" s="1311"/>
      <c r="BM153" s="1311"/>
      <c r="BN153" s="1311"/>
      <c r="BO153" s="1311"/>
      <c r="BP153" s="1311"/>
      <c r="BQ153" s="1311"/>
      <c r="BR153" s="1311"/>
      <c r="BS153" s="1311"/>
      <c r="BT153" s="1311"/>
      <c r="BU153" s="1311"/>
      <c r="BV153" s="1311"/>
      <c r="BW153" s="1311"/>
      <c r="BX153" s="1311"/>
      <c r="BY153" s="1311"/>
      <c r="BZ153" s="1311"/>
      <c r="CA153" s="1311"/>
      <c r="CB153" s="1311"/>
      <c r="CC153" s="1311"/>
      <c r="CD153" s="1311"/>
      <c r="CE153" s="1311"/>
      <c r="CF153" s="1311"/>
    </row>
    <row r="154" spans="2:84" s="1344" customFormat="1">
      <c r="B154" s="1311"/>
      <c r="C154" s="1311"/>
      <c r="D154" s="1311"/>
      <c r="E154" s="1311"/>
      <c r="F154" s="1311"/>
      <c r="G154" s="1311"/>
      <c r="H154" s="1311"/>
      <c r="I154" s="1311"/>
      <c r="J154" s="1311"/>
      <c r="K154" s="1311"/>
      <c r="P154" s="204"/>
      <c r="Q154" s="1311"/>
      <c r="R154" s="1311"/>
      <c r="S154" s="1311"/>
      <c r="T154" s="1311"/>
      <c r="U154" s="1311"/>
      <c r="V154" s="1311"/>
      <c r="W154" s="1311"/>
      <c r="X154" s="1311"/>
      <c r="Y154" s="1311"/>
      <c r="Z154" s="1311"/>
      <c r="AA154" s="1311"/>
      <c r="AB154" s="1311"/>
      <c r="AC154" s="1311"/>
      <c r="AD154" s="1311"/>
      <c r="AE154" s="1311"/>
      <c r="AF154" s="1311"/>
      <c r="AG154" s="1311"/>
      <c r="AH154" s="1311"/>
      <c r="AI154" s="1311"/>
      <c r="AJ154" s="1311"/>
      <c r="AK154" s="1311"/>
      <c r="AL154" s="1311"/>
      <c r="AM154" s="1311"/>
      <c r="AN154" s="1311"/>
      <c r="AO154" s="1311"/>
      <c r="AP154" s="1311"/>
      <c r="AQ154" s="1311"/>
      <c r="AR154" s="1311"/>
      <c r="AS154" s="1311"/>
      <c r="AT154" s="1311"/>
      <c r="AU154" s="1311"/>
      <c r="AV154" s="1311"/>
      <c r="AW154" s="1311"/>
      <c r="AX154" s="1311"/>
      <c r="AY154" s="1311"/>
      <c r="AZ154" s="1311"/>
      <c r="BA154" s="1311"/>
      <c r="BB154" s="1311"/>
      <c r="BC154" s="1311"/>
      <c r="BD154" s="1311"/>
      <c r="BE154" s="1311"/>
      <c r="BF154" s="1311"/>
      <c r="BG154" s="1311"/>
      <c r="BH154" s="1311"/>
      <c r="BI154" s="1311"/>
      <c r="BJ154" s="1311"/>
      <c r="BK154" s="1311"/>
      <c r="BL154" s="1311"/>
      <c r="BM154" s="1311"/>
      <c r="BN154" s="1311"/>
      <c r="BO154" s="1311"/>
      <c r="BP154" s="1311"/>
      <c r="BQ154" s="1311"/>
      <c r="BR154" s="1311"/>
      <c r="BS154" s="1311"/>
      <c r="BT154" s="1311"/>
      <c r="BU154" s="1311"/>
      <c r="BV154" s="1311"/>
      <c r="BW154" s="1311"/>
      <c r="BX154" s="1311"/>
      <c r="BY154" s="1311"/>
      <c r="BZ154" s="1311"/>
      <c r="CA154" s="1311"/>
      <c r="CB154" s="1311"/>
      <c r="CC154" s="1311"/>
      <c r="CD154" s="1311"/>
      <c r="CE154" s="1311"/>
      <c r="CF154" s="1311"/>
    </row>
    <row r="155" spans="2:84" s="1344" customFormat="1">
      <c r="B155" s="1311"/>
      <c r="C155" s="1311"/>
      <c r="D155" s="1311"/>
      <c r="E155" s="1311"/>
      <c r="F155" s="1311"/>
      <c r="G155" s="1311"/>
      <c r="H155" s="1311"/>
      <c r="I155" s="1311"/>
      <c r="J155" s="1311"/>
      <c r="K155" s="1311"/>
      <c r="P155" s="204"/>
      <c r="Q155" s="1311"/>
      <c r="R155" s="1311"/>
      <c r="S155" s="1311"/>
      <c r="T155" s="1311"/>
      <c r="U155" s="1311"/>
      <c r="V155" s="1311"/>
      <c r="W155" s="1311"/>
      <c r="X155" s="1311"/>
      <c r="Y155" s="1311"/>
      <c r="Z155" s="1311"/>
      <c r="AA155" s="1311"/>
      <c r="AB155" s="1311"/>
      <c r="AC155" s="1311"/>
      <c r="AD155" s="1311"/>
      <c r="AE155" s="1311"/>
      <c r="AF155" s="1311"/>
      <c r="AG155" s="1311"/>
      <c r="AH155" s="1311"/>
      <c r="AI155" s="1311"/>
      <c r="AJ155" s="1311"/>
      <c r="AK155" s="1311"/>
      <c r="AL155" s="1311"/>
      <c r="AM155" s="1311"/>
      <c r="AN155" s="1311"/>
      <c r="AO155" s="1311"/>
      <c r="AP155" s="1311"/>
      <c r="AQ155" s="1311"/>
      <c r="AR155" s="1311"/>
      <c r="AS155" s="1311"/>
      <c r="AT155" s="1311"/>
      <c r="AU155" s="1311"/>
      <c r="AV155" s="1311"/>
      <c r="AW155" s="1311"/>
      <c r="AX155" s="1311"/>
      <c r="AY155" s="1311"/>
      <c r="AZ155" s="1311"/>
      <c r="BA155" s="1311"/>
      <c r="BB155" s="1311"/>
      <c r="BC155" s="1311"/>
      <c r="BD155" s="1311"/>
      <c r="BE155" s="1311"/>
      <c r="BF155" s="1311"/>
      <c r="BG155" s="1311"/>
      <c r="BH155" s="1311"/>
      <c r="BI155" s="1311"/>
      <c r="BJ155" s="1311"/>
      <c r="BK155" s="1311"/>
      <c r="BL155" s="1311"/>
      <c r="BM155" s="1311"/>
      <c r="BN155" s="1311"/>
      <c r="BO155" s="1311"/>
      <c r="BP155" s="1311"/>
      <c r="BQ155" s="1311"/>
      <c r="BR155" s="1311"/>
      <c r="BS155" s="1311"/>
      <c r="BT155" s="1311"/>
      <c r="BU155" s="1311"/>
      <c r="BV155" s="1311"/>
      <c r="BW155" s="1311"/>
      <c r="BX155" s="1311"/>
      <c r="BY155" s="1311"/>
      <c r="BZ155" s="1311"/>
      <c r="CA155" s="1311"/>
      <c r="CB155" s="1311"/>
      <c r="CC155" s="1311"/>
      <c r="CD155" s="1311"/>
      <c r="CE155" s="1311"/>
      <c r="CF155" s="1311"/>
    </row>
    <row r="156" spans="2:84" s="1344" customFormat="1">
      <c r="B156" s="1311"/>
      <c r="C156" s="1311"/>
      <c r="D156" s="1311"/>
      <c r="E156" s="1311"/>
      <c r="F156" s="1311"/>
      <c r="G156" s="1311"/>
      <c r="H156" s="1311"/>
      <c r="I156" s="1311"/>
      <c r="J156" s="1311"/>
      <c r="K156" s="1311"/>
      <c r="P156" s="204"/>
      <c r="Q156" s="1311"/>
      <c r="R156" s="1311"/>
      <c r="S156" s="1311"/>
      <c r="T156" s="1311"/>
      <c r="U156" s="1311"/>
      <c r="V156" s="1311"/>
      <c r="W156" s="1311"/>
      <c r="X156" s="1311"/>
      <c r="Y156" s="1311"/>
      <c r="Z156" s="1311"/>
      <c r="AA156" s="1311"/>
      <c r="AB156" s="1311"/>
      <c r="AC156" s="1311"/>
      <c r="AD156" s="1311"/>
      <c r="AE156" s="1311"/>
      <c r="AF156" s="1311"/>
      <c r="AG156" s="1311"/>
      <c r="AH156" s="1311"/>
      <c r="AI156" s="1311"/>
      <c r="AJ156" s="1311"/>
      <c r="AK156" s="1311"/>
      <c r="AL156" s="1311"/>
      <c r="AM156" s="1311"/>
      <c r="AN156" s="1311"/>
      <c r="AO156" s="1311"/>
      <c r="AP156" s="1311"/>
      <c r="AQ156" s="1311"/>
      <c r="AR156" s="1311"/>
      <c r="AS156" s="1311"/>
      <c r="AT156" s="1311"/>
      <c r="AU156" s="1311"/>
      <c r="AV156" s="1311"/>
      <c r="AW156" s="1311"/>
      <c r="AX156" s="1311"/>
      <c r="AY156" s="1311"/>
      <c r="AZ156" s="1311"/>
      <c r="BA156" s="1311"/>
      <c r="BB156" s="1311"/>
      <c r="BC156" s="1311"/>
      <c r="BD156" s="1311"/>
      <c r="BE156" s="1311"/>
      <c r="BF156" s="1311"/>
      <c r="BG156" s="1311"/>
      <c r="BH156" s="1311"/>
      <c r="BI156" s="1311"/>
      <c r="BJ156" s="1311"/>
      <c r="BK156" s="1311"/>
      <c r="BL156" s="1311"/>
      <c r="BM156" s="1311"/>
      <c r="BN156" s="1311"/>
      <c r="BO156" s="1311"/>
      <c r="BP156" s="1311"/>
      <c r="BQ156" s="1311"/>
      <c r="BR156" s="1311"/>
      <c r="BS156" s="1311"/>
      <c r="BT156" s="1311"/>
      <c r="BU156" s="1311"/>
      <c r="BV156" s="1311"/>
      <c r="BW156" s="1311"/>
      <c r="BX156" s="1311"/>
      <c r="BY156" s="1311"/>
      <c r="BZ156" s="1311"/>
      <c r="CA156" s="1311"/>
      <c r="CB156" s="1311"/>
      <c r="CC156" s="1311"/>
      <c r="CD156" s="1311"/>
      <c r="CE156" s="1311"/>
      <c r="CF156" s="1311"/>
    </row>
    <row r="157" spans="2:84" s="1344" customFormat="1">
      <c r="B157" s="1311"/>
      <c r="C157" s="1311"/>
      <c r="D157" s="1311"/>
      <c r="E157" s="1311"/>
      <c r="F157" s="1311"/>
      <c r="G157" s="1311"/>
      <c r="H157" s="1311"/>
      <c r="I157" s="1311"/>
      <c r="J157" s="1311"/>
      <c r="K157" s="1311"/>
      <c r="P157" s="204"/>
      <c r="Q157" s="1311"/>
      <c r="R157" s="1311"/>
      <c r="S157" s="1311"/>
      <c r="T157" s="1311"/>
      <c r="U157" s="1311"/>
      <c r="V157" s="1311"/>
      <c r="W157" s="1311"/>
      <c r="X157" s="1311"/>
      <c r="Y157" s="1311"/>
      <c r="Z157" s="1311"/>
      <c r="AA157" s="1311"/>
      <c r="AB157" s="1311"/>
      <c r="AC157" s="1311"/>
      <c r="AD157" s="1311"/>
      <c r="AE157" s="1311"/>
      <c r="AF157" s="1311"/>
      <c r="AG157" s="1311"/>
      <c r="AH157" s="1311"/>
      <c r="AI157" s="1311"/>
      <c r="AJ157" s="1311"/>
      <c r="AK157" s="1311"/>
      <c r="AL157" s="1311"/>
      <c r="AM157" s="1311"/>
      <c r="AN157" s="1311"/>
      <c r="AO157" s="1311"/>
      <c r="AP157" s="1311"/>
      <c r="AQ157" s="1311"/>
      <c r="AR157" s="1311"/>
      <c r="AS157" s="1311"/>
      <c r="AT157" s="1311"/>
      <c r="AU157" s="1311"/>
      <c r="AV157" s="1311"/>
      <c r="AW157" s="1311"/>
      <c r="AX157" s="1311"/>
      <c r="AY157" s="1311"/>
      <c r="AZ157" s="1311"/>
      <c r="BA157" s="1311"/>
      <c r="BB157" s="1311"/>
      <c r="BC157" s="1311"/>
      <c r="BD157" s="1311"/>
      <c r="BE157" s="1311"/>
      <c r="BF157" s="1311"/>
      <c r="BG157" s="1311"/>
      <c r="BH157" s="1311"/>
      <c r="BI157" s="1311"/>
      <c r="BJ157" s="1311"/>
      <c r="BK157" s="1311"/>
      <c r="BL157" s="1311"/>
      <c r="BM157" s="1311"/>
      <c r="BN157" s="1311"/>
      <c r="BO157" s="1311"/>
      <c r="BP157" s="1311"/>
      <c r="BQ157" s="1311"/>
      <c r="BR157" s="1311"/>
      <c r="BS157" s="1311"/>
      <c r="BT157" s="1311"/>
      <c r="BU157" s="1311"/>
      <c r="BV157" s="1311"/>
      <c r="BW157" s="1311"/>
      <c r="BX157" s="1311"/>
      <c r="BY157" s="1311"/>
      <c r="BZ157" s="1311"/>
      <c r="CA157" s="1311"/>
      <c r="CB157" s="1311"/>
      <c r="CC157" s="1311"/>
      <c r="CD157" s="1311"/>
      <c r="CE157" s="1311"/>
      <c r="CF157" s="1311"/>
    </row>
    <row r="158" spans="2:84" s="1344" customFormat="1">
      <c r="B158" s="1311"/>
      <c r="C158" s="1311"/>
      <c r="D158" s="1311"/>
      <c r="E158" s="1311"/>
      <c r="F158" s="1311"/>
      <c r="G158" s="1311"/>
      <c r="H158" s="1311"/>
      <c r="I158" s="1311"/>
      <c r="J158" s="1311"/>
      <c r="K158" s="1311"/>
      <c r="P158" s="204"/>
      <c r="Q158" s="1311"/>
      <c r="R158" s="1311"/>
      <c r="S158" s="1311"/>
      <c r="T158" s="1311"/>
      <c r="U158" s="1311"/>
      <c r="V158" s="1311"/>
      <c r="W158" s="1311"/>
      <c r="X158" s="1311"/>
      <c r="Y158" s="1311"/>
      <c r="Z158" s="1311"/>
      <c r="AA158" s="1311"/>
      <c r="AB158" s="1311"/>
      <c r="AC158" s="1311"/>
      <c r="AD158" s="1311"/>
      <c r="AE158" s="1311"/>
      <c r="AF158" s="1311"/>
      <c r="AG158" s="1311"/>
      <c r="AH158" s="1311"/>
      <c r="AI158" s="1311"/>
      <c r="AJ158" s="1311"/>
      <c r="AK158" s="1311"/>
      <c r="AL158" s="1311"/>
      <c r="AM158" s="1311"/>
      <c r="AN158" s="1311"/>
      <c r="AO158" s="1311"/>
      <c r="AP158" s="1311"/>
      <c r="AQ158" s="1311"/>
      <c r="AR158" s="1311"/>
      <c r="AS158" s="1311"/>
      <c r="AT158" s="1311"/>
      <c r="AU158" s="1311"/>
      <c r="AV158" s="1311"/>
      <c r="AW158" s="1311"/>
      <c r="AX158" s="1311"/>
      <c r="AY158" s="1311"/>
      <c r="AZ158" s="1311"/>
      <c r="BA158" s="1311"/>
      <c r="BB158" s="1311"/>
      <c r="BC158" s="1311"/>
      <c r="BD158" s="1311"/>
      <c r="BE158" s="1311"/>
      <c r="BF158" s="1311"/>
      <c r="BG158" s="1311"/>
      <c r="BH158" s="1311"/>
      <c r="BI158" s="1311"/>
      <c r="BJ158" s="1311"/>
      <c r="BK158" s="1311"/>
      <c r="BL158" s="1311"/>
      <c r="BM158" s="1311"/>
      <c r="BN158" s="1311"/>
      <c r="BO158" s="1311"/>
      <c r="BP158" s="1311"/>
      <c r="BQ158" s="1311"/>
      <c r="BR158" s="1311"/>
      <c r="BS158" s="1311"/>
      <c r="BT158" s="1311"/>
      <c r="BU158" s="1311"/>
      <c r="BV158" s="1311"/>
      <c r="BW158" s="1311"/>
      <c r="BX158" s="1311"/>
      <c r="BY158" s="1311"/>
      <c r="BZ158" s="1311"/>
      <c r="CA158" s="1311"/>
      <c r="CB158" s="1311"/>
      <c r="CC158" s="1311"/>
      <c r="CD158" s="1311"/>
      <c r="CE158" s="1311"/>
      <c r="CF158" s="1311"/>
    </row>
    <row r="159" spans="2:84" s="1344" customFormat="1">
      <c r="B159" s="1311"/>
      <c r="C159" s="1311"/>
      <c r="D159" s="1311"/>
      <c r="E159" s="1311"/>
      <c r="F159" s="1311"/>
      <c r="G159" s="1311"/>
      <c r="H159" s="1311"/>
      <c r="I159" s="1311"/>
      <c r="J159" s="1311"/>
      <c r="K159" s="1311"/>
      <c r="P159" s="204"/>
      <c r="Q159" s="1311"/>
      <c r="R159" s="1311"/>
      <c r="S159" s="1311"/>
      <c r="T159" s="1311"/>
      <c r="U159" s="1311"/>
      <c r="V159" s="1311"/>
      <c r="W159" s="1311"/>
      <c r="X159" s="1311"/>
      <c r="Y159" s="1311"/>
      <c r="Z159" s="1311"/>
      <c r="AA159" s="1311"/>
      <c r="AB159" s="1311"/>
      <c r="AC159" s="1311"/>
      <c r="AD159" s="1311"/>
      <c r="AE159" s="1311"/>
      <c r="AF159" s="1311"/>
      <c r="AG159" s="1311"/>
      <c r="AH159" s="1311"/>
      <c r="AI159" s="1311"/>
      <c r="AJ159" s="1311"/>
      <c r="AK159" s="1311"/>
      <c r="AL159" s="1311"/>
      <c r="AM159" s="1311"/>
      <c r="AN159" s="1311"/>
      <c r="AO159" s="1311"/>
      <c r="AP159" s="1311"/>
      <c r="AQ159" s="1311"/>
      <c r="AR159" s="1311"/>
      <c r="AS159" s="1311"/>
      <c r="AT159" s="1311"/>
      <c r="AU159" s="1311"/>
      <c r="AV159" s="1311"/>
      <c r="AW159" s="1311"/>
      <c r="AX159" s="1311"/>
      <c r="AY159" s="1311"/>
      <c r="AZ159" s="1311"/>
      <c r="BA159" s="1311"/>
      <c r="BB159" s="1311"/>
      <c r="BC159" s="1311"/>
      <c r="BD159" s="1311"/>
      <c r="BE159" s="1311"/>
      <c r="BF159" s="1311"/>
      <c r="BG159" s="1311"/>
      <c r="BH159" s="1311"/>
      <c r="BI159" s="1311"/>
      <c r="BJ159" s="1311"/>
      <c r="BK159" s="1311"/>
      <c r="BL159" s="1311"/>
      <c r="BM159" s="1311"/>
      <c r="BN159" s="1311"/>
      <c r="BO159" s="1311"/>
      <c r="BP159" s="1311"/>
      <c r="BQ159" s="1311"/>
      <c r="BR159" s="1311"/>
      <c r="BS159" s="1311"/>
      <c r="BT159" s="1311"/>
      <c r="BU159" s="1311"/>
      <c r="BV159" s="1311"/>
      <c r="BW159" s="1311"/>
      <c r="BX159" s="1311"/>
      <c r="BY159" s="1311"/>
      <c r="BZ159" s="1311"/>
      <c r="CA159" s="1311"/>
      <c r="CB159" s="1311"/>
      <c r="CC159" s="1311"/>
      <c r="CD159" s="1311"/>
      <c r="CE159" s="1311"/>
      <c r="CF159" s="1311"/>
    </row>
    <row r="160" spans="2:84" s="1344" customFormat="1">
      <c r="B160" s="1311"/>
      <c r="C160" s="1311"/>
      <c r="D160" s="1311"/>
      <c r="E160" s="1311"/>
      <c r="F160" s="1311"/>
      <c r="G160" s="1311"/>
      <c r="H160" s="1311"/>
      <c r="I160" s="1311"/>
      <c r="J160" s="1311"/>
      <c r="K160" s="1311"/>
      <c r="P160" s="204"/>
      <c r="Q160" s="1311"/>
      <c r="R160" s="1311"/>
      <c r="S160" s="1311"/>
      <c r="T160" s="1311"/>
      <c r="U160" s="1311"/>
      <c r="V160" s="1311"/>
      <c r="W160" s="1311"/>
      <c r="X160" s="1311"/>
      <c r="Y160" s="1311"/>
      <c r="Z160" s="1311"/>
      <c r="AA160" s="1311"/>
      <c r="AB160" s="1311"/>
      <c r="AC160" s="1311"/>
      <c r="AD160" s="1311"/>
      <c r="AE160" s="1311"/>
      <c r="AF160" s="1311"/>
      <c r="AG160" s="1311"/>
      <c r="AH160" s="1311"/>
      <c r="AI160" s="1311"/>
      <c r="AJ160" s="1311"/>
      <c r="AK160" s="1311"/>
      <c r="AL160" s="1311"/>
      <c r="AM160" s="1311"/>
      <c r="AN160" s="1311"/>
      <c r="AO160" s="1311"/>
      <c r="AP160" s="1311"/>
      <c r="AQ160" s="1311"/>
      <c r="AR160" s="1311"/>
      <c r="AS160" s="1311"/>
      <c r="AT160" s="1311"/>
      <c r="AU160" s="1311"/>
      <c r="AV160" s="1311"/>
      <c r="AW160" s="1311"/>
      <c r="AX160" s="1311"/>
      <c r="AY160" s="1311"/>
      <c r="AZ160" s="1311"/>
      <c r="BA160" s="1311"/>
      <c r="BB160" s="1311"/>
      <c r="BC160" s="1311"/>
      <c r="BD160" s="1311"/>
      <c r="BE160" s="1311"/>
      <c r="BF160" s="1311"/>
      <c r="BG160" s="1311"/>
      <c r="BH160" s="1311"/>
      <c r="BI160" s="1311"/>
      <c r="BJ160" s="1311"/>
      <c r="BK160" s="1311"/>
      <c r="BL160" s="1311"/>
      <c r="BM160" s="1311"/>
      <c r="BN160" s="1311"/>
      <c r="BO160" s="1311"/>
      <c r="BP160" s="1311"/>
      <c r="BQ160" s="1311"/>
      <c r="BR160" s="1311"/>
      <c r="BS160" s="1311"/>
      <c r="BT160" s="1311"/>
      <c r="BU160" s="1311"/>
      <c r="BV160" s="1311"/>
      <c r="BW160" s="1311"/>
      <c r="BX160" s="1311"/>
      <c r="BY160" s="1311"/>
      <c r="BZ160" s="1311"/>
      <c r="CA160" s="1311"/>
      <c r="CB160" s="1311"/>
      <c r="CC160" s="1311"/>
      <c r="CD160" s="1311"/>
      <c r="CE160" s="1311"/>
      <c r="CF160" s="1311"/>
    </row>
    <row r="161" spans="2:84" s="1344" customFormat="1">
      <c r="B161" s="1311"/>
      <c r="C161" s="1311"/>
      <c r="D161" s="1311"/>
      <c r="E161" s="1311"/>
      <c r="F161" s="1311"/>
      <c r="G161" s="1311"/>
      <c r="H161" s="1311"/>
      <c r="I161" s="1311"/>
      <c r="J161" s="1311"/>
      <c r="K161" s="1311"/>
      <c r="P161" s="204"/>
      <c r="Q161" s="1311"/>
      <c r="R161" s="1311"/>
      <c r="S161" s="1311"/>
      <c r="T161" s="1311"/>
      <c r="U161" s="1311"/>
      <c r="V161" s="1311"/>
      <c r="W161" s="1311"/>
      <c r="X161" s="1311"/>
      <c r="Y161" s="1311"/>
      <c r="Z161" s="1311"/>
      <c r="AA161" s="1311"/>
      <c r="AB161" s="1311"/>
      <c r="AC161" s="1311"/>
      <c r="AD161" s="1311"/>
      <c r="AE161" s="1311"/>
      <c r="AF161" s="1311"/>
      <c r="AG161" s="1311"/>
      <c r="AH161" s="1311"/>
      <c r="AI161" s="1311"/>
      <c r="AJ161" s="1311"/>
      <c r="AK161" s="1311"/>
      <c r="AL161" s="1311"/>
      <c r="AM161" s="1311"/>
      <c r="AN161" s="1311"/>
      <c r="AO161" s="1311"/>
      <c r="AP161" s="1311"/>
      <c r="AQ161" s="1311"/>
      <c r="AR161" s="1311"/>
      <c r="AS161" s="1311"/>
      <c r="AT161" s="1311"/>
      <c r="AU161" s="1311"/>
      <c r="AV161" s="1311"/>
      <c r="AW161" s="1311"/>
      <c r="AX161" s="1311"/>
      <c r="AY161" s="1311"/>
      <c r="AZ161" s="1311"/>
      <c r="BA161" s="1311"/>
      <c r="BB161" s="1311"/>
      <c r="BC161" s="1311"/>
      <c r="BD161" s="1311"/>
      <c r="BE161" s="1311"/>
      <c r="BF161" s="1311"/>
      <c r="BG161" s="1311"/>
      <c r="BH161" s="1311"/>
      <c r="BI161" s="1311"/>
      <c r="BJ161" s="1311"/>
      <c r="BK161" s="1311"/>
      <c r="BL161" s="1311"/>
      <c r="BM161" s="1311"/>
      <c r="BN161" s="1311"/>
      <c r="BO161" s="1311"/>
      <c r="BP161" s="1311"/>
      <c r="BQ161" s="1311"/>
      <c r="BR161" s="1311"/>
      <c r="BS161" s="1311"/>
      <c r="BT161" s="1311"/>
      <c r="BU161" s="1311"/>
      <c r="BV161" s="1311"/>
      <c r="BW161" s="1311"/>
      <c r="BX161" s="1311"/>
      <c r="BY161" s="1311"/>
      <c r="BZ161" s="1311"/>
      <c r="CA161" s="1311"/>
      <c r="CB161" s="1311"/>
      <c r="CC161" s="1311"/>
      <c r="CD161" s="1311"/>
      <c r="CE161" s="1311"/>
      <c r="CF161" s="1311"/>
    </row>
    <row r="162" spans="2:84" s="1344" customFormat="1">
      <c r="B162" s="1311"/>
      <c r="C162" s="1311"/>
      <c r="D162" s="1311"/>
      <c r="E162" s="1311"/>
      <c r="F162" s="1311"/>
      <c r="G162" s="1311"/>
      <c r="H162" s="1311"/>
      <c r="I162" s="1311"/>
      <c r="J162" s="1311"/>
      <c r="K162" s="1311"/>
      <c r="P162" s="204"/>
      <c r="Q162" s="1311"/>
      <c r="R162" s="1311"/>
      <c r="S162" s="1311"/>
      <c r="T162" s="1311"/>
      <c r="U162" s="1311"/>
      <c r="V162" s="1311"/>
      <c r="W162" s="1311"/>
      <c r="X162" s="1311"/>
      <c r="Y162" s="1311"/>
      <c r="Z162" s="1311"/>
      <c r="AA162" s="1311"/>
      <c r="AB162" s="1311"/>
      <c r="AC162" s="1311"/>
      <c r="AD162" s="1311"/>
      <c r="AE162" s="1311"/>
      <c r="AF162" s="1311"/>
      <c r="AG162" s="1311"/>
      <c r="AH162" s="1311"/>
      <c r="AI162" s="1311"/>
      <c r="AJ162" s="1311"/>
      <c r="AK162" s="1311"/>
      <c r="AL162" s="1311"/>
      <c r="AM162" s="1311"/>
      <c r="AN162" s="1311"/>
      <c r="AO162" s="1311"/>
      <c r="AP162" s="1311"/>
      <c r="AQ162" s="1311"/>
      <c r="AR162" s="1311"/>
      <c r="AS162" s="1311"/>
      <c r="AT162" s="1311"/>
      <c r="AU162" s="1311"/>
      <c r="AV162" s="1311"/>
      <c r="AW162" s="1311"/>
      <c r="AX162" s="1311"/>
      <c r="AY162" s="1311"/>
      <c r="AZ162" s="1311"/>
      <c r="BA162" s="1311"/>
      <c r="BB162" s="1311"/>
      <c r="BC162" s="1311"/>
      <c r="BD162" s="1311"/>
      <c r="BE162" s="1311"/>
      <c r="BF162" s="1311"/>
      <c r="BG162" s="1311"/>
      <c r="BH162" s="1311"/>
      <c r="BI162" s="1311"/>
      <c r="BJ162" s="1311"/>
      <c r="BK162" s="1311"/>
      <c r="BL162" s="1311"/>
      <c r="BM162" s="1311"/>
      <c r="BN162" s="1311"/>
      <c r="BO162" s="1311"/>
      <c r="BP162" s="1311"/>
      <c r="BQ162" s="1311"/>
      <c r="BR162" s="1311"/>
      <c r="BS162" s="1311"/>
      <c r="BT162" s="1311"/>
      <c r="BU162" s="1311"/>
      <c r="BV162" s="1311"/>
      <c r="BW162" s="1311"/>
      <c r="BX162" s="1311"/>
      <c r="BY162" s="1311"/>
      <c r="BZ162" s="1311"/>
      <c r="CA162" s="1311"/>
      <c r="CB162" s="1311"/>
      <c r="CC162" s="1311"/>
      <c r="CD162" s="1311"/>
      <c r="CE162" s="1311"/>
      <c r="CF162" s="1311"/>
    </row>
    <row r="163" spans="2:84" s="1344" customFormat="1">
      <c r="B163" s="1311"/>
      <c r="C163" s="1311"/>
      <c r="D163" s="1311"/>
      <c r="E163" s="1311"/>
      <c r="F163" s="1311"/>
      <c r="G163" s="1311"/>
      <c r="H163" s="1311"/>
      <c r="I163" s="1311"/>
      <c r="J163" s="1311"/>
      <c r="K163" s="1311"/>
      <c r="P163" s="204"/>
      <c r="Q163" s="1311"/>
      <c r="R163" s="1311"/>
      <c r="S163" s="1311"/>
      <c r="T163" s="1311"/>
      <c r="U163" s="1311"/>
      <c r="V163" s="1311"/>
      <c r="W163" s="1311"/>
      <c r="X163" s="1311"/>
      <c r="Y163" s="1311"/>
      <c r="Z163" s="1311"/>
      <c r="AA163" s="1311"/>
      <c r="AB163" s="1311"/>
      <c r="AC163" s="1311"/>
      <c r="AD163" s="1311"/>
      <c r="AE163" s="1311"/>
      <c r="AF163" s="1311"/>
      <c r="AG163" s="1311"/>
      <c r="AH163" s="1311"/>
      <c r="AI163" s="1311"/>
      <c r="AJ163" s="1311"/>
      <c r="AK163" s="1311"/>
      <c r="AL163" s="1311"/>
      <c r="AM163" s="1311"/>
      <c r="AN163" s="1311"/>
      <c r="AO163" s="1311"/>
      <c r="AP163" s="1311"/>
      <c r="AQ163" s="1311"/>
      <c r="AR163" s="1311"/>
      <c r="AS163" s="1311"/>
      <c r="AT163" s="1311"/>
      <c r="AU163" s="1311"/>
      <c r="AV163" s="1311"/>
      <c r="AW163" s="1311"/>
      <c r="AX163" s="1311"/>
      <c r="AY163" s="1311"/>
      <c r="AZ163" s="1311"/>
      <c r="BA163" s="1311"/>
      <c r="BB163" s="1311"/>
      <c r="BC163" s="1311"/>
      <c r="BD163" s="1311"/>
      <c r="BE163" s="1311"/>
      <c r="BF163" s="1311"/>
      <c r="BG163" s="1311"/>
      <c r="BH163" s="1311"/>
      <c r="BI163" s="1311"/>
      <c r="BJ163" s="1311"/>
      <c r="BK163" s="1311"/>
      <c r="BL163" s="1311"/>
      <c r="BM163" s="1311"/>
      <c r="BN163" s="1311"/>
      <c r="BO163" s="1311"/>
      <c r="BP163" s="1311"/>
      <c r="BQ163" s="1311"/>
      <c r="BR163" s="1311"/>
      <c r="BS163" s="1311"/>
      <c r="BT163" s="1311"/>
      <c r="BU163" s="1311"/>
      <c r="BV163" s="1311"/>
      <c r="BW163" s="1311"/>
      <c r="BX163" s="1311"/>
      <c r="BY163" s="1311"/>
      <c r="BZ163" s="1311"/>
      <c r="CA163" s="1311"/>
      <c r="CB163" s="1311"/>
      <c r="CC163" s="1311"/>
      <c r="CD163" s="1311"/>
      <c r="CE163" s="1311"/>
      <c r="CF163" s="1311"/>
    </row>
    <row r="164" spans="2:84" s="1344" customFormat="1">
      <c r="B164" s="1311"/>
      <c r="C164" s="1311"/>
      <c r="D164" s="1311"/>
      <c r="E164" s="1311"/>
      <c r="F164" s="1311"/>
      <c r="G164" s="1311"/>
      <c r="H164" s="1311"/>
      <c r="I164" s="1311"/>
      <c r="J164" s="1311"/>
      <c r="K164" s="1311"/>
      <c r="P164" s="204"/>
      <c r="Q164" s="1311"/>
      <c r="R164" s="1311"/>
      <c r="S164" s="1311"/>
      <c r="T164" s="1311"/>
      <c r="U164" s="1311"/>
      <c r="V164" s="1311"/>
      <c r="W164" s="1311"/>
      <c r="X164" s="1311"/>
      <c r="Y164" s="1311"/>
      <c r="Z164" s="1311"/>
      <c r="AA164" s="1311"/>
      <c r="AB164" s="1311"/>
      <c r="AC164" s="1311"/>
      <c r="AD164" s="1311"/>
      <c r="AE164" s="1311"/>
      <c r="AF164" s="1311"/>
      <c r="AG164" s="1311"/>
      <c r="AH164" s="1311"/>
      <c r="AI164" s="1311"/>
      <c r="AJ164" s="1311"/>
      <c r="AK164" s="1311"/>
      <c r="AL164" s="1311"/>
      <c r="AM164" s="1311"/>
      <c r="AN164" s="1311"/>
      <c r="AO164" s="1311"/>
      <c r="AP164" s="1311"/>
      <c r="AQ164" s="1311"/>
      <c r="AR164" s="1311"/>
      <c r="AS164" s="1311"/>
      <c r="AT164" s="1311"/>
      <c r="AU164" s="1311"/>
      <c r="AV164" s="1311"/>
      <c r="AW164" s="1311"/>
      <c r="AX164" s="1311"/>
      <c r="AY164" s="1311"/>
      <c r="AZ164" s="1311"/>
      <c r="BA164" s="1311"/>
      <c r="BB164" s="1311"/>
      <c r="BC164" s="1311"/>
      <c r="BD164" s="1311"/>
      <c r="BE164" s="1311"/>
      <c r="BF164" s="1311"/>
      <c r="BG164" s="1311"/>
      <c r="BH164" s="1311"/>
      <c r="BI164" s="1311"/>
      <c r="BJ164" s="1311"/>
      <c r="BK164" s="1311"/>
      <c r="BL164" s="1311"/>
      <c r="BM164" s="1311"/>
      <c r="BN164" s="1311"/>
      <c r="BO164" s="1311"/>
      <c r="BP164" s="1311"/>
      <c r="BQ164" s="1311"/>
      <c r="BR164" s="1311"/>
      <c r="BS164" s="1311"/>
      <c r="BT164" s="1311"/>
      <c r="BU164" s="1311"/>
      <c r="BV164" s="1311"/>
      <c r="BW164" s="1311"/>
      <c r="BX164" s="1311"/>
      <c r="BY164" s="1311"/>
      <c r="BZ164" s="1311"/>
      <c r="CA164" s="1311"/>
      <c r="CB164" s="1311"/>
      <c r="CC164" s="1311"/>
      <c r="CD164" s="1311"/>
      <c r="CE164" s="1311"/>
      <c r="CF164" s="1311"/>
    </row>
    <row r="165" spans="2:84" s="1344" customFormat="1">
      <c r="B165" s="1311"/>
      <c r="C165" s="1311"/>
      <c r="D165" s="1311"/>
      <c r="E165" s="1311"/>
      <c r="F165" s="1311"/>
      <c r="G165" s="1311"/>
      <c r="H165" s="1311"/>
      <c r="I165" s="1311"/>
      <c r="J165" s="1311"/>
      <c r="K165" s="1311"/>
      <c r="P165" s="204"/>
      <c r="Q165" s="1311"/>
      <c r="R165" s="1311"/>
      <c r="S165" s="1311"/>
      <c r="T165" s="1311"/>
      <c r="U165" s="1311"/>
      <c r="V165" s="1311"/>
      <c r="W165" s="1311"/>
      <c r="X165" s="1311"/>
      <c r="Y165" s="1311"/>
      <c r="Z165" s="1311"/>
      <c r="AA165" s="1311"/>
      <c r="AB165" s="1311"/>
      <c r="AC165" s="1311"/>
      <c r="AD165" s="1311"/>
      <c r="AE165" s="1311"/>
      <c r="AF165" s="1311"/>
      <c r="AG165" s="1311"/>
      <c r="AH165" s="1311"/>
      <c r="AI165" s="1311"/>
      <c r="AJ165" s="1311"/>
      <c r="AK165" s="1311"/>
      <c r="AL165" s="1311"/>
      <c r="AM165" s="1311"/>
      <c r="AN165" s="1311"/>
      <c r="AO165" s="1311"/>
      <c r="AP165" s="1311"/>
      <c r="AQ165" s="1311"/>
      <c r="AR165" s="1311"/>
      <c r="AS165" s="1311"/>
      <c r="AT165" s="1311"/>
      <c r="AU165" s="1311"/>
      <c r="AV165" s="1311"/>
      <c r="AW165" s="1311"/>
      <c r="AX165" s="1311"/>
      <c r="AY165" s="1311"/>
      <c r="AZ165" s="1311"/>
      <c r="BA165" s="1311"/>
      <c r="BB165" s="1311"/>
      <c r="BC165" s="1311"/>
      <c r="BD165" s="1311"/>
      <c r="BE165" s="1311"/>
      <c r="BF165" s="1311"/>
      <c r="BG165" s="1311"/>
      <c r="BH165" s="1311"/>
      <c r="BI165" s="1311"/>
      <c r="BJ165" s="1311"/>
      <c r="BK165" s="1311"/>
      <c r="BL165" s="1311"/>
      <c r="BM165" s="1311"/>
      <c r="BN165" s="1311"/>
      <c r="BO165" s="1311"/>
      <c r="BP165" s="1311"/>
      <c r="BQ165" s="1311"/>
      <c r="BR165" s="1311"/>
      <c r="BS165" s="1311"/>
      <c r="BT165" s="1311"/>
      <c r="BU165" s="1311"/>
      <c r="BV165" s="1311"/>
      <c r="BW165" s="1311"/>
      <c r="BX165" s="1311"/>
      <c r="BY165" s="1311"/>
      <c r="BZ165" s="1311"/>
      <c r="CA165" s="1311"/>
      <c r="CB165" s="1311"/>
      <c r="CC165" s="1311"/>
      <c r="CD165" s="1311"/>
      <c r="CE165" s="1311"/>
      <c r="CF165" s="1311"/>
    </row>
    <row r="166" spans="2:84" s="1344" customFormat="1">
      <c r="B166" s="1311"/>
      <c r="C166" s="1311"/>
      <c r="D166" s="1311"/>
      <c r="E166" s="1311"/>
      <c r="F166" s="1311"/>
      <c r="G166" s="1311"/>
      <c r="H166" s="1311"/>
      <c r="I166" s="1311"/>
      <c r="J166" s="1311"/>
      <c r="K166" s="1311"/>
      <c r="P166" s="204"/>
      <c r="Q166" s="1311"/>
      <c r="R166" s="1311"/>
      <c r="S166" s="1311"/>
      <c r="T166" s="1311"/>
      <c r="U166" s="1311"/>
      <c r="V166" s="1311"/>
      <c r="W166" s="1311"/>
      <c r="X166" s="1311"/>
      <c r="Y166" s="1311"/>
      <c r="Z166" s="1311"/>
      <c r="AA166" s="1311"/>
      <c r="AB166" s="1311"/>
      <c r="AC166" s="1311"/>
      <c r="AD166" s="1311"/>
      <c r="AE166" s="1311"/>
      <c r="AF166" s="1311"/>
      <c r="AG166" s="1311"/>
      <c r="AH166" s="1311"/>
      <c r="AI166" s="1311"/>
      <c r="AJ166" s="1311"/>
      <c r="AK166" s="1311"/>
      <c r="AL166" s="1311"/>
      <c r="AM166" s="1311"/>
      <c r="AN166" s="1311"/>
      <c r="AO166" s="1311"/>
      <c r="AP166" s="1311"/>
      <c r="AQ166" s="1311"/>
      <c r="AR166" s="1311"/>
      <c r="AS166" s="1311"/>
      <c r="AT166" s="1311"/>
      <c r="AU166" s="1311"/>
      <c r="AV166" s="1311"/>
      <c r="AW166" s="1311"/>
      <c r="AX166" s="1311"/>
      <c r="AY166" s="1311"/>
      <c r="AZ166" s="1311"/>
      <c r="BA166" s="1311"/>
      <c r="BB166" s="1311"/>
      <c r="BC166" s="1311"/>
      <c r="BD166" s="1311"/>
      <c r="BE166" s="1311"/>
      <c r="BF166" s="1311"/>
      <c r="BG166" s="1311"/>
      <c r="BH166" s="1311"/>
      <c r="BI166" s="1311"/>
      <c r="BJ166" s="1311"/>
      <c r="BK166" s="1311"/>
      <c r="BL166" s="1311"/>
      <c r="BM166" s="1311"/>
      <c r="BN166" s="1311"/>
      <c r="BO166" s="1311"/>
      <c r="BP166" s="1311"/>
      <c r="BQ166" s="1311"/>
      <c r="BR166" s="1311"/>
      <c r="BS166" s="1311"/>
      <c r="BT166" s="1311"/>
      <c r="BU166" s="1311"/>
      <c r="BV166" s="1311"/>
      <c r="BW166" s="1311"/>
      <c r="BX166" s="1311"/>
      <c r="BY166" s="1311"/>
      <c r="BZ166" s="1311"/>
      <c r="CA166" s="1311"/>
      <c r="CB166" s="1311"/>
      <c r="CC166" s="1311"/>
      <c r="CD166" s="1311"/>
      <c r="CE166" s="1311"/>
      <c r="CF166" s="1311"/>
    </row>
    <row r="167" spans="2:84" s="1344" customFormat="1">
      <c r="B167" s="1311"/>
      <c r="C167" s="1311"/>
      <c r="D167" s="1311"/>
      <c r="E167" s="1311"/>
      <c r="F167" s="1311"/>
      <c r="G167" s="1311"/>
      <c r="H167" s="1311"/>
      <c r="I167" s="1311"/>
      <c r="J167" s="1311"/>
      <c r="K167" s="1311"/>
      <c r="P167" s="204"/>
      <c r="Q167" s="1311"/>
      <c r="R167" s="1311"/>
      <c r="S167" s="1311"/>
      <c r="T167" s="1311"/>
      <c r="U167" s="1311"/>
      <c r="V167" s="1311"/>
      <c r="W167" s="1311"/>
      <c r="X167" s="1311"/>
      <c r="Y167" s="1311"/>
      <c r="Z167" s="1311"/>
      <c r="AA167" s="1311"/>
      <c r="AB167" s="1311"/>
      <c r="AC167" s="1311"/>
      <c r="AD167" s="1311"/>
      <c r="AE167" s="1311"/>
      <c r="AF167" s="1311"/>
      <c r="AG167" s="1311"/>
      <c r="AH167" s="1311"/>
      <c r="AI167" s="1311"/>
      <c r="AJ167" s="1311"/>
      <c r="AK167" s="1311"/>
      <c r="AL167" s="1311"/>
      <c r="AM167" s="1311"/>
      <c r="AN167" s="1311"/>
      <c r="AO167" s="1311"/>
      <c r="AP167" s="1311"/>
      <c r="AQ167" s="1311"/>
      <c r="AR167" s="1311"/>
      <c r="AS167" s="1311"/>
      <c r="AT167" s="1311"/>
      <c r="AU167" s="1311"/>
      <c r="AV167" s="1311"/>
      <c r="AW167" s="1311"/>
      <c r="AX167" s="1311"/>
      <c r="AY167" s="1311"/>
      <c r="AZ167" s="1311"/>
      <c r="BA167" s="1311"/>
      <c r="BB167" s="1311"/>
      <c r="BC167" s="1311"/>
      <c r="BD167" s="1311"/>
      <c r="BE167" s="1311"/>
      <c r="BF167" s="1311"/>
      <c r="BG167" s="1311"/>
      <c r="BH167" s="1311"/>
      <c r="BI167" s="1311"/>
      <c r="BJ167" s="1311"/>
      <c r="BK167" s="1311"/>
      <c r="BL167" s="1311"/>
      <c r="BM167" s="1311"/>
      <c r="BN167" s="1311"/>
      <c r="BO167" s="1311"/>
      <c r="BP167" s="1311"/>
      <c r="BQ167" s="1311"/>
      <c r="BR167" s="1311"/>
      <c r="BS167" s="1311"/>
      <c r="BT167" s="1311"/>
      <c r="BU167" s="1311"/>
      <c r="BV167" s="1311"/>
      <c r="BW167" s="1311"/>
      <c r="BX167" s="1311"/>
      <c r="BY167" s="1311"/>
      <c r="BZ167" s="1311"/>
      <c r="CA167" s="1311"/>
      <c r="CB167" s="1311"/>
      <c r="CC167" s="1311"/>
      <c r="CD167" s="1311"/>
      <c r="CE167" s="1311"/>
      <c r="CF167" s="1311"/>
    </row>
    <row r="168" spans="2:84" s="1344" customFormat="1">
      <c r="B168" s="1311"/>
      <c r="C168" s="1311"/>
      <c r="D168" s="1311"/>
      <c r="E168" s="1311"/>
      <c r="F168" s="1311"/>
      <c r="G168" s="1311"/>
      <c r="H168" s="1311"/>
      <c r="I168" s="1311"/>
      <c r="J168" s="1311"/>
      <c r="K168" s="1311"/>
      <c r="P168" s="204"/>
      <c r="Q168" s="1311"/>
      <c r="R168" s="1311"/>
      <c r="S168" s="1311"/>
      <c r="T168" s="1311"/>
      <c r="U168" s="1311"/>
      <c r="V168" s="1311"/>
      <c r="W168" s="1311"/>
      <c r="X168" s="1311"/>
      <c r="Y168" s="1311"/>
      <c r="Z168" s="1311"/>
      <c r="AA168" s="1311"/>
      <c r="AB168" s="1311"/>
      <c r="AC168" s="1311"/>
      <c r="AD168" s="1311"/>
      <c r="AE168" s="1311"/>
      <c r="AF168" s="1311"/>
      <c r="AG168" s="1311"/>
      <c r="AH168" s="1311"/>
      <c r="AI168" s="1311"/>
      <c r="AJ168" s="1311"/>
      <c r="AK168" s="1311"/>
      <c r="AL168" s="1311"/>
      <c r="AM168" s="1311"/>
      <c r="AN168" s="1311"/>
      <c r="AO168" s="1311"/>
      <c r="AP168" s="1311"/>
      <c r="AQ168" s="1311"/>
      <c r="AR168" s="1311"/>
      <c r="AS168" s="1311"/>
      <c r="AT168" s="1311"/>
      <c r="AU168" s="1311"/>
      <c r="AV168" s="1311"/>
      <c r="AW168" s="1311"/>
      <c r="AX168" s="1311"/>
      <c r="AY168" s="1311"/>
      <c r="AZ168" s="1311"/>
      <c r="BA168" s="1311"/>
      <c r="BB168" s="1311"/>
      <c r="BC168" s="1311"/>
      <c r="BD168" s="1311"/>
      <c r="BE168" s="1311"/>
      <c r="BF168" s="1311"/>
      <c r="BG168" s="1311"/>
      <c r="BH168" s="1311"/>
      <c r="BI168" s="1311"/>
      <c r="BJ168" s="1311"/>
      <c r="BK168" s="1311"/>
      <c r="BL168" s="1311"/>
      <c r="BM168" s="1311"/>
      <c r="BN168" s="1311"/>
      <c r="BO168" s="1311"/>
      <c r="BP168" s="1311"/>
      <c r="BQ168" s="1311"/>
      <c r="BR168" s="1311"/>
      <c r="BS168" s="1311"/>
      <c r="BT168" s="1311"/>
      <c r="BU168" s="1311"/>
      <c r="BV168" s="1311"/>
      <c r="BW168" s="1311"/>
      <c r="BX168" s="1311"/>
      <c r="BY168" s="1311"/>
      <c r="BZ168" s="1311"/>
      <c r="CA168" s="1311"/>
      <c r="CB168" s="1311"/>
      <c r="CC168" s="1311"/>
      <c r="CD168" s="1311"/>
      <c r="CE168" s="1311"/>
      <c r="CF168" s="1311"/>
    </row>
    <row r="169" spans="2:84" s="1344" customFormat="1">
      <c r="B169" s="1311"/>
      <c r="C169" s="1311"/>
      <c r="D169" s="1311"/>
      <c r="E169" s="1311"/>
      <c r="F169" s="1311"/>
      <c r="G169" s="1311"/>
      <c r="H169" s="1311"/>
      <c r="I169" s="1311"/>
      <c r="J169" s="1311"/>
      <c r="K169" s="1311"/>
      <c r="P169" s="204"/>
      <c r="Q169" s="1311"/>
      <c r="R169" s="1311"/>
      <c r="S169" s="1311"/>
      <c r="T169" s="1311"/>
      <c r="U169" s="1311"/>
      <c r="V169" s="1311"/>
      <c r="W169" s="1311"/>
      <c r="X169" s="1311"/>
      <c r="Y169" s="1311"/>
      <c r="Z169" s="1311"/>
      <c r="AA169" s="1311"/>
      <c r="AB169" s="1311"/>
      <c r="AC169" s="1311"/>
      <c r="AD169" s="1311"/>
      <c r="AE169" s="1311"/>
      <c r="AF169" s="1311"/>
      <c r="AG169" s="1311"/>
      <c r="AH169" s="1311"/>
      <c r="AI169" s="1311"/>
      <c r="AJ169" s="1311"/>
      <c r="AK169" s="1311"/>
      <c r="AL169" s="1311"/>
      <c r="AM169" s="1311"/>
      <c r="AN169" s="1311"/>
      <c r="AO169" s="1311"/>
      <c r="AP169" s="1311"/>
      <c r="AQ169" s="1311"/>
      <c r="AR169" s="1311"/>
      <c r="AS169" s="1311"/>
      <c r="AT169" s="1311"/>
      <c r="AU169" s="1311"/>
      <c r="AV169" s="1311"/>
      <c r="AW169" s="1311"/>
      <c r="AX169" s="1311"/>
      <c r="AY169" s="1311"/>
      <c r="AZ169" s="1311"/>
      <c r="BA169" s="1311"/>
      <c r="BB169" s="1311"/>
      <c r="BC169" s="1311"/>
      <c r="BD169" s="1311"/>
      <c r="BE169" s="1311"/>
      <c r="BF169" s="1311"/>
      <c r="BG169" s="1311"/>
      <c r="BH169" s="1311"/>
      <c r="BI169" s="1311"/>
      <c r="BJ169" s="1311"/>
      <c r="BK169" s="1311"/>
      <c r="BL169" s="1311"/>
      <c r="BM169" s="1311"/>
      <c r="BN169" s="1311"/>
      <c r="BO169" s="1311"/>
      <c r="BP169" s="1311"/>
      <c r="BQ169" s="1311"/>
      <c r="BR169" s="1311"/>
      <c r="BS169" s="1311"/>
      <c r="BT169" s="1311"/>
      <c r="BU169" s="1311"/>
      <c r="BV169" s="1311"/>
      <c r="BW169" s="1311"/>
      <c r="BX169" s="1311"/>
      <c r="BY169" s="1311"/>
      <c r="BZ169" s="1311"/>
      <c r="CA169" s="1311"/>
      <c r="CB169" s="1311"/>
      <c r="CC169" s="1311"/>
      <c r="CD169" s="1311"/>
      <c r="CE169" s="1311"/>
      <c r="CF169" s="1311"/>
    </row>
    <row r="170" spans="2:84" s="1344" customFormat="1">
      <c r="B170" s="1311"/>
      <c r="C170" s="1311"/>
      <c r="D170" s="1311"/>
      <c r="E170" s="1311"/>
      <c r="F170" s="1311"/>
      <c r="G170" s="1311"/>
      <c r="H170" s="1311"/>
      <c r="I170" s="1311"/>
      <c r="J170" s="1311"/>
      <c r="K170" s="1311"/>
      <c r="P170" s="204"/>
      <c r="Q170" s="1311"/>
      <c r="R170" s="1311"/>
      <c r="S170" s="1311"/>
      <c r="T170" s="1311"/>
      <c r="U170" s="1311"/>
      <c r="V170" s="1311"/>
      <c r="W170" s="1311"/>
      <c r="X170" s="1311"/>
      <c r="Y170" s="1311"/>
      <c r="Z170" s="1311"/>
      <c r="AA170" s="1311"/>
      <c r="AB170" s="1311"/>
      <c r="AC170" s="1311"/>
      <c r="AD170" s="1311"/>
      <c r="AE170" s="1311"/>
      <c r="AF170" s="1311"/>
      <c r="AG170" s="1311"/>
      <c r="AH170" s="1311"/>
      <c r="AI170" s="1311"/>
      <c r="AJ170" s="1311"/>
      <c r="AK170" s="1311"/>
      <c r="AL170" s="1311"/>
      <c r="AM170" s="1311"/>
      <c r="AN170" s="1311"/>
      <c r="AO170" s="1311"/>
      <c r="AP170" s="1311"/>
      <c r="AQ170" s="1311"/>
      <c r="AR170" s="1311"/>
      <c r="AS170" s="1311"/>
      <c r="AT170" s="1311"/>
      <c r="AU170" s="1311"/>
      <c r="AV170" s="1311"/>
      <c r="AW170" s="1311"/>
      <c r="AX170" s="1311"/>
      <c r="AY170" s="1311"/>
      <c r="AZ170" s="1311"/>
      <c r="BA170" s="1311"/>
      <c r="BB170" s="1311"/>
      <c r="BC170" s="1311"/>
      <c r="BD170" s="1311"/>
      <c r="BE170" s="1311"/>
      <c r="BF170" s="1311"/>
      <c r="BG170" s="1311"/>
      <c r="BH170" s="1311"/>
      <c r="BI170" s="1311"/>
      <c r="BJ170" s="1311"/>
      <c r="BK170" s="1311"/>
      <c r="BL170" s="1311"/>
      <c r="BM170" s="1311"/>
      <c r="BN170" s="1311"/>
      <c r="BO170" s="1311"/>
      <c r="BP170" s="1311"/>
      <c r="BQ170" s="1311"/>
      <c r="BR170" s="1311"/>
      <c r="BS170" s="1311"/>
      <c r="BT170" s="1311"/>
      <c r="BU170" s="1311"/>
      <c r="BV170" s="1311"/>
      <c r="BW170" s="1311"/>
      <c r="BX170" s="1311"/>
      <c r="BY170" s="1311"/>
      <c r="BZ170" s="1311"/>
      <c r="CA170" s="1311"/>
      <c r="CB170" s="1311"/>
      <c r="CC170" s="1311"/>
      <c r="CD170" s="1311"/>
      <c r="CE170" s="1311"/>
      <c r="CF170" s="1311"/>
    </row>
    <row r="171" spans="2:84" s="1344" customFormat="1">
      <c r="B171" s="1311"/>
      <c r="C171" s="1311"/>
      <c r="D171" s="1311"/>
      <c r="E171" s="1311"/>
      <c r="F171" s="1311"/>
      <c r="G171" s="1311"/>
      <c r="H171" s="1311"/>
      <c r="I171" s="1311"/>
      <c r="J171" s="1311"/>
      <c r="K171" s="1311"/>
      <c r="P171" s="204"/>
      <c r="Q171" s="1311"/>
      <c r="R171" s="1311"/>
      <c r="S171" s="1311"/>
      <c r="T171" s="1311"/>
      <c r="U171" s="1311"/>
      <c r="V171" s="1311"/>
      <c r="W171" s="1311"/>
      <c r="X171" s="1311"/>
      <c r="Y171" s="1311"/>
      <c r="Z171" s="1311"/>
      <c r="AA171" s="1311"/>
      <c r="AB171" s="1311"/>
      <c r="AC171" s="1311"/>
      <c r="AD171" s="1311"/>
      <c r="AE171" s="1311"/>
      <c r="AF171" s="1311"/>
      <c r="AG171" s="1311"/>
      <c r="AH171" s="1311"/>
      <c r="AI171" s="1311"/>
      <c r="AJ171" s="1311"/>
      <c r="AK171" s="1311"/>
      <c r="AL171" s="1311"/>
      <c r="AM171" s="1311"/>
      <c r="AN171" s="1311"/>
      <c r="AO171" s="1311"/>
      <c r="AP171" s="1311"/>
      <c r="AQ171" s="1311"/>
      <c r="AR171" s="1311"/>
      <c r="AS171" s="1311"/>
      <c r="AT171" s="1311"/>
      <c r="AU171" s="1311"/>
      <c r="AV171" s="1311"/>
      <c r="AW171" s="1311"/>
      <c r="AX171" s="1311"/>
      <c r="AY171" s="1311"/>
      <c r="AZ171" s="1311"/>
      <c r="BA171" s="1311"/>
      <c r="BB171" s="1311"/>
      <c r="BC171" s="1311"/>
      <c r="BD171" s="1311"/>
      <c r="BE171" s="1311"/>
      <c r="BF171" s="1311"/>
      <c r="BG171" s="1311"/>
      <c r="BH171" s="1311"/>
      <c r="BI171" s="1311"/>
      <c r="BJ171" s="1311"/>
      <c r="BK171" s="1311"/>
      <c r="BL171" s="1311"/>
      <c r="BM171" s="1311"/>
      <c r="BN171" s="1311"/>
      <c r="BO171" s="1311"/>
      <c r="BP171" s="1311"/>
      <c r="BQ171" s="1311"/>
      <c r="BR171" s="1311"/>
      <c r="BS171" s="1311"/>
      <c r="BT171" s="1311"/>
      <c r="BU171" s="1311"/>
      <c r="BV171" s="1311"/>
      <c r="BW171" s="1311"/>
      <c r="BX171" s="1311"/>
      <c r="BY171" s="1311"/>
      <c r="BZ171" s="1311"/>
      <c r="CA171" s="1311"/>
      <c r="CB171" s="1311"/>
      <c r="CC171" s="1311"/>
      <c r="CD171" s="1311"/>
      <c r="CE171" s="1311"/>
      <c r="CF171" s="1311"/>
    </row>
    <row r="172" spans="2:84" s="1344" customFormat="1">
      <c r="B172" s="1311"/>
      <c r="C172" s="1311"/>
      <c r="D172" s="1311"/>
      <c r="E172" s="1311"/>
      <c r="F172" s="1311"/>
      <c r="G172" s="1311"/>
      <c r="H172" s="1311"/>
      <c r="I172" s="1311"/>
      <c r="J172" s="1311"/>
      <c r="K172" s="1311"/>
      <c r="P172" s="204"/>
      <c r="Q172" s="1311"/>
      <c r="R172" s="1311"/>
      <c r="S172" s="1311"/>
      <c r="T172" s="1311"/>
      <c r="U172" s="1311"/>
      <c r="V172" s="1311"/>
      <c r="W172" s="1311"/>
      <c r="X172" s="1311"/>
      <c r="Y172" s="1311"/>
      <c r="Z172" s="1311"/>
      <c r="AA172" s="1311"/>
      <c r="AB172" s="1311"/>
      <c r="AC172" s="1311"/>
      <c r="AD172" s="1311"/>
      <c r="AE172" s="1311"/>
      <c r="AF172" s="1311"/>
      <c r="AG172" s="1311"/>
      <c r="AH172" s="1311"/>
      <c r="AI172" s="1311"/>
      <c r="AJ172" s="1311"/>
      <c r="AK172" s="1311"/>
      <c r="AL172" s="1311"/>
      <c r="AM172" s="1311"/>
      <c r="AN172" s="1311"/>
      <c r="AO172" s="1311"/>
      <c r="AP172" s="1311"/>
      <c r="AQ172" s="1311"/>
      <c r="AR172" s="1311"/>
      <c r="AS172" s="1311"/>
      <c r="AT172" s="1311"/>
      <c r="AU172" s="1311"/>
      <c r="AV172" s="1311"/>
      <c r="AW172" s="1311"/>
      <c r="AX172" s="1311"/>
      <c r="AY172" s="1311"/>
      <c r="AZ172" s="1311"/>
      <c r="BA172" s="1311"/>
      <c r="BB172" s="1311"/>
      <c r="BC172" s="1311"/>
      <c r="BD172" s="1311"/>
      <c r="BE172" s="1311"/>
      <c r="BF172" s="1311"/>
      <c r="BG172" s="1311"/>
      <c r="BH172" s="1311"/>
      <c r="BI172" s="1311"/>
      <c r="BJ172" s="1311"/>
      <c r="BK172" s="1311"/>
      <c r="BL172" s="1311"/>
      <c r="BM172" s="1311"/>
      <c r="BN172" s="1311"/>
      <c r="BO172" s="1311"/>
      <c r="BP172" s="1311"/>
      <c r="BQ172" s="1311"/>
      <c r="BR172" s="1311"/>
      <c r="BS172" s="1311"/>
      <c r="BT172" s="1311"/>
      <c r="BU172" s="1311"/>
      <c r="BV172" s="1311"/>
      <c r="BW172" s="1311"/>
      <c r="BX172" s="1311"/>
      <c r="BY172" s="1311"/>
      <c r="BZ172" s="1311"/>
      <c r="CA172" s="1311"/>
      <c r="CB172" s="1311"/>
      <c r="CC172" s="1311"/>
      <c r="CD172" s="1311"/>
      <c r="CE172" s="1311"/>
      <c r="CF172" s="1311"/>
    </row>
    <row r="173" spans="2:84" s="1344" customFormat="1">
      <c r="B173" s="1311"/>
      <c r="C173" s="1311"/>
      <c r="D173" s="1311"/>
      <c r="E173" s="1311"/>
      <c r="F173" s="1311"/>
      <c r="G173" s="1311"/>
      <c r="H173" s="1311"/>
      <c r="I173" s="1311"/>
      <c r="J173" s="1311"/>
      <c r="K173" s="1311"/>
      <c r="P173" s="204"/>
      <c r="Q173" s="1311"/>
      <c r="R173" s="1311"/>
      <c r="S173" s="1311"/>
      <c r="T173" s="1311"/>
      <c r="U173" s="1311"/>
      <c r="V173" s="1311"/>
      <c r="W173" s="1311"/>
      <c r="X173" s="1311"/>
      <c r="Y173" s="1311"/>
      <c r="Z173" s="1311"/>
      <c r="AA173" s="1311"/>
      <c r="AB173" s="1311"/>
      <c r="AC173" s="1311"/>
      <c r="AD173" s="1311"/>
      <c r="AE173" s="1311"/>
      <c r="AF173" s="1311"/>
      <c r="AG173" s="1311"/>
      <c r="AH173" s="1311"/>
      <c r="AI173" s="1311"/>
      <c r="AJ173" s="1311"/>
      <c r="AK173" s="1311"/>
      <c r="AL173" s="1311"/>
      <c r="AM173" s="1311"/>
      <c r="AN173" s="1311"/>
      <c r="AO173" s="1311"/>
      <c r="AP173" s="1311"/>
      <c r="AQ173" s="1311"/>
      <c r="AR173" s="1311"/>
      <c r="AS173" s="1311"/>
      <c r="AT173" s="1311"/>
      <c r="AU173" s="1311"/>
      <c r="AV173" s="1311"/>
      <c r="AW173" s="1311"/>
      <c r="AX173" s="1311"/>
      <c r="AY173" s="1311"/>
      <c r="AZ173" s="1311"/>
      <c r="BA173" s="1311"/>
      <c r="BB173" s="1311"/>
      <c r="BC173" s="1311"/>
      <c r="BD173" s="1311"/>
      <c r="BE173" s="1311"/>
      <c r="BF173" s="1311"/>
      <c r="BG173" s="1311"/>
      <c r="BH173" s="1311"/>
      <c r="BI173" s="1311"/>
      <c r="BJ173" s="1311"/>
      <c r="BK173" s="1311"/>
      <c r="BL173" s="1311"/>
      <c r="BM173" s="1311"/>
      <c r="BN173" s="1311"/>
      <c r="BO173" s="1311"/>
      <c r="BP173" s="1311"/>
      <c r="BQ173" s="1311"/>
      <c r="BR173" s="1311"/>
      <c r="BS173" s="1311"/>
      <c r="BT173" s="1311"/>
      <c r="BU173" s="1311"/>
      <c r="BV173" s="1311"/>
      <c r="BW173" s="1311"/>
      <c r="BX173" s="1311"/>
      <c r="BY173" s="1311"/>
      <c r="BZ173" s="1311"/>
      <c r="CA173" s="1311"/>
      <c r="CB173" s="1311"/>
      <c r="CC173" s="1311"/>
      <c r="CD173" s="1311"/>
      <c r="CE173" s="1311"/>
      <c r="CF173" s="1311"/>
    </row>
    <row r="174" spans="2:84" s="1344" customFormat="1">
      <c r="B174" s="1311"/>
      <c r="C174" s="1311"/>
      <c r="D174" s="1311"/>
      <c r="E174" s="1311"/>
      <c r="F174" s="1311"/>
      <c r="G174" s="1311"/>
      <c r="H174" s="1311"/>
      <c r="I174" s="1311"/>
      <c r="J174" s="1311"/>
      <c r="K174" s="1311"/>
      <c r="P174" s="204"/>
      <c r="Q174" s="1311"/>
      <c r="R174" s="1311"/>
      <c r="S174" s="1311"/>
      <c r="T174" s="1311"/>
      <c r="U174" s="1311"/>
      <c r="V174" s="1311"/>
      <c r="W174" s="1311"/>
      <c r="X174" s="1311"/>
      <c r="Y174" s="1311"/>
      <c r="Z174" s="1311"/>
      <c r="AA174" s="1311"/>
      <c r="AB174" s="1311"/>
      <c r="AC174" s="1311"/>
      <c r="AD174" s="1311"/>
      <c r="AE174" s="1311"/>
      <c r="AF174" s="1311"/>
      <c r="AG174" s="1311"/>
      <c r="AH174" s="1311"/>
      <c r="AI174" s="1311"/>
      <c r="AJ174" s="1311"/>
      <c r="AK174" s="1311"/>
      <c r="AL174" s="1311"/>
      <c r="AM174" s="1311"/>
      <c r="AN174" s="1311"/>
      <c r="AO174" s="1311"/>
      <c r="AP174" s="1311"/>
      <c r="AQ174" s="1311"/>
      <c r="AR174" s="1311"/>
      <c r="AS174" s="1311"/>
      <c r="AT174" s="1311"/>
      <c r="AU174" s="1311"/>
      <c r="AV174" s="1311"/>
      <c r="AW174" s="1311"/>
      <c r="AX174" s="1311"/>
      <c r="AY174" s="1311"/>
      <c r="AZ174" s="1311"/>
      <c r="BA174" s="1311"/>
      <c r="BB174" s="1311"/>
      <c r="BC174" s="1311"/>
      <c r="BD174" s="1311"/>
      <c r="BE174" s="1311"/>
      <c r="BF174" s="1311"/>
      <c r="BG174" s="1311"/>
      <c r="BH174" s="1311"/>
      <c r="BI174" s="1311"/>
      <c r="BJ174" s="1311"/>
      <c r="BK174" s="1311"/>
      <c r="BL174" s="1311"/>
      <c r="BM174" s="1311"/>
      <c r="BN174" s="1311"/>
      <c r="BO174" s="1311"/>
      <c r="BP174" s="1311"/>
      <c r="BQ174" s="1311"/>
      <c r="BR174" s="1311"/>
      <c r="BS174" s="1311"/>
      <c r="BT174" s="1311"/>
      <c r="BU174" s="1311"/>
      <c r="BV174" s="1311"/>
      <c r="BW174" s="1311"/>
      <c r="BX174" s="1311"/>
      <c r="BY174" s="1311"/>
      <c r="BZ174" s="1311"/>
      <c r="CA174" s="1311"/>
      <c r="CB174" s="1311"/>
      <c r="CC174" s="1311"/>
      <c r="CD174" s="1311"/>
      <c r="CE174" s="1311"/>
      <c r="CF174" s="1311"/>
    </row>
    <row r="175" spans="2:84" s="1344" customFormat="1">
      <c r="B175" s="1311"/>
      <c r="C175" s="1311"/>
      <c r="D175" s="1311"/>
      <c r="E175" s="1311"/>
      <c r="F175" s="1311"/>
      <c r="G175" s="1311"/>
      <c r="H175" s="1311"/>
      <c r="I175" s="1311"/>
      <c r="J175" s="1311"/>
      <c r="K175" s="1311"/>
      <c r="P175" s="204"/>
      <c r="Q175" s="1311"/>
      <c r="R175" s="1311"/>
      <c r="S175" s="1311"/>
      <c r="T175" s="1311"/>
      <c r="U175" s="1311"/>
      <c r="V175" s="1311"/>
      <c r="W175" s="1311"/>
      <c r="X175" s="1311"/>
      <c r="Y175" s="1311"/>
      <c r="Z175" s="1311"/>
      <c r="AA175" s="1311"/>
      <c r="AB175" s="1311"/>
      <c r="AC175" s="1311"/>
      <c r="AD175" s="1311"/>
      <c r="AE175" s="1311"/>
      <c r="AF175" s="1311"/>
      <c r="AG175" s="1311"/>
      <c r="AH175" s="1311"/>
      <c r="AI175" s="1311"/>
      <c r="AJ175" s="1311"/>
      <c r="AK175" s="1311"/>
      <c r="AL175" s="1311"/>
      <c r="AM175" s="1311"/>
      <c r="AN175" s="1311"/>
      <c r="AO175" s="1311"/>
      <c r="AP175" s="1311"/>
      <c r="AQ175" s="1311"/>
      <c r="AR175" s="1311"/>
      <c r="AS175" s="1311"/>
      <c r="AT175" s="1311"/>
      <c r="AU175" s="1311"/>
      <c r="AV175" s="1311"/>
      <c r="AW175" s="1311"/>
      <c r="AX175" s="1311"/>
      <c r="AY175" s="1311"/>
      <c r="AZ175" s="1311"/>
      <c r="BA175" s="1311"/>
      <c r="BB175" s="1311"/>
      <c r="BC175" s="1311"/>
      <c r="BD175" s="1311"/>
      <c r="BE175" s="1311"/>
      <c r="BF175" s="1311"/>
      <c r="BG175" s="1311"/>
      <c r="BH175" s="1311"/>
      <c r="BI175" s="1311"/>
      <c r="BJ175" s="1311"/>
      <c r="BK175" s="1311"/>
      <c r="BL175" s="1311"/>
      <c r="BM175" s="1311"/>
      <c r="BN175" s="1311"/>
      <c r="BO175" s="1311"/>
      <c r="BP175" s="1311"/>
      <c r="BQ175" s="1311"/>
      <c r="BR175" s="1311"/>
      <c r="BS175" s="1311"/>
      <c r="BT175" s="1311"/>
      <c r="BU175" s="1311"/>
      <c r="BV175" s="1311"/>
      <c r="BW175" s="1311"/>
      <c r="BX175" s="1311"/>
      <c r="BY175" s="1311"/>
      <c r="BZ175" s="1311"/>
      <c r="CA175" s="1311"/>
      <c r="CB175" s="1311"/>
      <c r="CC175" s="1311"/>
      <c r="CD175" s="1311"/>
      <c r="CE175" s="1311"/>
      <c r="CF175" s="1311"/>
    </row>
    <row r="176" spans="2:84" s="1344" customFormat="1">
      <c r="B176" s="1311"/>
      <c r="C176" s="1311"/>
      <c r="D176" s="1311"/>
      <c r="E176" s="1311"/>
      <c r="F176" s="1311"/>
      <c r="G176" s="1311"/>
      <c r="H176" s="1311"/>
      <c r="I176" s="1311"/>
      <c r="J176" s="1311"/>
      <c r="K176" s="1311"/>
      <c r="P176" s="204"/>
      <c r="Q176" s="1311"/>
      <c r="R176" s="1311"/>
      <c r="S176" s="1311"/>
      <c r="T176" s="1311"/>
      <c r="U176" s="1311"/>
      <c r="V176" s="1311"/>
      <c r="W176" s="1311"/>
      <c r="X176" s="1311"/>
      <c r="Y176" s="1311"/>
      <c r="Z176" s="1311"/>
      <c r="AA176" s="1311"/>
      <c r="AB176" s="1311"/>
      <c r="AC176" s="1311"/>
      <c r="AD176" s="1311"/>
      <c r="AE176" s="1311"/>
      <c r="AF176" s="1311"/>
      <c r="AG176" s="1311"/>
      <c r="AH176" s="1311"/>
      <c r="AI176" s="1311"/>
      <c r="AJ176" s="1311"/>
      <c r="AK176" s="1311"/>
      <c r="AL176" s="1311"/>
      <c r="AM176" s="1311"/>
      <c r="AN176" s="1311"/>
      <c r="AO176" s="1311"/>
      <c r="AP176" s="1311"/>
      <c r="AQ176" s="1311"/>
      <c r="AR176" s="1311"/>
      <c r="AS176" s="1311"/>
      <c r="AT176" s="1311"/>
      <c r="AU176" s="1311"/>
      <c r="AV176" s="1311"/>
      <c r="AW176" s="1311"/>
      <c r="AX176" s="1311"/>
      <c r="AY176" s="1311"/>
      <c r="AZ176" s="1311"/>
      <c r="BA176" s="1311"/>
      <c r="BB176" s="1311"/>
      <c r="BC176" s="1311"/>
      <c r="BD176" s="1311"/>
      <c r="BE176" s="1311"/>
      <c r="BF176" s="1311"/>
      <c r="BG176" s="1311"/>
      <c r="BH176" s="1311"/>
      <c r="BI176" s="1311"/>
      <c r="BJ176" s="1311"/>
      <c r="BK176" s="1311"/>
      <c r="BL176" s="1311"/>
      <c r="BM176" s="1311"/>
      <c r="BN176" s="1311"/>
      <c r="BO176" s="1311"/>
      <c r="BP176" s="1311"/>
      <c r="BQ176" s="1311"/>
      <c r="BR176" s="1311"/>
      <c r="BS176" s="1311"/>
      <c r="BT176" s="1311"/>
      <c r="BU176" s="1311"/>
      <c r="BV176" s="1311"/>
      <c r="BW176" s="1311"/>
      <c r="BX176" s="1311"/>
      <c r="BY176" s="1311"/>
      <c r="BZ176" s="1311"/>
      <c r="CA176" s="1311"/>
      <c r="CB176" s="1311"/>
      <c r="CC176" s="1311"/>
      <c r="CD176" s="1311"/>
      <c r="CE176" s="1311"/>
      <c r="CF176" s="1311"/>
    </row>
    <row r="177" spans="2:84" s="1344" customFormat="1">
      <c r="B177" s="1311"/>
      <c r="C177" s="1311"/>
      <c r="D177" s="1311"/>
      <c r="E177" s="1311"/>
      <c r="F177" s="1311"/>
      <c r="G177" s="1311"/>
      <c r="H177" s="1311"/>
      <c r="I177" s="1311"/>
      <c r="J177" s="1311"/>
      <c r="K177" s="1311"/>
      <c r="P177" s="204"/>
      <c r="Q177" s="1311"/>
      <c r="R177" s="1311"/>
      <c r="S177" s="1311"/>
      <c r="T177" s="1311"/>
      <c r="U177" s="1311"/>
      <c r="V177" s="1311"/>
      <c r="W177" s="1311"/>
      <c r="X177" s="1311"/>
      <c r="Y177" s="1311"/>
      <c r="Z177" s="1311"/>
      <c r="AA177" s="1311"/>
      <c r="AB177" s="1311"/>
      <c r="AC177" s="1311"/>
      <c r="AD177" s="1311"/>
      <c r="AE177" s="1311"/>
      <c r="AF177" s="1311"/>
      <c r="AG177" s="1311"/>
      <c r="AH177" s="1311"/>
      <c r="AI177" s="1311"/>
      <c r="AJ177" s="1311"/>
      <c r="AK177" s="1311"/>
      <c r="AL177" s="1311"/>
      <c r="AM177" s="1311"/>
      <c r="AN177" s="1311"/>
      <c r="AO177" s="1311"/>
      <c r="AP177" s="1311"/>
      <c r="AQ177" s="1311"/>
      <c r="AR177" s="1311"/>
      <c r="AS177" s="1311"/>
      <c r="AT177" s="1311"/>
      <c r="AU177" s="1311"/>
      <c r="AV177" s="1311"/>
      <c r="AW177" s="1311"/>
      <c r="AX177" s="1311"/>
      <c r="AY177" s="1311"/>
      <c r="AZ177" s="1311"/>
      <c r="BA177" s="1311"/>
      <c r="BB177" s="1311"/>
      <c r="BC177" s="1311"/>
      <c r="BD177" s="1311"/>
      <c r="BE177" s="1311"/>
      <c r="BF177" s="1311"/>
      <c r="BG177" s="1311"/>
      <c r="BH177" s="1311"/>
      <c r="BI177" s="1311"/>
      <c r="BJ177" s="1311"/>
      <c r="BK177" s="1311"/>
      <c r="BL177" s="1311"/>
      <c r="BM177" s="1311"/>
      <c r="BN177" s="1311"/>
      <c r="BO177" s="1311"/>
      <c r="BP177" s="1311"/>
      <c r="BQ177" s="1311"/>
      <c r="BR177" s="1311"/>
      <c r="BS177" s="1311"/>
      <c r="BT177" s="1311"/>
      <c r="BU177" s="1311"/>
      <c r="BV177" s="1311"/>
      <c r="BW177" s="1311"/>
      <c r="BX177" s="1311"/>
      <c r="BY177" s="1311"/>
      <c r="BZ177" s="1311"/>
      <c r="CA177" s="1311"/>
      <c r="CB177" s="1311"/>
      <c r="CC177" s="1311"/>
      <c r="CD177" s="1311"/>
      <c r="CE177" s="1311"/>
      <c r="CF177" s="1311"/>
    </row>
    <row r="178" spans="2:84" s="1344" customFormat="1">
      <c r="B178" s="1311"/>
      <c r="C178" s="1311"/>
      <c r="D178" s="1311"/>
      <c r="E178" s="1311"/>
      <c r="F178" s="1311"/>
      <c r="G178" s="1311"/>
      <c r="H178" s="1311"/>
      <c r="I178" s="1311"/>
      <c r="J178" s="1311"/>
      <c r="K178" s="1311"/>
      <c r="P178" s="204"/>
      <c r="Q178" s="1311"/>
      <c r="R178" s="1311"/>
      <c r="S178" s="1311"/>
      <c r="T178" s="1311"/>
      <c r="U178" s="1311"/>
      <c r="V178" s="1311"/>
      <c r="W178" s="1311"/>
      <c r="X178" s="1311"/>
      <c r="Y178" s="1311"/>
      <c r="Z178" s="1311"/>
      <c r="AA178" s="1311"/>
      <c r="AB178" s="1311"/>
      <c r="AC178" s="1311"/>
      <c r="AD178" s="1311"/>
      <c r="AE178" s="1311"/>
      <c r="AF178" s="1311"/>
      <c r="AG178" s="1311"/>
      <c r="AH178" s="1311"/>
      <c r="AI178" s="1311"/>
      <c r="AJ178" s="1311"/>
      <c r="AK178" s="1311"/>
      <c r="AL178" s="1311"/>
      <c r="AM178" s="1311"/>
      <c r="AN178" s="1311"/>
      <c r="AO178" s="1311"/>
      <c r="AP178" s="1311"/>
      <c r="AQ178" s="1311"/>
      <c r="AR178" s="1311"/>
      <c r="AS178" s="1311"/>
      <c r="AT178" s="1311"/>
      <c r="AU178" s="1311"/>
      <c r="AV178" s="1311"/>
      <c r="AW178" s="1311"/>
      <c r="AX178" s="1311"/>
      <c r="AY178" s="1311"/>
      <c r="AZ178" s="1311"/>
      <c r="BA178" s="1311"/>
      <c r="BB178" s="1311"/>
      <c r="BC178" s="1311"/>
      <c r="BD178" s="1311"/>
      <c r="BE178" s="1311"/>
      <c r="BF178" s="1311"/>
      <c r="BG178" s="1311"/>
      <c r="BH178" s="1311"/>
      <c r="BI178" s="1311"/>
      <c r="BJ178" s="1311"/>
      <c r="BK178" s="1311"/>
      <c r="BL178" s="1311"/>
      <c r="BM178" s="1311"/>
      <c r="BN178" s="1311"/>
      <c r="BO178" s="1311"/>
      <c r="BP178" s="1311"/>
      <c r="BQ178" s="1311"/>
      <c r="BR178" s="1311"/>
      <c r="BS178" s="1311"/>
      <c r="BT178" s="1311"/>
      <c r="BU178" s="1311"/>
      <c r="BV178" s="1311"/>
      <c r="BW178" s="1311"/>
      <c r="BX178" s="1311"/>
      <c r="BY178" s="1311"/>
      <c r="BZ178" s="1311"/>
      <c r="CA178" s="1311"/>
      <c r="CB178" s="1311"/>
      <c r="CC178" s="1311"/>
      <c r="CD178" s="1311"/>
      <c r="CE178" s="1311"/>
      <c r="CF178" s="1311"/>
    </row>
    <row r="179" spans="2:84" s="1344" customFormat="1">
      <c r="B179" s="1311"/>
      <c r="C179" s="1311"/>
      <c r="D179" s="1311"/>
      <c r="E179" s="1311"/>
      <c r="F179" s="1311"/>
      <c r="G179" s="1311"/>
      <c r="H179" s="1311"/>
      <c r="I179" s="1311"/>
      <c r="J179" s="1311"/>
      <c r="K179" s="1311"/>
      <c r="P179" s="204"/>
      <c r="Q179" s="1311"/>
      <c r="R179" s="1311"/>
      <c r="S179" s="1311"/>
      <c r="T179" s="1311"/>
      <c r="U179" s="1311"/>
      <c r="V179" s="1311"/>
      <c r="W179" s="1311"/>
      <c r="X179" s="1311"/>
      <c r="Y179" s="1311"/>
      <c r="Z179" s="1311"/>
      <c r="AA179" s="1311"/>
      <c r="AB179" s="1311"/>
      <c r="AC179" s="1311"/>
      <c r="AD179" s="1311"/>
      <c r="AE179" s="1311"/>
      <c r="AF179" s="1311"/>
      <c r="AG179" s="1311"/>
      <c r="AH179" s="1311"/>
      <c r="AI179" s="1311"/>
      <c r="AJ179" s="1311"/>
      <c r="AK179" s="1311"/>
      <c r="AL179" s="1311"/>
      <c r="AM179" s="1311"/>
      <c r="AN179" s="1311"/>
      <c r="AO179" s="1311"/>
      <c r="AP179" s="1311"/>
      <c r="AQ179" s="1311"/>
      <c r="AR179" s="1311"/>
      <c r="AS179" s="1311"/>
      <c r="AT179" s="1311"/>
      <c r="AU179" s="1311"/>
      <c r="AV179" s="1311"/>
      <c r="AW179" s="1311"/>
      <c r="AX179" s="1311"/>
      <c r="AY179" s="1311"/>
      <c r="AZ179" s="1311"/>
      <c r="BA179" s="1311"/>
      <c r="BB179" s="1311"/>
      <c r="BC179" s="1311"/>
      <c r="BD179" s="1311"/>
      <c r="BE179" s="1311"/>
      <c r="BF179" s="1311"/>
      <c r="BG179" s="1311"/>
      <c r="BH179" s="1311"/>
      <c r="BI179" s="1311"/>
      <c r="BJ179" s="1311"/>
      <c r="BK179" s="1311"/>
      <c r="BL179" s="1311"/>
      <c r="BM179" s="1311"/>
      <c r="BN179" s="1311"/>
      <c r="BO179" s="1311"/>
      <c r="BP179" s="1311"/>
      <c r="BQ179" s="1311"/>
      <c r="BR179" s="1311"/>
      <c r="BS179" s="1311"/>
      <c r="BT179" s="1311"/>
      <c r="BU179" s="1311"/>
      <c r="BV179" s="1311"/>
      <c r="BW179" s="1311"/>
      <c r="BX179" s="1311"/>
      <c r="BY179" s="1311"/>
      <c r="BZ179" s="1311"/>
      <c r="CA179" s="1311"/>
      <c r="CB179" s="1311"/>
      <c r="CC179" s="1311"/>
      <c r="CD179" s="1311"/>
      <c r="CE179" s="1311"/>
      <c r="CF179" s="1311"/>
    </row>
    <row r="180" spans="2:84" s="1344" customFormat="1">
      <c r="B180" s="1311"/>
      <c r="C180" s="1311"/>
      <c r="D180" s="1311"/>
      <c r="E180" s="1311"/>
      <c r="F180" s="1311"/>
      <c r="G180" s="1311"/>
      <c r="H180" s="1311"/>
      <c r="I180" s="1311"/>
      <c r="J180" s="1311"/>
      <c r="K180" s="1311"/>
      <c r="P180" s="204"/>
      <c r="Q180" s="1311"/>
      <c r="R180" s="1311"/>
      <c r="S180" s="1311"/>
      <c r="T180" s="1311"/>
      <c r="U180" s="1311"/>
      <c r="V180" s="1311"/>
      <c r="W180" s="1311"/>
      <c r="X180" s="1311"/>
      <c r="Y180" s="1311"/>
      <c r="Z180" s="1311"/>
      <c r="AA180" s="1311"/>
      <c r="AB180" s="1311"/>
      <c r="AC180" s="1311"/>
      <c r="AD180" s="1311"/>
      <c r="AE180" s="1311"/>
      <c r="AF180" s="1311"/>
      <c r="AG180" s="1311"/>
      <c r="AH180" s="1311"/>
      <c r="AI180" s="1311"/>
      <c r="AJ180" s="1311"/>
      <c r="AK180" s="1311"/>
      <c r="AL180" s="1311"/>
      <c r="AM180" s="1311"/>
      <c r="AN180" s="1311"/>
      <c r="AO180" s="1311"/>
      <c r="AP180" s="1311"/>
      <c r="AQ180" s="1311"/>
      <c r="AR180" s="1311"/>
      <c r="AS180" s="1311"/>
      <c r="AT180" s="1311"/>
      <c r="AU180" s="1311"/>
      <c r="AV180" s="1311"/>
      <c r="AW180" s="1311"/>
      <c r="AX180" s="1311"/>
      <c r="AY180" s="1311"/>
      <c r="AZ180" s="1311"/>
      <c r="BA180" s="1311"/>
      <c r="BB180" s="1311"/>
      <c r="BC180" s="1311"/>
      <c r="BD180" s="1311"/>
      <c r="BE180" s="1311"/>
      <c r="BF180" s="1311"/>
      <c r="BG180" s="1311"/>
      <c r="BH180" s="1311"/>
      <c r="BI180" s="1311"/>
      <c r="BJ180" s="1311"/>
      <c r="BK180" s="1311"/>
      <c r="BL180" s="1311"/>
      <c r="BM180" s="1311"/>
      <c r="BN180" s="1311"/>
      <c r="BO180" s="1311"/>
      <c r="BP180" s="1311"/>
      <c r="BQ180" s="1311"/>
      <c r="BR180" s="1311"/>
      <c r="BS180" s="1311"/>
      <c r="BT180" s="1311"/>
      <c r="BU180" s="1311"/>
      <c r="BV180" s="1311"/>
      <c r="BW180" s="1311"/>
      <c r="BX180" s="1311"/>
      <c r="BY180" s="1311"/>
      <c r="BZ180" s="1311"/>
      <c r="CA180" s="1311"/>
      <c r="CB180" s="1311"/>
      <c r="CC180" s="1311"/>
      <c r="CD180" s="1311"/>
      <c r="CE180" s="1311"/>
      <c r="CF180" s="1311"/>
    </row>
    <row r="181" spans="2:84" s="1344" customFormat="1">
      <c r="B181" s="1311"/>
      <c r="C181" s="1311"/>
      <c r="D181" s="1311"/>
      <c r="E181" s="1311"/>
      <c r="F181" s="1311"/>
      <c r="G181" s="1311"/>
      <c r="H181" s="1311"/>
      <c r="I181" s="1311"/>
      <c r="J181" s="1311"/>
      <c r="K181" s="1311"/>
      <c r="P181" s="204"/>
      <c r="Q181" s="1311"/>
      <c r="R181" s="1311"/>
      <c r="S181" s="1311"/>
      <c r="T181" s="1311"/>
      <c r="U181" s="1311"/>
      <c r="V181" s="1311"/>
      <c r="W181" s="1311"/>
      <c r="X181" s="1311"/>
      <c r="Y181" s="1311"/>
      <c r="Z181" s="1311"/>
      <c r="AA181" s="1311"/>
      <c r="AB181" s="1311"/>
      <c r="AC181" s="1311"/>
      <c r="AD181" s="1311"/>
      <c r="AE181" s="1311"/>
      <c r="AF181" s="1311"/>
      <c r="AG181" s="1311"/>
      <c r="AH181" s="1311"/>
      <c r="AI181" s="1311"/>
      <c r="AJ181" s="1311"/>
      <c r="AK181" s="1311"/>
      <c r="AL181" s="1311"/>
      <c r="AM181" s="1311"/>
      <c r="AN181" s="1311"/>
      <c r="AO181" s="1311"/>
      <c r="AP181" s="1311"/>
      <c r="AQ181" s="1311"/>
      <c r="AR181" s="1311"/>
      <c r="AS181" s="1311"/>
      <c r="AT181" s="1311"/>
      <c r="AU181" s="1311"/>
      <c r="AV181" s="1311"/>
      <c r="AW181" s="1311"/>
      <c r="AX181" s="1311"/>
      <c r="AY181" s="1311"/>
      <c r="AZ181" s="1311"/>
      <c r="BA181" s="1311"/>
      <c r="BB181" s="1311"/>
      <c r="BC181" s="1311"/>
      <c r="BD181" s="1311"/>
      <c r="BE181" s="1311"/>
      <c r="BF181" s="1311"/>
      <c r="BG181" s="1311"/>
      <c r="BH181" s="1311"/>
      <c r="BI181" s="1311"/>
      <c r="BJ181" s="1311"/>
      <c r="BK181" s="1311"/>
      <c r="BL181" s="1311"/>
      <c r="BM181" s="1311"/>
      <c r="BN181" s="1311"/>
      <c r="BO181" s="1311"/>
      <c r="BP181" s="1311"/>
      <c r="BQ181" s="1311"/>
      <c r="BR181" s="1311"/>
      <c r="BS181" s="1311"/>
      <c r="BT181" s="1311"/>
      <c r="BU181" s="1311"/>
      <c r="BV181" s="1311"/>
      <c r="BW181" s="1311"/>
      <c r="BX181" s="1311"/>
      <c r="BY181" s="1311"/>
      <c r="BZ181" s="1311"/>
      <c r="CA181" s="1311"/>
      <c r="CB181" s="1311"/>
      <c r="CC181" s="1311"/>
      <c r="CD181" s="1311"/>
      <c r="CE181" s="1311"/>
      <c r="CF181" s="1311"/>
    </row>
    <row r="182" spans="2:84" s="1344" customFormat="1">
      <c r="B182" s="1311"/>
      <c r="C182" s="1311"/>
      <c r="D182" s="1311"/>
      <c r="E182" s="1311"/>
      <c r="F182" s="1311"/>
      <c r="G182" s="1311"/>
      <c r="H182" s="1311"/>
      <c r="I182" s="1311"/>
      <c r="J182" s="1311"/>
      <c r="K182" s="1311"/>
      <c r="P182" s="204"/>
      <c r="Q182" s="1311"/>
      <c r="R182" s="1311"/>
      <c r="S182" s="1311"/>
      <c r="T182" s="1311"/>
      <c r="U182" s="1311"/>
      <c r="V182" s="1311"/>
      <c r="W182" s="1311"/>
      <c r="X182" s="1311"/>
      <c r="Y182" s="1311"/>
      <c r="Z182" s="1311"/>
      <c r="AA182" s="1311"/>
      <c r="AB182" s="1311"/>
      <c r="AC182" s="1311"/>
      <c r="AD182" s="1311"/>
      <c r="AE182" s="1311"/>
      <c r="AF182" s="1311"/>
      <c r="AG182" s="1311"/>
      <c r="AH182" s="1311"/>
      <c r="AI182" s="1311"/>
      <c r="AJ182" s="1311"/>
      <c r="AK182" s="1311"/>
      <c r="AL182" s="1311"/>
      <c r="AM182" s="1311"/>
      <c r="AN182" s="1311"/>
      <c r="AO182" s="1311"/>
      <c r="AP182" s="1311"/>
      <c r="AQ182" s="1311"/>
      <c r="AR182" s="1311"/>
      <c r="AS182" s="1311"/>
      <c r="AT182" s="1311"/>
      <c r="AU182" s="1311"/>
      <c r="AV182" s="1311"/>
      <c r="AW182" s="1311"/>
      <c r="AX182" s="1311"/>
      <c r="AY182" s="1311"/>
      <c r="AZ182" s="1311"/>
      <c r="BA182" s="1311"/>
      <c r="BB182" s="1311"/>
      <c r="BC182" s="1311"/>
      <c r="BD182" s="1311"/>
      <c r="BE182" s="1311"/>
      <c r="BF182" s="1311"/>
      <c r="BG182" s="1311"/>
      <c r="BH182" s="1311"/>
      <c r="BI182" s="1311"/>
      <c r="BJ182" s="1311"/>
      <c r="BK182" s="1311"/>
      <c r="BL182" s="1311"/>
      <c r="BM182" s="1311"/>
      <c r="BN182" s="1311"/>
      <c r="BO182" s="1311"/>
      <c r="BP182" s="1311"/>
      <c r="BQ182" s="1311"/>
      <c r="BR182" s="1311"/>
      <c r="BS182" s="1311"/>
      <c r="BT182" s="1311"/>
      <c r="BU182" s="1311"/>
      <c r="BV182" s="1311"/>
      <c r="BW182" s="1311"/>
      <c r="BX182" s="1311"/>
      <c r="BY182" s="1311"/>
      <c r="BZ182" s="1311"/>
      <c r="CA182" s="1311"/>
      <c r="CB182" s="1311"/>
      <c r="CC182" s="1311"/>
      <c r="CD182" s="1311"/>
      <c r="CE182" s="1311"/>
      <c r="CF182" s="1311"/>
    </row>
    <row r="183" spans="2:84" s="1344" customFormat="1">
      <c r="B183" s="1311"/>
      <c r="C183" s="1311"/>
      <c r="D183" s="1311"/>
      <c r="E183" s="1311"/>
      <c r="F183" s="1311"/>
      <c r="G183" s="1311"/>
      <c r="H183" s="1311"/>
      <c r="I183" s="1311"/>
      <c r="J183" s="1311"/>
      <c r="K183" s="1311"/>
      <c r="P183" s="204"/>
      <c r="Q183" s="1311"/>
      <c r="R183" s="1311"/>
      <c r="S183" s="1311"/>
      <c r="T183" s="1311"/>
      <c r="U183" s="1311"/>
      <c r="V183" s="1311"/>
      <c r="W183" s="1311"/>
      <c r="X183" s="1311"/>
      <c r="Y183" s="1311"/>
      <c r="Z183" s="1311"/>
      <c r="AA183" s="1311"/>
      <c r="AB183" s="1311"/>
      <c r="AC183" s="1311"/>
      <c r="AD183" s="1311"/>
      <c r="AE183" s="1311"/>
      <c r="AF183" s="1311"/>
      <c r="AG183" s="1311"/>
      <c r="AH183" s="1311"/>
      <c r="AI183" s="1311"/>
      <c r="AJ183" s="1311"/>
      <c r="AK183" s="1311"/>
      <c r="AL183" s="1311"/>
      <c r="AM183" s="1311"/>
      <c r="AN183" s="1311"/>
      <c r="AO183" s="1311"/>
      <c r="AP183" s="1311"/>
      <c r="AQ183" s="1311"/>
      <c r="AR183" s="1311"/>
      <c r="AS183" s="1311"/>
      <c r="AT183" s="1311"/>
      <c r="AU183" s="1311"/>
      <c r="AV183" s="1311"/>
      <c r="AW183" s="1311"/>
      <c r="AX183" s="1311"/>
      <c r="AY183" s="1311"/>
      <c r="AZ183" s="1311"/>
      <c r="BA183" s="1311"/>
      <c r="BB183" s="1311"/>
      <c r="BC183" s="1311"/>
      <c r="BD183" s="1311"/>
      <c r="BE183" s="1311"/>
      <c r="BF183" s="1311"/>
      <c r="BG183" s="1311"/>
      <c r="BH183" s="1311"/>
      <c r="BI183" s="1311"/>
      <c r="BJ183" s="1311"/>
      <c r="BK183" s="1311"/>
      <c r="BL183" s="1311"/>
      <c r="BM183" s="1311"/>
      <c r="BN183" s="1311"/>
      <c r="BO183" s="1311"/>
      <c r="BP183" s="1311"/>
      <c r="BQ183" s="1311"/>
      <c r="BR183" s="1311"/>
      <c r="BS183" s="1311"/>
      <c r="BT183" s="1311"/>
      <c r="BU183" s="1311"/>
      <c r="BV183" s="1311"/>
      <c r="BW183" s="1311"/>
      <c r="BX183" s="1311"/>
      <c r="BY183" s="1311"/>
      <c r="BZ183" s="1311"/>
      <c r="CA183" s="1311"/>
      <c r="CB183" s="1311"/>
      <c r="CC183" s="1311"/>
      <c r="CD183" s="1311"/>
      <c r="CE183" s="1311"/>
      <c r="CF183" s="1311"/>
    </row>
    <row r="184" spans="2:84" s="1344" customFormat="1">
      <c r="B184" s="1311"/>
      <c r="C184" s="1311"/>
      <c r="D184" s="1311"/>
      <c r="E184" s="1311"/>
      <c r="F184" s="1311"/>
      <c r="G184" s="1311"/>
      <c r="H184" s="1311"/>
      <c r="I184" s="1311"/>
      <c r="J184" s="1311"/>
      <c r="K184" s="1311"/>
      <c r="P184" s="204"/>
      <c r="Q184" s="1311"/>
      <c r="R184" s="1311"/>
      <c r="S184" s="1311"/>
      <c r="T184" s="1311"/>
      <c r="U184" s="1311"/>
      <c r="V184" s="1311"/>
      <c r="W184" s="1311"/>
      <c r="X184" s="1311"/>
      <c r="Y184" s="1311"/>
      <c r="Z184" s="1311"/>
      <c r="AA184" s="1311"/>
      <c r="AB184" s="1311"/>
      <c r="AC184" s="1311"/>
      <c r="AD184" s="1311"/>
      <c r="AE184" s="1311"/>
      <c r="AF184" s="1311"/>
      <c r="AG184" s="1311"/>
      <c r="AH184" s="1311"/>
      <c r="AI184" s="1311"/>
      <c r="AJ184" s="1311"/>
      <c r="AK184" s="1311"/>
      <c r="AL184" s="1311"/>
      <c r="AM184" s="1311"/>
      <c r="AN184" s="1311"/>
      <c r="AO184" s="1311"/>
      <c r="AP184" s="1311"/>
      <c r="AQ184" s="1311"/>
      <c r="AR184" s="1311"/>
      <c r="AS184" s="1311"/>
      <c r="AT184" s="1311"/>
      <c r="AU184" s="1311"/>
      <c r="AV184" s="1311"/>
      <c r="AW184" s="1311"/>
      <c r="AX184" s="1311"/>
      <c r="AY184" s="1311"/>
      <c r="AZ184" s="1311"/>
      <c r="BA184" s="1311"/>
      <c r="BB184" s="1311"/>
      <c r="BC184" s="1311"/>
      <c r="BD184" s="1311"/>
      <c r="BE184" s="1311"/>
      <c r="BF184" s="1311"/>
      <c r="BG184" s="1311"/>
      <c r="BH184" s="1311"/>
      <c r="BI184" s="1311"/>
      <c r="BJ184" s="1311"/>
      <c r="BK184" s="1311"/>
      <c r="BL184" s="1311"/>
      <c r="BM184" s="1311"/>
      <c r="BN184" s="1311"/>
      <c r="BO184" s="1311"/>
      <c r="BP184" s="1311"/>
      <c r="BQ184" s="1311"/>
      <c r="BR184" s="1311"/>
      <c r="BS184" s="1311"/>
      <c r="BT184" s="1311"/>
      <c r="BU184" s="1311"/>
      <c r="BV184" s="1311"/>
      <c r="BW184" s="1311"/>
      <c r="BX184" s="1311"/>
      <c r="BY184" s="1311"/>
      <c r="BZ184" s="1311"/>
      <c r="CA184" s="1311"/>
      <c r="CB184" s="1311"/>
      <c r="CC184" s="1311"/>
      <c r="CD184" s="1311"/>
      <c r="CE184" s="1311"/>
      <c r="CF184" s="1311"/>
    </row>
    <row r="185" spans="2:84" s="1344" customFormat="1">
      <c r="B185" s="1311"/>
      <c r="C185" s="1311"/>
      <c r="D185" s="1311"/>
      <c r="E185" s="1311"/>
      <c r="F185" s="1311"/>
      <c r="G185" s="1311"/>
      <c r="H185" s="1311"/>
      <c r="I185" s="1311"/>
      <c r="J185" s="1311"/>
      <c r="K185" s="1311"/>
      <c r="P185" s="204"/>
      <c r="Q185" s="1311"/>
      <c r="R185" s="1311"/>
      <c r="S185" s="1311"/>
      <c r="T185" s="1311"/>
      <c r="U185" s="1311"/>
      <c r="V185" s="1311"/>
      <c r="W185" s="1311"/>
      <c r="X185" s="1311"/>
      <c r="Y185" s="1311"/>
      <c r="Z185" s="1311"/>
      <c r="AA185" s="1311"/>
      <c r="AB185" s="1311"/>
      <c r="AC185" s="1311"/>
      <c r="AD185" s="1311"/>
      <c r="AE185" s="1311"/>
      <c r="AF185" s="1311"/>
      <c r="AG185" s="1311"/>
      <c r="AH185" s="1311"/>
      <c r="AI185" s="1311"/>
      <c r="AJ185" s="1311"/>
      <c r="AK185" s="1311"/>
      <c r="AL185" s="1311"/>
      <c r="AM185" s="1311"/>
      <c r="AN185" s="1311"/>
      <c r="AO185" s="1311"/>
      <c r="AP185" s="1311"/>
      <c r="AQ185" s="1311"/>
      <c r="AR185" s="1311"/>
      <c r="AS185" s="1311"/>
      <c r="AT185" s="1311"/>
      <c r="AU185" s="1311"/>
      <c r="AV185" s="1311"/>
      <c r="AW185" s="1311"/>
      <c r="AX185" s="1311"/>
      <c r="AY185" s="1311"/>
      <c r="AZ185" s="1311"/>
      <c r="BA185" s="1311"/>
      <c r="BB185" s="1311"/>
      <c r="BC185" s="1311"/>
      <c r="BD185" s="1311"/>
      <c r="BE185" s="1311"/>
      <c r="BF185" s="1311"/>
      <c r="BG185" s="1311"/>
      <c r="BH185" s="1311"/>
      <c r="BI185" s="1311"/>
      <c r="BJ185" s="1311"/>
      <c r="BK185" s="1311"/>
      <c r="BL185" s="1311"/>
      <c r="BM185" s="1311"/>
      <c r="BN185" s="1311"/>
      <c r="BO185" s="1311"/>
      <c r="BP185" s="1311"/>
      <c r="BQ185" s="1311"/>
      <c r="BR185" s="1311"/>
      <c r="BS185" s="1311"/>
      <c r="BT185" s="1311"/>
      <c r="BU185" s="1311"/>
      <c r="BV185" s="1311"/>
      <c r="BW185" s="1311"/>
      <c r="BX185" s="1311"/>
      <c r="BY185" s="1311"/>
      <c r="BZ185" s="1311"/>
      <c r="CA185" s="1311"/>
      <c r="CB185" s="1311"/>
      <c r="CC185" s="1311"/>
      <c r="CD185" s="1311"/>
      <c r="CE185" s="1311"/>
      <c r="CF185" s="1311"/>
    </row>
    <row r="186" spans="2:84" s="1344" customFormat="1">
      <c r="B186" s="1311"/>
      <c r="C186" s="1311"/>
      <c r="D186" s="1311"/>
      <c r="E186" s="1311"/>
      <c r="F186" s="1311"/>
      <c r="G186" s="1311"/>
      <c r="H186" s="1311"/>
      <c r="I186" s="1311"/>
      <c r="J186" s="1311"/>
      <c r="K186" s="1311"/>
      <c r="P186" s="204"/>
      <c r="Q186" s="1311"/>
      <c r="R186" s="1311"/>
      <c r="S186" s="1311"/>
      <c r="T186" s="1311"/>
      <c r="U186" s="1311"/>
      <c r="V186" s="1311"/>
      <c r="W186" s="1311"/>
      <c r="X186" s="1311"/>
      <c r="Y186" s="1311"/>
      <c r="Z186" s="1311"/>
      <c r="AA186" s="1311"/>
      <c r="AB186" s="1311"/>
      <c r="AC186" s="1311"/>
      <c r="AD186" s="1311"/>
      <c r="AE186" s="1311"/>
      <c r="AF186" s="1311"/>
      <c r="AG186" s="1311"/>
      <c r="AH186" s="1311"/>
      <c r="AI186" s="1311"/>
      <c r="AJ186" s="1311"/>
      <c r="AK186" s="1311"/>
      <c r="AL186" s="1311"/>
      <c r="AM186" s="1311"/>
      <c r="AN186" s="1311"/>
      <c r="AO186" s="1311"/>
      <c r="AP186" s="1311"/>
      <c r="AQ186" s="1311"/>
      <c r="AR186" s="1311"/>
      <c r="AS186" s="1311"/>
      <c r="AT186" s="1311"/>
      <c r="AU186" s="1311"/>
      <c r="AV186" s="1311"/>
      <c r="AW186" s="1311"/>
      <c r="AX186" s="1311"/>
      <c r="AY186" s="1311"/>
      <c r="AZ186" s="1311"/>
      <c r="BA186" s="1311"/>
      <c r="BB186" s="1311"/>
      <c r="BC186" s="1311"/>
      <c r="BD186" s="1311"/>
      <c r="BE186" s="1311"/>
      <c r="BF186" s="1311"/>
      <c r="BG186" s="1311"/>
      <c r="BH186" s="1311"/>
      <c r="BI186" s="1311"/>
      <c r="BJ186" s="1311"/>
      <c r="BK186" s="1311"/>
      <c r="BL186" s="1311"/>
      <c r="BM186" s="1311"/>
      <c r="BN186" s="1311"/>
      <c r="BO186" s="1311"/>
      <c r="BP186" s="1311"/>
      <c r="BQ186" s="1311"/>
      <c r="BR186" s="1311"/>
      <c r="BS186" s="1311"/>
      <c r="BT186" s="1311"/>
      <c r="BU186" s="1311"/>
      <c r="BV186" s="1311"/>
      <c r="BW186" s="1311"/>
      <c r="BX186" s="1311"/>
      <c r="BY186" s="1311"/>
      <c r="BZ186" s="1311"/>
      <c r="CA186" s="1311"/>
      <c r="CB186" s="1311"/>
      <c r="CC186" s="1311"/>
      <c r="CD186" s="1311"/>
      <c r="CE186" s="1311"/>
      <c r="CF186" s="1311"/>
    </row>
    <row r="187" spans="2:84" s="1344" customFormat="1">
      <c r="B187" s="1311"/>
      <c r="C187" s="1311"/>
      <c r="D187" s="1311"/>
      <c r="E187" s="1311"/>
      <c r="F187" s="1311"/>
      <c r="G187" s="1311"/>
      <c r="H187" s="1311"/>
      <c r="I187" s="1311"/>
      <c r="J187" s="1311"/>
      <c r="K187" s="1311"/>
      <c r="P187" s="204"/>
      <c r="Q187" s="1311"/>
      <c r="R187" s="1311"/>
      <c r="S187" s="1311"/>
      <c r="T187" s="1311"/>
      <c r="U187" s="1311"/>
      <c r="V187" s="1311"/>
      <c r="W187" s="1311"/>
      <c r="X187" s="1311"/>
      <c r="Y187" s="1311"/>
      <c r="Z187" s="1311"/>
      <c r="AA187" s="1311"/>
      <c r="AB187" s="1311"/>
      <c r="AC187" s="1311"/>
      <c r="AD187" s="1311"/>
      <c r="AE187" s="1311"/>
      <c r="AF187" s="1311"/>
      <c r="AG187" s="1311"/>
      <c r="AH187" s="1311"/>
      <c r="AI187" s="1311"/>
      <c r="AJ187" s="1311"/>
      <c r="AK187" s="1311"/>
      <c r="AL187" s="1311"/>
      <c r="AM187" s="1311"/>
      <c r="AN187" s="1311"/>
      <c r="AO187" s="1311"/>
      <c r="AP187" s="1311"/>
      <c r="AQ187" s="1311"/>
      <c r="AR187" s="1311"/>
      <c r="AS187" s="1311"/>
      <c r="AT187" s="1311"/>
      <c r="AU187" s="1311"/>
      <c r="AV187" s="1311"/>
      <c r="AW187" s="1311"/>
      <c r="AX187" s="1311"/>
      <c r="AY187" s="1311"/>
      <c r="AZ187" s="1311"/>
      <c r="BA187" s="1311"/>
      <c r="BB187" s="1311"/>
      <c r="BC187" s="1311"/>
      <c r="BD187" s="1311"/>
      <c r="BE187" s="1311"/>
      <c r="BF187" s="1311"/>
      <c r="BG187" s="1311"/>
      <c r="BH187" s="1311"/>
      <c r="BI187" s="1311"/>
      <c r="BJ187" s="1311"/>
      <c r="BK187" s="1311"/>
      <c r="BL187" s="1311"/>
      <c r="BM187" s="1311"/>
      <c r="BN187" s="1311"/>
      <c r="BO187" s="1311"/>
      <c r="BP187" s="1311"/>
      <c r="BQ187" s="1311"/>
      <c r="BR187" s="1311"/>
      <c r="BS187" s="1311"/>
      <c r="BT187" s="1311"/>
      <c r="BU187" s="1311"/>
      <c r="BV187" s="1311"/>
      <c r="BW187" s="1311"/>
      <c r="BX187" s="1311"/>
      <c r="BY187" s="1311"/>
      <c r="BZ187" s="1311"/>
      <c r="CA187" s="1311"/>
      <c r="CB187" s="1311"/>
      <c r="CC187" s="1311"/>
      <c r="CD187" s="1311"/>
      <c r="CE187" s="1311"/>
      <c r="CF187" s="1311"/>
    </row>
    <row r="188" spans="2:84" s="1344" customFormat="1">
      <c r="B188" s="1311"/>
      <c r="C188" s="1311"/>
      <c r="D188" s="1311"/>
      <c r="E188" s="1311"/>
      <c r="F188" s="1311"/>
      <c r="G188" s="1311"/>
      <c r="H188" s="1311"/>
      <c r="I188" s="1311"/>
      <c r="J188" s="1311"/>
      <c r="K188" s="1311"/>
      <c r="P188" s="204"/>
      <c r="Q188" s="1311"/>
      <c r="R188" s="1311"/>
      <c r="S188" s="1311"/>
      <c r="T188" s="1311"/>
      <c r="U188" s="1311"/>
      <c r="V188" s="1311"/>
      <c r="W188" s="1311"/>
      <c r="X188" s="1311"/>
      <c r="Y188" s="1311"/>
      <c r="Z188" s="1311"/>
      <c r="AA188" s="1311"/>
      <c r="AB188" s="1311"/>
      <c r="AC188" s="1311"/>
      <c r="AD188" s="1311"/>
      <c r="AE188" s="1311"/>
      <c r="AF188" s="1311"/>
      <c r="AG188" s="1311"/>
      <c r="AH188" s="1311"/>
      <c r="AI188" s="1311"/>
      <c r="AJ188" s="1311"/>
      <c r="AK188" s="1311"/>
      <c r="AL188" s="1311"/>
      <c r="AM188" s="1311"/>
      <c r="AN188" s="1311"/>
      <c r="AO188" s="1311"/>
      <c r="AP188" s="1311"/>
      <c r="AQ188" s="1311"/>
      <c r="AR188" s="1311"/>
      <c r="AS188" s="1311"/>
      <c r="AT188" s="1311"/>
      <c r="AU188" s="1311"/>
      <c r="AV188" s="1311"/>
      <c r="AW188" s="1311"/>
      <c r="AX188" s="1311"/>
      <c r="AY188" s="1311"/>
      <c r="AZ188" s="1311"/>
      <c r="BA188" s="1311"/>
      <c r="BB188" s="1311"/>
      <c r="BC188" s="1311"/>
      <c r="BD188" s="1311"/>
      <c r="BE188" s="1311"/>
      <c r="BF188" s="1311"/>
      <c r="BG188" s="1311"/>
      <c r="BH188" s="1311"/>
      <c r="BI188" s="1311"/>
      <c r="BJ188" s="1311"/>
      <c r="BK188" s="1311"/>
      <c r="BL188" s="1311"/>
      <c r="BM188" s="1311"/>
      <c r="BN188" s="1311"/>
      <c r="BO188" s="1311"/>
      <c r="BP188" s="1311"/>
      <c r="BQ188" s="1311"/>
      <c r="BR188" s="1311"/>
      <c r="BS188" s="1311"/>
      <c r="BT188" s="1311"/>
      <c r="BU188" s="1311"/>
      <c r="BV188" s="1311"/>
      <c r="BW188" s="1311"/>
      <c r="BX188" s="1311"/>
      <c r="BY188" s="1311"/>
      <c r="BZ188" s="1311"/>
      <c r="CA188" s="1311"/>
      <c r="CB188" s="1311"/>
      <c r="CC188" s="1311"/>
      <c r="CD188" s="1311"/>
      <c r="CE188" s="1311"/>
      <c r="CF188" s="1311"/>
    </row>
    <row r="189" spans="2:84" s="1344" customFormat="1">
      <c r="B189" s="1311"/>
      <c r="C189" s="1311"/>
      <c r="D189" s="1311"/>
      <c r="E189" s="1311"/>
      <c r="F189" s="1311"/>
      <c r="G189" s="1311"/>
      <c r="H189" s="1311"/>
      <c r="I189" s="1311"/>
      <c r="J189" s="1311"/>
      <c r="K189" s="1311"/>
      <c r="P189" s="204"/>
      <c r="Q189" s="1311"/>
      <c r="R189" s="1311"/>
      <c r="S189" s="1311"/>
      <c r="T189" s="1311"/>
      <c r="U189" s="1311"/>
      <c r="V189" s="1311"/>
      <c r="W189" s="1311"/>
      <c r="X189" s="1311"/>
      <c r="Y189" s="1311"/>
      <c r="Z189" s="1311"/>
      <c r="AA189" s="1311"/>
      <c r="AB189" s="1311"/>
      <c r="AC189" s="1311"/>
      <c r="AD189" s="1311"/>
      <c r="AE189" s="1311"/>
      <c r="AF189" s="1311"/>
      <c r="AG189" s="1311"/>
      <c r="AH189" s="1311"/>
      <c r="AI189" s="1311"/>
      <c r="AJ189" s="1311"/>
      <c r="AK189" s="1311"/>
      <c r="AL189" s="1311"/>
      <c r="AM189" s="1311"/>
      <c r="AN189" s="1311"/>
      <c r="AO189" s="1311"/>
      <c r="AP189" s="1311"/>
      <c r="AQ189" s="1311"/>
      <c r="AR189" s="1311"/>
      <c r="AS189" s="1311"/>
      <c r="AT189" s="1311"/>
      <c r="AU189" s="1311"/>
      <c r="AV189" s="1311"/>
      <c r="AW189" s="1311"/>
      <c r="AX189" s="1311"/>
      <c r="AY189" s="1311"/>
      <c r="AZ189" s="1311"/>
      <c r="BA189" s="1311"/>
      <c r="BB189" s="1311"/>
      <c r="BC189" s="1311"/>
      <c r="BD189" s="1311"/>
      <c r="BE189" s="1311"/>
      <c r="BF189" s="1311"/>
      <c r="BG189" s="1311"/>
      <c r="BH189" s="1311"/>
      <c r="BI189" s="1311"/>
      <c r="BJ189" s="1311"/>
      <c r="BK189" s="1311"/>
      <c r="BL189" s="1311"/>
      <c r="BM189" s="1311"/>
      <c r="BN189" s="1311"/>
      <c r="BO189" s="1311"/>
      <c r="BP189" s="1311"/>
      <c r="BQ189" s="1311"/>
      <c r="BR189" s="1311"/>
      <c r="BS189" s="1311"/>
      <c r="BT189" s="1311"/>
      <c r="BU189" s="1311"/>
      <c r="BV189" s="1311"/>
      <c r="BW189" s="1311"/>
      <c r="BX189" s="1311"/>
      <c r="BY189" s="1311"/>
      <c r="BZ189" s="1311"/>
      <c r="CA189" s="1311"/>
      <c r="CB189" s="1311"/>
      <c r="CC189" s="1311"/>
      <c r="CD189" s="1311"/>
      <c r="CE189" s="1311"/>
      <c r="CF189" s="1311"/>
    </row>
    <row r="190" spans="2:84" s="1344" customFormat="1">
      <c r="B190" s="1311"/>
      <c r="C190" s="1311"/>
      <c r="D190" s="1311"/>
      <c r="E190" s="1311"/>
      <c r="F190" s="1311"/>
      <c r="G190" s="1311"/>
      <c r="H190" s="1311"/>
      <c r="I190" s="1311"/>
      <c r="J190" s="1311"/>
      <c r="K190" s="1311"/>
      <c r="P190" s="204"/>
      <c r="Q190" s="1311"/>
      <c r="R190" s="1311"/>
      <c r="S190" s="1311"/>
      <c r="T190" s="1311"/>
      <c r="U190" s="1311"/>
      <c r="V190" s="1311"/>
      <c r="W190" s="1311"/>
      <c r="X190" s="1311"/>
      <c r="Y190" s="1311"/>
      <c r="Z190" s="1311"/>
      <c r="AA190" s="1311"/>
      <c r="AB190" s="1311"/>
      <c r="AC190" s="1311"/>
      <c r="AD190" s="1311"/>
      <c r="AE190" s="1311"/>
      <c r="AF190" s="1311"/>
      <c r="AG190" s="1311"/>
      <c r="AH190" s="1311"/>
      <c r="AI190" s="1311"/>
      <c r="AJ190" s="1311"/>
      <c r="AK190" s="1311"/>
      <c r="AL190" s="1311"/>
      <c r="AM190" s="1311"/>
      <c r="AN190" s="1311"/>
      <c r="AO190" s="1311"/>
      <c r="AP190" s="1311"/>
      <c r="AQ190" s="1311"/>
      <c r="AR190" s="1311"/>
      <c r="AS190" s="1311"/>
      <c r="AT190" s="1311"/>
      <c r="AU190" s="1311"/>
      <c r="AV190" s="1311"/>
      <c r="AW190" s="1311"/>
      <c r="AX190" s="1311"/>
      <c r="AY190" s="1311"/>
      <c r="AZ190" s="1311"/>
      <c r="BA190" s="1311"/>
      <c r="BB190" s="1311"/>
      <c r="BC190" s="1311"/>
      <c r="BD190" s="1311"/>
      <c r="BE190" s="1311"/>
      <c r="BF190" s="1311"/>
      <c r="BG190" s="1311"/>
      <c r="BH190" s="1311"/>
      <c r="BI190" s="1311"/>
      <c r="BJ190" s="1311"/>
      <c r="BK190" s="1311"/>
      <c r="BL190" s="1311"/>
      <c r="BM190" s="1311"/>
      <c r="BN190" s="1311"/>
      <c r="BO190" s="1311"/>
      <c r="BP190" s="1311"/>
      <c r="BQ190" s="1311"/>
      <c r="BR190" s="1311"/>
      <c r="BS190" s="1311"/>
      <c r="BT190" s="1311"/>
      <c r="BU190" s="1311"/>
      <c r="BV190" s="1311"/>
      <c r="BW190" s="1311"/>
      <c r="BX190" s="1311"/>
      <c r="BY190" s="1311"/>
      <c r="BZ190" s="1311"/>
      <c r="CA190" s="1311"/>
      <c r="CB190" s="1311"/>
      <c r="CC190" s="1311"/>
      <c r="CD190" s="1311"/>
      <c r="CE190" s="1311"/>
      <c r="CF190" s="1311"/>
    </row>
    <row r="191" spans="2:84" s="1344" customFormat="1">
      <c r="B191" s="1311"/>
      <c r="C191" s="1311"/>
      <c r="D191" s="1311"/>
      <c r="E191" s="1311"/>
      <c r="F191" s="1311"/>
      <c r="G191" s="1311"/>
      <c r="H191" s="1311"/>
      <c r="I191" s="1311"/>
      <c r="J191" s="1311"/>
      <c r="K191" s="1311"/>
      <c r="P191" s="204"/>
      <c r="Q191" s="1311"/>
      <c r="R191" s="1311"/>
      <c r="S191" s="1311"/>
      <c r="T191" s="1311"/>
      <c r="U191" s="1311"/>
      <c r="V191" s="1311"/>
      <c r="W191" s="1311"/>
      <c r="X191" s="1311"/>
      <c r="Y191" s="1311"/>
      <c r="Z191" s="1311"/>
      <c r="AA191" s="1311"/>
      <c r="AB191" s="1311"/>
      <c r="AC191" s="1311"/>
      <c r="AD191" s="1311"/>
      <c r="AE191" s="1311"/>
      <c r="AF191" s="1311"/>
      <c r="AG191" s="1311"/>
      <c r="AH191" s="1311"/>
      <c r="AI191" s="1311"/>
      <c r="AJ191" s="1311"/>
      <c r="AK191" s="1311"/>
      <c r="AL191" s="1311"/>
      <c r="AM191" s="1311"/>
      <c r="AN191" s="1311"/>
      <c r="AO191" s="1311"/>
      <c r="AP191" s="1311"/>
      <c r="AQ191" s="1311"/>
      <c r="AR191" s="1311"/>
      <c r="AS191" s="1311"/>
      <c r="AT191" s="1311"/>
      <c r="AU191" s="1311"/>
      <c r="AV191" s="1311"/>
      <c r="AW191" s="1311"/>
      <c r="AX191" s="1311"/>
      <c r="AY191" s="1311"/>
      <c r="AZ191" s="1311"/>
      <c r="BA191" s="1311"/>
      <c r="BB191" s="1311"/>
      <c r="BC191" s="1311"/>
      <c r="BD191" s="1311"/>
      <c r="BE191" s="1311"/>
      <c r="BF191" s="1311"/>
      <c r="BG191" s="1311"/>
      <c r="BH191" s="1311"/>
      <c r="BI191" s="1311"/>
      <c r="BJ191" s="1311"/>
      <c r="BK191" s="1311"/>
      <c r="BL191" s="1311"/>
      <c r="BM191" s="1311"/>
      <c r="BN191" s="1311"/>
      <c r="BO191" s="1311"/>
      <c r="BP191" s="1311"/>
      <c r="BQ191" s="1311"/>
      <c r="BR191" s="1311"/>
      <c r="BS191" s="1311"/>
      <c r="BT191" s="1311"/>
      <c r="BU191" s="1311"/>
      <c r="BV191" s="1311"/>
      <c r="BW191" s="1311"/>
      <c r="BX191" s="1311"/>
      <c r="BY191" s="1311"/>
      <c r="BZ191" s="1311"/>
      <c r="CA191" s="1311"/>
      <c r="CB191" s="1311"/>
      <c r="CC191" s="1311"/>
      <c r="CD191" s="1311"/>
      <c r="CE191" s="1311"/>
      <c r="CF191" s="1311"/>
    </row>
    <row r="192" spans="2:84" s="1344" customFormat="1">
      <c r="B192" s="1311"/>
      <c r="C192" s="1311"/>
      <c r="D192" s="1311"/>
      <c r="E192" s="1311"/>
      <c r="F192" s="1311"/>
      <c r="G192" s="1311"/>
      <c r="H192" s="1311"/>
      <c r="I192" s="1311"/>
      <c r="J192" s="1311"/>
      <c r="K192" s="1311"/>
      <c r="P192" s="204"/>
      <c r="Q192" s="1311"/>
      <c r="R192" s="1311"/>
      <c r="S192" s="1311"/>
      <c r="T192" s="1311"/>
      <c r="U192" s="1311"/>
      <c r="V192" s="1311"/>
      <c r="W192" s="1311"/>
      <c r="X192" s="1311"/>
      <c r="Y192" s="1311"/>
      <c r="Z192" s="1311"/>
      <c r="AA192" s="1311"/>
      <c r="AB192" s="1311"/>
      <c r="AC192" s="1311"/>
      <c r="AD192" s="1311"/>
      <c r="AE192" s="1311"/>
      <c r="AF192" s="1311"/>
      <c r="AG192" s="1311"/>
      <c r="AH192" s="1311"/>
      <c r="AI192" s="1311"/>
      <c r="AJ192" s="1311"/>
      <c r="AK192" s="1311"/>
      <c r="AL192" s="1311"/>
      <c r="AM192" s="1311"/>
      <c r="AN192" s="1311"/>
      <c r="AO192" s="1311"/>
      <c r="AP192" s="1311"/>
      <c r="AQ192" s="1311"/>
      <c r="AR192" s="1311"/>
      <c r="AS192" s="1311"/>
      <c r="AT192" s="1311"/>
      <c r="AU192" s="1311"/>
      <c r="AV192" s="1311"/>
      <c r="AW192" s="1311"/>
      <c r="AX192" s="1311"/>
      <c r="AY192" s="1311"/>
      <c r="AZ192" s="1311"/>
      <c r="BA192" s="1311"/>
      <c r="BB192" s="1311"/>
      <c r="BC192" s="1311"/>
      <c r="BD192" s="1311"/>
      <c r="BE192" s="1311"/>
      <c r="BF192" s="1311"/>
      <c r="BG192" s="1311"/>
      <c r="BH192" s="1311"/>
      <c r="BI192" s="1311"/>
      <c r="BJ192" s="1311"/>
      <c r="BK192" s="1311"/>
      <c r="BL192" s="1311"/>
      <c r="BM192" s="1311"/>
      <c r="BN192" s="1311"/>
      <c r="BO192" s="1311"/>
      <c r="BP192" s="1311"/>
      <c r="BQ192" s="1311"/>
      <c r="BR192" s="1311"/>
      <c r="BS192" s="1311"/>
      <c r="BT192" s="1311"/>
      <c r="BU192" s="1311"/>
      <c r="BV192" s="1311"/>
      <c r="BW192" s="1311"/>
      <c r="BX192" s="1311"/>
      <c r="BY192" s="1311"/>
      <c r="BZ192" s="1311"/>
      <c r="CA192" s="1311"/>
      <c r="CB192" s="1311"/>
      <c r="CC192" s="1311"/>
      <c r="CD192" s="1311"/>
      <c r="CE192" s="1311"/>
      <c r="CF192" s="1311"/>
    </row>
    <row r="193" spans="2:84" s="1344" customFormat="1">
      <c r="B193" s="1311"/>
      <c r="C193" s="1311"/>
      <c r="D193" s="1311"/>
      <c r="E193" s="1311"/>
      <c r="F193" s="1311"/>
      <c r="G193" s="1311"/>
      <c r="H193" s="1311"/>
      <c r="I193" s="1311"/>
      <c r="J193" s="1311"/>
      <c r="K193" s="1311"/>
      <c r="P193" s="204"/>
      <c r="Q193" s="1311"/>
      <c r="R193" s="1311"/>
      <c r="S193" s="1311"/>
      <c r="T193" s="1311"/>
      <c r="U193" s="1311"/>
      <c r="V193" s="1311"/>
      <c r="W193" s="1311"/>
      <c r="X193" s="1311"/>
      <c r="Y193" s="1311"/>
      <c r="Z193" s="1311"/>
      <c r="AA193" s="1311"/>
      <c r="AB193" s="1311"/>
      <c r="AC193" s="1311"/>
      <c r="AD193" s="1311"/>
      <c r="AE193" s="1311"/>
      <c r="AF193" s="1311"/>
      <c r="AG193" s="1311"/>
      <c r="AH193" s="1311"/>
      <c r="AI193" s="1311"/>
      <c r="AJ193" s="1311"/>
      <c r="AK193" s="1311"/>
      <c r="AL193" s="1311"/>
      <c r="AM193" s="1311"/>
      <c r="AN193" s="1311"/>
      <c r="AO193" s="1311"/>
      <c r="AP193" s="1311"/>
      <c r="AQ193" s="1311"/>
      <c r="AR193" s="1311"/>
      <c r="AS193" s="1311"/>
      <c r="AT193" s="1311"/>
      <c r="AU193" s="1311"/>
      <c r="AV193" s="1311"/>
      <c r="AW193" s="1311"/>
      <c r="AX193" s="1311"/>
      <c r="AY193" s="1311"/>
      <c r="AZ193" s="1311"/>
      <c r="BA193" s="1311"/>
      <c r="BB193" s="1311"/>
      <c r="BC193" s="1311"/>
      <c r="BD193" s="1311"/>
      <c r="BE193" s="1311"/>
      <c r="BF193" s="1311"/>
      <c r="BG193" s="1311"/>
      <c r="BH193" s="1311"/>
      <c r="BI193" s="1311"/>
      <c r="BJ193" s="1311"/>
      <c r="BK193" s="1311"/>
      <c r="BL193" s="1311"/>
      <c r="BM193" s="1311"/>
      <c r="BN193" s="1311"/>
      <c r="BO193" s="1311"/>
      <c r="BP193" s="1311"/>
      <c r="BQ193" s="1311"/>
      <c r="BR193" s="1311"/>
      <c r="BS193" s="1311"/>
      <c r="BT193" s="1311"/>
      <c r="BU193" s="1311"/>
      <c r="BV193" s="1311"/>
      <c r="BW193" s="1311"/>
      <c r="BX193" s="1311"/>
      <c r="BY193" s="1311"/>
      <c r="BZ193" s="1311"/>
      <c r="CA193" s="1311"/>
      <c r="CB193" s="1311"/>
      <c r="CC193" s="1311"/>
      <c r="CD193" s="1311"/>
      <c r="CE193" s="1311"/>
      <c r="CF193" s="1311"/>
    </row>
    <row r="194" spans="2:84" s="1344" customFormat="1">
      <c r="B194" s="1311"/>
      <c r="C194" s="1311"/>
      <c r="D194" s="1311"/>
      <c r="E194" s="1311"/>
      <c r="F194" s="1311"/>
      <c r="G194" s="1311"/>
      <c r="H194" s="1311"/>
      <c r="I194" s="1311"/>
      <c r="J194" s="1311"/>
      <c r="K194" s="1311"/>
      <c r="P194" s="204"/>
      <c r="Q194" s="1311"/>
      <c r="R194" s="1311"/>
      <c r="S194" s="1311"/>
      <c r="T194" s="1311"/>
      <c r="U194" s="1311"/>
      <c r="V194" s="1311"/>
      <c r="W194" s="1311"/>
      <c r="X194" s="1311"/>
      <c r="Y194" s="1311"/>
      <c r="Z194" s="1311"/>
      <c r="AA194" s="1311"/>
      <c r="AB194" s="1311"/>
      <c r="AC194" s="1311"/>
      <c r="AD194" s="1311"/>
      <c r="AE194" s="1311"/>
      <c r="AF194" s="1311"/>
      <c r="AG194" s="1311"/>
      <c r="AH194" s="1311"/>
      <c r="AI194" s="1311"/>
      <c r="AJ194" s="1311"/>
      <c r="AK194" s="1311"/>
      <c r="AL194" s="1311"/>
      <c r="AM194" s="1311"/>
      <c r="AN194" s="1311"/>
      <c r="AO194" s="1311"/>
      <c r="AP194" s="1311"/>
      <c r="AQ194" s="1311"/>
      <c r="AR194" s="1311"/>
      <c r="AS194" s="1311"/>
      <c r="AT194" s="1311"/>
      <c r="AU194" s="1311"/>
      <c r="AV194" s="1311"/>
      <c r="AW194" s="1311"/>
      <c r="AX194" s="1311"/>
      <c r="AY194" s="1311"/>
      <c r="AZ194" s="1311"/>
      <c r="BA194" s="1311"/>
      <c r="BB194" s="1311"/>
      <c r="BC194" s="1311"/>
      <c r="BD194" s="1311"/>
      <c r="BE194" s="1311"/>
      <c r="BF194" s="1311"/>
      <c r="BG194" s="1311"/>
      <c r="BH194" s="1311"/>
      <c r="BI194" s="1311"/>
      <c r="BJ194" s="1311"/>
      <c r="BK194" s="1311"/>
      <c r="BL194" s="1311"/>
      <c r="BM194" s="1311"/>
      <c r="BN194" s="1311"/>
      <c r="BO194" s="1311"/>
      <c r="BP194" s="1311"/>
      <c r="BQ194" s="1311"/>
      <c r="BR194" s="1311"/>
      <c r="BS194" s="1311"/>
      <c r="BT194" s="1311"/>
      <c r="BU194" s="1311"/>
      <c r="BV194" s="1311"/>
      <c r="BW194" s="1311"/>
      <c r="BX194" s="1311"/>
      <c r="BY194" s="1311"/>
      <c r="BZ194" s="1311"/>
      <c r="CA194" s="1311"/>
      <c r="CB194" s="1311"/>
      <c r="CC194" s="1311"/>
      <c r="CD194" s="1311"/>
      <c r="CE194" s="1311"/>
      <c r="CF194" s="1311"/>
    </row>
    <row r="195" spans="2:84" s="1344" customFormat="1">
      <c r="B195" s="1311"/>
      <c r="C195" s="1311"/>
      <c r="D195" s="1311"/>
      <c r="E195" s="1311"/>
      <c r="F195" s="1311"/>
      <c r="G195" s="1311"/>
      <c r="H195" s="1311"/>
      <c r="I195" s="1311"/>
      <c r="J195" s="1311"/>
      <c r="K195" s="1311"/>
      <c r="P195" s="204"/>
      <c r="Q195" s="1311"/>
      <c r="R195" s="1311"/>
      <c r="S195" s="1311"/>
      <c r="T195" s="1311"/>
      <c r="U195" s="1311"/>
      <c r="V195" s="1311"/>
      <c r="W195" s="1311"/>
      <c r="X195" s="1311"/>
      <c r="Y195" s="1311"/>
      <c r="Z195" s="1311"/>
      <c r="AA195" s="1311"/>
      <c r="AB195" s="1311"/>
      <c r="AC195" s="1311"/>
      <c r="AD195" s="1311"/>
      <c r="AE195" s="1311"/>
      <c r="AF195" s="1311"/>
      <c r="AG195" s="1311"/>
      <c r="AH195" s="1311"/>
      <c r="AI195" s="1311"/>
      <c r="AJ195" s="1311"/>
      <c r="AK195" s="1311"/>
      <c r="AL195" s="1311"/>
      <c r="AM195" s="1311"/>
      <c r="AN195" s="1311"/>
      <c r="AO195" s="1311"/>
      <c r="AP195" s="1311"/>
      <c r="AQ195" s="1311"/>
      <c r="AR195" s="1311"/>
      <c r="AS195" s="1311"/>
      <c r="AT195" s="1311"/>
      <c r="AU195" s="1311"/>
      <c r="AV195" s="1311"/>
      <c r="AW195" s="1311"/>
      <c r="AX195" s="1311"/>
      <c r="AY195" s="1311"/>
      <c r="AZ195" s="1311"/>
      <c r="BA195" s="1311"/>
      <c r="BB195" s="1311"/>
      <c r="BC195" s="1311"/>
      <c r="BD195" s="1311"/>
      <c r="BE195" s="1311"/>
      <c r="BF195" s="1311"/>
      <c r="BG195" s="1311"/>
      <c r="BH195" s="1311"/>
      <c r="BI195" s="1311"/>
      <c r="BJ195" s="1311"/>
      <c r="BK195" s="1311"/>
      <c r="BL195" s="1311"/>
      <c r="BM195" s="1311"/>
      <c r="BN195" s="1311"/>
      <c r="BO195" s="1311"/>
      <c r="BP195" s="1311"/>
      <c r="BQ195" s="1311"/>
      <c r="BR195" s="1311"/>
      <c r="BS195" s="1311"/>
      <c r="BT195" s="1311"/>
      <c r="BU195" s="1311"/>
      <c r="BV195" s="1311"/>
      <c r="BW195" s="1311"/>
      <c r="BX195" s="1311"/>
      <c r="BY195" s="1311"/>
      <c r="BZ195" s="1311"/>
      <c r="CA195" s="1311"/>
      <c r="CB195" s="1311"/>
      <c r="CC195" s="1311"/>
      <c r="CD195" s="1311"/>
      <c r="CE195" s="1311"/>
      <c r="CF195" s="1311"/>
    </row>
    <row r="196" spans="2:84" s="1344" customFormat="1">
      <c r="B196" s="1311"/>
      <c r="C196" s="1311"/>
      <c r="D196" s="1311"/>
      <c r="E196" s="1311"/>
      <c r="F196" s="1311"/>
      <c r="G196" s="1311"/>
      <c r="H196" s="1311"/>
      <c r="I196" s="1311"/>
      <c r="J196" s="1311"/>
      <c r="K196" s="1311"/>
      <c r="P196" s="204"/>
      <c r="Q196" s="1311"/>
      <c r="R196" s="1311"/>
      <c r="S196" s="1311"/>
      <c r="T196" s="1311"/>
      <c r="U196" s="1311"/>
      <c r="V196" s="1311"/>
      <c r="W196" s="1311"/>
      <c r="X196" s="1311"/>
      <c r="Y196" s="1311"/>
      <c r="Z196" s="1311"/>
      <c r="AA196" s="1311"/>
      <c r="AB196" s="1311"/>
      <c r="AC196" s="1311"/>
      <c r="AD196" s="1311"/>
      <c r="AE196" s="1311"/>
      <c r="AF196" s="1311"/>
      <c r="AG196" s="1311"/>
      <c r="AH196" s="1311"/>
      <c r="AI196" s="1311"/>
      <c r="AJ196" s="1311"/>
      <c r="AK196" s="1311"/>
      <c r="AL196" s="1311"/>
      <c r="AM196" s="1311"/>
      <c r="AN196" s="1311"/>
      <c r="AO196" s="1311"/>
      <c r="AP196" s="1311"/>
      <c r="AQ196" s="1311"/>
      <c r="AR196" s="1311"/>
      <c r="AS196" s="1311"/>
      <c r="AT196" s="1311"/>
      <c r="AU196" s="1311"/>
      <c r="AV196" s="1311"/>
      <c r="AW196" s="1311"/>
      <c r="AX196" s="1311"/>
      <c r="AY196" s="1311"/>
      <c r="AZ196" s="1311"/>
      <c r="BA196" s="1311"/>
      <c r="BB196" s="1311"/>
      <c r="BC196" s="1311"/>
      <c r="BD196" s="1311"/>
      <c r="BE196" s="1311"/>
      <c r="BF196" s="1311"/>
      <c r="BG196" s="1311"/>
      <c r="BH196" s="1311"/>
      <c r="BI196" s="1311"/>
      <c r="BJ196" s="1311"/>
      <c r="BK196" s="1311"/>
      <c r="BL196" s="1311"/>
      <c r="BM196" s="1311"/>
      <c r="BN196" s="1311"/>
      <c r="BO196" s="1311"/>
      <c r="BP196" s="1311"/>
      <c r="BQ196" s="1311"/>
      <c r="BR196" s="1311"/>
      <c r="BS196" s="1311"/>
      <c r="BT196" s="1311"/>
      <c r="BU196" s="1311"/>
      <c r="BV196" s="1311"/>
      <c r="BW196" s="1311"/>
      <c r="BX196" s="1311"/>
      <c r="BY196" s="1311"/>
      <c r="BZ196" s="1311"/>
      <c r="CA196" s="1311"/>
      <c r="CB196" s="1311"/>
      <c r="CC196" s="1311"/>
      <c r="CD196" s="1311"/>
      <c r="CE196" s="1311"/>
      <c r="CF196" s="1311"/>
    </row>
    <row r="197" spans="2:84" s="1344" customFormat="1">
      <c r="B197" s="1311"/>
      <c r="C197" s="1311"/>
      <c r="D197" s="1311"/>
      <c r="E197" s="1311"/>
      <c r="F197" s="1311"/>
      <c r="G197" s="1311"/>
      <c r="H197" s="1311"/>
      <c r="I197" s="1311"/>
      <c r="J197" s="1311"/>
      <c r="K197" s="1311"/>
      <c r="P197" s="204"/>
      <c r="Q197" s="1311"/>
      <c r="R197" s="1311"/>
      <c r="S197" s="1311"/>
      <c r="T197" s="1311"/>
      <c r="U197" s="1311"/>
      <c r="V197" s="1311"/>
      <c r="W197" s="1311"/>
      <c r="X197" s="1311"/>
      <c r="Y197" s="1311"/>
      <c r="Z197" s="1311"/>
      <c r="AA197" s="1311"/>
      <c r="AB197" s="1311"/>
      <c r="AC197" s="1311"/>
      <c r="AD197" s="1311"/>
      <c r="AE197" s="1311"/>
      <c r="AF197" s="1311"/>
      <c r="AG197" s="1311"/>
      <c r="AH197" s="1311"/>
      <c r="AI197" s="1311"/>
      <c r="AJ197" s="1311"/>
      <c r="AK197" s="1311"/>
      <c r="AL197" s="1311"/>
      <c r="AM197" s="1311"/>
      <c r="AN197" s="1311"/>
      <c r="AO197" s="1311"/>
      <c r="AP197" s="1311"/>
      <c r="AQ197" s="1311"/>
      <c r="AR197" s="1311"/>
      <c r="AS197" s="1311"/>
      <c r="AT197" s="1311"/>
      <c r="AU197" s="1311"/>
      <c r="AV197" s="1311"/>
      <c r="AW197" s="1311"/>
      <c r="AX197" s="1311"/>
      <c r="AY197" s="1311"/>
      <c r="AZ197" s="1311"/>
      <c r="BA197" s="1311"/>
      <c r="BB197" s="1311"/>
      <c r="BC197" s="1311"/>
      <c r="BD197" s="1311"/>
      <c r="BE197" s="1311"/>
      <c r="BF197" s="1311"/>
      <c r="BG197" s="1311"/>
      <c r="BH197" s="1311"/>
      <c r="BI197" s="1311"/>
      <c r="BJ197" s="1311"/>
      <c r="BK197" s="1311"/>
      <c r="BL197" s="1311"/>
      <c r="BM197" s="1311"/>
      <c r="BN197" s="1311"/>
      <c r="BO197" s="1311"/>
      <c r="BP197" s="1311"/>
      <c r="BQ197" s="1311"/>
      <c r="BR197" s="1311"/>
      <c r="BS197" s="1311"/>
      <c r="BT197" s="1311"/>
      <c r="BU197" s="1311"/>
      <c r="BV197" s="1311"/>
      <c r="BW197" s="1311"/>
      <c r="BX197" s="1311"/>
      <c r="BY197" s="1311"/>
      <c r="BZ197" s="1311"/>
      <c r="CA197" s="1311"/>
      <c r="CB197" s="1311"/>
      <c r="CC197" s="1311"/>
      <c r="CD197" s="1311"/>
      <c r="CE197" s="1311"/>
      <c r="CF197" s="1311"/>
    </row>
    <row r="198" spans="2:84" s="1344" customFormat="1">
      <c r="B198" s="1311"/>
      <c r="C198" s="1311"/>
      <c r="D198" s="1311"/>
      <c r="E198" s="1311"/>
      <c r="F198" s="1311"/>
      <c r="G198" s="1311"/>
      <c r="H198" s="1311"/>
      <c r="I198" s="1311"/>
      <c r="J198" s="1311"/>
      <c r="K198" s="1311"/>
      <c r="P198" s="204"/>
      <c r="Q198" s="1311"/>
      <c r="R198" s="1311"/>
      <c r="S198" s="1311"/>
      <c r="T198" s="1311"/>
      <c r="U198" s="1311"/>
      <c r="V198" s="1311"/>
      <c r="W198" s="1311"/>
      <c r="X198" s="1311"/>
      <c r="Y198" s="1311"/>
      <c r="Z198" s="1311"/>
      <c r="AA198" s="1311"/>
      <c r="AB198" s="1311"/>
      <c r="AC198" s="1311"/>
      <c r="AD198" s="1311"/>
      <c r="AE198" s="1311"/>
      <c r="AF198" s="1311"/>
      <c r="AG198" s="1311"/>
      <c r="AH198" s="1311"/>
      <c r="AI198" s="1311"/>
      <c r="AJ198" s="1311"/>
      <c r="AK198" s="1311"/>
      <c r="AL198" s="1311"/>
      <c r="AM198" s="1311"/>
      <c r="AN198" s="1311"/>
      <c r="AO198" s="1311"/>
      <c r="AP198" s="1311"/>
      <c r="AQ198" s="1311"/>
      <c r="AR198" s="1311"/>
      <c r="AS198" s="1311"/>
      <c r="AT198" s="1311"/>
      <c r="AU198" s="1311"/>
      <c r="AV198" s="1311"/>
      <c r="AW198" s="1311"/>
      <c r="AX198" s="1311"/>
      <c r="AY198" s="1311"/>
      <c r="AZ198" s="1311"/>
      <c r="BA198" s="1311"/>
      <c r="BB198" s="1311"/>
      <c r="BC198" s="1311"/>
      <c r="BD198" s="1311"/>
      <c r="BE198" s="1311"/>
      <c r="BF198" s="1311"/>
      <c r="BG198" s="1311"/>
      <c r="BH198" s="1311"/>
      <c r="BI198" s="1311"/>
      <c r="BJ198" s="1311"/>
      <c r="BK198" s="1311"/>
      <c r="BL198" s="1311"/>
      <c r="BM198" s="1311"/>
      <c r="BN198" s="1311"/>
      <c r="BO198" s="1311"/>
      <c r="BP198" s="1311"/>
      <c r="BQ198" s="1311"/>
      <c r="BR198" s="1311"/>
      <c r="BS198" s="1311"/>
      <c r="BT198" s="1311"/>
      <c r="BU198" s="1311"/>
      <c r="BV198" s="1311"/>
      <c r="BW198" s="1311"/>
      <c r="BX198" s="1311"/>
      <c r="BY198" s="1311"/>
      <c r="BZ198" s="1311"/>
      <c r="CA198" s="1311"/>
      <c r="CB198" s="1311"/>
      <c r="CC198" s="1311"/>
      <c r="CD198" s="1311"/>
      <c r="CE198" s="1311"/>
      <c r="CF198" s="1311"/>
    </row>
    <row r="199" spans="2:84" s="1344" customFormat="1">
      <c r="B199" s="1311"/>
      <c r="C199" s="1311"/>
      <c r="D199" s="1311"/>
      <c r="E199" s="1311"/>
      <c r="F199" s="1311"/>
      <c r="G199" s="1311"/>
      <c r="H199" s="1311"/>
      <c r="I199" s="1311"/>
      <c r="J199" s="1311"/>
      <c r="K199" s="1311"/>
      <c r="P199" s="204"/>
      <c r="Q199" s="1311"/>
      <c r="R199" s="1311"/>
      <c r="S199" s="1311"/>
      <c r="T199" s="1311"/>
      <c r="U199" s="1311"/>
      <c r="V199" s="1311"/>
      <c r="W199" s="1311"/>
      <c r="X199" s="1311"/>
      <c r="Y199" s="1311"/>
      <c r="Z199" s="1311"/>
      <c r="AA199" s="1311"/>
      <c r="AB199" s="1311"/>
      <c r="AC199" s="1311"/>
      <c r="AD199" s="1311"/>
      <c r="AE199" s="1311"/>
      <c r="AF199" s="1311"/>
      <c r="AG199" s="1311"/>
      <c r="AH199" s="1311"/>
      <c r="AI199" s="1311"/>
      <c r="AJ199" s="1311"/>
      <c r="AK199" s="1311"/>
      <c r="AL199" s="1311"/>
      <c r="AM199" s="1311"/>
      <c r="AN199" s="1311"/>
      <c r="AO199" s="1311"/>
      <c r="AP199" s="1311"/>
      <c r="AQ199" s="1311"/>
      <c r="AR199" s="1311"/>
      <c r="AS199" s="1311"/>
      <c r="AT199" s="1311"/>
      <c r="AU199" s="1311"/>
      <c r="AV199" s="1311"/>
      <c r="AW199" s="1311"/>
      <c r="AX199" s="1311"/>
      <c r="AY199" s="1311"/>
      <c r="AZ199" s="1311"/>
      <c r="BA199" s="1311"/>
      <c r="BB199" s="1311"/>
      <c r="BC199" s="1311"/>
      <c r="BD199" s="1311"/>
      <c r="BE199" s="1311"/>
      <c r="BF199" s="1311"/>
      <c r="BG199" s="1311"/>
      <c r="BH199" s="1311"/>
      <c r="BI199" s="1311"/>
      <c r="BJ199" s="1311"/>
      <c r="BK199" s="1311"/>
      <c r="BL199" s="1311"/>
      <c r="BM199" s="1311"/>
      <c r="BN199" s="1311"/>
      <c r="BO199" s="1311"/>
      <c r="BP199" s="1311"/>
      <c r="BQ199" s="1311"/>
      <c r="BR199" s="1311"/>
      <c r="BS199" s="1311"/>
      <c r="BT199" s="1311"/>
      <c r="BU199" s="1311"/>
      <c r="BV199" s="1311"/>
      <c r="BW199" s="1311"/>
      <c r="BX199" s="1311"/>
      <c r="BY199" s="1311"/>
      <c r="BZ199" s="1311"/>
      <c r="CA199" s="1311"/>
      <c r="CB199" s="1311"/>
      <c r="CC199" s="1311"/>
      <c r="CD199" s="1311"/>
      <c r="CE199" s="1311"/>
      <c r="CF199" s="1311"/>
    </row>
    <row r="200" spans="2:84" s="1344" customFormat="1">
      <c r="B200" s="1311"/>
      <c r="C200" s="1311"/>
      <c r="D200" s="1311"/>
      <c r="E200" s="1311"/>
      <c r="F200" s="1311"/>
      <c r="G200" s="1311"/>
      <c r="H200" s="1311"/>
      <c r="I200" s="1311"/>
      <c r="J200" s="1311"/>
      <c r="K200" s="1311"/>
      <c r="P200" s="204"/>
      <c r="Q200" s="1311"/>
      <c r="R200" s="1311"/>
      <c r="S200" s="1311"/>
      <c r="T200" s="1311"/>
      <c r="U200" s="1311"/>
      <c r="V200" s="1311"/>
      <c r="W200" s="1311"/>
      <c r="X200" s="1311"/>
      <c r="Y200" s="1311"/>
      <c r="Z200" s="1311"/>
      <c r="AA200" s="1311"/>
      <c r="AB200" s="1311"/>
      <c r="AC200" s="1311"/>
      <c r="AD200" s="1311"/>
      <c r="AE200" s="1311"/>
      <c r="AF200" s="1311"/>
      <c r="AG200" s="1311"/>
      <c r="AH200" s="1311"/>
      <c r="AI200" s="1311"/>
      <c r="AJ200" s="1311"/>
      <c r="AK200" s="1311"/>
      <c r="AL200" s="1311"/>
      <c r="AM200" s="1311"/>
      <c r="AN200" s="1311"/>
      <c r="AO200" s="1311"/>
      <c r="AP200" s="1311"/>
      <c r="AQ200" s="1311"/>
      <c r="AR200" s="1311"/>
      <c r="AS200" s="1311"/>
      <c r="AT200" s="1311"/>
      <c r="AU200" s="1311"/>
      <c r="AV200" s="1311"/>
      <c r="AW200" s="1311"/>
      <c r="AX200" s="1311"/>
      <c r="AY200" s="1311"/>
      <c r="AZ200" s="1311"/>
      <c r="BA200" s="1311"/>
      <c r="BB200" s="1311"/>
      <c r="BC200" s="1311"/>
      <c r="BD200" s="1311"/>
      <c r="BE200" s="1311"/>
      <c r="BF200" s="1311"/>
      <c r="BG200" s="1311"/>
      <c r="BH200" s="1311"/>
      <c r="BI200" s="1311"/>
      <c r="BJ200" s="1311"/>
      <c r="BK200" s="1311"/>
      <c r="BL200" s="1311"/>
      <c r="BM200" s="1311"/>
      <c r="BN200" s="1311"/>
      <c r="BO200" s="1311"/>
      <c r="BP200" s="1311"/>
      <c r="BQ200" s="1311"/>
      <c r="BR200" s="1311"/>
      <c r="BS200" s="1311"/>
      <c r="BT200" s="1311"/>
      <c r="BU200" s="1311"/>
      <c r="BV200" s="1311"/>
      <c r="BW200" s="1311"/>
      <c r="BX200" s="1311"/>
      <c r="BY200" s="1311"/>
      <c r="BZ200" s="1311"/>
      <c r="CA200" s="1311"/>
      <c r="CB200" s="1311"/>
      <c r="CC200" s="1311"/>
      <c r="CD200" s="1311"/>
      <c r="CE200" s="1311"/>
      <c r="CF200" s="1311"/>
    </row>
    <row r="201" spans="2:84" s="1344" customFormat="1">
      <c r="B201" s="1311"/>
      <c r="C201" s="1311"/>
      <c r="D201" s="1311"/>
      <c r="E201" s="1311"/>
      <c r="F201" s="1311"/>
      <c r="G201" s="1311"/>
      <c r="H201" s="1311"/>
      <c r="I201" s="1311"/>
      <c r="J201" s="1311"/>
      <c r="K201" s="1311"/>
      <c r="P201" s="204"/>
      <c r="Q201" s="1311"/>
      <c r="R201" s="1311"/>
      <c r="S201" s="1311"/>
      <c r="T201" s="1311"/>
      <c r="U201" s="1311"/>
      <c r="V201" s="1311"/>
      <c r="W201" s="1311"/>
      <c r="X201" s="1311"/>
      <c r="Y201" s="1311"/>
      <c r="Z201" s="1311"/>
      <c r="AA201" s="1311"/>
      <c r="AB201" s="1311"/>
      <c r="AC201" s="1311"/>
      <c r="AD201" s="1311"/>
      <c r="AE201" s="1311"/>
      <c r="AF201" s="1311"/>
      <c r="AG201" s="1311"/>
      <c r="AH201" s="1311"/>
      <c r="AI201" s="1311"/>
      <c r="AJ201" s="1311"/>
      <c r="AK201" s="1311"/>
      <c r="AL201" s="1311"/>
      <c r="AM201" s="1311"/>
      <c r="AN201" s="1311"/>
      <c r="AO201" s="1311"/>
      <c r="AP201" s="1311"/>
      <c r="AQ201" s="1311"/>
      <c r="AR201" s="1311"/>
      <c r="AS201" s="1311"/>
      <c r="AT201" s="1311"/>
      <c r="AU201" s="1311"/>
      <c r="AV201" s="1311"/>
      <c r="AW201" s="1311"/>
      <c r="AX201" s="1311"/>
      <c r="AY201" s="1311"/>
      <c r="AZ201" s="1311"/>
      <c r="BA201" s="1311"/>
      <c r="BB201" s="1311"/>
      <c r="BC201" s="1311"/>
      <c r="BD201" s="1311"/>
      <c r="BE201" s="1311"/>
      <c r="BF201" s="1311"/>
      <c r="BG201" s="1311"/>
      <c r="BH201" s="1311"/>
      <c r="BI201" s="1311"/>
      <c r="BJ201" s="1311"/>
      <c r="BK201" s="1311"/>
      <c r="BL201" s="1311"/>
      <c r="BM201" s="1311"/>
      <c r="BN201" s="1311"/>
      <c r="BO201" s="1311"/>
      <c r="BP201" s="1311"/>
      <c r="BQ201" s="1311"/>
      <c r="BR201" s="1311"/>
      <c r="BS201" s="1311"/>
      <c r="BT201" s="1311"/>
      <c r="BU201" s="1311"/>
      <c r="BV201" s="1311"/>
      <c r="BW201" s="1311"/>
      <c r="BX201" s="1311"/>
      <c r="BY201" s="1311"/>
      <c r="BZ201" s="1311"/>
      <c r="CA201" s="1311"/>
      <c r="CB201" s="1311"/>
      <c r="CC201" s="1311"/>
      <c r="CD201" s="1311"/>
      <c r="CE201" s="1311"/>
      <c r="CF201" s="1311"/>
    </row>
    <row r="202" spans="2:84" s="1344" customFormat="1">
      <c r="B202" s="1311"/>
      <c r="C202" s="1311"/>
      <c r="D202" s="1311"/>
      <c r="E202" s="1311"/>
      <c r="F202" s="1311"/>
      <c r="G202" s="1311"/>
      <c r="H202" s="1311"/>
      <c r="I202" s="1311"/>
      <c r="J202" s="1311"/>
      <c r="K202" s="1311"/>
      <c r="P202" s="204"/>
      <c r="Q202" s="1311"/>
      <c r="R202" s="1311"/>
      <c r="S202" s="1311"/>
      <c r="T202" s="1311"/>
      <c r="U202" s="1311"/>
      <c r="V202" s="1311"/>
      <c r="W202" s="1311"/>
      <c r="X202" s="1311"/>
      <c r="Y202" s="1311"/>
      <c r="Z202" s="1311"/>
      <c r="AA202" s="1311"/>
      <c r="AB202" s="1311"/>
      <c r="AC202" s="1311"/>
      <c r="AD202" s="1311"/>
      <c r="AE202" s="1311"/>
      <c r="AF202" s="1311"/>
      <c r="AG202" s="1311"/>
      <c r="AH202" s="1311"/>
      <c r="AI202" s="1311"/>
      <c r="AJ202" s="1311"/>
      <c r="AK202" s="1311"/>
      <c r="AL202" s="1311"/>
      <c r="AM202" s="1311"/>
      <c r="AN202" s="1311"/>
      <c r="AO202" s="1311"/>
      <c r="AP202" s="1311"/>
      <c r="AQ202" s="1311"/>
      <c r="AR202" s="1311"/>
      <c r="AS202" s="1311"/>
      <c r="AT202" s="1311"/>
      <c r="AU202" s="1311"/>
      <c r="AV202" s="1311"/>
      <c r="AW202" s="1311"/>
      <c r="AX202" s="1311"/>
      <c r="AY202" s="1311"/>
      <c r="AZ202" s="1311"/>
      <c r="BA202" s="1311"/>
      <c r="BB202" s="1311"/>
      <c r="BC202" s="1311"/>
      <c r="BD202" s="1311"/>
      <c r="BE202" s="1311"/>
      <c r="BF202" s="1311"/>
      <c r="BG202" s="1311"/>
      <c r="BH202" s="1311"/>
      <c r="BI202" s="1311"/>
      <c r="BJ202" s="1311"/>
      <c r="BK202" s="1311"/>
      <c r="BL202" s="1311"/>
      <c r="BM202" s="1311"/>
      <c r="BN202" s="1311"/>
      <c r="BO202" s="1311"/>
      <c r="BP202" s="1311"/>
      <c r="BQ202" s="1311"/>
      <c r="BR202" s="1311"/>
      <c r="BS202" s="1311"/>
      <c r="BT202" s="1311"/>
      <c r="BU202" s="1311"/>
      <c r="BV202" s="1311"/>
      <c r="BW202" s="1311"/>
      <c r="BX202" s="1311"/>
      <c r="BY202" s="1311"/>
      <c r="BZ202" s="1311"/>
      <c r="CA202" s="1311"/>
      <c r="CB202" s="1311"/>
      <c r="CC202" s="1311"/>
      <c r="CD202" s="1311"/>
      <c r="CE202" s="1311"/>
      <c r="CF202" s="1311"/>
    </row>
    <row r="203" spans="2:84" s="1344" customFormat="1">
      <c r="B203" s="1311"/>
      <c r="C203" s="1311"/>
      <c r="D203" s="1311"/>
      <c r="E203" s="1311"/>
      <c r="F203" s="1311"/>
      <c r="G203" s="1311"/>
      <c r="H203" s="1311"/>
      <c r="I203" s="1311"/>
      <c r="J203" s="1311"/>
      <c r="K203" s="1311"/>
      <c r="P203" s="204"/>
      <c r="Q203" s="1311"/>
      <c r="R203" s="1311"/>
      <c r="S203" s="1311"/>
      <c r="T203" s="1311"/>
      <c r="U203" s="1311"/>
      <c r="V203" s="1311"/>
      <c r="W203" s="1311"/>
      <c r="X203" s="1311"/>
      <c r="Y203" s="1311"/>
      <c r="Z203" s="1311"/>
      <c r="AA203" s="1311"/>
      <c r="AB203" s="1311"/>
      <c r="AC203" s="1311"/>
      <c r="AD203" s="1311"/>
      <c r="AE203" s="1311"/>
      <c r="AF203" s="1311"/>
      <c r="AG203" s="1311"/>
      <c r="AH203" s="1311"/>
      <c r="AI203" s="1311"/>
      <c r="AJ203" s="1311"/>
      <c r="AK203" s="1311"/>
      <c r="AL203" s="1311"/>
      <c r="AM203" s="1311"/>
      <c r="AN203" s="1311"/>
      <c r="AO203" s="1311"/>
      <c r="AP203" s="1311"/>
      <c r="AQ203" s="1311"/>
      <c r="AR203" s="1311"/>
      <c r="AS203" s="1311"/>
      <c r="AT203" s="1311"/>
      <c r="AU203" s="1311"/>
      <c r="AV203" s="1311"/>
      <c r="AW203" s="1311"/>
      <c r="AX203" s="1311"/>
      <c r="AY203" s="1311"/>
      <c r="AZ203" s="1311"/>
      <c r="BA203" s="1311"/>
      <c r="BB203" s="1311"/>
      <c r="BC203" s="1311"/>
      <c r="BD203" s="1311"/>
      <c r="BE203" s="1311"/>
      <c r="BF203" s="1311"/>
      <c r="BG203" s="1311"/>
      <c r="BH203" s="1311"/>
      <c r="BI203" s="1311"/>
      <c r="BJ203" s="1311"/>
      <c r="BK203" s="1311"/>
      <c r="BL203" s="1311"/>
      <c r="BM203" s="1311"/>
      <c r="BN203" s="1311"/>
      <c r="BO203" s="1311"/>
      <c r="BP203" s="1311"/>
      <c r="BQ203" s="1311"/>
      <c r="BR203" s="1311"/>
      <c r="BS203" s="1311"/>
      <c r="BT203" s="1311"/>
      <c r="BU203" s="1311"/>
      <c r="BV203" s="1311"/>
      <c r="BW203" s="1311"/>
      <c r="BX203" s="1311"/>
      <c r="BY203" s="1311"/>
      <c r="BZ203" s="1311"/>
      <c r="CA203" s="1311"/>
      <c r="CB203" s="1311"/>
      <c r="CC203" s="1311"/>
      <c r="CD203" s="1311"/>
      <c r="CE203" s="1311"/>
      <c r="CF203" s="1311"/>
    </row>
    <row r="204" spans="2:84" s="1344" customFormat="1">
      <c r="B204" s="1311"/>
      <c r="C204" s="1311"/>
      <c r="D204" s="1311"/>
      <c r="E204" s="1311"/>
      <c r="F204" s="1311"/>
      <c r="G204" s="1311"/>
      <c r="H204" s="1311"/>
      <c r="I204" s="1311"/>
      <c r="J204" s="1311"/>
      <c r="K204" s="1311"/>
      <c r="P204" s="204"/>
      <c r="Q204" s="1311"/>
      <c r="R204" s="1311"/>
      <c r="S204" s="1311"/>
      <c r="T204" s="1311"/>
      <c r="U204" s="1311"/>
      <c r="V204" s="1311"/>
      <c r="W204" s="1311"/>
      <c r="X204" s="1311"/>
      <c r="Y204" s="1311"/>
      <c r="Z204" s="1311"/>
      <c r="AA204" s="1311"/>
      <c r="AB204" s="1311"/>
      <c r="AC204" s="1311"/>
      <c r="AD204" s="1311"/>
      <c r="AE204" s="1311"/>
      <c r="AF204" s="1311"/>
      <c r="AG204" s="1311"/>
      <c r="AH204" s="1311"/>
      <c r="AI204" s="1311"/>
      <c r="AJ204" s="1311"/>
      <c r="AK204" s="1311"/>
      <c r="AL204" s="1311"/>
      <c r="AM204" s="1311"/>
      <c r="AN204" s="1311"/>
      <c r="AO204" s="1311"/>
      <c r="AP204" s="1311"/>
      <c r="AQ204" s="1311"/>
      <c r="AR204" s="1311"/>
      <c r="AS204" s="1311"/>
      <c r="AT204" s="1311"/>
      <c r="AU204" s="1311"/>
      <c r="AV204" s="1311"/>
      <c r="AW204" s="1311"/>
      <c r="AX204" s="1311"/>
      <c r="AY204" s="1311"/>
      <c r="AZ204" s="1311"/>
      <c r="BA204" s="1311"/>
      <c r="BB204" s="1311"/>
      <c r="BC204" s="1311"/>
      <c r="BD204" s="1311"/>
      <c r="BE204" s="1311"/>
      <c r="BF204" s="1311"/>
      <c r="BG204" s="1311"/>
      <c r="BH204" s="1311"/>
      <c r="BI204" s="1311"/>
      <c r="BJ204" s="1311"/>
      <c r="BK204" s="1311"/>
      <c r="BL204" s="1311"/>
      <c r="BM204" s="1311"/>
      <c r="BN204" s="1311"/>
      <c r="BO204" s="1311"/>
      <c r="BP204" s="1311"/>
      <c r="BQ204" s="1311"/>
      <c r="BR204" s="1311"/>
      <c r="BS204" s="1311"/>
      <c r="BT204" s="1311"/>
      <c r="BU204" s="1311"/>
      <c r="BV204" s="1311"/>
      <c r="BW204" s="1311"/>
      <c r="BX204" s="1311"/>
      <c r="BY204" s="1311"/>
      <c r="BZ204" s="1311"/>
      <c r="CA204" s="1311"/>
      <c r="CB204" s="1311"/>
      <c r="CC204" s="1311"/>
      <c r="CD204" s="1311"/>
      <c r="CE204" s="1311"/>
      <c r="CF204" s="1311"/>
    </row>
    <row r="205" spans="2:84" s="1344" customFormat="1">
      <c r="B205" s="1311"/>
      <c r="C205" s="1311"/>
      <c r="D205" s="1311"/>
      <c r="E205" s="1311"/>
      <c r="F205" s="1311"/>
      <c r="G205" s="1311"/>
      <c r="H205" s="1311"/>
      <c r="I205" s="1311"/>
      <c r="J205" s="1311"/>
      <c r="K205" s="1311"/>
      <c r="P205" s="204"/>
      <c r="Q205" s="1311"/>
      <c r="R205" s="1311"/>
      <c r="S205" s="1311"/>
      <c r="T205" s="1311"/>
      <c r="U205" s="1311"/>
      <c r="V205" s="1311"/>
      <c r="W205" s="1311"/>
      <c r="X205" s="1311"/>
      <c r="Y205" s="1311"/>
      <c r="Z205" s="1311"/>
      <c r="AA205" s="1311"/>
      <c r="AB205" s="1311"/>
      <c r="AC205" s="1311"/>
      <c r="AD205" s="1311"/>
      <c r="AE205" s="1311"/>
      <c r="AF205" s="1311"/>
      <c r="AG205" s="1311"/>
      <c r="AH205" s="1311"/>
      <c r="AI205" s="1311"/>
      <c r="AJ205" s="1311"/>
      <c r="AK205" s="1311"/>
      <c r="AL205" s="1311"/>
      <c r="AM205" s="1311"/>
      <c r="AN205" s="1311"/>
      <c r="AO205" s="1311"/>
      <c r="AP205" s="1311"/>
      <c r="AQ205" s="1311"/>
      <c r="AR205" s="1311"/>
      <c r="AS205" s="1311"/>
      <c r="AT205" s="1311"/>
      <c r="AU205" s="1311"/>
      <c r="AV205" s="1311"/>
      <c r="AW205" s="1311"/>
      <c r="AX205" s="1311"/>
      <c r="AY205" s="1311"/>
      <c r="AZ205" s="1311"/>
      <c r="BA205" s="1311"/>
      <c r="BB205" s="1311"/>
      <c r="BC205" s="1311"/>
      <c r="BD205" s="1311"/>
      <c r="BE205" s="1311"/>
      <c r="BF205" s="1311"/>
      <c r="BG205" s="1311"/>
      <c r="BH205" s="1311"/>
      <c r="BI205" s="1311"/>
      <c r="BJ205" s="1311"/>
      <c r="BK205" s="1311"/>
      <c r="BL205" s="1311"/>
      <c r="BM205" s="1311"/>
      <c r="BN205" s="1311"/>
      <c r="BO205" s="1311"/>
      <c r="BP205" s="1311"/>
      <c r="BQ205" s="1311"/>
      <c r="BR205" s="1311"/>
      <c r="BS205" s="1311"/>
      <c r="BT205" s="1311"/>
      <c r="BU205" s="1311"/>
      <c r="BV205" s="1311"/>
      <c r="BW205" s="1311"/>
      <c r="BX205" s="1311"/>
      <c r="BY205" s="1311"/>
      <c r="BZ205" s="1311"/>
      <c r="CA205" s="1311"/>
      <c r="CB205" s="1311"/>
      <c r="CC205" s="1311"/>
      <c r="CD205" s="1311"/>
      <c r="CE205" s="1311"/>
      <c r="CF205" s="1311"/>
    </row>
    <row r="206" spans="2:84" s="1344" customFormat="1">
      <c r="B206" s="1311"/>
      <c r="C206" s="1311"/>
      <c r="D206" s="1311"/>
      <c r="E206" s="1311"/>
      <c r="F206" s="1311"/>
      <c r="G206" s="1311"/>
      <c r="H206" s="1311"/>
      <c r="I206" s="1311"/>
      <c r="J206" s="1311"/>
      <c r="K206" s="1311"/>
      <c r="P206" s="204"/>
      <c r="Q206" s="1311"/>
      <c r="R206" s="1311"/>
      <c r="S206" s="1311"/>
      <c r="T206" s="1311"/>
      <c r="U206" s="1311"/>
      <c r="V206" s="1311"/>
      <c r="W206" s="1311"/>
      <c r="X206" s="1311"/>
      <c r="Y206" s="1311"/>
      <c r="Z206" s="1311"/>
      <c r="AA206" s="1311"/>
      <c r="AB206" s="1311"/>
      <c r="AC206" s="1311"/>
      <c r="AD206" s="1311"/>
      <c r="AE206" s="1311"/>
      <c r="AF206" s="1311"/>
      <c r="AG206" s="1311"/>
      <c r="AH206" s="1311"/>
      <c r="AI206" s="1311"/>
      <c r="AJ206" s="1311"/>
      <c r="AK206" s="1311"/>
      <c r="AL206" s="1311"/>
      <c r="AM206" s="1311"/>
      <c r="AN206" s="1311"/>
      <c r="AO206" s="1311"/>
      <c r="AP206" s="1311"/>
      <c r="AQ206" s="1311"/>
      <c r="AR206" s="1311"/>
      <c r="AS206" s="1311"/>
      <c r="AT206" s="1311"/>
      <c r="AU206" s="1311"/>
      <c r="AV206" s="1311"/>
      <c r="AW206" s="1311"/>
      <c r="AX206" s="1311"/>
      <c r="AY206" s="1311"/>
      <c r="AZ206" s="1311"/>
      <c r="BA206" s="1311"/>
      <c r="BB206" s="1311"/>
      <c r="BC206" s="1311"/>
      <c r="BD206" s="1311"/>
      <c r="BE206" s="1311"/>
      <c r="BF206" s="1311"/>
      <c r="BG206" s="1311"/>
      <c r="BH206" s="1311"/>
      <c r="BI206" s="1311"/>
      <c r="BJ206" s="1311"/>
      <c r="BK206" s="1311"/>
      <c r="BL206" s="1311"/>
      <c r="BM206" s="1311"/>
      <c r="BN206" s="1311"/>
      <c r="BO206" s="1311"/>
      <c r="BP206" s="1311"/>
      <c r="BQ206" s="1311"/>
      <c r="BR206" s="1311"/>
      <c r="BS206" s="1311"/>
      <c r="BT206" s="1311"/>
      <c r="BU206" s="1311"/>
      <c r="BV206" s="1311"/>
      <c r="BW206" s="1311"/>
      <c r="BX206" s="1311"/>
      <c r="BY206" s="1311"/>
      <c r="BZ206" s="1311"/>
      <c r="CA206" s="1311"/>
      <c r="CB206" s="1311"/>
      <c r="CC206" s="1311"/>
      <c r="CD206" s="1311"/>
      <c r="CE206" s="1311"/>
      <c r="CF206" s="1311"/>
    </row>
    <row r="207" spans="2:84" s="1344" customFormat="1">
      <c r="B207" s="1311"/>
      <c r="C207" s="1311"/>
      <c r="D207" s="1311"/>
      <c r="E207" s="1311"/>
      <c r="F207" s="1311"/>
      <c r="G207" s="1311"/>
      <c r="H207" s="1311"/>
      <c r="I207" s="1311"/>
      <c r="J207" s="1311"/>
      <c r="K207" s="1311"/>
      <c r="P207" s="204"/>
      <c r="Q207" s="1311"/>
      <c r="R207" s="1311"/>
      <c r="S207" s="1311"/>
      <c r="T207" s="1311"/>
      <c r="U207" s="1311"/>
      <c r="V207" s="1311"/>
      <c r="W207" s="1311"/>
      <c r="X207" s="1311"/>
      <c r="Y207" s="1311"/>
      <c r="Z207" s="1311"/>
      <c r="AA207" s="1311"/>
      <c r="AB207" s="1311"/>
      <c r="AC207" s="1311"/>
      <c r="AD207" s="1311"/>
      <c r="AE207" s="1311"/>
      <c r="AF207" s="1311"/>
      <c r="AG207" s="1311"/>
      <c r="AH207" s="1311"/>
      <c r="AI207" s="1311"/>
      <c r="AJ207" s="1311"/>
      <c r="AK207" s="1311"/>
      <c r="AL207" s="1311"/>
      <c r="AM207" s="1311"/>
      <c r="AN207" s="1311"/>
      <c r="AO207" s="1311"/>
      <c r="AP207" s="1311"/>
      <c r="AQ207" s="1311"/>
      <c r="AR207" s="1311"/>
      <c r="AS207" s="1311"/>
      <c r="AT207" s="1311"/>
      <c r="AU207" s="1311"/>
      <c r="AV207" s="1311"/>
      <c r="AW207" s="1311"/>
      <c r="AX207" s="1311"/>
      <c r="AY207" s="1311"/>
      <c r="AZ207" s="1311"/>
      <c r="BA207" s="1311"/>
      <c r="BB207" s="1311"/>
      <c r="BC207" s="1311"/>
      <c r="BD207" s="1311"/>
      <c r="BE207" s="1311"/>
      <c r="BF207" s="1311"/>
      <c r="BG207" s="1311"/>
      <c r="BH207" s="1311"/>
      <c r="BI207" s="1311"/>
      <c r="BJ207" s="1311"/>
      <c r="BK207" s="1311"/>
      <c r="BL207" s="1311"/>
      <c r="BM207" s="1311"/>
      <c r="BN207" s="1311"/>
      <c r="BO207" s="1311"/>
      <c r="BP207" s="1311"/>
      <c r="BQ207" s="1311"/>
      <c r="BR207" s="1311"/>
      <c r="BS207" s="1311"/>
      <c r="BT207" s="1311"/>
      <c r="BU207" s="1311"/>
      <c r="BV207" s="1311"/>
      <c r="BW207" s="1311"/>
      <c r="BX207" s="1311"/>
      <c r="BY207" s="1311"/>
      <c r="BZ207" s="1311"/>
      <c r="CA207" s="1311"/>
      <c r="CB207" s="1311"/>
      <c r="CC207" s="1311"/>
      <c r="CD207" s="1311"/>
      <c r="CE207" s="1311"/>
      <c r="CF207" s="1311"/>
    </row>
    <row r="208" spans="2:84" s="1344" customFormat="1">
      <c r="B208" s="1311"/>
      <c r="C208" s="1311"/>
      <c r="D208" s="1311"/>
      <c r="E208" s="1311"/>
      <c r="F208" s="1311"/>
      <c r="G208" s="1311"/>
      <c r="H208" s="1311"/>
      <c r="I208" s="1311"/>
      <c r="J208" s="1311"/>
      <c r="K208" s="1311"/>
      <c r="P208" s="204"/>
      <c r="Q208" s="1311"/>
      <c r="R208" s="1311"/>
      <c r="S208" s="1311"/>
      <c r="T208" s="1311"/>
      <c r="U208" s="1311"/>
      <c r="V208" s="1311"/>
      <c r="W208" s="1311"/>
      <c r="X208" s="1311"/>
      <c r="Y208" s="1311"/>
      <c r="Z208" s="1311"/>
      <c r="AA208" s="1311"/>
      <c r="AB208" s="1311"/>
      <c r="AC208" s="1311"/>
      <c r="AD208" s="1311"/>
      <c r="AE208" s="1311"/>
      <c r="AF208" s="1311"/>
      <c r="AG208" s="1311"/>
      <c r="AH208" s="1311"/>
      <c r="AI208" s="1311"/>
      <c r="AJ208" s="1311"/>
      <c r="AK208" s="1311"/>
      <c r="AL208" s="1311"/>
      <c r="AM208" s="1311"/>
      <c r="AN208" s="1311"/>
      <c r="AO208" s="1311"/>
      <c r="AP208" s="1311"/>
      <c r="AQ208" s="1311"/>
      <c r="AR208" s="1311"/>
      <c r="AS208" s="1311"/>
      <c r="AT208" s="1311"/>
      <c r="AU208" s="1311"/>
      <c r="AV208" s="1311"/>
      <c r="AW208" s="1311"/>
      <c r="AX208" s="1311"/>
      <c r="AY208" s="1311"/>
      <c r="AZ208" s="1311"/>
      <c r="BA208" s="1311"/>
      <c r="BB208" s="1311"/>
      <c r="BC208" s="1311"/>
      <c r="BD208" s="1311"/>
      <c r="BE208" s="1311"/>
      <c r="BF208" s="1311"/>
      <c r="BG208" s="1311"/>
      <c r="BH208" s="1311"/>
      <c r="BI208" s="1311"/>
      <c r="BJ208" s="1311"/>
      <c r="BK208" s="1311"/>
      <c r="BL208" s="1311"/>
      <c r="BM208" s="1311"/>
      <c r="BN208" s="1311"/>
      <c r="BO208" s="1311"/>
      <c r="BP208" s="1311"/>
      <c r="BQ208" s="1311"/>
      <c r="BR208" s="1311"/>
      <c r="BS208" s="1311"/>
      <c r="BT208" s="1311"/>
      <c r="BU208" s="1311"/>
      <c r="BV208" s="1311"/>
      <c r="BW208" s="1311"/>
      <c r="BX208" s="1311"/>
      <c r="BY208" s="1311"/>
      <c r="BZ208" s="1311"/>
      <c r="CA208" s="1311"/>
      <c r="CB208" s="1311"/>
      <c r="CC208" s="1311"/>
      <c r="CD208" s="1311"/>
      <c r="CE208" s="1311"/>
      <c r="CF208" s="1311"/>
    </row>
    <row r="209" spans="2:84" s="1344" customFormat="1">
      <c r="B209" s="1311"/>
      <c r="C209" s="1311"/>
      <c r="D209" s="1311"/>
      <c r="E209" s="1311"/>
      <c r="F209" s="1311"/>
      <c r="G209" s="1311"/>
      <c r="H209" s="1311"/>
      <c r="I209" s="1311"/>
      <c r="J209" s="1311"/>
      <c r="K209" s="1311"/>
      <c r="P209" s="204"/>
      <c r="Q209" s="1311"/>
      <c r="R209" s="1311"/>
      <c r="S209" s="1311"/>
      <c r="T209" s="1311"/>
      <c r="U209" s="1311"/>
      <c r="V209" s="1311"/>
      <c r="W209" s="1311"/>
      <c r="X209" s="1311"/>
      <c r="Y209" s="1311"/>
      <c r="Z209" s="1311"/>
      <c r="AA209" s="1311"/>
      <c r="AB209" s="1311"/>
      <c r="AC209" s="1311"/>
      <c r="AD209" s="1311"/>
      <c r="AE209" s="1311"/>
      <c r="AF209" s="1311"/>
      <c r="AG209" s="1311"/>
      <c r="AH209" s="1311"/>
      <c r="AI209" s="1311"/>
      <c r="AJ209" s="1311"/>
      <c r="AK209" s="1311"/>
      <c r="AL209" s="1311"/>
      <c r="AM209" s="1311"/>
      <c r="AN209" s="1311"/>
      <c r="AO209" s="1311"/>
      <c r="AP209" s="1311"/>
      <c r="AQ209" s="1311"/>
      <c r="AR209" s="1311"/>
      <c r="AS209" s="1311"/>
      <c r="AT209" s="1311"/>
      <c r="AU209" s="1311"/>
      <c r="AV209" s="1311"/>
      <c r="AW209" s="1311"/>
      <c r="AX209" s="1311"/>
      <c r="AY209" s="1311"/>
      <c r="AZ209" s="1311"/>
      <c r="BA209" s="1311"/>
      <c r="BB209" s="1311"/>
      <c r="BC209" s="1311"/>
      <c r="BD209" s="1311"/>
      <c r="BE209" s="1311"/>
      <c r="BF209" s="1311"/>
      <c r="BG209" s="1311"/>
      <c r="BH209" s="1311"/>
      <c r="BI209" s="1311"/>
      <c r="BJ209" s="1311"/>
      <c r="BK209" s="1311"/>
      <c r="BL209" s="1311"/>
      <c r="BM209" s="1311"/>
      <c r="BN209" s="1311"/>
      <c r="BO209" s="1311"/>
      <c r="BP209" s="1311"/>
      <c r="BQ209" s="1311"/>
      <c r="BR209" s="1311"/>
      <c r="BS209" s="1311"/>
      <c r="BT209" s="1311"/>
      <c r="BU209" s="1311"/>
      <c r="BV209" s="1311"/>
      <c r="BW209" s="1311"/>
      <c r="BX209" s="1311"/>
      <c r="BY209" s="1311"/>
      <c r="BZ209" s="1311"/>
      <c r="CA209" s="1311"/>
      <c r="CB209" s="1311"/>
      <c r="CC209" s="1311"/>
      <c r="CD209" s="1311"/>
      <c r="CE209" s="1311"/>
      <c r="CF209" s="1311"/>
    </row>
    <row r="210" spans="2:84" s="1344" customFormat="1">
      <c r="B210" s="1311"/>
      <c r="C210" s="1311"/>
      <c r="D210" s="1311"/>
      <c r="E210" s="1311"/>
      <c r="F210" s="1311"/>
      <c r="G210" s="1311"/>
      <c r="H210" s="1311"/>
      <c r="I210" s="1311"/>
      <c r="J210" s="1311"/>
      <c r="K210" s="1311"/>
      <c r="P210" s="204"/>
      <c r="Q210" s="1311"/>
      <c r="R210" s="1311"/>
      <c r="S210" s="1311"/>
      <c r="T210" s="1311"/>
      <c r="U210" s="1311"/>
      <c r="V210" s="1311"/>
      <c r="W210" s="1311"/>
      <c r="X210" s="1311"/>
      <c r="Y210" s="1311"/>
      <c r="Z210" s="1311"/>
      <c r="AA210" s="1311"/>
      <c r="AB210" s="1311"/>
      <c r="AC210" s="1311"/>
      <c r="AD210" s="1311"/>
      <c r="AE210" s="1311"/>
      <c r="AF210" s="1311"/>
      <c r="AG210" s="1311"/>
      <c r="AH210" s="1311"/>
      <c r="AI210" s="1311"/>
      <c r="AJ210" s="1311"/>
      <c r="AK210" s="1311"/>
      <c r="AL210" s="1311"/>
      <c r="AM210" s="1311"/>
      <c r="AN210" s="1311"/>
      <c r="AO210" s="1311"/>
      <c r="AP210" s="1311"/>
      <c r="AQ210" s="1311"/>
      <c r="AR210" s="1311"/>
      <c r="AS210" s="1311"/>
      <c r="AT210" s="1311"/>
      <c r="AU210" s="1311"/>
      <c r="AV210" s="1311"/>
      <c r="AW210" s="1311"/>
      <c r="AX210" s="1311"/>
      <c r="AY210" s="1311"/>
      <c r="AZ210" s="1311"/>
      <c r="BA210" s="1311"/>
      <c r="BB210" s="1311"/>
      <c r="BC210" s="1311"/>
      <c r="BD210" s="1311"/>
      <c r="BE210" s="1311"/>
      <c r="BF210" s="1311"/>
      <c r="BG210" s="1311"/>
      <c r="BH210" s="1311"/>
      <c r="BI210" s="1311"/>
      <c r="BJ210" s="1311"/>
      <c r="BK210" s="1311"/>
      <c r="BL210" s="1311"/>
      <c r="BM210" s="1311"/>
      <c r="BN210" s="1311"/>
      <c r="BO210" s="1311"/>
      <c r="BP210" s="1311"/>
      <c r="BQ210" s="1311"/>
      <c r="BR210" s="1311"/>
      <c r="BS210" s="1311"/>
      <c r="BT210" s="1311"/>
      <c r="BU210" s="1311"/>
      <c r="BV210" s="1311"/>
      <c r="BW210" s="1311"/>
      <c r="BX210" s="1311"/>
      <c r="BY210" s="1311"/>
      <c r="BZ210" s="1311"/>
      <c r="CA210" s="1311"/>
      <c r="CB210" s="1311"/>
      <c r="CC210" s="1311"/>
      <c r="CD210" s="1311"/>
      <c r="CE210" s="1311"/>
      <c r="CF210" s="1311"/>
    </row>
    <row r="211" spans="2:84" s="1344" customFormat="1">
      <c r="B211" s="1311"/>
      <c r="C211" s="1311"/>
      <c r="D211" s="1311"/>
      <c r="E211" s="1311"/>
      <c r="F211" s="1311"/>
      <c r="G211" s="1311"/>
      <c r="H211" s="1311"/>
      <c r="I211" s="1311"/>
      <c r="J211" s="1311"/>
      <c r="K211" s="1311"/>
      <c r="P211" s="204"/>
      <c r="Q211" s="1311"/>
      <c r="R211" s="1311"/>
      <c r="S211" s="1311"/>
      <c r="T211" s="1311"/>
      <c r="U211" s="1311"/>
      <c r="V211" s="1311"/>
      <c r="W211" s="1311"/>
      <c r="X211" s="1311"/>
      <c r="Y211" s="1311"/>
      <c r="Z211" s="1311"/>
      <c r="AA211" s="1311"/>
      <c r="AB211" s="1311"/>
      <c r="AC211" s="1311"/>
      <c r="AD211" s="1311"/>
      <c r="AE211" s="1311"/>
      <c r="AF211" s="1311"/>
      <c r="AG211" s="1311"/>
      <c r="AH211" s="1311"/>
      <c r="AI211" s="1311"/>
      <c r="AJ211" s="1311"/>
      <c r="AK211" s="1311"/>
      <c r="AL211" s="1311"/>
      <c r="AM211" s="1311"/>
      <c r="AN211" s="1311"/>
      <c r="AO211" s="1311"/>
      <c r="AP211" s="1311"/>
      <c r="AQ211" s="1311"/>
      <c r="AR211" s="1311"/>
      <c r="AS211" s="1311"/>
      <c r="AT211" s="1311"/>
      <c r="AU211" s="1311"/>
      <c r="AV211" s="1311"/>
      <c r="AW211" s="1311"/>
      <c r="AX211" s="1311"/>
      <c r="AY211" s="1311"/>
      <c r="AZ211" s="1311"/>
      <c r="BA211" s="1311"/>
      <c r="BB211" s="1311"/>
      <c r="BC211" s="1311"/>
      <c r="BD211" s="1311"/>
      <c r="BE211" s="1311"/>
      <c r="BF211" s="1311"/>
      <c r="BG211" s="1311"/>
      <c r="BH211" s="1311"/>
      <c r="BI211" s="1311"/>
      <c r="BJ211" s="1311"/>
      <c r="BK211" s="1311"/>
      <c r="BL211" s="1311"/>
      <c r="BM211" s="1311"/>
      <c r="BN211" s="1311"/>
      <c r="BO211" s="1311"/>
      <c r="BP211" s="1311"/>
      <c r="BQ211" s="1311"/>
      <c r="BR211" s="1311"/>
      <c r="BS211" s="1311"/>
      <c r="BT211" s="1311"/>
      <c r="BU211" s="1311"/>
      <c r="BV211" s="1311"/>
      <c r="BW211" s="1311"/>
      <c r="BX211" s="1311"/>
      <c r="BY211" s="1311"/>
      <c r="BZ211" s="1311"/>
      <c r="CA211" s="1311"/>
      <c r="CB211" s="1311"/>
      <c r="CC211" s="1311"/>
      <c r="CD211" s="1311"/>
      <c r="CE211" s="1311"/>
      <c r="CF211" s="1311"/>
    </row>
    <row r="212" spans="2:84" s="1344" customFormat="1">
      <c r="B212" s="1311"/>
      <c r="C212" s="1311"/>
      <c r="D212" s="1311"/>
      <c r="E212" s="1311"/>
      <c r="F212" s="1311"/>
      <c r="G212" s="1311"/>
      <c r="H212" s="1311"/>
      <c r="I212" s="1311"/>
      <c r="J212" s="1311"/>
      <c r="K212" s="1311"/>
      <c r="P212" s="204"/>
      <c r="Q212" s="1311"/>
      <c r="R212" s="1311"/>
      <c r="S212" s="1311"/>
      <c r="T212" s="1311"/>
      <c r="U212" s="1311"/>
      <c r="V212" s="1311"/>
      <c r="W212" s="1311"/>
      <c r="X212" s="1311"/>
      <c r="Y212" s="1311"/>
      <c r="Z212" s="1311"/>
      <c r="AA212" s="1311"/>
      <c r="AB212" s="1311"/>
      <c r="AC212" s="1311"/>
      <c r="AD212" s="1311"/>
      <c r="AE212" s="1311"/>
      <c r="AF212" s="1311"/>
      <c r="AG212" s="1311"/>
      <c r="AH212" s="1311"/>
      <c r="AI212" s="1311"/>
      <c r="AJ212" s="1311"/>
      <c r="AK212" s="1311"/>
      <c r="AL212" s="1311"/>
      <c r="AM212" s="1311"/>
      <c r="AN212" s="1311"/>
      <c r="AO212" s="1311"/>
      <c r="AP212" s="1311"/>
      <c r="AQ212" s="1311"/>
      <c r="AR212" s="1311"/>
      <c r="AS212" s="1311"/>
      <c r="AT212" s="1311"/>
      <c r="AU212" s="1311"/>
      <c r="AV212" s="1311"/>
      <c r="AW212" s="1311"/>
      <c r="AX212" s="1311"/>
      <c r="AY212" s="1311"/>
      <c r="AZ212" s="1311"/>
      <c r="BA212" s="1311"/>
      <c r="BB212" s="1311"/>
      <c r="BC212" s="1311"/>
      <c r="BD212" s="1311"/>
      <c r="BE212" s="1311"/>
      <c r="BF212" s="1311"/>
      <c r="BG212" s="1311"/>
      <c r="BH212" s="1311"/>
      <c r="BI212" s="1311"/>
      <c r="BJ212" s="1311"/>
      <c r="BK212" s="1311"/>
      <c r="BL212" s="1311"/>
      <c r="BM212" s="1311"/>
      <c r="BN212" s="1311"/>
      <c r="BO212" s="1311"/>
      <c r="BP212" s="1311"/>
      <c r="BQ212" s="1311"/>
      <c r="BR212" s="1311"/>
      <c r="BS212" s="1311"/>
      <c r="BT212" s="1311"/>
      <c r="BU212" s="1311"/>
      <c r="BV212" s="1311"/>
      <c r="BW212" s="1311"/>
      <c r="BX212" s="1311"/>
      <c r="BY212" s="1311"/>
      <c r="BZ212" s="1311"/>
      <c r="CA212" s="1311"/>
      <c r="CB212" s="1311"/>
      <c r="CC212" s="1311"/>
      <c r="CD212" s="1311"/>
      <c r="CE212" s="1311"/>
      <c r="CF212" s="1311"/>
    </row>
    <row r="213" spans="2:84" s="1344" customFormat="1">
      <c r="B213" s="1311"/>
      <c r="C213" s="1311"/>
      <c r="D213" s="1311"/>
      <c r="E213" s="1311"/>
      <c r="F213" s="1311"/>
      <c r="G213" s="1311"/>
      <c r="H213" s="1311"/>
      <c r="I213" s="1311"/>
      <c r="J213" s="1311"/>
      <c r="K213" s="1311"/>
      <c r="P213" s="204"/>
      <c r="Q213" s="1311"/>
      <c r="R213" s="1311"/>
      <c r="S213" s="1311"/>
      <c r="T213" s="1311"/>
      <c r="U213" s="1311"/>
      <c r="V213" s="1311"/>
      <c r="W213" s="1311"/>
      <c r="X213" s="1311"/>
      <c r="Y213" s="1311"/>
      <c r="Z213" s="1311"/>
      <c r="AA213" s="1311"/>
      <c r="AB213" s="1311"/>
      <c r="AC213" s="1311"/>
      <c r="AD213" s="1311"/>
      <c r="AE213" s="1311"/>
      <c r="AF213" s="1311"/>
      <c r="AG213" s="1311"/>
      <c r="AH213" s="1311"/>
      <c r="AI213" s="1311"/>
      <c r="AJ213" s="1311"/>
      <c r="AK213" s="1311"/>
      <c r="AL213" s="1311"/>
      <c r="AM213" s="1311"/>
      <c r="AN213" s="1311"/>
      <c r="AO213" s="1311"/>
      <c r="AP213" s="1311"/>
      <c r="AQ213" s="1311"/>
      <c r="AR213" s="1311"/>
      <c r="AS213" s="1311"/>
      <c r="AT213" s="1311"/>
      <c r="AU213" s="1311"/>
      <c r="AV213" s="1311"/>
      <c r="AW213" s="1311"/>
      <c r="AX213" s="1311"/>
      <c r="AY213" s="1311"/>
      <c r="AZ213" s="1311"/>
      <c r="BA213" s="1311"/>
      <c r="BB213" s="1311"/>
      <c r="BC213" s="1311"/>
      <c r="BD213" s="1311"/>
      <c r="BE213" s="1311"/>
      <c r="BF213" s="1311"/>
      <c r="BG213" s="1311"/>
      <c r="BH213" s="1311"/>
      <c r="BI213" s="1311"/>
      <c r="BJ213" s="1311"/>
      <c r="BK213" s="1311"/>
      <c r="BL213" s="1311"/>
      <c r="BM213" s="1311"/>
      <c r="BN213" s="1311"/>
      <c r="BO213" s="1311"/>
      <c r="BP213" s="1311"/>
      <c r="BQ213" s="1311"/>
      <c r="BR213" s="1311"/>
      <c r="BS213" s="1311"/>
      <c r="BT213" s="1311"/>
      <c r="BU213" s="1311"/>
      <c r="BV213" s="1311"/>
      <c r="BW213" s="1311"/>
      <c r="BX213" s="1311"/>
      <c r="BY213" s="1311"/>
      <c r="BZ213" s="1311"/>
      <c r="CA213" s="1311"/>
      <c r="CB213" s="1311"/>
      <c r="CC213" s="1311"/>
      <c r="CD213" s="1311"/>
      <c r="CE213" s="1311"/>
      <c r="CF213" s="1311"/>
    </row>
    <row r="214" spans="2:84" s="1344" customFormat="1">
      <c r="B214" s="1311"/>
      <c r="C214" s="1311"/>
      <c r="D214" s="1311"/>
      <c r="E214" s="1311"/>
      <c r="F214" s="1311"/>
      <c r="G214" s="1311"/>
      <c r="H214" s="1311"/>
      <c r="I214" s="1311"/>
      <c r="J214" s="1311"/>
      <c r="K214" s="1311"/>
      <c r="P214" s="204"/>
      <c r="Q214" s="1311"/>
      <c r="R214" s="1311"/>
      <c r="S214" s="1311"/>
      <c r="T214" s="1311"/>
      <c r="U214" s="1311"/>
      <c r="V214" s="1311"/>
      <c r="W214" s="1311"/>
      <c r="X214" s="1311"/>
      <c r="Y214" s="1311"/>
      <c r="Z214" s="1311"/>
      <c r="AA214" s="1311"/>
      <c r="AB214" s="1311"/>
      <c r="AC214" s="1311"/>
      <c r="AD214" s="1311"/>
      <c r="AE214" s="1311"/>
      <c r="AF214" s="1311"/>
      <c r="AG214" s="1311"/>
      <c r="AH214" s="1311"/>
      <c r="AI214" s="1311"/>
      <c r="AJ214" s="1311"/>
      <c r="AK214" s="1311"/>
      <c r="AL214" s="1311"/>
      <c r="AM214" s="1311"/>
      <c r="AN214" s="1311"/>
      <c r="AO214" s="1311"/>
      <c r="AP214" s="1311"/>
      <c r="AQ214" s="1311"/>
      <c r="AR214" s="1311"/>
      <c r="AS214" s="1311"/>
      <c r="AT214" s="1311"/>
      <c r="AU214" s="1311"/>
      <c r="AV214" s="1311"/>
      <c r="AW214" s="1311"/>
      <c r="AX214" s="1311"/>
      <c r="AY214" s="1311"/>
      <c r="AZ214" s="1311"/>
      <c r="BA214" s="1311"/>
      <c r="BB214" s="1311"/>
      <c r="BC214" s="1311"/>
      <c r="BD214" s="1311"/>
      <c r="BE214" s="1311"/>
      <c r="BF214" s="1311"/>
      <c r="BG214" s="1311"/>
      <c r="BH214" s="1311"/>
      <c r="BI214" s="1311"/>
      <c r="BJ214" s="1311"/>
      <c r="BK214" s="1311"/>
      <c r="BL214" s="1311"/>
      <c r="BM214" s="1311"/>
      <c r="BN214" s="1311"/>
      <c r="BO214" s="1311"/>
      <c r="BP214" s="1311"/>
      <c r="BQ214" s="1311"/>
      <c r="BR214" s="1311"/>
      <c r="BS214" s="1311"/>
      <c r="BT214" s="1311"/>
      <c r="BU214" s="1311"/>
      <c r="BV214" s="1311"/>
      <c r="BW214" s="1311"/>
      <c r="BX214" s="1311"/>
      <c r="BY214" s="1311"/>
      <c r="BZ214" s="1311"/>
      <c r="CA214" s="1311"/>
      <c r="CB214" s="1311"/>
      <c r="CC214" s="1311"/>
      <c r="CD214" s="1311"/>
      <c r="CE214" s="1311"/>
      <c r="CF214" s="1311"/>
    </row>
    <row r="215" spans="2:84" s="1344" customFormat="1">
      <c r="B215" s="1311"/>
      <c r="C215" s="1311"/>
      <c r="D215" s="1311"/>
      <c r="E215" s="1311"/>
      <c r="F215" s="1311"/>
      <c r="G215" s="1311"/>
      <c r="H215" s="1311"/>
      <c r="I215" s="1311"/>
      <c r="J215" s="1311"/>
      <c r="K215" s="1311"/>
      <c r="P215" s="204"/>
      <c r="Q215" s="1311"/>
      <c r="R215" s="1311"/>
      <c r="S215" s="1311"/>
      <c r="T215" s="1311"/>
      <c r="U215" s="1311"/>
      <c r="V215" s="1311"/>
      <c r="W215" s="1311"/>
      <c r="X215" s="1311"/>
      <c r="Y215" s="1311"/>
      <c r="Z215" s="1311"/>
      <c r="AA215" s="1311"/>
      <c r="AB215" s="1311"/>
      <c r="AC215" s="1311"/>
      <c r="AD215" s="1311"/>
      <c r="AE215" s="1311"/>
      <c r="AF215" s="1311"/>
      <c r="AG215" s="1311"/>
      <c r="AH215" s="1311"/>
      <c r="AI215" s="1311"/>
      <c r="AJ215" s="1311"/>
      <c r="AK215" s="1311"/>
      <c r="AL215" s="1311"/>
      <c r="AM215" s="1311"/>
      <c r="AN215" s="1311"/>
      <c r="AO215" s="1311"/>
      <c r="AP215" s="1311"/>
      <c r="AQ215" s="1311"/>
      <c r="AR215" s="1311"/>
      <c r="AS215" s="1311"/>
      <c r="AT215" s="1311"/>
      <c r="AU215" s="1311"/>
      <c r="AV215" s="1311"/>
      <c r="AW215" s="1311"/>
      <c r="AX215" s="1311"/>
      <c r="AY215" s="1311"/>
      <c r="AZ215" s="1311"/>
      <c r="BA215" s="1311"/>
      <c r="BB215" s="1311"/>
      <c r="BC215" s="1311"/>
      <c r="BD215" s="1311"/>
      <c r="BE215" s="1311"/>
      <c r="BF215" s="1311"/>
      <c r="BG215" s="1311"/>
      <c r="BH215" s="1311"/>
      <c r="BI215" s="1311"/>
      <c r="BJ215" s="1311"/>
      <c r="BK215" s="1311"/>
      <c r="BL215" s="1311"/>
      <c r="BM215" s="1311"/>
      <c r="BN215" s="1311"/>
      <c r="BO215" s="1311"/>
      <c r="BP215" s="1311"/>
      <c r="BQ215" s="1311"/>
      <c r="BR215" s="1311"/>
      <c r="BS215" s="1311"/>
      <c r="BT215" s="1311"/>
      <c r="BU215" s="1311"/>
      <c r="BV215" s="1311"/>
      <c r="BW215" s="1311"/>
      <c r="BX215" s="1311"/>
      <c r="BY215" s="1311"/>
      <c r="BZ215" s="1311"/>
      <c r="CA215" s="1311"/>
      <c r="CB215" s="1311"/>
      <c r="CC215" s="1311"/>
      <c r="CD215" s="1311"/>
      <c r="CE215" s="1311"/>
      <c r="CF215" s="1311"/>
    </row>
    <row r="216" spans="2:84" s="1344" customFormat="1">
      <c r="B216" s="1311"/>
      <c r="C216" s="1311"/>
      <c r="D216" s="1311"/>
      <c r="E216" s="1311"/>
      <c r="F216" s="1311"/>
      <c r="G216" s="1311"/>
      <c r="H216" s="1311"/>
      <c r="I216" s="1311"/>
      <c r="J216" s="1311"/>
      <c r="K216" s="1311"/>
      <c r="P216" s="204"/>
      <c r="Q216" s="1311"/>
      <c r="R216" s="1311"/>
      <c r="S216" s="1311"/>
      <c r="T216" s="1311"/>
      <c r="U216" s="1311"/>
      <c r="V216" s="1311"/>
      <c r="W216" s="1311"/>
      <c r="X216" s="1311"/>
      <c r="Y216" s="1311"/>
      <c r="Z216" s="1311"/>
      <c r="AA216" s="1311"/>
      <c r="AB216" s="1311"/>
      <c r="AC216" s="1311"/>
      <c r="AD216" s="1311"/>
      <c r="AE216" s="1311"/>
      <c r="AF216" s="1311"/>
      <c r="AG216" s="1311"/>
      <c r="AH216" s="1311"/>
      <c r="AI216" s="1311"/>
      <c r="AJ216" s="1311"/>
      <c r="AK216" s="1311"/>
      <c r="AL216" s="1311"/>
      <c r="AM216" s="1311"/>
      <c r="AN216" s="1311"/>
      <c r="AO216" s="1311"/>
      <c r="AP216" s="1311"/>
      <c r="AQ216" s="1311"/>
      <c r="AR216" s="1311"/>
      <c r="AS216" s="1311"/>
      <c r="AT216" s="1311"/>
      <c r="AU216" s="1311"/>
      <c r="AV216" s="1311"/>
      <c r="AW216" s="1311"/>
      <c r="AX216" s="1311"/>
      <c r="AY216" s="1311"/>
      <c r="AZ216" s="1311"/>
      <c r="BA216" s="1311"/>
      <c r="BB216" s="1311"/>
      <c r="BC216" s="1311"/>
      <c r="BD216" s="1311"/>
      <c r="BE216" s="1311"/>
      <c r="BF216" s="1311"/>
      <c r="BG216" s="1311"/>
      <c r="BH216" s="1311"/>
      <c r="BI216" s="1311"/>
      <c r="BJ216" s="1311"/>
      <c r="BK216" s="1311"/>
      <c r="BL216" s="1311"/>
      <c r="BM216" s="1311"/>
      <c r="BN216" s="1311"/>
      <c r="BO216" s="1311"/>
      <c r="BP216" s="1311"/>
      <c r="BQ216" s="1311"/>
      <c r="BR216" s="1311"/>
      <c r="BS216" s="1311"/>
      <c r="BT216" s="1311"/>
      <c r="BU216" s="1311"/>
      <c r="BV216" s="1311"/>
      <c r="BW216" s="1311"/>
      <c r="BX216" s="1311"/>
      <c r="BY216" s="1311"/>
      <c r="BZ216" s="1311"/>
      <c r="CA216" s="1311"/>
      <c r="CB216" s="1311"/>
      <c r="CC216" s="1311"/>
      <c r="CD216" s="1311"/>
      <c r="CE216" s="1311"/>
      <c r="CF216" s="1311"/>
    </row>
    <row r="217" spans="2:84" s="1344" customFormat="1">
      <c r="B217" s="1311"/>
      <c r="C217" s="1311"/>
      <c r="D217" s="1311"/>
      <c r="E217" s="1311"/>
      <c r="F217" s="1311"/>
      <c r="G217" s="1311"/>
      <c r="H217" s="1311"/>
      <c r="I217" s="1311"/>
      <c r="J217" s="1311"/>
      <c r="K217" s="1311"/>
      <c r="P217" s="204"/>
      <c r="Q217" s="1311"/>
      <c r="R217" s="1311"/>
      <c r="S217" s="1311"/>
      <c r="T217" s="1311"/>
      <c r="U217" s="1311"/>
      <c r="V217" s="1311"/>
      <c r="W217" s="1311"/>
      <c r="X217" s="1311"/>
      <c r="Y217" s="1311"/>
      <c r="Z217" s="1311"/>
      <c r="AA217" s="1311"/>
      <c r="AB217" s="1311"/>
      <c r="AC217" s="1311"/>
      <c r="AD217" s="1311"/>
      <c r="AE217" s="1311"/>
      <c r="AF217" s="1311"/>
      <c r="AG217" s="1311"/>
      <c r="AH217" s="1311"/>
      <c r="AI217" s="1311"/>
      <c r="AJ217" s="1311"/>
      <c r="AK217" s="1311"/>
      <c r="AL217" s="1311"/>
      <c r="AM217" s="1311"/>
      <c r="AN217" s="1311"/>
      <c r="AO217" s="1311"/>
      <c r="AP217" s="1311"/>
      <c r="AQ217" s="1311"/>
      <c r="AR217" s="1311"/>
      <c r="AS217" s="1311"/>
      <c r="AT217" s="1311"/>
      <c r="AU217" s="1311"/>
      <c r="AV217" s="1311"/>
      <c r="AW217" s="1311"/>
      <c r="AX217" s="1311"/>
      <c r="AY217" s="1311"/>
      <c r="AZ217" s="1311"/>
      <c r="BA217" s="1311"/>
      <c r="BB217" s="1311"/>
      <c r="BC217" s="1311"/>
      <c r="BD217" s="1311"/>
      <c r="BE217" s="1311"/>
      <c r="BF217" s="1311"/>
      <c r="BG217" s="1311"/>
      <c r="BH217" s="1311"/>
      <c r="BI217" s="1311"/>
      <c r="BJ217" s="1311"/>
      <c r="BK217" s="1311"/>
      <c r="BL217" s="1311"/>
      <c r="BM217" s="1311"/>
      <c r="BN217" s="1311"/>
      <c r="BO217" s="1311"/>
      <c r="BP217" s="1311"/>
      <c r="BQ217" s="1311"/>
      <c r="BR217" s="1311"/>
      <c r="BS217" s="1311"/>
      <c r="BT217" s="1311"/>
      <c r="BU217" s="1311"/>
      <c r="BV217" s="1311"/>
      <c r="BW217" s="1311"/>
      <c r="BX217" s="1311"/>
      <c r="BY217" s="1311"/>
      <c r="BZ217" s="1311"/>
      <c r="CA217" s="1311"/>
      <c r="CB217" s="1311"/>
      <c r="CC217" s="1311"/>
      <c r="CD217" s="1311"/>
      <c r="CE217" s="1311"/>
      <c r="CF217" s="1311"/>
    </row>
    <row r="218" spans="2:84" s="1344" customFormat="1">
      <c r="B218" s="1311"/>
      <c r="C218" s="1311"/>
      <c r="D218" s="1311"/>
      <c r="E218" s="1311"/>
      <c r="F218" s="1311"/>
      <c r="G218" s="1311"/>
      <c r="H218" s="1311"/>
      <c r="I218" s="1311"/>
      <c r="J218" s="1311"/>
      <c r="K218" s="1311"/>
      <c r="P218" s="204"/>
      <c r="Q218" s="1311"/>
      <c r="R218" s="1311"/>
      <c r="S218" s="1311"/>
      <c r="T218" s="1311"/>
      <c r="U218" s="1311"/>
      <c r="V218" s="1311"/>
      <c r="W218" s="1311"/>
      <c r="X218" s="1311"/>
      <c r="Y218" s="1311"/>
      <c r="Z218" s="1311"/>
      <c r="AA218" s="1311"/>
      <c r="AB218" s="1311"/>
      <c r="AC218" s="1311"/>
      <c r="AD218" s="1311"/>
      <c r="AE218" s="1311"/>
      <c r="AF218" s="1311"/>
      <c r="AG218" s="1311"/>
      <c r="AH218" s="1311"/>
      <c r="AI218" s="1311"/>
      <c r="AJ218" s="1311"/>
      <c r="AK218" s="1311"/>
      <c r="AL218" s="1311"/>
      <c r="AM218" s="1311"/>
      <c r="AN218" s="1311"/>
      <c r="AO218" s="1311"/>
      <c r="AP218" s="1311"/>
      <c r="AQ218" s="1311"/>
      <c r="AR218" s="1311"/>
      <c r="AS218" s="1311"/>
      <c r="AT218" s="1311"/>
      <c r="AU218" s="1311"/>
      <c r="AV218" s="1311"/>
      <c r="AW218" s="1311"/>
      <c r="AX218" s="1311"/>
      <c r="AY218" s="1311"/>
      <c r="AZ218" s="1311"/>
      <c r="BA218" s="1311"/>
      <c r="BB218" s="1311"/>
      <c r="BC218" s="1311"/>
      <c r="BD218" s="1311"/>
      <c r="BE218" s="1311"/>
      <c r="BF218" s="1311"/>
      <c r="BG218" s="1311"/>
      <c r="BH218" s="1311"/>
      <c r="BI218" s="1311"/>
      <c r="BJ218" s="1311"/>
      <c r="BK218" s="1311"/>
      <c r="BL218" s="1311"/>
      <c r="BM218" s="1311"/>
      <c r="BN218" s="1311"/>
      <c r="BO218" s="1311"/>
      <c r="BP218" s="1311"/>
      <c r="BQ218" s="1311"/>
      <c r="BR218" s="1311"/>
      <c r="BS218" s="1311"/>
      <c r="BT218" s="1311"/>
      <c r="BU218" s="1311"/>
      <c r="BV218" s="1311"/>
      <c r="BW218" s="1311"/>
      <c r="BX218" s="1311"/>
      <c r="BY218" s="1311"/>
      <c r="BZ218" s="1311"/>
      <c r="CA218" s="1311"/>
      <c r="CB218" s="1311"/>
      <c r="CC218" s="1311"/>
      <c r="CD218" s="1311"/>
      <c r="CE218" s="1311"/>
      <c r="CF218" s="1311"/>
    </row>
    <row r="219" spans="2:84" s="1344" customFormat="1">
      <c r="B219" s="1311"/>
      <c r="C219" s="1311"/>
      <c r="D219" s="1311"/>
      <c r="E219" s="1311"/>
      <c r="F219" s="1311"/>
      <c r="G219" s="1311"/>
      <c r="H219" s="1311"/>
      <c r="I219" s="1311"/>
      <c r="J219" s="1311"/>
      <c r="K219" s="1311"/>
      <c r="P219" s="204"/>
      <c r="Q219" s="1311"/>
      <c r="R219" s="1311"/>
      <c r="S219" s="1311"/>
      <c r="T219" s="1311"/>
      <c r="U219" s="1311"/>
      <c r="V219" s="1311"/>
      <c r="W219" s="1311"/>
      <c r="X219" s="1311"/>
      <c r="Y219" s="1311"/>
      <c r="Z219" s="1311"/>
      <c r="AA219" s="1311"/>
      <c r="AB219" s="1311"/>
      <c r="AC219" s="1311"/>
      <c r="AD219" s="1311"/>
      <c r="AE219" s="1311"/>
      <c r="AF219" s="1311"/>
      <c r="AG219" s="1311"/>
      <c r="AH219" s="1311"/>
      <c r="AI219" s="1311"/>
      <c r="AJ219" s="1311"/>
      <c r="AK219" s="1311"/>
      <c r="AL219" s="1311"/>
      <c r="AM219" s="1311"/>
      <c r="AN219" s="1311"/>
      <c r="AO219" s="1311"/>
      <c r="AP219" s="1311"/>
      <c r="AQ219" s="1311"/>
      <c r="AR219" s="1311"/>
      <c r="AS219" s="1311"/>
      <c r="AT219" s="1311"/>
      <c r="AU219" s="1311"/>
      <c r="AV219" s="1311"/>
      <c r="AW219" s="1311"/>
      <c r="AX219" s="1311"/>
      <c r="AY219" s="1311"/>
      <c r="AZ219" s="1311"/>
      <c r="BA219" s="1311"/>
      <c r="BB219" s="1311"/>
      <c r="BC219" s="1311"/>
      <c r="BD219" s="1311"/>
      <c r="BE219" s="1311"/>
      <c r="BF219" s="1311"/>
      <c r="BG219" s="1311"/>
      <c r="BH219" s="1311"/>
      <c r="BI219" s="1311"/>
      <c r="BJ219" s="1311"/>
      <c r="BK219" s="1311"/>
      <c r="BL219" s="1311"/>
      <c r="BM219" s="1311"/>
      <c r="BN219" s="1311"/>
      <c r="BO219" s="1311"/>
      <c r="BP219" s="1311"/>
      <c r="BQ219" s="1311"/>
      <c r="BR219" s="1311"/>
      <c r="BS219" s="1311"/>
      <c r="BT219" s="1311"/>
      <c r="BU219" s="1311"/>
      <c r="BV219" s="1311"/>
      <c r="BW219" s="1311"/>
      <c r="BX219" s="1311"/>
      <c r="BY219" s="1311"/>
      <c r="BZ219" s="1311"/>
      <c r="CA219" s="1311"/>
      <c r="CB219" s="1311"/>
      <c r="CC219" s="1311"/>
      <c r="CD219" s="1311"/>
      <c r="CE219" s="1311"/>
      <c r="CF219" s="1311"/>
    </row>
    <row r="220" spans="2:84" s="1344" customFormat="1">
      <c r="B220" s="1311"/>
      <c r="C220" s="1311"/>
      <c r="D220" s="1311"/>
      <c r="E220" s="1311"/>
      <c r="F220" s="1311"/>
      <c r="G220" s="1311"/>
      <c r="H220" s="1311"/>
      <c r="I220" s="1311"/>
      <c r="J220" s="1311"/>
      <c r="K220" s="1311"/>
      <c r="P220" s="204"/>
      <c r="Q220" s="1311"/>
      <c r="R220" s="1311"/>
      <c r="S220" s="1311"/>
      <c r="T220" s="1311"/>
      <c r="U220" s="1311"/>
      <c r="V220" s="1311"/>
      <c r="W220" s="1311"/>
      <c r="X220" s="1311"/>
      <c r="Y220" s="1311"/>
      <c r="Z220" s="1311"/>
      <c r="AA220" s="1311"/>
      <c r="AB220" s="1311"/>
      <c r="AC220" s="1311"/>
      <c r="AD220" s="1311"/>
      <c r="AE220" s="1311"/>
      <c r="AF220" s="1311"/>
      <c r="AG220" s="1311"/>
      <c r="AH220" s="1311"/>
      <c r="AI220" s="1311"/>
      <c r="AJ220" s="1311"/>
      <c r="AK220" s="1311"/>
      <c r="AL220" s="1311"/>
      <c r="AM220" s="1311"/>
      <c r="AN220" s="1311"/>
      <c r="AO220" s="1311"/>
      <c r="AP220" s="1311"/>
      <c r="AQ220" s="1311"/>
      <c r="AR220" s="1311"/>
      <c r="AS220" s="1311"/>
      <c r="AT220" s="1311"/>
      <c r="AU220" s="1311"/>
      <c r="AV220" s="1311"/>
      <c r="AW220" s="1311"/>
      <c r="AX220" s="1311"/>
      <c r="AY220" s="1311"/>
      <c r="AZ220" s="1311"/>
      <c r="BA220" s="1311"/>
      <c r="BB220" s="1311"/>
      <c r="BC220" s="1311"/>
      <c r="BD220" s="1311"/>
      <c r="BE220" s="1311"/>
      <c r="BF220" s="1311"/>
      <c r="BG220" s="1311"/>
      <c r="BH220" s="1311"/>
      <c r="BI220" s="1311"/>
      <c r="BJ220" s="1311"/>
      <c r="BK220" s="1311"/>
      <c r="BL220" s="1311"/>
      <c r="BM220" s="1311"/>
      <c r="BN220" s="1311"/>
      <c r="BO220" s="1311"/>
      <c r="BP220" s="1311"/>
      <c r="BQ220" s="1311"/>
      <c r="BR220" s="1311"/>
      <c r="BS220" s="1311"/>
      <c r="BT220" s="1311"/>
      <c r="BU220" s="1311"/>
      <c r="BV220" s="1311"/>
      <c r="BW220" s="1311"/>
      <c r="BX220" s="1311"/>
      <c r="BY220" s="1311"/>
      <c r="BZ220" s="1311"/>
      <c r="CA220" s="1311"/>
      <c r="CB220" s="1311"/>
      <c r="CC220" s="1311"/>
      <c r="CD220" s="1311"/>
      <c r="CE220" s="1311"/>
      <c r="CF220" s="1311"/>
    </row>
    <row r="221" spans="2:84" s="1344" customFormat="1">
      <c r="B221" s="1311"/>
      <c r="C221" s="1311"/>
      <c r="D221" s="1311"/>
      <c r="E221" s="1311"/>
      <c r="F221" s="1311"/>
      <c r="G221" s="1311"/>
      <c r="H221" s="1311"/>
      <c r="I221" s="1311"/>
      <c r="J221" s="1311"/>
      <c r="K221" s="1311"/>
      <c r="P221" s="204"/>
      <c r="Q221" s="1311"/>
      <c r="R221" s="1311"/>
      <c r="S221" s="1311"/>
      <c r="T221" s="1311"/>
      <c r="U221" s="1311"/>
      <c r="V221" s="1311"/>
      <c r="W221" s="1311"/>
      <c r="X221" s="1311"/>
      <c r="Y221" s="1311"/>
      <c r="Z221" s="1311"/>
      <c r="AA221" s="1311"/>
      <c r="AB221" s="1311"/>
      <c r="AC221" s="1311"/>
      <c r="AD221" s="1311"/>
      <c r="AE221" s="1311"/>
      <c r="AF221" s="1311"/>
      <c r="AG221" s="1311"/>
      <c r="AH221" s="1311"/>
      <c r="AI221" s="1311"/>
      <c r="AJ221" s="1311"/>
      <c r="AK221" s="1311"/>
      <c r="AL221" s="1311"/>
      <c r="AM221" s="1311"/>
      <c r="AN221" s="1311"/>
      <c r="AO221" s="1311"/>
      <c r="AP221" s="1311"/>
      <c r="AQ221" s="1311"/>
      <c r="AR221" s="1311"/>
      <c r="AS221" s="1311"/>
      <c r="AT221" s="1311"/>
      <c r="AU221" s="1311"/>
      <c r="AV221" s="1311"/>
      <c r="AW221" s="1311"/>
      <c r="AX221" s="1311"/>
      <c r="AY221" s="1311"/>
      <c r="AZ221" s="1311"/>
      <c r="BA221" s="1311"/>
      <c r="BB221" s="1311"/>
      <c r="BC221" s="1311"/>
      <c r="BD221" s="1311"/>
      <c r="BE221" s="1311"/>
      <c r="BF221" s="1311"/>
      <c r="BG221" s="1311"/>
      <c r="BH221" s="1311"/>
      <c r="BI221" s="1311"/>
      <c r="BJ221" s="1311"/>
      <c r="BK221" s="1311"/>
      <c r="BL221" s="1311"/>
      <c r="BM221" s="1311"/>
      <c r="BN221" s="1311"/>
      <c r="BO221" s="1311"/>
      <c r="BP221" s="1311"/>
      <c r="BQ221" s="1311"/>
      <c r="BR221" s="1311"/>
      <c r="BS221" s="1311"/>
      <c r="BT221" s="1311"/>
      <c r="BU221" s="1311"/>
      <c r="BV221" s="1311"/>
      <c r="BW221" s="1311"/>
      <c r="BX221" s="1311"/>
      <c r="BY221" s="1311"/>
      <c r="BZ221" s="1311"/>
      <c r="CA221" s="1311"/>
      <c r="CB221" s="1311"/>
      <c r="CC221" s="1311"/>
      <c r="CD221" s="1311"/>
      <c r="CE221" s="1311"/>
      <c r="CF221" s="1311"/>
    </row>
    <row r="222" spans="2:84" s="1344" customFormat="1">
      <c r="B222" s="1311"/>
      <c r="C222" s="1311"/>
      <c r="D222" s="1311"/>
      <c r="E222" s="1311"/>
      <c r="F222" s="1311"/>
      <c r="G222" s="1311"/>
      <c r="H222" s="1311"/>
      <c r="I222" s="1311"/>
      <c r="J222" s="1311"/>
      <c r="K222" s="1311"/>
      <c r="P222" s="204"/>
      <c r="Q222" s="1311"/>
      <c r="R222" s="1311"/>
      <c r="S222" s="1311"/>
      <c r="T222" s="1311"/>
      <c r="U222" s="1311"/>
      <c r="V222" s="1311"/>
      <c r="W222" s="1311"/>
      <c r="X222" s="1311"/>
      <c r="Y222" s="1311"/>
      <c r="Z222" s="1311"/>
      <c r="AA222" s="1311"/>
      <c r="AB222" s="1311"/>
      <c r="AC222" s="1311"/>
      <c r="AD222" s="1311"/>
      <c r="AE222" s="1311"/>
      <c r="AF222" s="1311"/>
      <c r="AG222" s="1311"/>
      <c r="AH222" s="1311"/>
      <c r="AI222" s="1311"/>
      <c r="AJ222" s="1311"/>
      <c r="AK222" s="1311"/>
      <c r="AL222" s="1311"/>
      <c r="AM222" s="1311"/>
      <c r="AN222" s="1311"/>
      <c r="AO222" s="1311"/>
      <c r="AP222" s="1311"/>
      <c r="AQ222" s="1311"/>
      <c r="AR222" s="1311"/>
      <c r="AS222" s="1311"/>
      <c r="AT222" s="1311"/>
      <c r="AU222" s="1311"/>
      <c r="AV222" s="1311"/>
      <c r="AW222" s="1311"/>
      <c r="AX222" s="1311"/>
      <c r="AY222" s="1311"/>
      <c r="AZ222" s="1311"/>
      <c r="BA222" s="1311"/>
      <c r="BB222" s="1311"/>
      <c r="BC222" s="1311"/>
      <c r="BD222" s="1311"/>
      <c r="BE222" s="1311"/>
      <c r="BF222" s="1311"/>
      <c r="BG222" s="1311"/>
      <c r="BH222" s="1311"/>
      <c r="BI222" s="1311"/>
      <c r="BJ222" s="1311"/>
      <c r="BK222" s="1311"/>
      <c r="BL222" s="1311"/>
      <c r="BM222" s="1311"/>
      <c r="BN222" s="1311"/>
      <c r="BO222" s="1311"/>
      <c r="BP222" s="1311"/>
      <c r="BQ222" s="1311"/>
      <c r="BR222" s="1311"/>
      <c r="BS222" s="1311"/>
      <c r="BT222" s="1311"/>
      <c r="BU222" s="1311"/>
      <c r="BV222" s="1311"/>
      <c r="BW222" s="1311"/>
      <c r="BX222" s="1311"/>
      <c r="BY222" s="1311"/>
      <c r="BZ222" s="1311"/>
      <c r="CA222" s="1311"/>
      <c r="CB222" s="1311"/>
      <c r="CC222" s="1311"/>
      <c r="CD222" s="1311"/>
      <c r="CE222" s="1311"/>
      <c r="CF222" s="1311"/>
    </row>
    <row r="223" spans="2:84" s="1344" customFormat="1">
      <c r="B223" s="1311"/>
      <c r="C223" s="1311"/>
      <c r="D223" s="1311"/>
      <c r="E223" s="1311"/>
      <c r="F223" s="1311"/>
      <c r="G223" s="1311"/>
      <c r="H223" s="1311"/>
      <c r="I223" s="1311"/>
      <c r="J223" s="1311"/>
      <c r="K223" s="1311"/>
      <c r="P223" s="204"/>
      <c r="Q223" s="1311"/>
      <c r="R223" s="1311"/>
      <c r="S223" s="1311"/>
      <c r="T223" s="1311"/>
      <c r="U223" s="1311"/>
      <c r="V223" s="1311"/>
      <c r="W223" s="1311"/>
      <c r="X223" s="1311"/>
      <c r="Y223" s="1311"/>
      <c r="Z223" s="1311"/>
      <c r="AA223" s="1311"/>
      <c r="AB223" s="1311"/>
      <c r="AC223" s="1311"/>
      <c r="AD223" s="1311"/>
      <c r="AE223" s="1311"/>
      <c r="AF223" s="1311"/>
      <c r="AG223" s="1311"/>
      <c r="AH223" s="1311"/>
      <c r="AI223" s="1311"/>
      <c r="AJ223" s="1311"/>
      <c r="AK223" s="1311"/>
      <c r="AL223" s="1311"/>
      <c r="AM223" s="1311"/>
      <c r="AN223" s="1311"/>
      <c r="AO223" s="1311"/>
      <c r="AP223" s="1311"/>
      <c r="AQ223" s="1311"/>
      <c r="AR223" s="1311"/>
      <c r="AS223" s="1311"/>
      <c r="AT223" s="1311"/>
      <c r="AU223" s="1311"/>
      <c r="AV223" s="1311"/>
      <c r="AW223" s="1311"/>
      <c r="AX223" s="1311"/>
      <c r="AY223" s="1311"/>
      <c r="AZ223" s="1311"/>
      <c r="BA223" s="1311"/>
      <c r="BB223" s="1311"/>
      <c r="BC223" s="1311"/>
      <c r="BD223" s="1311"/>
      <c r="BE223" s="1311"/>
      <c r="BF223" s="1311"/>
      <c r="BG223" s="1311"/>
      <c r="BH223" s="1311"/>
      <c r="BI223" s="1311"/>
      <c r="BJ223" s="1311"/>
      <c r="BK223" s="1311"/>
      <c r="BL223" s="1311"/>
      <c r="BM223" s="1311"/>
      <c r="BN223" s="1311"/>
      <c r="BO223" s="1311"/>
      <c r="BP223" s="1311"/>
      <c r="BQ223" s="1311"/>
      <c r="BR223" s="1311"/>
      <c r="BS223" s="1311"/>
      <c r="BT223" s="1311"/>
      <c r="BU223" s="1311"/>
      <c r="BV223" s="1311"/>
      <c r="BW223" s="1311"/>
      <c r="BX223" s="1311"/>
      <c r="BY223" s="1311"/>
      <c r="BZ223" s="1311"/>
      <c r="CA223" s="1311"/>
      <c r="CB223" s="1311"/>
      <c r="CC223" s="1311"/>
      <c r="CD223" s="1311"/>
      <c r="CE223" s="1311"/>
      <c r="CF223" s="1311"/>
    </row>
    <row r="224" spans="2:84" s="1344" customFormat="1">
      <c r="B224" s="1311"/>
      <c r="C224" s="1311"/>
      <c r="D224" s="1311"/>
      <c r="E224" s="1311"/>
      <c r="F224" s="1311"/>
      <c r="G224" s="1311"/>
      <c r="H224" s="1311"/>
      <c r="I224" s="1311"/>
      <c r="J224" s="1311"/>
      <c r="K224" s="1311"/>
      <c r="P224" s="204"/>
      <c r="Q224" s="1311"/>
      <c r="R224" s="1311"/>
      <c r="S224" s="1311"/>
      <c r="T224" s="1311"/>
      <c r="U224" s="1311"/>
      <c r="V224" s="1311"/>
      <c r="W224" s="1311"/>
      <c r="X224" s="1311"/>
      <c r="Y224" s="1311"/>
      <c r="Z224" s="1311"/>
      <c r="AA224" s="1311"/>
      <c r="AB224" s="1311"/>
      <c r="AC224" s="1311"/>
      <c r="AD224" s="1311"/>
      <c r="AE224" s="1311"/>
      <c r="AF224" s="1311"/>
      <c r="AG224" s="1311"/>
      <c r="AH224" s="1311"/>
      <c r="AI224" s="1311"/>
      <c r="AJ224" s="1311"/>
      <c r="AK224" s="1311"/>
      <c r="AL224" s="1311"/>
      <c r="AM224" s="1311"/>
      <c r="AN224" s="1311"/>
      <c r="AO224" s="1311"/>
      <c r="AP224" s="1311"/>
      <c r="AQ224" s="1311"/>
      <c r="AR224" s="1311"/>
      <c r="AS224" s="1311"/>
      <c r="AT224" s="1311"/>
      <c r="AU224" s="1311"/>
      <c r="AV224" s="1311"/>
      <c r="AW224" s="1311"/>
      <c r="AX224" s="1311"/>
      <c r="AY224" s="1311"/>
      <c r="AZ224" s="1311"/>
      <c r="BA224" s="1311"/>
      <c r="BB224" s="1311"/>
      <c r="BC224" s="1311"/>
      <c r="BD224" s="1311"/>
      <c r="BE224" s="1311"/>
      <c r="BF224" s="1311"/>
      <c r="BG224" s="1311"/>
      <c r="BH224" s="1311"/>
      <c r="BI224" s="1311"/>
      <c r="BJ224" s="1311"/>
      <c r="BK224" s="1311"/>
      <c r="BL224" s="1311"/>
      <c r="BM224" s="1311"/>
      <c r="BN224" s="1311"/>
      <c r="BO224" s="1311"/>
      <c r="BP224" s="1311"/>
      <c r="BQ224" s="1311"/>
      <c r="BR224" s="1311"/>
      <c r="BS224" s="1311"/>
      <c r="BT224" s="1311"/>
      <c r="BU224" s="1311"/>
      <c r="BV224" s="1311"/>
      <c r="BW224" s="1311"/>
      <c r="BX224" s="1311"/>
      <c r="BY224" s="1311"/>
      <c r="BZ224" s="1311"/>
      <c r="CA224" s="1311"/>
      <c r="CB224" s="1311"/>
      <c r="CC224" s="1311"/>
      <c r="CD224" s="1311"/>
      <c r="CE224" s="1311"/>
      <c r="CF224" s="1311"/>
    </row>
    <row r="225" spans="2:84" s="1344" customFormat="1">
      <c r="B225" s="1311"/>
      <c r="C225" s="1311"/>
      <c r="D225" s="1311"/>
      <c r="E225" s="1311"/>
      <c r="F225" s="1311"/>
      <c r="G225" s="1311"/>
      <c r="H225" s="1311"/>
      <c r="I225" s="1311"/>
      <c r="J225" s="1311"/>
      <c r="K225" s="1311"/>
      <c r="P225" s="204"/>
      <c r="Q225" s="1311"/>
      <c r="R225" s="1311"/>
      <c r="S225" s="1311"/>
      <c r="T225" s="1311"/>
      <c r="U225" s="1311"/>
      <c r="V225" s="1311"/>
      <c r="W225" s="1311"/>
      <c r="X225" s="1311"/>
      <c r="Y225" s="1311"/>
      <c r="Z225" s="1311"/>
      <c r="AA225" s="1311"/>
      <c r="AB225" s="1311"/>
      <c r="AC225" s="1311"/>
      <c r="AD225" s="1311"/>
      <c r="AE225" s="1311"/>
      <c r="AF225" s="1311"/>
      <c r="AG225" s="1311"/>
      <c r="AH225" s="1311"/>
      <c r="AI225" s="1311"/>
      <c r="AJ225" s="1311"/>
      <c r="AK225" s="1311"/>
      <c r="AL225" s="1311"/>
      <c r="AM225" s="1311"/>
      <c r="AN225" s="1311"/>
      <c r="AO225" s="1311"/>
      <c r="AP225" s="1311"/>
      <c r="AQ225" s="1311"/>
      <c r="AR225" s="1311"/>
      <c r="AS225" s="1311"/>
      <c r="AT225" s="1311"/>
      <c r="AU225" s="1311"/>
      <c r="AV225" s="1311"/>
      <c r="AW225" s="1311"/>
      <c r="AX225" s="1311"/>
      <c r="AY225" s="1311"/>
      <c r="AZ225" s="1311"/>
      <c r="BA225" s="1311"/>
      <c r="BB225" s="1311"/>
      <c r="BC225" s="1311"/>
      <c r="BD225" s="1311"/>
      <c r="BE225" s="1311"/>
      <c r="BF225" s="1311"/>
      <c r="BG225" s="1311"/>
      <c r="BH225" s="1311"/>
      <c r="BI225" s="1311"/>
      <c r="BJ225" s="1311"/>
      <c r="BK225" s="1311"/>
      <c r="BL225" s="1311"/>
      <c r="BM225" s="1311"/>
      <c r="BN225" s="1311"/>
      <c r="BO225" s="1311"/>
      <c r="BP225" s="1311"/>
      <c r="BQ225" s="1311"/>
      <c r="BR225" s="1311"/>
      <c r="BS225" s="1311"/>
      <c r="BT225" s="1311"/>
      <c r="BU225" s="1311"/>
      <c r="BV225" s="1311"/>
      <c r="BW225" s="1311"/>
      <c r="BX225" s="1311"/>
      <c r="BY225" s="1311"/>
      <c r="BZ225" s="1311"/>
      <c r="CA225" s="1311"/>
      <c r="CB225" s="1311"/>
      <c r="CC225" s="1311"/>
      <c r="CD225" s="1311"/>
      <c r="CE225" s="1311"/>
      <c r="CF225" s="1311"/>
    </row>
    <row r="226" spans="2:84" s="1344" customFormat="1">
      <c r="B226" s="1311"/>
      <c r="C226" s="1311"/>
      <c r="D226" s="1311"/>
      <c r="E226" s="1311"/>
      <c r="F226" s="1311"/>
      <c r="G226" s="1311"/>
      <c r="H226" s="1311"/>
      <c r="I226" s="1311"/>
      <c r="J226" s="1311"/>
      <c r="K226" s="1311"/>
      <c r="P226" s="204"/>
      <c r="Q226" s="1311"/>
      <c r="R226" s="1311"/>
      <c r="S226" s="1311"/>
      <c r="T226" s="1311"/>
      <c r="U226" s="1311"/>
      <c r="V226" s="1311"/>
      <c r="W226" s="1311"/>
      <c r="X226" s="1311"/>
      <c r="Y226" s="1311"/>
      <c r="Z226" s="1311"/>
      <c r="AA226" s="1311"/>
      <c r="AB226" s="1311"/>
      <c r="AC226" s="1311"/>
      <c r="AD226" s="1311"/>
      <c r="AE226" s="1311"/>
      <c r="AF226" s="1311"/>
      <c r="AG226" s="1311"/>
      <c r="AH226" s="1311"/>
      <c r="AI226" s="1311"/>
      <c r="AJ226" s="1311"/>
      <c r="AK226" s="1311"/>
      <c r="AL226" s="1311"/>
      <c r="AM226" s="1311"/>
      <c r="AN226" s="1311"/>
      <c r="AO226" s="1311"/>
      <c r="AP226" s="1311"/>
      <c r="AQ226" s="1311"/>
      <c r="AR226" s="1311"/>
      <c r="AS226" s="1311"/>
      <c r="AT226" s="1311"/>
      <c r="AU226" s="1311"/>
      <c r="AV226" s="1311"/>
      <c r="AW226" s="1311"/>
      <c r="AX226" s="1311"/>
      <c r="AY226" s="1311"/>
      <c r="AZ226" s="1311"/>
      <c r="BA226" s="1311"/>
      <c r="BB226" s="1311"/>
      <c r="BC226" s="1311"/>
      <c r="BD226" s="1311"/>
      <c r="BE226" s="1311"/>
      <c r="BF226" s="1311"/>
      <c r="BG226" s="1311"/>
      <c r="BH226" s="1311"/>
      <c r="BI226" s="1311"/>
      <c r="BJ226" s="1311"/>
      <c r="BK226" s="1311"/>
      <c r="BL226" s="1311"/>
      <c r="BM226" s="1311"/>
      <c r="BN226" s="1311"/>
      <c r="BO226" s="1311"/>
      <c r="BP226" s="1311"/>
      <c r="BQ226" s="1311"/>
      <c r="BR226" s="1311"/>
      <c r="BS226" s="1311"/>
      <c r="BT226" s="1311"/>
      <c r="BU226" s="1311"/>
      <c r="BV226" s="1311"/>
      <c r="BW226" s="1311"/>
      <c r="BX226" s="1311"/>
      <c r="BY226" s="1311"/>
      <c r="BZ226" s="1311"/>
      <c r="CA226" s="1311"/>
      <c r="CB226" s="1311"/>
      <c r="CC226" s="1311"/>
      <c r="CD226" s="1311"/>
      <c r="CE226" s="1311"/>
      <c r="CF226" s="1311"/>
    </row>
    <row r="227" spans="2:84" s="1344" customFormat="1">
      <c r="B227" s="1311"/>
      <c r="C227" s="1311"/>
      <c r="D227" s="1311"/>
      <c r="E227" s="1311"/>
      <c r="F227" s="1311"/>
      <c r="G227" s="1311"/>
      <c r="H227" s="1311"/>
      <c r="I227" s="1311"/>
      <c r="J227" s="1311"/>
      <c r="K227" s="1311"/>
      <c r="P227" s="204"/>
      <c r="Q227" s="1311"/>
      <c r="R227" s="1311"/>
      <c r="S227" s="1311"/>
      <c r="T227" s="1311"/>
      <c r="U227" s="1311"/>
      <c r="V227" s="1311"/>
      <c r="W227" s="1311"/>
      <c r="X227" s="1311"/>
      <c r="Y227" s="1311"/>
      <c r="Z227" s="1311"/>
      <c r="AA227" s="1311"/>
      <c r="AB227" s="1311"/>
      <c r="AC227" s="1311"/>
      <c r="AD227" s="1311"/>
      <c r="AE227" s="1311"/>
      <c r="AF227" s="1311"/>
      <c r="AG227" s="1311"/>
      <c r="AH227" s="1311"/>
      <c r="AI227" s="1311"/>
      <c r="AJ227" s="1311"/>
      <c r="AK227" s="1311"/>
      <c r="AL227" s="1311"/>
      <c r="AM227" s="1311"/>
      <c r="AN227" s="1311"/>
      <c r="AO227" s="1311"/>
      <c r="AP227" s="1311"/>
      <c r="AQ227" s="1311"/>
      <c r="AR227" s="1311"/>
      <c r="AS227" s="1311"/>
      <c r="AT227" s="1311"/>
      <c r="AU227" s="1311"/>
      <c r="AV227" s="1311"/>
      <c r="AW227" s="1311"/>
      <c r="AX227" s="1311"/>
      <c r="AY227" s="1311"/>
      <c r="AZ227" s="1311"/>
      <c r="BA227" s="1311"/>
      <c r="BB227" s="1311"/>
      <c r="BC227" s="1311"/>
      <c r="BD227" s="1311"/>
      <c r="BE227" s="1311"/>
      <c r="BF227" s="1311"/>
      <c r="BG227" s="1311"/>
      <c r="BH227" s="1311"/>
      <c r="BI227" s="1311"/>
      <c r="BJ227" s="1311"/>
      <c r="BK227" s="1311"/>
      <c r="BL227" s="1311"/>
      <c r="BM227" s="1311"/>
      <c r="BN227" s="1311"/>
      <c r="BO227" s="1311"/>
      <c r="BP227" s="1311"/>
      <c r="BQ227" s="1311"/>
      <c r="BR227" s="1311"/>
      <c r="BS227" s="1311"/>
      <c r="BT227" s="1311"/>
      <c r="BU227" s="1311"/>
      <c r="BV227" s="1311"/>
      <c r="BW227" s="1311"/>
      <c r="BX227" s="1311"/>
      <c r="BY227" s="1311"/>
      <c r="BZ227" s="1311"/>
      <c r="CA227" s="1311"/>
      <c r="CB227" s="1311"/>
      <c r="CC227" s="1311"/>
      <c r="CD227" s="1311"/>
      <c r="CE227" s="1311"/>
      <c r="CF227" s="1311"/>
    </row>
    <row r="228" spans="2:84" s="1344" customFormat="1">
      <c r="B228" s="1311"/>
      <c r="C228" s="1311"/>
      <c r="D228" s="1311"/>
      <c r="E228" s="1311"/>
      <c r="F228" s="1311"/>
      <c r="G228" s="1311"/>
      <c r="H228" s="1311"/>
      <c r="I228" s="1311"/>
      <c r="J228" s="1311"/>
      <c r="K228" s="1311"/>
      <c r="P228" s="204"/>
      <c r="Q228" s="1311"/>
      <c r="R228" s="1311"/>
      <c r="S228" s="1311"/>
      <c r="T228" s="1311"/>
      <c r="U228" s="1311"/>
      <c r="V228" s="1311"/>
      <c r="W228" s="1311"/>
      <c r="X228" s="1311"/>
      <c r="Y228" s="1311"/>
      <c r="Z228" s="1311"/>
      <c r="AA228" s="1311"/>
      <c r="AB228" s="1311"/>
      <c r="AC228" s="1311"/>
      <c r="AD228" s="1311"/>
      <c r="AE228" s="1311"/>
      <c r="AF228" s="1311"/>
      <c r="AG228" s="1311"/>
      <c r="AH228" s="1311"/>
      <c r="AI228" s="1311"/>
      <c r="AJ228" s="1311"/>
      <c r="AK228" s="1311"/>
      <c r="AL228" s="1311"/>
      <c r="AM228" s="1311"/>
      <c r="AN228" s="1311"/>
      <c r="AO228" s="1311"/>
      <c r="AP228" s="1311"/>
      <c r="AQ228" s="1311"/>
      <c r="AR228" s="1311"/>
      <c r="AS228" s="1311"/>
      <c r="AT228" s="1311"/>
      <c r="AU228" s="1311"/>
      <c r="AV228" s="1311"/>
      <c r="AW228" s="1311"/>
      <c r="AX228" s="1311"/>
      <c r="AY228" s="1311"/>
      <c r="AZ228" s="1311"/>
      <c r="BA228" s="1311"/>
      <c r="BB228" s="1311"/>
      <c r="BC228" s="1311"/>
      <c r="BD228" s="1311"/>
      <c r="BE228" s="1311"/>
      <c r="BF228" s="1311"/>
      <c r="BG228" s="1311"/>
      <c r="BH228" s="1311"/>
      <c r="BI228" s="1311"/>
      <c r="BJ228" s="1311"/>
      <c r="BK228" s="1311"/>
      <c r="BL228" s="1311"/>
      <c r="BM228" s="1311"/>
      <c r="BN228" s="1311"/>
      <c r="BO228" s="1311"/>
      <c r="BP228" s="1311"/>
      <c r="BQ228" s="1311"/>
      <c r="BR228" s="1311"/>
      <c r="BS228" s="1311"/>
      <c r="BT228" s="1311"/>
      <c r="BU228" s="1311"/>
      <c r="BV228" s="1311"/>
      <c r="BW228" s="1311"/>
      <c r="BX228" s="1311"/>
      <c r="BY228" s="1311"/>
      <c r="BZ228" s="1311"/>
      <c r="CA228" s="1311"/>
      <c r="CB228" s="1311"/>
      <c r="CC228" s="1311"/>
      <c r="CD228" s="1311"/>
      <c r="CE228" s="1311"/>
      <c r="CF228" s="1311"/>
    </row>
    <row r="229" spans="2:84" s="1344" customFormat="1">
      <c r="B229" s="1311"/>
      <c r="C229" s="1311"/>
      <c r="D229" s="1311"/>
      <c r="E229" s="1311"/>
      <c r="F229" s="1311"/>
      <c r="G229" s="1311"/>
      <c r="H229" s="1311"/>
      <c r="I229" s="1311"/>
      <c r="J229" s="1311"/>
      <c r="K229" s="1311"/>
      <c r="P229" s="204"/>
      <c r="Q229" s="1311"/>
      <c r="R229" s="1311"/>
      <c r="S229" s="1311"/>
      <c r="T229" s="1311"/>
      <c r="U229" s="1311"/>
      <c r="V229" s="1311"/>
      <c r="W229" s="1311"/>
      <c r="X229" s="1311"/>
      <c r="Y229" s="1311"/>
      <c r="Z229" s="1311"/>
      <c r="AA229" s="1311"/>
      <c r="AB229" s="1311"/>
      <c r="AC229" s="1311"/>
      <c r="AD229" s="1311"/>
      <c r="AE229" s="1311"/>
      <c r="AF229" s="1311"/>
      <c r="AG229" s="1311"/>
      <c r="AH229" s="1311"/>
      <c r="AI229" s="1311"/>
      <c r="AJ229" s="1311"/>
      <c r="AK229" s="1311"/>
      <c r="AL229" s="1311"/>
      <c r="AM229" s="1311"/>
      <c r="AN229" s="1311"/>
      <c r="AO229" s="1311"/>
      <c r="AP229" s="1311"/>
      <c r="AQ229" s="1311"/>
      <c r="AR229" s="1311"/>
      <c r="AS229" s="1311"/>
      <c r="AT229" s="1311"/>
      <c r="AU229" s="1311"/>
      <c r="AV229" s="1311"/>
      <c r="AW229" s="1311"/>
      <c r="AX229" s="1311"/>
      <c r="AY229" s="1311"/>
      <c r="AZ229" s="1311"/>
      <c r="BA229" s="1311"/>
      <c r="BB229" s="1311"/>
      <c r="BC229" s="1311"/>
      <c r="BD229" s="1311"/>
      <c r="BE229" s="1311"/>
      <c r="BF229" s="1311"/>
      <c r="BG229" s="1311"/>
      <c r="BH229" s="1311"/>
      <c r="BI229" s="1311"/>
      <c r="BJ229" s="1311"/>
      <c r="BK229" s="1311"/>
      <c r="BL229" s="1311"/>
      <c r="BM229" s="1311"/>
      <c r="BN229" s="1311"/>
      <c r="BO229" s="1311"/>
      <c r="BP229" s="1311"/>
      <c r="BQ229" s="1311"/>
      <c r="BR229" s="1311"/>
      <c r="BS229" s="1311"/>
      <c r="BT229" s="1311"/>
      <c r="BU229" s="1311"/>
      <c r="BV229" s="1311"/>
      <c r="BW229" s="1311"/>
      <c r="BX229" s="1311"/>
      <c r="BY229" s="1311"/>
      <c r="BZ229" s="1311"/>
      <c r="CA229" s="1311"/>
      <c r="CB229" s="1311"/>
      <c r="CC229" s="1311"/>
      <c r="CD229" s="1311"/>
      <c r="CE229" s="1311"/>
      <c r="CF229" s="1311"/>
    </row>
    <row r="230" spans="2:84" s="1344" customFormat="1">
      <c r="B230" s="1311"/>
      <c r="C230" s="1311"/>
      <c r="D230" s="1311"/>
      <c r="E230" s="1311"/>
      <c r="F230" s="1311"/>
      <c r="G230" s="1311"/>
      <c r="H230" s="1311"/>
      <c r="I230" s="1311"/>
      <c r="J230" s="1311"/>
      <c r="K230" s="1311"/>
      <c r="P230" s="204"/>
      <c r="Q230" s="1311"/>
      <c r="R230" s="1311"/>
      <c r="S230" s="1311"/>
      <c r="T230" s="1311"/>
      <c r="U230" s="1311"/>
      <c r="V230" s="1311"/>
      <c r="W230" s="1311"/>
      <c r="X230" s="1311"/>
      <c r="Y230" s="1311"/>
      <c r="Z230" s="1311"/>
      <c r="AA230" s="1311"/>
      <c r="AB230" s="1311"/>
      <c r="AC230" s="1311"/>
      <c r="AD230" s="1311"/>
      <c r="AE230" s="1311"/>
      <c r="AF230" s="1311"/>
      <c r="AG230" s="1311"/>
      <c r="AH230" s="1311"/>
      <c r="AI230" s="1311"/>
      <c r="AJ230" s="1311"/>
      <c r="AK230" s="1311"/>
      <c r="AL230" s="1311"/>
      <c r="AM230" s="1311"/>
      <c r="AN230" s="1311"/>
      <c r="AO230" s="1311"/>
      <c r="AP230" s="1311"/>
      <c r="AQ230" s="1311"/>
      <c r="AR230" s="1311"/>
      <c r="AS230" s="1311"/>
      <c r="AT230" s="1311"/>
      <c r="AU230" s="1311"/>
      <c r="AV230" s="1311"/>
      <c r="AW230" s="1311"/>
      <c r="AX230" s="1311"/>
      <c r="AY230" s="1311"/>
      <c r="AZ230" s="1311"/>
      <c r="BA230" s="1311"/>
      <c r="BB230" s="1311"/>
      <c r="BC230" s="1311"/>
      <c r="BD230" s="1311"/>
      <c r="BE230" s="1311"/>
      <c r="BF230" s="1311"/>
      <c r="BG230" s="1311"/>
      <c r="BH230" s="1311"/>
      <c r="BI230" s="1311"/>
      <c r="BJ230" s="1311"/>
      <c r="BK230" s="1311"/>
      <c r="BL230" s="1311"/>
      <c r="BM230" s="1311"/>
      <c r="BN230" s="1311"/>
      <c r="BO230" s="1311"/>
      <c r="BP230" s="1311"/>
      <c r="BQ230" s="1311"/>
      <c r="BR230" s="1311"/>
      <c r="BS230" s="1311"/>
      <c r="BT230" s="1311"/>
      <c r="BU230" s="1311"/>
      <c r="BV230" s="1311"/>
      <c r="BW230" s="1311"/>
      <c r="BX230" s="1311"/>
      <c r="BY230" s="1311"/>
      <c r="BZ230" s="1311"/>
      <c r="CA230" s="1311"/>
      <c r="CB230" s="1311"/>
      <c r="CC230" s="1311"/>
      <c r="CD230" s="1311"/>
      <c r="CE230" s="1311"/>
      <c r="CF230" s="1311"/>
    </row>
    <row r="231" spans="2:84" s="1344" customFormat="1">
      <c r="B231" s="1311"/>
      <c r="C231" s="1311"/>
      <c r="D231" s="1311"/>
      <c r="E231" s="1311"/>
      <c r="F231" s="1311"/>
      <c r="G231" s="1311"/>
      <c r="H231" s="1311"/>
      <c r="I231" s="1311"/>
      <c r="J231" s="1311"/>
      <c r="K231" s="1311"/>
      <c r="P231" s="204"/>
      <c r="Q231" s="1311"/>
      <c r="R231" s="1311"/>
      <c r="S231" s="1311"/>
      <c r="T231" s="1311"/>
      <c r="U231" s="1311"/>
      <c r="V231" s="1311"/>
      <c r="W231" s="1311"/>
      <c r="X231" s="1311"/>
      <c r="Y231" s="1311"/>
      <c r="Z231" s="1311"/>
      <c r="AA231" s="1311"/>
      <c r="AB231" s="1311"/>
      <c r="AC231" s="1311"/>
      <c r="AD231" s="1311"/>
      <c r="AE231" s="1311"/>
      <c r="AF231" s="1311"/>
      <c r="AG231" s="1311"/>
      <c r="AH231" s="1311"/>
      <c r="AI231" s="1311"/>
      <c r="AJ231" s="1311"/>
      <c r="AK231" s="1311"/>
      <c r="AL231" s="1311"/>
      <c r="AM231" s="1311"/>
      <c r="AN231" s="1311"/>
      <c r="AO231" s="1311"/>
      <c r="AP231" s="1311"/>
      <c r="AQ231" s="1311"/>
      <c r="AR231" s="1311"/>
      <c r="AS231" s="1311"/>
      <c r="AT231" s="1311"/>
      <c r="AU231" s="1311"/>
      <c r="AV231" s="1311"/>
      <c r="AW231" s="1311"/>
      <c r="AX231" s="1311"/>
      <c r="AY231" s="1311"/>
      <c r="AZ231" s="1311"/>
      <c r="BA231" s="1311"/>
      <c r="BB231" s="1311"/>
      <c r="BC231" s="1311"/>
      <c r="BD231" s="1311"/>
      <c r="BE231" s="1311"/>
      <c r="BF231" s="1311"/>
      <c r="BG231" s="1311"/>
      <c r="BH231" s="1311"/>
      <c r="BI231" s="1311"/>
      <c r="BJ231" s="1311"/>
      <c r="BK231" s="1311"/>
      <c r="BL231" s="1311"/>
      <c r="BM231" s="1311"/>
      <c r="BN231" s="1311"/>
      <c r="BO231" s="1311"/>
      <c r="BP231" s="1311"/>
      <c r="BQ231" s="1311"/>
      <c r="BR231" s="1311"/>
      <c r="BS231" s="1311"/>
      <c r="BT231" s="1311"/>
      <c r="BU231" s="1311"/>
      <c r="BV231" s="1311"/>
      <c r="BW231" s="1311"/>
      <c r="BX231" s="1311"/>
      <c r="BY231" s="1311"/>
      <c r="BZ231" s="1311"/>
      <c r="CA231" s="1311"/>
      <c r="CB231" s="1311"/>
      <c r="CC231" s="1311"/>
      <c r="CD231" s="1311"/>
      <c r="CE231" s="1311"/>
      <c r="CF231" s="1311"/>
    </row>
    <row r="232" spans="2:84" s="1344" customFormat="1">
      <c r="B232" s="1311"/>
      <c r="C232" s="1311"/>
      <c r="D232" s="1311"/>
      <c r="E232" s="1311"/>
      <c r="F232" s="1311"/>
      <c r="G232" s="1311"/>
      <c r="H232" s="1311"/>
      <c r="I232" s="1311"/>
      <c r="J232" s="1311"/>
      <c r="K232" s="1311"/>
      <c r="P232" s="204"/>
      <c r="Q232" s="1311"/>
      <c r="R232" s="1311"/>
      <c r="S232" s="1311"/>
      <c r="T232" s="1311"/>
      <c r="U232" s="1311"/>
      <c r="V232" s="1311"/>
      <c r="W232" s="1311"/>
      <c r="X232" s="1311"/>
      <c r="Y232" s="1311"/>
      <c r="Z232" s="1311"/>
      <c r="AA232" s="1311"/>
      <c r="AB232" s="1311"/>
      <c r="AC232" s="1311"/>
      <c r="AD232" s="1311"/>
      <c r="AE232" s="1311"/>
      <c r="AF232" s="1311"/>
      <c r="AG232" s="1311"/>
      <c r="AH232" s="1311"/>
      <c r="AI232" s="1311"/>
      <c r="AJ232" s="1311"/>
      <c r="AK232" s="1311"/>
      <c r="AL232" s="1311"/>
      <c r="AM232" s="1311"/>
      <c r="AN232" s="1311"/>
      <c r="AO232" s="1311"/>
      <c r="AP232" s="1311"/>
      <c r="AQ232" s="1311"/>
      <c r="AR232" s="1311"/>
      <c r="AS232" s="1311"/>
      <c r="AT232" s="1311"/>
      <c r="AU232" s="1311"/>
      <c r="AV232" s="1311"/>
      <c r="AW232" s="1311"/>
      <c r="AX232" s="1311"/>
      <c r="AY232" s="1311"/>
      <c r="AZ232" s="1311"/>
      <c r="BA232" s="1311"/>
      <c r="BB232" s="1311"/>
      <c r="BC232" s="1311"/>
      <c r="BD232" s="1311"/>
      <c r="BE232" s="1311"/>
      <c r="BF232" s="1311"/>
      <c r="BG232" s="1311"/>
      <c r="BH232" s="1311"/>
      <c r="BI232" s="1311"/>
      <c r="BJ232" s="1311"/>
      <c r="BK232" s="1311"/>
      <c r="BL232" s="1311"/>
      <c r="BM232" s="1311"/>
      <c r="BN232" s="1311"/>
      <c r="BO232" s="1311"/>
      <c r="BP232" s="1311"/>
      <c r="BQ232" s="1311"/>
      <c r="BR232" s="1311"/>
      <c r="BS232" s="1311"/>
      <c r="BT232" s="1311"/>
      <c r="BU232" s="1311"/>
      <c r="BV232" s="1311"/>
      <c r="BW232" s="1311"/>
      <c r="BX232" s="1311"/>
      <c r="BY232" s="1311"/>
      <c r="BZ232" s="1311"/>
      <c r="CA232" s="1311"/>
      <c r="CB232" s="1311"/>
      <c r="CC232" s="1311"/>
      <c r="CD232" s="1311"/>
      <c r="CE232" s="1311"/>
      <c r="CF232" s="1311"/>
    </row>
    <row r="233" spans="2:84" s="1344" customFormat="1">
      <c r="B233" s="1311"/>
      <c r="C233" s="1311"/>
      <c r="D233" s="1311"/>
      <c r="E233" s="1311"/>
      <c r="F233" s="1311"/>
      <c r="G233" s="1311"/>
      <c r="H233" s="1311"/>
      <c r="I233" s="1311"/>
      <c r="J233" s="1311"/>
      <c r="K233" s="1311"/>
      <c r="P233" s="204"/>
      <c r="Q233" s="1311"/>
      <c r="R233" s="1311"/>
      <c r="S233" s="1311"/>
      <c r="T233" s="1311"/>
      <c r="U233" s="1311"/>
      <c r="V233" s="1311"/>
      <c r="W233" s="1311"/>
      <c r="X233" s="1311"/>
      <c r="Y233" s="1311"/>
      <c r="Z233" s="1311"/>
      <c r="AA233" s="1311"/>
      <c r="AB233" s="1311"/>
      <c r="AC233" s="1311"/>
      <c r="AD233" s="1311"/>
      <c r="AE233" s="1311"/>
      <c r="AF233" s="1311"/>
      <c r="AG233" s="1311"/>
      <c r="AH233" s="1311"/>
      <c r="AI233" s="1311"/>
      <c r="AJ233" s="1311"/>
      <c r="AK233" s="1311"/>
      <c r="AL233" s="1311"/>
      <c r="AM233" s="1311"/>
      <c r="AN233" s="1311"/>
      <c r="AO233" s="1311"/>
      <c r="AP233" s="1311"/>
      <c r="AQ233" s="1311"/>
      <c r="AR233" s="1311"/>
      <c r="AS233" s="1311"/>
      <c r="AT233" s="1311"/>
      <c r="AU233" s="1311"/>
      <c r="AV233" s="1311"/>
      <c r="AW233" s="1311"/>
      <c r="AX233" s="1311"/>
      <c r="AY233" s="1311"/>
      <c r="AZ233" s="1311"/>
      <c r="BA233" s="1311"/>
      <c r="BB233" s="1311"/>
      <c r="BC233" s="1311"/>
      <c r="BD233" s="1311"/>
      <c r="BE233" s="1311"/>
      <c r="BF233" s="1311"/>
      <c r="BG233" s="1311"/>
      <c r="BH233" s="1311"/>
      <c r="BI233" s="1311"/>
      <c r="BJ233" s="1311"/>
      <c r="BK233" s="1311"/>
      <c r="BL233" s="1311"/>
      <c r="BM233" s="1311"/>
      <c r="BN233" s="1311"/>
      <c r="BO233" s="1311"/>
      <c r="BP233" s="1311"/>
      <c r="BQ233" s="1311"/>
      <c r="BR233" s="1311"/>
      <c r="BS233" s="1311"/>
      <c r="BT233" s="1311"/>
      <c r="BU233" s="1311"/>
      <c r="BV233" s="1311"/>
      <c r="BW233" s="1311"/>
      <c r="BX233" s="1311"/>
      <c r="BY233" s="1311"/>
      <c r="BZ233" s="1311"/>
      <c r="CA233" s="1311"/>
      <c r="CB233" s="1311"/>
      <c r="CC233" s="1311"/>
      <c r="CD233" s="1311"/>
      <c r="CE233" s="1311"/>
      <c r="CF233" s="1311"/>
    </row>
    <row r="234" spans="2:84" s="1344" customFormat="1">
      <c r="B234" s="1311"/>
      <c r="C234" s="1311"/>
      <c r="D234" s="1311"/>
      <c r="E234" s="1311"/>
      <c r="F234" s="1311"/>
      <c r="G234" s="1311"/>
      <c r="H234" s="1311"/>
      <c r="I234" s="1311"/>
      <c r="J234" s="1311"/>
      <c r="K234" s="1311"/>
      <c r="P234" s="204"/>
      <c r="Q234" s="1311"/>
      <c r="R234" s="1311"/>
      <c r="S234" s="1311"/>
      <c r="T234" s="1311"/>
      <c r="U234" s="1311"/>
      <c r="V234" s="1311"/>
      <c r="W234" s="1311"/>
      <c r="X234" s="1311"/>
      <c r="Y234" s="1311"/>
      <c r="Z234" s="1311"/>
      <c r="AA234" s="1311"/>
      <c r="AB234" s="1311"/>
      <c r="AC234" s="1311"/>
      <c r="AD234" s="1311"/>
      <c r="AE234" s="1311"/>
      <c r="AF234" s="1311"/>
      <c r="AG234" s="1311"/>
      <c r="AH234" s="1311"/>
      <c r="AI234" s="1311"/>
      <c r="AJ234" s="1311"/>
      <c r="AK234" s="1311"/>
      <c r="AL234" s="1311"/>
      <c r="AM234" s="1311"/>
      <c r="AN234" s="1311"/>
      <c r="AO234" s="1311"/>
      <c r="AP234" s="1311"/>
      <c r="AQ234" s="1311"/>
      <c r="AR234" s="1311"/>
      <c r="AS234" s="1311"/>
      <c r="AT234" s="1311"/>
      <c r="AU234" s="1311"/>
      <c r="AV234" s="1311"/>
      <c r="AW234" s="1311"/>
      <c r="AX234" s="1311"/>
      <c r="AY234" s="1311"/>
      <c r="AZ234" s="1311"/>
      <c r="BA234" s="1311"/>
      <c r="BB234" s="1311"/>
      <c r="BC234" s="1311"/>
      <c r="BD234" s="1311"/>
      <c r="BE234" s="1311"/>
      <c r="BF234" s="1311"/>
      <c r="BG234" s="1311"/>
      <c r="BH234" s="1311"/>
      <c r="BI234" s="1311"/>
      <c r="BJ234" s="1311"/>
      <c r="BK234" s="1311"/>
      <c r="BL234" s="1311"/>
      <c r="BM234" s="1311"/>
      <c r="BN234" s="1311"/>
      <c r="BO234" s="1311"/>
      <c r="BP234" s="1311"/>
      <c r="BQ234" s="1311"/>
      <c r="BR234" s="1311"/>
      <c r="BS234" s="1311"/>
      <c r="BT234" s="1311"/>
      <c r="BU234" s="1311"/>
      <c r="BV234" s="1311"/>
      <c r="BW234" s="1311"/>
      <c r="BX234" s="1311"/>
      <c r="BY234" s="1311"/>
      <c r="BZ234" s="1311"/>
      <c r="CA234" s="1311"/>
      <c r="CB234" s="1311"/>
      <c r="CC234" s="1311"/>
      <c r="CD234" s="1311"/>
      <c r="CE234" s="1311"/>
      <c r="CF234" s="1311"/>
    </row>
    <row r="235" spans="2:84" s="1344" customFormat="1">
      <c r="B235" s="1311"/>
      <c r="C235" s="1311"/>
      <c r="D235" s="1311"/>
      <c r="E235" s="1311"/>
      <c r="F235" s="1311"/>
      <c r="G235" s="1311"/>
      <c r="H235" s="1311"/>
      <c r="I235" s="1311"/>
      <c r="J235" s="1311"/>
      <c r="K235" s="1311"/>
      <c r="P235" s="204"/>
      <c r="Q235" s="1311"/>
      <c r="R235" s="1311"/>
      <c r="S235" s="1311"/>
      <c r="T235" s="1311"/>
      <c r="U235" s="1311"/>
      <c r="V235" s="1311"/>
      <c r="W235" s="1311"/>
      <c r="X235" s="1311"/>
      <c r="Y235" s="1311"/>
      <c r="Z235" s="1311"/>
      <c r="AA235" s="1311"/>
      <c r="AB235" s="1311"/>
      <c r="AC235" s="1311"/>
      <c r="AD235" s="1311"/>
      <c r="AE235" s="1311"/>
      <c r="AF235" s="1311"/>
      <c r="AG235" s="1311"/>
      <c r="AH235" s="1311"/>
      <c r="AI235" s="1311"/>
      <c r="AJ235" s="1311"/>
      <c r="AK235" s="1311"/>
      <c r="AL235" s="1311"/>
      <c r="AM235" s="1311"/>
      <c r="AN235" s="1311"/>
      <c r="AO235" s="1311"/>
      <c r="AP235" s="1311"/>
      <c r="AQ235" s="1311"/>
      <c r="AR235" s="1311"/>
      <c r="AS235" s="1311"/>
      <c r="AT235" s="1311"/>
      <c r="AU235" s="1311"/>
      <c r="AV235" s="1311"/>
      <c r="AW235" s="1311"/>
      <c r="AX235" s="1311"/>
      <c r="AY235" s="1311"/>
      <c r="AZ235" s="1311"/>
      <c r="BA235" s="1311"/>
      <c r="BB235" s="1311"/>
      <c r="BC235" s="1311"/>
      <c r="BD235" s="1311"/>
      <c r="BE235" s="1311"/>
      <c r="BF235" s="1311"/>
      <c r="BG235" s="1311"/>
      <c r="BH235" s="1311"/>
      <c r="BI235" s="1311"/>
      <c r="BJ235" s="1311"/>
      <c r="BK235" s="1311"/>
      <c r="BL235" s="1311"/>
      <c r="BM235" s="1311"/>
      <c r="BN235" s="1311"/>
      <c r="BO235" s="1311"/>
      <c r="BP235" s="1311"/>
      <c r="BQ235" s="1311"/>
      <c r="BR235" s="1311"/>
      <c r="BS235" s="1311"/>
      <c r="BT235" s="1311"/>
      <c r="BU235" s="1311"/>
      <c r="BV235" s="1311"/>
      <c r="BW235" s="1311"/>
      <c r="BX235" s="1311"/>
      <c r="BY235" s="1311"/>
      <c r="BZ235" s="1311"/>
      <c r="CA235" s="1311"/>
      <c r="CB235" s="1311"/>
      <c r="CC235" s="1311"/>
      <c r="CD235" s="1311"/>
      <c r="CE235" s="1311"/>
      <c r="CF235" s="1311"/>
    </row>
    <row r="236" spans="2:84" s="1344" customFormat="1">
      <c r="B236" s="1311"/>
      <c r="C236" s="1311"/>
      <c r="D236" s="1311"/>
      <c r="E236" s="1311"/>
      <c r="F236" s="1311"/>
      <c r="G236" s="1311"/>
      <c r="H236" s="1311"/>
      <c r="I236" s="1311"/>
      <c r="J236" s="1311"/>
      <c r="K236" s="1311"/>
      <c r="P236" s="204"/>
      <c r="Q236" s="1311"/>
      <c r="R236" s="1311"/>
      <c r="S236" s="1311"/>
      <c r="T236" s="1311"/>
      <c r="U236" s="1311"/>
      <c r="V236" s="1311"/>
      <c r="W236" s="1311"/>
      <c r="X236" s="1311"/>
      <c r="Y236" s="1311"/>
      <c r="Z236" s="1311"/>
      <c r="AA236" s="1311"/>
      <c r="AB236" s="1311"/>
      <c r="AC236" s="1311"/>
      <c r="AD236" s="1311"/>
      <c r="AE236" s="1311"/>
      <c r="AF236" s="1311"/>
      <c r="AG236" s="1311"/>
      <c r="AH236" s="1311"/>
      <c r="AI236" s="1311"/>
      <c r="AJ236" s="1311"/>
      <c r="AK236" s="1311"/>
      <c r="AL236" s="1311"/>
      <c r="AM236" s="1311"/>
      <c r="AN236" s="1311"/>
      <c r="AO236" s="1311"/>
      <c r="AP236" s="1311"/>
      <c r="AQ236" s="1311"/>
      <c r="AR236" s="1311"/>
      <c r="AS236" s="1311"/>
      <c r="AT236" s="1311"/>
      <c r="AU236" s="1311"/>
      <c r="AV236" s="1311"/>
      <c r="AW236" s="1311"/>
      <c r="AX236" s="1311"/>
      <c r="AY236" s="1311"/>
      <c r="AZ236" s="1311"/>
      <c r="BA236" s="1311"/>
      <c r="BB236" s="1311"/>
      <c r="BC236" s="1311"/>
      <c r="BD236" s="1311"/>
      <c r="BE236" s="1311"/>
      <c r="BF236" s="1311"/>
      <c r="BG236" s="1311"/>
      <c r="BH236" s="1311"/>
      <c r="BI236" s="1311"/>
      <c r="BJ236" s="1311"/>
      <c r="BK236" s="1311"/>
      <c r="BL236" s="1311"/>
      <c r="BM236" s="1311"/>
      <c r="BN236" s="1311"/>
      <c r="BO236" s="1311"/>
      <c r="BP236" s="1311"/>
      <c r="BQ236" s="1311"/>
      <c r="BR236" s="1311"/>
      <c r="BS236" s="1311"/>
      <c r="BT236" s="1311"/>
      <c r="BU236" s="1311"/>
      <c r="BV236" s="1311"/>
      <c r="BW236" s="1311"/>
      <c r="BX236" s="1311"/>
      <c r="BY236" s="1311"/>
      <c r="BZ236" s="1311"/>
      <c r="CA236" s="1311"/>
      <c r="CB236" s="1311"/>
      <c r="CC236" s="1311"/>
      <c r="CD236" s="1311"/>
      <c r="CE236" s="1311"/>
      <c r="CF236" s="1311"/>
    </row>
    <row r="237" spans="2:84" s="1344" customFormat="1">
      <c r="B237" s="1311"/>
      <c r="C237" s="1311"/>
      <c r="D237" s="1311"/>
      <c r="E237" s="1311"/>
      <c r="F237" s="1311"/>
      <c r="G237" s="1311"/>
      <c r="H237" s="1311"/>
      <c r="I237" s="1311"/>
      <c r="J237" s="1311"/>
      <c r="K237" s="1311"/>
      <c r="P237" s="204"/>
      <c r="Q237" s="1311"/>
      <c r="R237" s="1311"/>
      <c r="S237" s="1311"/>
      <c r="T237" s="1311"/>
      <c r="U237" s="1311"/>
      <c r="V237" s="1311"/>
      <c r="W237" s="1311"/>
      <c r="X237" s="1311"/>
      <c r="Y237" s="1311"/>
      <c r="Z237" s="1311"/>
      <c r="AA237" s="1311"/>
      <c r="AB237" s="1311"/>
      <c r="AC237" s="1311"/>
      <c r="AD237" s="1311"/>
      <c r="AE237" s="1311"/>
      <c r="AF237" s="1311"/>
      <c r="AG237" s="1311"/>
      <c r="AH237" s="1311"/>
      <c r="AI237" s="1311"/>
      <c r="AJ237" s="1311"/>
      <c r="AK237" s="1311"/>
      <c r="AL237" s="1311"/>
      <c r="AM237" s="1311"/>
      <c r="AN237" s="1311"/>
      <c r="AO237" s="1311"/>
      <c r="AP237" s="1311"/>
      <c r="AQ237" s="1311"/>
      <c r="AR237" s="1311"/>
      <c r="AS237" s="1311"/>
      <c r="AT237" s="1311"/>
      <c r="AU237" s="1311"/>
      <c r="AV237" s="1311"/>
      <c r="AW237" s="1311"/>
      <c r="AX237" s="1311"/>
      <c r="AY237" s="1311"/>
      <c r="AZ237" s="1311"/>
      <c r="BA237" s="1311"/>
      <c r="BB237" s="1311"/>
      <c r="BC237" s="1311"/>
      <c r="BD237" s="1311"/>
      <c r="BE237" s="1311"/>
      <c r="BF237" s="1311"/>
      <c r="BG237" s="1311"/>
      <c r="BH237" s="1311"/>
      <c r="BI237" s="1311"/>
      <c r="BJ237" s="1311"/>
      <c r="BK237" s="1311"/>
      <c r="BL237" s="1311"/>
      <c r="BM237" s="1311"/>
      <c r="BN237" s="1311"/>
      <c r="BO237" s="1311"/>
      <c r="BP237" s="1311"/>
      <c r="BQ237" s="1311"/>
      <c r="BR237" s="1311"/>
      <c r="BS237" s="1311"/>
      <c r="BT237" s="1311"/>
      <c r="BU237" s="1311"/>
      <c r="BV237" s="1311"/>
      <c r="BW237" s="1311"/>
      <c r="BX237" s="1311"/>
      <c r="BY237" s="1311"/>
      <c r="BZ237" s="1311"/>
      <c r="CA237" s="1311"/>
      <c r="CB237" s="1311"/>
      <c r="CC237" s="1311"/>
      <c r="CD237" s="1311"/>
      <c r="CE237" s="1311"/>
      <c r="CF237" s="1311"/>
    </row>
    <row r="238" spans="2:84" s="1344" customFormat="1">
      <c r="B238" s="1311"/>
      <c r="C238" s="1311"/>
      <c r="D238" s="1311"/>
      <c r="E238" s="1311"/>
      <c r="F238" s="1311"/>
      <c r="G238" s="1311"/>
      <c r="H238" s="1311"/>
      <c r="I238" s="1311"/>
      <c r="J238" s="1311"/>
      <c r="K238" s="1311"/>
      <c r="P238" s="204"/>
      <c r="Q238" s="1311"/>
      <c r="R238" s="1311"/>
      <c r="S238" s="1311"/>
      <c r="T238" s="1311"/>
      <c r="U238" s="1311"/>
      <c r="V238" s="1311"/>
      <c r="W238" s="1311"/>
      <c r="X238" s="1311"/>
      <c r="Y238" s="1311"/>
      <c r="Z238" s="1311"/>
      <c r="AA238" s="1311"/>
      <c r="AB238" s="1311"/>
      <c r="AC238" s="1311"/>
      <c r="AD238" s="1311"/>
      <c r="AE238" s="1311"/>
      <c r="AF238" s="1311"/>
      <c r="AG238" s="1311"/>
      <c r="AH238" s="1311"/>
      <c r="AI238" s="1311"/>
      <c r="AJ238" s="1311"/>
      <c r="AK238" s="1311"/>
      <c r="AL238" s="1311"/>
      <c r="AM238" s="1311"/>
      <c r="AN238" s="1311"/>
      <c r="AO238" s="1311"/>
      <c r="AP238" s="1311"/>
      <c r="AQ238" s="1311"/>
      <c r="AR238" s="1311"/>
      <c r="AS238" s="1311"/>
      <c r="AT238" s="1311"/>
      <c r="AU238" s="1311"/>
      <c r="AV238" s="1311"/>
      <c r="AW238" s="1311"/>
      <c r="AX238" s="1311"/>
      <c r="AY238" s="1311"/>
      <c r="AZ238" s="1311"/>
      <c r="BA238" s="1311"/>
      <c r="BB238" s="1311"/>
      <c r="BC238" s="1311"/>
      <c r="BD238" s="1311"/>
      <c r="BE238" s="1311"/>
      <c r="BF238" s="1311"/>
      <c r="BG238" s="1311"/>
      <c r="BH238" s="1311"/>
      <c r="BI238" s="1311"/>
      <c r="BJ238" s="1311"/>
      <c r="BK238" s="1311"/>
      <c r="BL238" s="1311"/>
      <c r="BM238" s="1311"/>
      <c r="BN238" s="1311"/>
      <c r="BO238" s="1311"/>
      <c r="BP238" s="1311"/>
      <c r="BQ238" s="1311"/>
      <c r="BR238" s="1311"/>
      <c r="BS238" s="1311"/>
      <c r="BT238" s="1311"/>
      <c r="BU238" s="1311"/>
      <c r="BV238" s="1311"/>
      <c r="BW238" s="1311"/>
      <c r="BX238" s="1311"/>
      <c r="BY238" s="1311"/>
      <c r="BZ238" s="1311"/>
      <c r="CA238" s="1311"/>
      <c r="CB238" s="1311"/>
      <c r="CC238" s="1311"/>
      <c r="CD238" s="1311"/>
      <c r="CE238" s="1311"/>
      <c r="CF238" s="1311"/>
    </row>
    <row r="239" spans="2:84" s="1344" customFormat="1">
      <c r="B239" s="1311"/>
      <c r="C239" s="1311"/>
      <c r="D239" s="1311"/>
      <c r="E239" s="1311"/>
      <c r="F239" s="1311"/>
      <c r="G239" s="1311"/>
      <c r="H239" s="1311"/>
      <c r="I239" s="1311"/>
      <c r="J239" s="1311"/>
      <c r="K239" s="1311"/>
      <c r="P239" s="204"/>
      <c r="Q239" s="1311"/>
      <c r="R239" s="1311"/>
      <c r="S239" s="1311"/>
      <c r="T239" s="1311"/>
      <c r="U239" s="1311"/>
      <c r="V239" s="1311"/>
      <c r="W239" s="1311"/>
      <c r="X239" s="1311"/>
      <c r="Y239" s="1311"/>
      <c r="Z239" s="1311"/>
      <c r="AA239" s="1311"/>
      <c r="AB239" s="1311"/>
      <c r="AC239" s="1311"/>
      <c r="AD239" s="1311"/>
      <c r="AE239" s="1311"/>
      <c r="AF239" s="1311"/>
      <c r="AG239" s="1311"/>
      <c r="AH239" s="1311"/>
      <c r="AI239" s="1311"/>
      <c r="AJ239" s="1311"/>
      <c r="AK239" s="1311"/>
      <c r="AL239" s="1311"/>
      <c r="AM239" s="1311"/>
      <c r="AN239" s="1311"/>
      <c r="AO239" s="1311"/>
      <c r="AP239" s="1311"/>
      <c r="AQ239" s="1311"/>
      <c r="AR239" s="1311"/>
      <c r="AS239" s="1311"/>
      <c r="AT239" s="1311"/>
      <c r="AU239" s="1311"/>
      <c r="AV239" s="1311"/>
      <c r="AW239" s="1311"/>
      <c r="AX239" s="1311"/>
      <c r="AY239" s="1311"/>
      <c r="AZ239" s="1311"/>
      <c r="BA239" s="1311"/>
      <c r="BB239" s="1311"/>
      <c r="BC239" s="1311"/>
      <c r="BD239" s="1311"/>
      <c r="BE239" s="1311"/>
      <c r="BF239" s="1311"/>
      <c r="BG239" s="1311"/>
      <c r="BH239" s="1311"/>
      <c r="BI239" s="1311"/>
      <c r="BJ239" s="1311"/>
      <c r="BK239" s="1311"/>
      <c r="BL239" s="1311"/>
      <c r="BM239" s="1311"/>
      <c r="BN239" s="1311"/>
      <c r="BO239" s="1311"/>
      <c r="BP239" s="1311"/>
      <c r="BQ239" s="1311"/>
      <c r="BR239" s="1311"/>
      <c r="BS239" s="1311"/>
      <c r="BT239" s="1311"/>
      <c r="BU239" s="1311"/>
      <c r="BV239" s="1311"/>
      <c r="BW239" s="1311"/>
      <c r="BX239" s="1311"/>
      <c r="BY239" s="1311"/>
      <c r="BZ239" s="1311"/>
      <c r="CA239" s="1311"/>
      <c r="CB239" s="1311"/>
      <c r="CC239" s="1311"/>
      <c r="CD239" s="1311"/>
      <c r="CE239" s="1311"/>
      <c r="CF239" s="1311"/>
    </row>
    <row r="240" spans="2:84" s="1344" customFormat="1">
      <c r="B240" s="1311"/>
      <c r="C240" s="1311"/>
      <c r="D240" s="1311"/>
      <c r="E240" s="1311"/>
      <c r="F240" s="1311"/>
      <c r="G240" s="1311"/>
      <c r="H240" s="1311"/>
      <c r="I240" s="1311"/>
      <c r="J240" s="1311"/>
      <c r="K240" s="1311"/>
      <c r="P240" s="204"/>
      <c r="Q240" s="1311"/>
      <c r="R240" s="1311"/>
      <c r="S240" s="1311"/>
      <c r="T240" s="1311"/>
      <c r="U240" s="1311"/>
      <c r="V240" s="1311"/>
      <c r="W240" s="1311"/>
      <c r="X240" s="1311"/>
      <c r="Y240" s="1311"/>
      <c r="Z240" s="1311"/>
      <c r="AA240" s="1311"/>
      <c r="AB240" s="1311"/>
      <c r="AC240" s="1311"/>
      <c r="AD240" s="1311"/>
      <c r="AE240" s="1311"/>
      <c r="AF240" s="1311"/>
      <c r="AG240" s="1311"/>
      <c r="AH240" s="1311"/>
      <c r="AI240" s="1311"/>
      <c r="AJ240" s="1311"/>
      <c r="AK240" s="1311"/>
      <c r="AL240" s="1311"/>
      <c r="AM240" s="1311"/>
      <c r="AN240" s="1311"/>
      <c r="AO240" s="1311"/>
      <c r="AP240" s="1311"/>
      <c r="AQ240" s="1311"/>
      <c r="AR240" s="1311"/>
      <c r="AS240" s="1311"/>
      <c r="AT240" s="1311"/>
      <c r="AU240" s="1311"/>
      <c r="AV240" s="1311"/>
      <c r="AW240" s="1311"/>
      <c r="AX240" s="1311"/>
      <c r="AY240" s="1311"/>
      <c r="AZ240" s="1311"/>
      <c r="BA240" s="1311"/>
      <c r="BB240" s="1311"/>
      <c r="BC240" s="1311"/>
      <c r="BD240" s="1311"/>
      <c r="BE240" s="1311"/>
      <c r="BF240" s="1311"/>
      <c r="BG240" s="1311"/>
      <c r="BH240" s="1311"/>
      <c r="BI240" s="1311"/>
      <c r="BJ240" s="1311"/>
      <c r="BK240" s="1311"/>
      <c r="BL240" s="1311"/>
      <c r="BM240" s="1311"/>
      <c r="BN240" s="1311"/>
      <c r="BO240" s="1311"/>
      <c r="BP240" s="1311"/>
      <c r="BQ240" s="1311"/>
      <c r="BR240" s="1311"/>
      <c r="BS240" s="1311"/>
      <c r="BT240" s="1311"/>
      <c r="BU240" s="1311"/>
      <c r="BV240" s="1311"/>
      <c r="BW240" s="1311"/>
      <c r="BX240" s="1311"/>
      <c r="BY240" s="1311"/>
      <c r="BZ240" s="1311"/>
      <c r="CA240" s="1311"/>
      <c r="CB240" s="1311"/>
      <c r="CC240" s="1311"/>
      <c r="CD240" s="1311"/>
      <c r="CE240" s="1311"/>
      <c r="CF240" s="1311"/>
    </row>
    <row r="241" spans="2:84" s="1344" customFormat="1">
      <c r="B241" s="1311"/>
      <c r="C241" s="1311"/>
      <c r="D241" s="1311"/>
      <c r="E241" s="1311"/>
      <c r="F241" s="1311"/>
      <c r="G241" s="1311"/>
      <c r="H241" s="1311"/>
      <c r="I241" s="1311"/>
      <c r="J241" s="1311"/>
      <c r="K241" s="1311"/>
      <c r="P241" s="204"/>
      <c r="Q241" s="1311"/>
      <c r="R241" s="1311"/>
      <c r="S241" s="1311"/>
      <c r="T241" s="1311"/>
      <c r="U241" s="1311"/>
      <c r="V241" s="1311"/>
      <c r="W241" s="1311"/>
      <c r="X241" s="1311"/>
      <c r="Y241" s="1311"/>
      <c r="Z241" s="1311"/>
      <c r="AA241" s="1311"/>
      <c r="AB241" s="1311"/>
      <c r="AC241" s="1311"/>
      <c r="AD241" s="1311"/>
      <c r="AE241" s="1311"/>
      <c r="AF241" s="1311"/>
      <c r="AG241" s="1311"/>
      <c r="AH241" s="1311"/>
      <c r="AI241" s="1311"/>
      <c r="AJ241" s="1311"/>
      <c r="AK241" s="1311"/>
      <c r="AL241" s="1311"/>
      <c r="AM241" s="1311"/>
      <c r="AN241" s="1311"/>
      <c r="AO241" s="1311"/>
      <c r="AP241" s="1311"/>
      <c r="AQ241" s="1311"/>
      <c r="AR241" s="1311"/>
      <c r="AS241" s="1311"/>
      <c r="AT241" s="1311"/>
      <c r="AU241" s="1311"/>
      <c r="AV241" s="1311"/>
      <c r="AW241" s="1311"/>
      <c r="AX241" s="1311"/>
      <c r="AY241" s="1311"/>
      <c r="AZ241" s="1311"/>
      <c r="BA241" s="1311"/>
      <c r="BB241" s="1311"/>
      <c r="BC241" s="1311"/>
      <c r="BD241" s="1311"/>
      <c r="BE241" s="1311"/>
      <c r="BF241" s="1311"/>
      <c r="BG241" s="1311"/>
      <c r="BH241" s="1311"/>
      <c r="BI241" s="1311"/>
      <c r="BJ241" s="1311"/>
      <c r="BK241" s="1311"/>
      <c r="BL241" s="1311"/>
      <c r="BM241" s="1311"/>
      <c r="BN241" s="1311"/>
      <c r="BO241" s="1311"/>
      <c r="BP241" s="1311"/>
      <c r="BQ241" s="1311"/>
      <c r="BR241" s="1311"/>
      <c r="BS241" s="1311"/>
      <c r="BT241" s="1311"/>
      <c r="BU241" s="1311"/>
      <c r="BV241" s="1311"/>
      <c r="BW241" s="1311"/>
      <c r="BX241" s="1311"/>
      <c r="BY241" s="1311"/>
      <c r="BZ241" s="1311"/>
      <c r="CA241" s="1311"/>
      <c r="CB241" s="1311"/>
      <c r="CC241" s="1311"/>
      <c r="CD241" s="1311"/>
      <c r="CE241" s="1311"/>
      <c r="CF241" s="1311"/>
    </row>
    <row r="242" spans="2:84" s="1344" customFormat="1">
      <c r="B242" s="1311"/>
      <c r="C242" s="1311"/>
      <c r="D242" s="1311"/>
      <c r="E242" s="1311"/>
      <c r="F242" s="1311"/>
      <c r="G242" s="1311"/>
      <c r="H242" s="1311"/>
      <c r="I242" s="1311"/>
      <c r="J242" s="1311"/>
      <c r="K242" s="1311"/>
      <c r="P242" s="204"/>
      <c r="Q242" s="1311"/>
      <c r="R242" s="1311"/>
      <c r="S242" s="1311"/>
      <c r="T242" s="1311"/>
      <c r="U242" s="1311"/>
      <c r="V242" s="1311"/>
      <c r="W242" s="1311"/>
      <c r="X242" s="1311"/>
      <c r="Y242" s="1311"/>
      <c r="Z242" s="1311"/>
      <c r="AA242" s="1311"/>
      <c r="AB242" s="1311"/>
      <c r="AC242" s="1311"/>
      <c r="AD242" s="1311"/>
      <c r="AE242" s="1311"/>
      <c r="AF242" s="1311"/>
      <c r="AG242" s="1311"/>
      <c r="AH242" s="1311"/>
      <c r="AI242" s="1311"/>
      <c r="AJ242" s="1311"/>
      <c r="AK242" s="1311"/>
      <c r="AL242" s="1311"/>
      <c r="AM242" s="1311"/>
      <c r="AN242" s="1311"/>
      <c r="AO242" s="1311"/>
      <c r="AP242" s="1311"/>
      <c r="AQ242" s="1311"/>
      <c r="AR242" s="1311"/>
      <c r="AS242" s="1311"/>
      <c r="AT242" s="1311"/>
      <c r="AU242" s="1311"/>
      <c r="AV242" s="1311"/>
      <c r="AW242" s="1311"/>
      <c r="AX242" s="1311"/>
      <c r="AY242" s="1311"/>
      <c r="AZ242" s="1311"/>
      <c r="BA242" s="1311"/>
      <c r="BB242" s="1311"/>
      <c r="BC242" s="1311"/>
      <c r="BD242" s="1311"/>
      <c r="BE242" s="1311"/>
      <c r="BF242" s="1311"/>
      <c r="BG242" s="1311"/>
      <c r="BH242" s="1311"/>
      <c r="BI242" s="1311"/>
      <c r="BJ242" s="1311"/>
      <c r="BK242" s="1311"/>
      <c r="BL242" s="1311"/>
      <c r="BM242" s="1311"/>
      <c r="BN242" s="1311"/>
      <c r="BO242" s="1311"/>
      <c r="BP242" s="1311"/>
      <c r="BQ242" s="1311"/>
      <c r="BR242" s="1311"/>
      <c r="BS242" s="1311"/>
      <c r="BT242" s="1311"/>
      <c r="BU242" s="1311"/>
      <c r="BV242" s="1311"/>
      <c r="BW242" s="1311"/>
      <c r="BX242" s="1311"/>
      <c r="BY242" s="1311"/>
      <c r="BZ242" s="1311"/>
      <c r="CA242" s="1311"/>
      <c r="CB242" s="1311"/>
      <c r="CC242" s="1311"/>
      <c r="CD242" s="1311"/>
      <c r="CE242" s="1311"/>
      <c r="CF242" s="1311"/>
    </row>
    <row r="243" spans="2:84" s="1344" customFormat="1">
      <c r="B243" s="1311"/>
      <c r="C243" s="1311"/>
      <c r="D243" s="1311"/>
      <c r="E243" s="1311"/>
      <c r="F243" s="1311"/>
      <c r="G243" s="1311"/>
      <c r="H243" s="1311"/>
      <c r="I243" s="1311"/>
      <c r="J243" s="1311"/>
      <c r="K243" s="1311"/>
      <c r="P243" s="204"/>
      <c r="Q243" s="1311"/>
      <c r="R243" s="1311"/>
      <c r="S243" s="1311"/>
      <c r="T243" s="1311"/>
      <c r="U243" s="1311"/>
      <c r="V243" s="1311"/>
      <c r="W243" s="1311"/>
      <c r="X243" s="1311"/>
      <c r="Y243" s="1311"/>
      <c r="Z243" s="1311"/>
      <c r="AA243" s="1311"/>
      <c r="AB243" s="1311"/>
      <c r="AC243" s="1311"/>
      <c r="AD243" s="1311"/>
      <c r="AE243" s="1311"/>
      <c r="AF243" s="1311"/>
      <c r="AG243" s="1311"/>
      <c r="AH243" s="1311"/>
      <c r="AI243" s="1311"/>
      <c r="AJ243" s="1311"/>
      <c r="AK243" s="1311"/>
      <c r="AL243" s="1311"/>
      <c r="AM243" s="1311"/>
      <c r="AN243" s="1311"/>
      <c r="AO243" s="1311"/>
      <c r="AP243" s="1311"/>
      <c r="AQ243" s="1311"/>
      <c r="AR243" s="1311"/>
      <c r="AS243" s="1311"/>
      <c r="AT243" s="1311"/>
      <c r="AU243" s="1311"/>
      <c r="AV243" s="1311"/>
      <c r="AW243" s="1311"/>
      <c r="AX243" s="1311"/>
      <c r="AY243" s="1311"/>
      <c r="AZ243" s="1311"/>
      <c r="BA243" s="1311"/>
      <c r="BB243" s="1311"/>
      <c r="BC243" s="1311"/>
      <c r="BD243" s="1311"/>
      <c r="BE243" s="1311"/>
      <c r="BF243" s="1311"/>
      <c r="BG243" s="1311"/>
      <c r="BH243" s="1311"/>
      <c r="BI243" s="1311"/>
      <c r="BJ243" s="1311"/>
      <c r="BK243" s="1311"/>
      <c r="BL243" s="1311"/>
      <c r="BM243" s="1311"/>
      <c r="BN243" s="1311"/>
      <c r="BO243" s="1311"/>
      <c r="BP243" s="1311"/>
      <c r="BQ243" s="1311"/>
      <c r="BR243" s="1311"/>
      <c r="BS243" s="1311"/>
      <c r="BT243" s="1311"/>
      <c r="BU243" s="1311"/>
      <c r="BV243" s="1311"/>
      <c r="BW243" s="1311"/>
      <c r="BX243" s="1311"/>
      <c r="BY243" s="1311"/>
      <c r="BZ243" s="1311"/>
      <c r="CA243" s="1311"/>
      <c r="CB243" s="1311"/>
      <c r="CC243" s="1311"/>
      <c r="CD243" s="1311"/>
      <c r="CE243" s="1311"/>
      <c r="CF243" s="1311"/>
    </row>
    <row r="244" spans="2:84" s="1344" customFormat="1">
      <c r="B244" s="1311"/>
      <c r="C244" s="1311"/>
      <c r="D244" s="1311"/>
      <c r="E244" s="1311"/>
      <c r="F244" s="1311"/>
      <c r="G244" s="1311"/>
      <c r="H244" s="1311"/>
      <c r="I244" s="1311"/>
      <c r="J244" s="1311"/>
      <c r="K244" s="1311"/>
      <c r="P244" s="204"/>
      <c r="Q244" s="1311"/>
      <c r="R244" s="1311"/>
      <c r="S244" s="1311"/>
      <c r="T244" s="1311"/>
      <c r="U244" s="1311"/>
      <c r="V244" s="1311"/>
      <c r="W244" s="1311"/>
      <c r="X244" s="1311"/>
      <c r="Y244" s="1311"/>
      <c r="Z244" s="1311"/>
      <c r="AA244" s="1311"/>
      <c r="AB244" s="1311"/>
      <c r="AC244" s="1311"/>
      <c r="AD244" s="1311"/>
      <c r="AE244" s="1311"/>
      <c r="AF244" s="1311"/>
      <c r="AG244" s="1311"/>
      <c r="AH244" s="1311"/>
      <c r="AI244" s="1311"/>
      <c r="AJ244" s="1311"/>
      <c r="AK244" s="1311"/>
      <c r="AL244" s="1311"/>
      <c r="AM244" s="1311"/>
      <c r="AN244" s="1311"/>
      <c r="AO244" s="1311"/>
      <c r="AP244" s="1311"/>
      <c r="AQ244" s="1311"/>
      <c r="AR244" s="1311"/>
      <c r="AS244" s="1311"/>
      <c r="AT244" s="1311"/>
      <c r="AU244" s="1311"/>
      <c r="AV244" s="1311"/>
      <c r="AW244" s="1311"/>
      <c r="AX244" s="1311"/>
      <c r="AY244" s="1311"/>
      <c r="AZ244" s="1311"/>
      <c r="BA244" s="1311"/>
      <c r="BB244" s="1311"/>
      <c r="BC244" s="1311"/>
      <c r="BD244" s="1311"/>
      <c r="BE244" s="1311"/>
      <c r="BF244" s="1311"/>
      <c r="BG244" s="1311"/>
      <c r="BH244" s="1311"/>
      <c r="BI244" s="1311"/>
      <c r="BJ244" s="1311"/>
      <c r="BK244" s="1311"/>
      <c r="BL244" s="1311"/>
      <c r="BM244" s="1311"/>
      <c r="BN244" s="1311"/>
      <c r="BO244" s="1311"/>
      <c r="BP244" s="1311"/>
      <c r="BQ244" s="1311"/>
      <c r="BR244" s="1311"/>
      <c r="BS244" s="1311"/>
      <c r="BT244" s="1311"/>
      <c r="BU244" s="1311"/>
      <c r="BV244" s="1311"/>
      <c r="BW244" s="1311"/>
      <c r="BX244" s="1311"/>
      <c r="BY244" s="1311"/>
      <c r="BZ244" s="1311"/>
      <c r="CA244" s="1311"/>
      <c r="CB244" s="1311"/>
      <c r="CC244" s="1311"/>
      <c r="CD244" s="1311"/>
      <c r="CE244" s="1311"/>
      <c r="CF244" s="1311"/>
    </row>
    <row r="245" spans="2:84" s="1344" customFormat="1">
      <c r="B245" s="1311"/>
      <c r="C245" s="1311"/>
      <c r="D245" s="1311"/>
      <c r="E245" s="1311"/>
      <c r="F245" s="1311"/>
      <c r="G245" s="1311"/>
      <c r="H245" s="1311"/>
      <c r="I245" s="1311"/>
      <c r="J245" s="1311"/>
      <c r="K245" s="1311"/>
      <c r="P245" s="204"/>
      <c r="Q245" s="1311"/>
      <c r="R245" s="1311"/>
      <c r="S245" s="1311"/>
      <c r="T245" s="1311"/>
      <c r="U245" s="1311"/>
      <c r="V245" s="1311"/>
      <c r="W245" s="1311"/>
      <c r="X245" s="1311"/>
      <c r="Y245" s="1311"/>
      <c r="Z245" s="1311"/>
      <c r="AA245" s="1311"/>
      <c r="AB245" s="1311"/>
      <c r="AC245" s="1311"/>
      <c r="AD245" s="1311"/>
      <c r="AE245" s="1311"/>
      <c r="AF245" s="1311"/>
      <c r="AG245" s="1311"/>
      <c r="AH245" s="1311"/>
      <c r="AI245" s="1311"/>
      <c r="AJ245" s="1311"/>
      <c r="AK245" s="1311"/>
      <c r="AL245" s="1311"/>
      <c r="AM245" s="1311"/>
      <c r="AN245" s="1311"/>
      <c r="AO245" s="1311"/>
      <c r="AP245" s="1311"/>
      <c r="AQ245" s="1311"/>
      <c r="AR245" s="1311"/>
      <c r="AS245" s="1311"/>
      <c r="AT245" s="1311"/>
      <c r="AU245" s="1311"/>
      <c r="AV245" s="1311"/>
      <c r="AW245" s="1311"/>
      <c r="AX245" s="1311"/>
      <c r="AY245" s="1311"/>
      <c r="AZ245" s="1311"/>
      <c r="BA245" s="1311"/>
      <c r="BB245" s="1311"/>
      <c r="BC245" s="1311"/>
      <c r="BD245" s="1311"/>
      <c r="BE245" s="1311"/>
      <c r="BF245" s="1311"/>
      <c r="BG245" s="1311"/>
      <c r="BH245" s="1311"/>
      <c r="BI245" s="1311"/>
      <c r="BJ245" s="1311"/>
      <c r="BK245" s="1311"/>
      <c r="BL245" s="1311"/>
      <c r="BM245" s="1311"/>
      <c r="BN245" s="1311"/>
      <c r="BO245" s="1311"/>
      <c r="BP245" s="1311"/>
      <c r="BQ245" s="1311"/>
      <c r="BR245" s="1311"/>
      <c r="BS245" s="1311"/>
      <c r="BT245" s="1311"/>
      <c r="BU245" s="1311"/>
      <c r="BV245" s="1311"/>
      <c r="BW245" s="1311"/>
      <c r="BX245" s="1311"/>
      <c r="BY245" s="1311"/>
      <c r="BZ245" s="1311"/>
      <c r="CA245" s="1311"/>
      <c r="CB245" s="1311"/>
      <c r="CC245" s="1311"/>
      <c r="CD245" s="1311"/>
      <c r="CE245" s="1311"/>
      <c r="CF245" s="1311"/>
    </row>
    <row r="246" spans="2:84" s="1344" customFormat="1">
      <c r="B246" s="1311"/>
      <c r="C246" s="1311"/>
      <c r="D246" s="1311"/>
      <c r="E246" s="1311"/>
      <c r="F246" s="1311"/>
      <c r="G246" s="1311"/>
      <c r="H246" s="1311"/>
      <c r="I246" s="1311"/>
      <c r="J246" s="1311"/>
      <c r="K246" s="1311"/>
      <c r="P246" s="204"/>
      <c r="Q246" s="1311"/>
      <c r="R246" s="1311"/>
      <c r="S246" s="1311"/>
      <c r="T246" s="1311"/>
      <c r="U246" s="1311"/>
      <c r="V246" s="1311"/>
      <c r="W246" s="1311"/>
      <c r="X246" s="1311"/>
      <c r="Y246" s="1311"/>
      <c r="Z246" s="1311"/>
      <c r="AA246" s="1311"/>
      <c r="AB246" s="1311"/>
      <c r="AC246" s="1311"/>
      <c r="AD246" s="1311"/>
      <c r="AE246" s="1311"/>
      <c r="AF246" s="1311"/>
      <c r="AG246" s="1311"/>
      <c r="AH246" s="1311"/>
      <c r="AI246" s="1311"/>
      <c r="AJ246" s="1311"/>
      <c r="AK246" s="1311"/>
      <c r="AL246" s="1311"/>
      <c r="AM246" s="1311"/>
      <c r="AN246" s="1311"/>
      <c r="AO246" s="1311"/>
      <c r="AP246" s="1311"/>
      <c r="AQ246" s="1311"/>
      <c r="AR246" s="1311"/>
      <c r="AS246" s="1311"/>
      <c r="AT246" s="1311"/>
      <c r="AU246" s="1311"/>
      <c r="AV246" s="1311"/>
      <c r="AW246" s="1311"/>
      <c r="AX246" s="1311"/>
      <c r="AY246" s="1311"/>
      <c r="AZ246" s="1311"/>
      <c r="BA246" s="1311"/>
      <c r="BB246" s="1311"/>
      <c r="BC246" s="1311"/>
      <c r="BD246" s="1311"/>
      <c r="BE246" s="1311"/>
      <c r="BF246" s="1311"/>
      <c r="BG246" s="1311"/>
      <c r="BH246" s="1311"/>
      <c r="BI246" s="1311"/>
      <c r="BJ246" s="1311"/>
      <c r="BK246" s="1311"/>
      <c r="BL246" s="1311"/>
      <c r="BM246" s="1311"/>
      <c r="BN246" s="1311"/>
      <c r="BO246" s="1311"/>
      <c r="BP246" s="1311"/>
      <c r="BQ246" s="1311"/>
      <c r="BR246" s="1311"/>
      <c r="BS246" s="1311"/>
      <c r="BT246" s="1311"/>
      <c r="BU246" s="1311"/>
      <c r="BV246" s="1311"/>
      <c r="BW246" s="1311"/>
      <c r="BX246" s="1311"/>
      <c r="BY246" s="1311"/>
      <c r="BZ246" s="1311"/>
      <c r="CA246" s="1311"/>
      <c r="CB246" s="1311"/>
      <c r="CC246" s="1311"/>
      <c r="CD246" s="1311"/>
      <c r="CE246" s="1311"/>
      <c r="CF246" s="1311"/>
    </row>
    <row r="247" spans="2:84" s="1344" customFormat="1">
      <c r="B247" s="1311"/>
      <c r="C247" s="1311"/>
      <c r="D247" s="1311"/>
      <c r="E247" s="1311"/>
      <c r="F247" s="1311"/>
      <c r="G247" s="1311"/>
      <c r="H247" s="1311"/>
      <c r="I247" s="1311"/>
      <c r="J247" s="1311"/>
      <c r="K247" s="1311"/>
      <c r="P247" s="204"/>
      <c r="Q247" s="1311"/>
      <c r="R247" s="1311"/>
      <c r="S247" s="1311"/>
      <c r="T247" s="1311"/>
      <c r="U247" s="1311"/>
      <c r="V247" s="1311"/>
      <c r="W247" s="1311"/>
      <c r="X247" s="1311"/>
      <c r="Y247" s="1311"/>
      <c r="Z247" s="1311"/>
      <c r="AA247" s="1311"/>
      <c r="AB247" s="1311"/>
      <c r="AC247" s="1311"/>
      <c r="AD247" s="1311"/>
      <c r="AE247" s="1311"/>
      <c r="AF247" s="1311"/>
      <c r="AG247" s="1311"/>
      <c r="AH247" s="1311"/>
      <c r="AI247" s="1311"/>
      <c r="AJ247" s="1311"/>
      <c r="AK247" s="1311"/>
      <c r="AL247" s="1311"/>
      <c r="AM247" s="1311"/>
      <c r="AN247" s="1311"/>
      <c r="AO247" s="1311"/>
      <c r="AP247" s="1311"/>
      <c r="AQ247" s="1311"/>
      <c r="AR247" s="1311"/>
      <c r="AS247" s="1311"/>
      <c r="AT247" s="1311"/>
      <c r="AU247" s="1311"/>
      <c r="AV247" s="1311"/>
      <c r="AW247" s="1311"/>
      <c r="AX247" s="1311"/>
      <c r="AY247" s="1311"/>
      <c r="AZ247" s="1311"/>
      <c r="BA247" s="1311"/>
      <c r="BB247" s="1311"/>
      <c r="BC247" s="1311"/>
      <c r="BD247" s="1311"/>
      <c r="BE247" s="1311"/>
      <c r="BF247" s="1311"/>
      <c r="BG247" s="1311"/>
      <c r="BH247" s="1311"/>
      <c r="BI247" s="1311"/>
      <c r="BJ247" s="1311"/>
      <c r="BK247" s="1311"/>
      <c r="BL247" s="1311"/>
      <c r="BM247" s="1311"/>
      <c r="BN247" s="1311"/>
      <c r="BO247" s="1311"/>
      <c r="BP247" s="1311"/>
      <c r="BQ247" s="1311"/>
      <c r="BR247" s="1311"/>
      <c r="BS247" s="1311"/>
      <c r="BT247" s="1311"/>
      <c r="BU247" s="1311"/>
      <c r="BV247" s="1311"/>
      <c r="BW247" s="1311"/>
      <c r="BX247" s="1311"/>
      <c r="BY247" s="1311"/>
      <c r="BZ247" s="1311"/>
      <c r="CA247" s="1311"/>
      <c r="CB247" s="1311"/>
      <c r="CC247" s="1311"/>
      <c r="CD247" s="1311"/>
      <c r="CE247" s="1311"/>
      <c r="CF247" s="1311"/>
    </row>
    <row r="248" spans="2:84" s="1344" customFormat="1">
      <c r="B248" s="1311"/>
      <c r="C248" s="1311"/>
      <c r="D248" s="1311"/>
      <c r="E248" s="1311"/>
      <c r="F248" s="1311"/>
      <c r="G248" s="1311"/>
      <c r="H248" s="1311"/>
      <c r="I248" s="1311"/>
      <c r="J248" s="1311"/>
      <c r="K248" s="1311"/>
      <c r="P248" s="204"/>
      <c r="Q248" s="1311"/>
      <c r="R248" s="1311"/>
      <c r="S248" s="1311"/>
      <c r="T248" s="1311"/>
      <c r="U248" s="1311"/>
      <c r="V248" s="1311"/>
      <c r="W248" s="1311"/>
      <c r="X248" s="1311"/>
      <c r="Y248" s="1311"/>
      <c r="Z248" s="1311"/>
      <c r="AA248" s="1311"/>
      <c r="AB248" s="1311"/>
      <c r="AC248" s="1311"/>
      <c r="AD248" s="1311"/>
      <c r="AE248" s="1311"/>
      <c r="AF248" s="1311"/>
      <c r="AG248" s="1311"/>
      <c r="AH248" s="1311"/>
      <c r="AI248" s="1311"/>
      <c r="AJ248" s="1311"/>
      <c r="AK248" s="1311"/>
      <c r="AL248" s="1311"/>
      <c r="AM248" s="1311"/>
      <c r="AN248" s="1311"/>
      <c r="AO248" s="1311"/>
      <c r="AP248" s="1311"/>
      <c r="AQ248" s="1311"/>
      <c r="AR248" s="1311"/>
      <c r="AS248" s="1311"/>
      <c r="AT248" s="1311"/>
      <c r="AU248" s="1311"/>
      <c r="AV248" s="1311"/>
      <c r="AW248" s="1311"/>
      <c r="AX248" s="1311"/>
      <c r="AY248" s="1311"/>
      <c r="AZ248" s="1311"/>
      <c r="BA248" s="1311"/>
      <c r="BB248" s="1311"/>
      <c r="BC248" s="1311"/>
      <c r="BD248" s="1311"/>
      <c r="BE248" s="1311"/>
      <c r="BF248" s="1311"/>
      <c r="BG248" s="1311"/>
      <c r="BH248" s="1311"/>
      <c r="BI248" s="1311"/>
      <c r="BJ248" s="1311"/>
      <c r="BK248" s="1311"/>
      <c r="BL248" s="1311"/>
      <c r="BM248" s="1311"/>
      <c r="BN248" s="1311"/>
      <c r="BO248" s="1311"/>
      <c r="BP248" s="1311"/>
      <c r="BQ248" s="1311"/>
      <c r="BR248" s="1311"/>
      <c r="BS248" s="1311"/>
      <c r="BT248" s="1311"/>
      <c r="BU248" s="1311"/>
      <c r="BV248" s="1311"/>
      <c r="BW248" s="1311"/>
      <c r="BX248" s="1311"/>
      <c r="BY248" s="1311"/>
      <c r="BZ248" s="1311"/>
      <c r="CA248" s="1311"/>
      <c r="CB248" s="1311"/>
      <c r="CC248" s="1311"/>
      <c r="CD248" s="1311"/>
      <c r="CE248" s="1311"/>
      <c r="CF248" s="1311"/>
    </row>
    <row r="249" spans="2:84" s="1344" customFormat="1">
      <c r="B249" s="1311"/>
      <c r="C249" s="1311"/>
      <c r="D249" s="1311"/>
      <c r="E249" s="1311"/>
      <c r="F249" s="1311"/>
      <c r="G249" s="1311"/>
      <c r="H249" s="1311"/>
      <c r="I249" s="1311"/>
      <c r="J249" s="1311"/>
      <c r="K249" s="1311"/>
      <c r="P249" s="204"/>
      <c r="Q249" s="1311"/>
      <c r="R249" s="1311"/>
      <c r="S249" s="1311"/>
      <c r="T249" s="1311"/>
      <c r="U249" s="1311"/>
      <c r="V249" s="1311"/>
      <c r="W249" s="1311"/>
      <c r="X249" s="1311"/>
      <c r="Y249" s="1311"/>
      <c r="Z249" s="1311"/>
      <c r="AA249" s="1311"/>
      <c r="AB249" s="1311"/>
      <c r="AC249" s="1311"/>
      <c r="AD249" s="1311"/>
      <c r="AE249" s="1311"/>
      <c r="AF249" s="1311"/>
      <c r="AG249" s="1311"/>
      <c r="AH249" s="1311"/>
      <c r="AI249" s="1311"/>
      <c r="AJ249" s="1311"/>
      <c r="AK249" s="1311"/>
      <c r="AL249" s="1311"/>
      <c r="AM249" s="1311"/>
      <c r="AN249" s="1311"/>
      <c r="AO249" s="1311"/>
      <c r="AP249" s="1311"/>
      <c r="AQ249" s="1311"/>
      <c r="AR249" s="1311"/>
      <c r="AS249" s="1311"/>
      <c r="AT249" s="1311"/>
      <c r="AU249" s="1311"/>
      <c r="AV249" s="1311"/>
      <c r="AW249" s="1311"/>
      <c r="AX249" s="1311"/>
      <c r="AY249" s="1311"/>
      <c r="AZ249" s="1311"/>
      <c r="BA249" s="1311"/>
      <c r="BB249" s="1311"/>
      <c r="BC249" s="1311"/>
      <c r="BD249" s="1311"/>
      <c r="BE249" s="1311"/>
      <c r="BF249" s="1311"/>
      <c r="BG249" s="1311"/>
      <c r="BH249" s="1311"/>
      <c r="BI249" s="1311"/>
      <c r="BJ249" s="1311"/>
      <c r="BK249" s="1311"/>
      <c r="BL249" s="1311"/>
      <c r="BM249" s="1311"/>
      <c r="BN249" s="1311"/>
      <c r="BO249" s="1311"/>
      <c r="BP249" s="1311"/>
      <c r="BQ249" s="1311"/>
      <c r="BR249" s="1311"/>
      <c r="BS249" s="1311"/>
      <c r="BT249" s="1311"/>
      <c r="BU249" s="1311"/>
      <c r="BV249" s="1311"/>
      <c r="BW249" s="1311"/>
      <c r="BX249" s="1311"/>
      <c r="BY249" s="1311"/>
      <c r="BZ249" s="1311"/>
      <c r="CA249" s="1311"/>
      <c r="CB249" s="1311"/>
      <c r="CC249" s="1311"/>
      <c r="CD249" s="1311"/>
      <c r="CE249" s="1311"/>
      <c r="CF249" s="1311"/>
    </row>
    <row r="250" spans="2:84" s="1344" customFormat="1">
      <c r="B250" s="1311"/>
      <c r="C250" s="1311"/>
      <c r="D250" s="1311"/>
      <c r="E250" s="1311"/>
      <c r="F250" s="1311"/>
      <c r="G250" s="1311"/>
      <c r="H250" s="1311"/>
      <c r="I250" s="1311"/>
      <c r="J250" s="1311"/>
      <c r="K250" s="1311"/>
      <c r="P250" s="204"/>
      <c r="Q250" s="1311"/>
      <c r="R250" s="1311"/>
      <c r="S250" s="1311"/>
      <c r="T250" s="1311"/>
      <c r="U250" s="1311"/>
      <c r="V250" s="1311"/>
      <c r="W250" s="1311"/>
      <c r="X250" s="1311"/>
      <c r="Y250" s="1311"/>
      <c r="Z250" s="1311"/>
      <c r="AA250" s="1311"/>
      <c r="AB250" s="1311"/>
      <c r="AC250" s="1311"/>
      <c r="AD250" s="1311"/>
      <c r="AE250" s="1311"/>
      <c r="AF250" s="1311"/>
      <c r="AG250" s="1311"/>
      <c r="AH250" s="1311"/>
      <c r="AI250" s="1311"/>
      <c r="AJ250" s="1311"/>
      <c r="AK250" s="1311"/>
      <c r="AL250" s="1311"/>
      <c r="AM250" s="1311"/>
      <c r="AN250" s="1311"/>
      <c r="AO250" s="1311"/>
      <c r="AP250" s="1311"/>
      <c r="AQ250" s="1311"/>
      <c r="AR250" s="1311"/>
      <c r="AS250" s="1311"/>
      <c r="AT250" s="1311"/>
      <c r="AU250" s="1311"/>
      <c r="AV250" s="1311"/>
      <c r="AW250" s="1311"/>
      <c r="AX250" s="1311"/>
      <c r="AY250" s="1311"/>
      <c r="AZ250" s="1311"/>
      <c r="BA250" s="1311"/>
      <c r="BB250" s="1311"/>
      <c r="BC250" s="1311"/>
      <c r="BD250" s="1311"/>
      <c r="BE250" s="1311"/>
      <c r="BF250" s="1311"/>
      <c r="BG250" s="1311"/>
      <c r="BH250" s="1311"/>
      <c r="BI250" s="1311"/>
      <c r="BJ250" s="1311"/>
      <c r="BK250" s="1311"/>
      <c r="BL250" s="1311"/>
      <c r="BM250" s="1311"/>
      <c r="BN250" s="1311"/>
      <c r="BO250" s="1311"/>
      <c r="BP250" s="1311"/>
      <c r="BQ250" s="1311"/>
      <c r="BR250" s="1311"/>
      <c r="BS250" s="1311"/>
      <c r="BT250" s="1311"/>
      <c r="BU250" s="1311"/>
      <c r="BV250" s="1311"/>
      <c r="BW250" s="1311"/>
      <c r="BX250" s="1311"/>
      <c r="BY250" s="1311"/>
      <c r="BZ250" s="1311"/>
      <c r="CA250" s="1311"/>
      <c r="CB250" s="1311"/>
      <c r="CC250" s="1311"/>
      <c r="CD250" s="1311"/>
      <c r="CE250" s="1311"/>
      <c r="CF250" s="1311"/>
    </row>
    <row r="251" spans="2:84" s="1344" customFormat="1">
      <c r="B251" s="1311"/>
      <c r="C251" s="1311"/>
      <c r="D251" s="1311"/>
      <c r="E251" s="1311"/>
      <c r="F251" s="1311"/>
      <c r="G251" s="1311"/>
      <c r="H251" s="1311"/>
      <c r="I251" s="1311"/>
      <c r="J251" s="1311"/>
      <c r="K251" s="1311"/>
      <c r="P251" s="204"/>
      <c r="Q251" s="1311"/>
      <c r="R251" s="1311"/>
      <c r="S251" s="1311"/>
      <c r="T251" s="1311"/>
      <c r="U251" s="1311"/>
      <c r="V251" s="1311"/>
      <c r="W251" s="1311"/>
      <c r="X251" s="1311"/>
      <c r="Y251" s="1311"/>
      <c r="Z251" s="1311"/>
      <c r="AA251" s="1311"/>
      <c r="AB251" s="1311"/>
      <c r="AC251" s="1311"/>
      <c r="AD251" s="1311"/>
      <c r="AE251" s="1311"/>
      <c r="AF251" s="1311"/>
      <c r="AG251" s="1311"/>
      <c r="AH251" s="1311"/>
      <c r="AI251" s="1311"/>
      <c r="AJ251" s="1311"/>
      <c r="AK251" s="1311"/>
      <c r="AL251" s="1311"/>
      <c r="AM251" s="1311"/>
      <c r="AN251" s="1311"/>
      <c r="AO251" s="1311"/>
      <c r="AP251" s="1311"/>
      <c r="AQ251" s="1311"/>
      <c r="AR251" s="1311"/>
      <c r="AS251" s="1311"/>
      <c r="AT251" s="1311"/>
      <c r="AU251" s="1311"/>
      <c r="AV251" s="1311"/>
      <c r="AW251" s="1311"/>
      <c r="AX251" s="1311"/>
      <c r="AY251" s="1311"/>
      <c r="AZ251" s="1311"/>
      <c r="BA251" s="1311"/>
      <c r="BB251" s="1311"/>
      <c r="BC251" s="1311"/>
      <c r="BD251" s="1311"/>
      <c r="BE251" s="1311"/>
      <c r="BF251" s="1311"/>
      <c r="BG251" s="1311"/>
      <c r="BH251" s="1311"/>
      <c r="BI251" s="1311"/>
      <c r="BJ251" s="1311"/>
      <c r="BK251" s="1311"/>
      <c r="BL251" s="1311"/>
      <c r="BM251" s="1311"/>
      <c r="BN251" s="1311"/>
      <c r="BO251" s="1311"/>
      <c r="BP251" s="1311"/>
      <c r="BQ251" s="1311"/>
      <c r="BR251" s="1311"/>
      <c r="BS251" s="1311"/>
      <c r="BT251" s="1311"/>
      <c r="BU251" s="1311"/>
      <c r="BV251" s="1311"/>
      <c r="BW251" s="1311"/>
      <c r="BX251" s="1311"/>
      <c r="BY251" s="1311"/>
      <c r="BZ251" s="1311"/>
      <c r="CA251" s="1311"/>
      <c r="CB251" s="1311"/>
      <c r="CC251" s="1311"/>
      <c r="CD251" s="1311"/>
      <c r="CE251" s="1311"/>
      <c r="CF251" s="1311"/>
    </row>
    <row r="252" spans="2:84" s="1344" customFormat="1">
      <c r="B252" s="1311"/>
      <c r="C252" s="1311"/>
      <c r="D252" s="1311"/>
      <c r="E252" s="1311"/>
      <c r="F252" s="1311"/>
      <c r="G252" s="1311"/>
      <c r="H252" s="1311"/>
      <c r="I252" s="1311"/>
      <c r="J252" s="1311"/>
      <c r="K252" s="1311"/>
      <c r="P252" s="204"/>
      <c r="Q252" s="1311"/>
      <c r="R252" s="1311"/>
      <c r="S252" s="1311"/>
      <c r="T252" s="1311"/>
      <c r="U252" s="1311"/>
      <c r="V252" s="1311"/>
      <c r="W252" s="1311"/>
      <c r="X252" s="1311"/>
      <c r="Y252" s="1311"/>
      <c r="Z252" s="1311"/>
      <c r="AA252" s="1311"/>
      <c r="AB252" s="1311"/>
      <c r="AC252" s="1311"/>
      <c r="AD252" s="1311"/>
      <c r="AE252" s="1311"/>
      <c r="AF252" s="1311"/>
      <c r="AG252" s="1311"/>
      <c r="AH252" s="1311"/>
      <c r="AI252" s="1311"/>
      <c r="AJ252" s="1311"/>
      <c r="AK252" s="1311"/>
      <c r="AL252" s="1311"/>
      <c r="AM252" s="1311"/>
      <c r="AN252" s="1311"/>
      <c r="AO252" s="1311"/>
      <c r="AP252" s="1311"/>
      <c r="AQ252" s="1311"/>
      <c r="AR252" s="1311"/>
      <c r="AS252" s="1311"/>
      <c r="AT252" s="1311"/>
      <c r="AU252" s="1311"/>
      <c r="AV252" s="1311"/>
      <c r="AW252" s="1311"/>
      <c r="AX252" s="1311"/>
      <c r="AY252" s="1311"/>
      <c r="AZ252" s="1311"/>
      <c r="BA252" s="1311"/>
      <c r="BB252" s="1311"/>
      <c r="BC252" s="1311"/>
      <c r="BD252" s="1311"/>
      <c r="BE252" s="1311"/>
      <c r="BF252" s="1311"/>
      <c r="BG252" s="1311"/>
      <c r="BH252" s="1311"/>
      <c r="BI252" s="1311"/>
      <c r="BJ252" s="1311"/>
      <c r="BK252" s="1311"/>
      <c r="BL252" s="1311"/>
      <c r="BM252" s="1311"/>
      <c r="BN252" s="1311"/>
      <c r="BO252" s="1311"/>
      <c r="BP252" s="1311"/>
      <c r="BQ252" s="1311"/>
      <c r="BR252" s="1311"/>
      <c r="BS252" s="1311"/>
      <c r="BT252" s="1311"/>
      <c r="BU252" s="1311"/>
      <c r="BV252" s="1311"/>
      <c r="BW252" s="1311"/>
      <c r="BX252" s="1311"/>
      <c r="BY252" s="1311"/>
      <c r="BZ252" s="1311"/>
      <c r="CA252" s="1311"/>
      <c r="CB252" s="1311"/>
      <c r="CC252" s="1311"/>
      <c r="CD252" s="1311"/>
      <c r="CE252" s="1311"/>
      <c r="CF252" s="1311"/>
    </row>
    <row r="253" spans="2:84" s="1344" customFormat="1">
      <c r="B253" s="1311"/>
      <c r="C253" s="1311"/>
      <c r="D253" s="1311"/>
      <c r="E253" s="1311"/>
      <c r="F253" s="1311"/>
      <c r="G253" s="1311"/>
      <c r="H253" s="1311"/>
      <c r="I253" s="1311"/>
      <c r="J253" s="1311"/>
      <c r="K253" s="1311"/>
      <c r="P253" s="204"/>
      <c r="Q253" s="1311"/>
      <c r="R253" s="1311"/>
      <c r="S253" s="1311"/>
      <c r="T253" s="1311"/>
      <c r="U253" s="1311"/>
      <c r="V253" s="1311"/>
      <c r="W253" s="1311"/>
      <c r="X253" s="1311"/>
      <c r="Y253" s="1311"/>
      <c r="Z253" s="1311"/>
      <c r="AA253" s="1311"/>
      <c r="AB253" s="1311"/>
      <c r="AC253" s="1311"/>
      <c r="AD253" s="1311"/>
      <c r="AE253" s="1311"/>
      <c r="AF253" s="1311"/>
      <c r="AG253" s="1311"/>
      <c r="AH253" s="1311"/>
      <c r="AI253" s="1311"/>
      <c r="AJ253" s="1311"/>
      <c r="AK253" s="1311"/>
      <c r="AL253" s="1311"/>
      <c r="AM253" s="1311"/>
      <c r="AN253" s="1311"/>
      <c r="AO253" s="1311"/>
      <c r="AP253" s="1311"/>
      <c r="AQ253" s="1311"/>
      <c r="AR253" s="1311"/>
      <c r="AS253" s="1311"/>
      <c r="AT253" s="1311"/>
      <c r="AU253" s="1311"/>
      <c r="AV253" s="1311"/>
      <c r="AW253" s="1311"/>
      <c r="AX253" s="1311"/>
      <c r="AY253" s="1311"/>
      <c r="AZ253" s="1311"/>
      <c r="BA253" s="1311"/>
      <c r="BB253" s="1311"/>
      <c r="BC253" s="1311"/>
      <c r="BD253" s="1311"/>
      <c r="BE253" s="1311"/>
      <c r="BF253" s="1311"/>
      <c r="BG253" s="1311"/>
      <c r="BH253" s="1311"/>
      <c r="BI253" s="1311"/>
      <c r="BJ253" s="1311"/>
      <c r="BK253" s="1311"/>
      <c r="BL253" s="1311"/>
      <c r="BM253" s="1311"/>
      <c r="BN253" s="1311"/>
      <c r="BO253" s="1311"/>
      <c r="BP253" s="1311"/>
      <c r="BQ253" s="1311"/>
      <c r="BR253" s="1311"/>
      <c r="BS253" s="1311"/>
      <c r="BT253" s="1311"/>
      <c r="BU253" s="1311"/>
      <c r="BV253" s="1311"/>
      <c r="BW253" s="1311"/>
      <c r="BX253" s="1311"/>
      <c r="BY253" s="1311"/>
      <c r="BZ253" s="1311"/>
      <c r="CA253" s="1311"/>
      <c r="CB253" s="1311"/>
      <c r="CC253" s="1311"/>
      <c r="CD253" s="1311"/>
      <c r="CE253" s="1311"/>
      <c r="CF253" s="1311"/>
    </row>
    <row r="254" spans="2:84" s="1344" customFormat="1">
      <c r="B254" s="1311"/>
      <c r="C254" s="1311"/>
      <c r="D254" s="1311"/>
      <c r="E254" s="1311"/>
      <c r="F254" s="1311"/>
      <c r="G254" s="1311"/>
      <c r="H254" s="1311"/>
      <c r="I254" s="1311"/>
      <c r="J254" s="1311"/>
      <c r="K254" s="1311"/>
      <c r="P254" s="204"/>
      <c r="Q254" s="1311"/>
      <c r="R254" s="1311"/>
      <c r="S254" s="1311"/>
      <c r="T254" s="1311"/>
      <c r="U254" s="1311"/>
      <c r="V254" s="1311"/>
      <c r="W254" s="1311"/>
      <c r="X254" s="1311"/>
      <c r="Y254" s="1311"/>
      <c r="Z254" s="1311"/>
      <c r="AA254" s="1311"/>
      <c r="AB254" s="1311"/>
      <c r="AC254" s="1311"/>
      <c r="AD254" s="1311"/>
      <c r="AE254" s="1311"/>
      <c r="AF254" s="1311"/>
      <c r="AG254" s="1311"/>
      <c r="AH254" s="1311"/>
      <c r="AI254" s="1311"/>
      <c r="AJ254" s="1311"/>
      <c r="AK254" s="1311"/>
      <c r="AL254" s="1311"/>
      <c r="AM254" s="1311"/>
      <c r="AN254" s="1311"/>
      <c r="AO254" s="1311"/>
      <c r="AP254" s="1311"/>
      <c r="AQ254" s="1311"/>
      <c r="AR254" s="1311"/>
      <c r="AS254" s="1311"/>
      <c r="AT254" s="1311"/>
      <c r="AU254" s="1311"/>
      <c r="AV254" s="1311"/>
      <c r="AW254" s="1311"/>
      <c r="AX254" s="1311"/>
      <c r="AY254" s="1311"/>
      <c r="AZ254" s="1311"/>
      <c r="BA254" s="1311"/>
      <c r="BB254" s="1311"/>
      <c r="BC254" s="1311"/>
      <c r="BD254" s="1311"/>
      <c r="BE254" s="1311"/>
      <c r="BF254" s="1311"/>
      <c r="BG254" s="1311"/>
      <c r="BH254" s="1311"/>
      <c r="BI254" s="1311"/>
      <c r="BJ254" s="1311"/>
      <c r="BK254" s="1311"/>
      <c r="BL254" s="1311"/>
      <c r="BM254" s="1311"/>
      <c r="BN254" s="1311"/>
      <c r="BO254" s="1311"/>
      <c r="BP254" s="1311"/>
      <c r="BQ254" s="1311"/>
      <c r="BR254" s="1311"/>
      <c r="BS254" s="1311"/>
      <c r="BT254" s="1311"/>
      <c r="BU254" s="1311"/>
      <c r="BV254" s="1311"/>
      <c r="BW254" s="1311"/>
      <c r="BX254" s="1311"/>
      <c r="BY254" s="1311"/>
      <c r="BZ254" s="1311"/>
      <c r="CA254" s="1311"/>
      <c r="CB254" s="1311"/>
      <c r="CC254" s="1311"/>
      <c r="CD254" s="1311"/>
      <c r="CE254" s="1311"/>
      <c r="CF254" s="1311"/>
    </row>
    <row r="255" spans="2:84" s="1344" customFormat="1">
      <c r="B255" s="1311"/>
      <c r="C255" s="1311"/>
      <c r="D255" s="1311"/>
      <c r="E255" s="1311"/>
      <c r="F255" s="1311"/>
      <c r="G255" s="1311"/>
      <c r="H255" s="1311"/>
      <c r="I255" s="1311"/>
      <c r="J255" s="1311"/>
      <c r="K255" s="1311"/>
      <c r="P255" s="204"/>
      <c r="Q255" s="1311"/>
      <c r="R255" s="1311"/>
      <c r="S255" s="1311"/>
      <c r="T255" s="1311"/>
      <c r="U255" s="1311"/>
      <c r="V255" s="1311"/>
      <c r="W255" s="1311"/>
      <c r="X255" s="1311"/>
      <c r="Y255" s="1311"/>
      <c r="Z255" s="1311"/>
      <c r="AA255" s="1311"/>
      <c r="AB255" s="1311"/>
      <c r="AC255" s="1311"/>
      <c r="AD255" s="1311"/>
      <c r="AE255" s="1311"/>
      <c r="AF255" s="1311"/>
      <c r="AG255" s="1311"/>
      <c r="AH255" s="1311"/>
      <c r="AI255" s="1311"/>
      <c r="AJ255" s="1311"/>
      <c r="AK255" s="1311"/>
      <c r="AL255" s="1311"/>
      <c r="AM255" s="1311"/>
      <c r="AN255" s="1311"/>
      <c r="AO255" s="1311"/>
      <c r="AP255" s="1311"/>
      <c r="AQ255" s="1311"/>
      <c r="AR255" s="1311"/>
      <c r="AS255" s="1311"/>
      <c r="AT255" s="1311"/>
      <c r="AU255" s="1311"/>
      <c r="AV255" s="1311"/>
      <c r="AW255" s="1311"/>
      <c r="AX255" s="1311"/>
      <c r="AY255" s="1311"/>
      <c r="AZ255" s="1311"/>
      <c r="BA255" s="1311"/>
      <c r="BB255" s="1311"/>
      <c r="BC255" s="1311"/>
      <c r="BD255" s="1311"/>
      <c r="BE255" s="1311"/>
      <c r="BF255" s="1311"/>
      <c r="BG255" s="1311"/>
      <c r="BH255" s="1311"/>
      <c r="BI255" s="1311"/>
      <c r="BJ255" s="1311"/>
      <c r="BK255" s="1311"/>
      <c r="BL255" s="1311"/>
      <c r="BM255" s="1311"/>
      <c r="BN255" s="1311"/>
      <c r="BO255" s="1311"/>
      <c r="BP255" s="1311"/>
      <c r="BQ255" s="1311"/>
      <c r="BR255" s="1311"/>
      <c r="BS255" s="1311"/>
      <c r="BT255" s="1311"/>
      <c r="BU255" s="1311"/>
      <c r="BV255" s="1311"/>
      <c r="BW255" s="1311"/>
      <c r="BX255" s="1311"/>
      <c r="BY255" s="1311"/>
      <c r="BZ255" s="1311"/>
      <c r="CA255" s="1311"/>
      <c r="CB255" s="1311"/>
      <c r="CC255" s="1311"/>
      <c r="CD255" s="1311"/>
      <c r="CE255" s="1311"/>
      <c r="CF255" s="1311"/>
    </row>
    <row r="256" spans="2:84" s="1344" customFormat="1">
      <c r="B256" s="1311"/>
      <c r="C256" s="1311"/>
      <c r="D256" s="1311"/>
      <c r="E256" s="1311"/>
      <c r="F256" s="1311"/>
      <c r="G256" s="1311"/>
      <c r="H256" s="1311"/>
      <c r="I256" s="1311"/>
      <c r="J256" s="1311"/>
      <c r="K256" s="1311"/>
      <c r="P256" s="204"/>
      <c r="Q256" s="1311"/>
      <c r="R256" s="1311"/>
      <c r="S256" s="1311"/>
      <c r="T256" s="1311"/>
      <c r="U256" s="1311"/>
      <c r="V256" s="1311"/>
      <c r="W256" s="1311"/>
      <c r="X256" s="1311"/>
      <c r="Y256" s="1311"/>
      <c r="Z256" s="1311"/>
      <c r="AA256" s="1311"/>
      <c r="AB256" s="1311"/>
      <c r="AC256" s="1311"/>
      <c r="AD256" s="1311"/>
      <c r="AE256" s="1311"/>
      <c r="AF256" s="1311"/>
      <c r="AG256" s="1311"/>
      <c r="AH256" s="1311"/>
      <c r="AI256" s="1311"/>
      <c r="AJ256" s="1311"/>
      <c r="AK256" s="1311"/>
      <c r="AL256" s="1311"/>
      <c r="AM256" s="1311"/>
      <c r="AN256" s="1311"/>
      <c r="AO256" s="1311"/>
      <c r="AP256" s="1311"/>
      <c r="AQ256" s="1311"/>
      <c r="AR256" s="1311"/>
      <c r="AS256" s="1311"/>
      <c r="AT256" s="1311"/>
      <c r="AU256" s="1311"/>
      <c r="AV256" s="1311"/>
      <c r="AW256" s="1311"/>
      <c r="AX256" s="1311"/>
      <c r="AY256" s="1311"/>
      <c r="AZ256" s="1311"/>
      <c r="BA256" s="1311"/>
      <c r="BB256" s="1311"/>
      <c r="BC256" s="1311"/>
      <c r="BD256" s="1311"/>
      <c r="BE256" s="1311"/>
      <c r="BF256" s="1311"/>
      <c r="BG256" s="1311"/>
      <c r="BH256" s="1311"/>
      <c r="BI256" s="1311"/>
      <c r="BJ256" s="1311"/>
      <c r="BK256" s="1311"/>
      <c r="BL256" s="1311"/>
      <c r="BM256" s="1311"/>
      <c r="BN256" s="1311"/>
      <c r="BO256" s="1311"/>
      <c r="BP256" s="1311"/>
      <c r="BQ256" s="1311"/>
      <c r="BR256" s="1311"/>
      <c r="BS256" s="1311"/>
      <c r="BT256" s="1311"/>
      <c r="BU256" s="1311"/>
      <c r="BV256" s="1311"/>
      <c r="BW256" s="1311"/>
      <c r="BX256" s="1311"/>
      <c r="BY256" s="1311"/>
      <c r="BZ256" s="1311"/>
      <c r="CA256" s="1311"/>
      <c r="CB256" s="1311"/>
      <c r="CC256" s="1311"/>
      <c r="CD256" s="1311"/>
      <c r="CE256" s="1311"/>
      <c r="CF256" s="1311"/>
    </row>
    <row r="257" spans="2:84" s="1344" customFormat="1">
      <c r="B257" s="1311"/>
      <c r="C257" s="1311"/>
      <c r="D257" s="1311"/>
      <c r="E257" s="1311"/>
      <c r="F257" s="1311"/>
      <c r="G257" s="1311"/>
      <c r="H257" s="1311"/>
      <c r="I257" s="1311"/>
      <c r="J257" s="1311"/>
      <c r="K257" s="1311"/>
      <c r="P257" s="204"/>
      <c r="Q257" s="1311"/>
      <c r="R257" s="1311"/>
      <c r="S257" s="1311"/>
      <c r="T257" s="1311"/>
      <c r="U257" s="1311"/>
      <c r="V257" s="1311"/>
      <c r="W257" s="1311"/>
      <c r="X257" s="1311"/>
      <c r="Y257" s="1311"/>
      <c r="Z257" s="1311"/>
      <c r="AA257" s="1311"/>
      <c r="AB257" s="1311"/>
      <c r="AC257" s="1311"/>
      <c r="AD257" s="1311"/>
      <c r="AE257" s="1311"/>
      <c r="AF257" s="1311"/>
      <c r="AG257" s="1311"/>
      <c r="AH257" s="1311"/>
      <c r="AI257" s="1311"/>
      <c r="AJ257" s="1311"/>
      <c r="AK257" s="1311"/>
      <c r="AL257" s="1311"/>
      <c r="AM257" s="1311"/>
      <c r="AN257" s="1311"/>
      <c r="AO257" s="1311"/>
      <c r="AP257" s="1311"/>
      <c r="AQ257" s="1311"/>
      <c r="AR257" s="1311"/>
      <c r="AS257" s="1311"/>
      <c r="AT257" s="1311"/>
      <c r="AU257" s="1311"/>
      <c r="AV257" s="1311"/>
      <c r="AW257" s="1311"/>
      <c r="AX257" s="1311"/>
      <c r="AY257" s="1311"/>
      <c r="AZ257" s="1311"/>
      <c r="BA257" s="1311"/>
      <c r="BB257" s="1311"/>
      <c r="BC257" s="1311"/>
      <c r="BD257" s="1311"/>
      <c r="BE257" s="1311"/>
      <c r="BF257" s="1311"/>
      <c r="BG257" s="1311"/>
      <c r="BH257" s="1311"/>
      <c r="BI257" s="1311"/>
      <c r="BJ257" s="1311"/>
      <c r="BK257" s="1311"/>
      <c r="BL257" s="1311"/>
      <c r="BM257" s="1311"/>
      <c r="BN257" s="1311"/>
      <c r="BO257" s="1311"/>
      <c r="BP257" s="1311"/>
      <c r="BQ257" s="1311"/>
      <c r="BR257" s="1311"/>
      <c r="BS257" s="1311"/>
      <c r="BT257" s="1311"/>
      <c r="BU257" s="1311"/>
      <c r="BV257" s="1311"/>
      <c r="BW257" s="1311"/>
      <c r="BX257" s="1311"/>
      <c r="BY257" s="1311"/>
      <c r="BZ257" s="1311"/>
      <c r="CA257" s="1311"/>
      <c r="CB257" s="1311"/>
      <c r="CC257" s="1311"/>
      <c r="CD257" s="1311"/>
      <c r="CE257" s="1311"/>
      <c r="CF257" s="1311"/>
    </row>
    <row r="258" spans="2:84" s="1344" customFormat="1">
      <c r="B258" s="1311"/>
      <c r="C258" s="1311"/>
      <c r="D258" s="1311"/>
      <c r="E258" s="1311"/>
      <c r="F258" s="1311"/>
      <c r="G258" s="1311"/>
      <c r="H258" s="1311"/>
      <c r="I258" s="1311"/>
      <c r="J258" s="1311"/>
      <c r="K258" s="1311"/>
      <c r="P258" s="204"/>
      <c r="Q258" s="1311"/>
      <c r="R258" s="1311"/>
      <c r="S258" s="1311"/>
      <c r="T258" s="1311"/>
      <c r="U258" s="1311"/>
      <c r="V258" s="1311"/>
      <c r="W258" s="1311"/>
      <c r="X258" s="1311"/>
      <c r="Y258" s="1311"/>
      <c r="Z258" s="1311"/>
      <c r="AA258" s="1311"/>
      <c r="AB258" s="1311"/>
      <c r="AC258" s="1311"/>
      <c r="AD258" s="1311"/>
      <c r="AE258" s="1311"/>
      <c r="AF258" s="1311"/>
      <c r="AG258" s="1311"/>
      <c r="AH258" s="1311"/>
      <c r="AI258" s="1311"/>
      <c r="AJ258" s="1311"/>
      <c r="AK258" s="1311"/>
      <c r="AL258" s="1311"/>
      <c r="AM258" s="1311"/>
      <c r="AN258" s="1311"/>
      <c r="AO258" s="1311"/>
      <c r="AP258" s="1311"/>
      <c r="AQ258" s="1311"/>
      <c r="AR258" s="1311"/>
      <c r="AS258" s="1311"/>
      <c r="AT258" s="1311"/>
      <c r="AU258" s="1311"/>
      <c r="AV258" s="1311"/>
      <c r="AW258" s="1311"/>
      <c r="AX258" s="1311"/>
      <c r="AY258" s="1311"/>
      <c r="AZ258" s="1311"/>
      <c r="BA258" s="1311"/>
      <c r="BB258" s="1311"/>
      <c r="BC258" s="1311"/>
      <c r="BD258" s="1311"/>
      <c r="BE258" s="1311"/>
      <c r="BF258" s="1311"/>
      <c r="BG258" s="1311"/>
      <c r="BH258" s="1311"/>
      <c r="BI258" s="1311"/>
      <c r="BJ258" s="1311"/>
      <c r="BK258" s="1311"/>
      <c r="BL258" s="1311"/>
      <c r="BM258" s="1311"/>
      <c r="BN258" s="1311"/>
      <c r="BO258" s="1311"/>
      <c r="BP258" s="1311"/>
      <c r="BQ258" s="1311"/>
      <c r="BR258" s="1311"/>
      <c r="BS258" s="1311"/>
      <c r="BT258" s="1311"/>
      <c r="BU258" s="1311"/>
      <c r="BV258" s="1311"/>
      <c r="BW258" s="1311"/>
      <c r="BX258" s="1311"/>
      <c r="BY258" s="1311"/>
      <c r="BZ258" s="1311"/>
      <c r="CA258" s="1311"/>
      <c r="CB258" s="1311"/>
      <c r="CC258" s="1311"/>
      <c r="CD258" s="1311"/>
      <c r="CE258" s="1311"/>
      <c r="CF258" s="1311"/>
    </row>
    <row r="259" spans="2:84" s="1344" customFormat="1">
      <c r="B259" s="1311"/>
      <c r="C259" s="1311"/>
      <c r="D259" s="1311"/>
      <c r="E259" s="1311"/>
      <c r="F259" s="1311"/>
      <c r="G259" s="1311"/>
      <c r="H259" s="1311"/>
      <c r="I259" s="1311"/>
      <c r="J259" s="1311"/>
      <c r="K259" s="1311"/>
      <c r="P259" s="204"/>
      <c r="Q259" s="1311"/>
      <c r="R259" s="1311"/>
      <c r="S259" s="1311"/>
      <c r="T259" s="1311"/>
      <c r="U259" s="1311"/>
      <c r="V259" s="1311"/>
      <c r="W259" s="1311"/>
      <c r="X259" s="1311"/>
      <c r="Y259" s="1311"/>
      <c r="Z259" s="1311"/>
      <c r="AA259" s="1311"/>
      <c r="AB259" s="1311"/>
      <c r="AC259" s="1311"/>
      <c r="AD259" s="1311"/>
      <c r="AE259" s="1311"/>
      <c r="AF259" s="1311"/>
      <c r="AG259" s="1311"/>
      <c r="AH259" s="1311"/>
      <c r="AI259" s="1311"/>
      <c r="AJ259" s="1311"/>
      <c r="AK259" s="1311"/>
      <c r="AL259" s="1311"/>
      <c r="AM259" s="1311"/>
      <c r="AN259" s="1311"/>
      <c r="AO259" s="1311"/>
      <c r="AP259" s="1311"/>
      <c r="AQ259" s="1311"/>
      <c r="AR259" s="1311"/>
      <c r="AS259" s="1311"/>
      <c r="AT259" s="1311"/>
      <c r="AU259" s="1311"/>
      <c r="AV259" s="1311"/>
      <c r="AW259" s="1311"/>
      <c r="AX259" s="1311"/>
      <c r="AY259" s="1311"/>
      <c r="AZ259" s="1311"/>
      <c r="BA259" s="1311"/>
      <c r="BB259" s="1311"/>
      <c r="BC259" s="1311"/>
      <c r="BD259" s="1311"/>
      <c r="BE259" s="1311"/>
      <c r="BF259" s="1311"/>
      <c r="BG259" s="1311"/>
      <c r="BH259" s="1311"/>
      <c r="BI259" s="1311"/>
      <c r="BJ259" s="1311"/>
      <c r="BK259" s="1311"/>
      <c r="BL259" s="1311"/>
      <c r="BM259" s="1311"/>
      <c r="BN259" s="1311"/>
      <c r="BO259" s="1311"/>
      <c r="BP259" s="1311"/>
      <c r="BQ259" s="1311"/>
      <c r="BR259" s="1311"/>
      <c r="BS259" s="1311"/>
      <c r="BT259" s="1311"/>
      <c r="BU259" s="1311"/>
      <c r="BV259" s="1311"/>
      <c r="BW259" s="1311"/>
      <c r="BX259" s="1311"/>
      <c r="BY259" s="1311"/>
      <c r="BZ259" s="1311"/>
      <c r="CA259" s="1311"/>
      <c r="CB259" s="1311"/>
      <c r="CC259" s="1311"/>
      <c r="CD259" s="1311"/>
      <c r="CE259" s="1311"/>
      <c r="CF259" s="1311"/>
    </row>
    <row r="260" spans="2:84" s="1344" customFormat="1">
      <c r="B260" s="1311"/>
      <c r="C260" s="1311"/>
      <c r="D260" s="1311"/>
      <c r="E260" s="1311"/>
      <c r="F260" s="1311"/>
      <c r="G260" s="1311"/>
      <c r="H260" s="1311"/>
      <c r="I260" s="1311"/>
      <c r="J260" s="1311"/>
      <c r="K260" s="1311"/>
      <c r="P260" s="204"/>
      <c r="Q260" s="1311"/>
      <c r="R260" s="1311"/>
      <c r="S260" s="1311"/>
      <c r="T260" s="1311"/>
      <c r="U260" s="1311"/>
      <c r="V260" s="1311"/>
      <c r="W260" s="1311"/>
      <c r="X260" s="1311"/>
      <c r="Y260" s="1311"/>
      <c r="Z260" s="1311"/>
      <c r="AA260" s="1311"/>
      <c r="AB260" s="1311"/>
      <c r="AC260" s="1311"/>
      <c r="AD260" s="1311"/>
      <c r="AE260" s="1311"/>
      <c r="AF260" s="1311"/>
      <c r="AG260" s="1311"/>
      <c r="AH260" s="1311"/>
      <c r="AI260" s="1311"/>
      <c r="AJ260" s="1311"/>
      <c r="AK260" s="1311"/>
      <c r="AL260" s="1311"/>
      <c r="AM260" s="1311"/>
      <c r="AN260" s="1311"/>
      <c r="AO260" s="1311"/>
      <c r="AP260" s="1311"/>
      <c r="AQ260" s="1311"/>
      <c r="AR260" s="1311"/>
      <c r="AS260" s="1311"/>
      <c r="AT260" s="1311"/>
      <c r="AU260" s="1311"/>
      <c r="AV260" s="1311"/>
      <c r="AW260" s="1311"/>
      <c r="AX260" s="1311"/>
      <c r="AY260" s="1311"/>
      <c r="AZ260" s="1311"/>
      <c r="BA260" s="1311"/>
      <c r="BB260" s="1311"/>
      <c r="BC260" s="1311"/>
      <c r="BD260" s="1311"/>
      <c r="BE260" s="1311"/>
      <c r="BF260" s="1311"/>
      <c r="BG260" s="1311"/>
      <c r="BH260" s="1311"/>
      <c r="BI260" s="1311"/>
      <c r="BJ260" s="1311"/>
      <c r="BK260" s="1311"/>
      <c r="BL260" s="1311"/>
      <c r="BM260" s="1311"/>
      <c r="BN260" s="1311"/>
      <c r="BO260" s="1311"/>
      <c r="BP260" s="1311"/>
      <c r="BQ260" s="1311"/>
      <c r="BR260" s="1311"/>
      <c r="BS260" s="1311"/>
      <c r="BT260" s="1311"/>
      <c r="BU260" s="1311"/>
      <c r="BV260" s="1311"/>
      <c r="BW260" s="1311"/>
      <c r="BX260" s="1311"/>
      <c r="BY260" s="1311"/>
      <c r="BZ260" s="1311"/>
      <c r="CA260" s="1311"/>
      <c r="CB260" s="1311"/>
      <c r="CC260" s="1311"/>
      <c r="CD260" s="1311"/>
      <c r="CE260" s="1311"/>
      <c r="CF260" s="1311"/>
    </row>
    <row r="261" spans="2:84" s="1344" customFormat="1">
      <c r="B261" s="1311"/>
      <c r="C261" s="1311"/>
      <c r="D261" s="1311"/>
      <c r="E261" s="1311"/>
      <c r="F261" s="1311"/>
      <c r="G261" s="1311"/>
      <c r="H261" s="1311"/>
      <c r="I261" s="1311"/>
      <c r="J261" s="1311"/>
      <c r="K261" s="1311"/>
      <c r="P261" s="204"/>
      <c r="Q261" s="1311"/>
      <c r="R261" s="1311"/>
      <c r="S261" s="1311"/>
      <c r="T261" s="1311"/>
      <c r="U261" s="1311"/>
      <c r="V261" s="1311"/>
      <c r="W261" s="1311"/>
      <c r="X261" s="1311"/>
      <c r="Y261" s="1311"/>
      <c r="Z261" s="1311"/>
      <c r="AA261" s="1311"/>
      <c r="AB261" s="1311"/>
      <c r="AC261" s="1311"/>
      <c r="AD261" s="1311"/>
      <c r="AE261" s="1311"/>
      <c r="AF261" s="1311"/>
      <c r="AG261" s="1311"/>
      <c r="AH261" s="1311"/>
      <c r="AI261" s="1311"/>
      <c r="AJ261" s="1311"/>
      <c r="AK261" s="1311"/>
      <c r="AL261" s="1311"/>
      <c r="AM261" s="1311"/>
      <c r="AN261" s="1311"/>
      <c r="AO261" s="1311"/>
      <c r="AP261" s="1311"/>
      <c r="AQ261" s="1311"/>
      <c r="AR261" s="1311"/>
      <c r="AS261" s="1311"/>
      <c r="AT261" s="1311"/>
      <c r="AU261" s="1311"/>
      <c r="AV261" s="1311"/>
      <c r="AW261" s="1311"/>
      <c r="AX261" s="1311"/>
      <c r="AY261" s="1311"/>
      <c r="AZ261" s="1311"/>
      <c r="BA261" s="1311"/>
      <c r="BB261" s="1311"/>
      <c r="BC261" s="1311"/>
      <c r="BD261" s="1311"/>
      <c r="BE261" s="1311"/>
      <c r="BF261" s="1311"/>
      <c r="BG261" s="1311"/>
      <c r="BH261" s="1311"/>
      <c r="BI261" s="1311"/>
      <c r="BJ261" s="1311"/>
      <c r="BK261" s="1311"/>
      <c r="BL261" s="1311"/>
      <c r="BM261" s="1311"/>
      <c r="BN261" s="1311"/>
      <c r="BO261" s="1311"/>
      <c r="BP261" s="1311"/>
      <c r="BQ261" s="1311"/>
      <c r="BR261" s="1311"/>
      <c r="BS261" s="1311"/>
      <c r="BT261" s="1311"/>
      <c r="BU261" s="1311"/>
      <c r="BV261" s="1311"/>
      <c r="BW261" s="1311"/>
      <c r="BX261" s="1311"/>
      <c r="BY261" s="1311"/>
      <c r="BZ261" s="1311"/>
      <c r="CA261" s="1311"/>
      <c r="CB261" s="1311"/>
      <c r="CC261" s="1311"/>
      <c r="CD261" s="1311"/>
      <c r="CE261" s="1311"/>
      <c r="CF261" s="1311"/>
    </row>
    <row r="262" spans="2:84" s="1344" customFormat="1">
      <c r="B262" s="1311"/>
      <c r="C262" s="1311"/>
      <c r="D262" s="1311"/>
      <c r="E262" s="1311"/>
      <c r="F262" s="1311"/>
      <c r="G262" s="1311"/>
      <c r="H262" s="1311"/>
      <c r="I262" s="1311"/>
      <c r="J262" s="1311"/>
      <c r="K262" s="1311"/>
      <c r="P262" s="204"/>
      <c r="Q262" s="1311"/>
      <c r="R262" s="1311"/>
      <c r="S262" s="1311"/>
      <c r="T262" s="1311"/>
      <c r="U262" s="1311"/>
      <c r="V262" s="1311"/>
      <c r="W262" s="1311"/>
      <c r="X262" s="1311"/>
      <c r="Y262" s="1311"/>
      <c r="Z262" s="1311"/>
      <c r="AA262" s="1311"/>
      <c r="AB262" s="1311"/>
      <c r="AC262" s="1311"/>
      <c r="AD262" s="1311"/>
      <c r="AE262" s="1311"/>
      <c r="AF262" s="1311"/>
      <c r="AG262" s="1311"/>
      <c r="AH262" s="1311"/>
      <c r="AI262" s="1311"/>
      <c r="AJ262" s="1311"/>
      <c r="AK262" s="1311"/>
      <c r="AL262" s="1311"/>
      <c r="AM262" s="1311"/>
      <c r="AN262" s="1311"/>
      <c r="AO262" s="1311"/>
      <c r="AP262" s="1311"/>
      <c r="AQ262" s="1311"/>
      <c r="AR262" s="1311"/>
      <c r="AS262" s="1311"/>
      <c r="AT262" s="1311"/>
      <c r="AU262" s="1311"/>
      <c r="AV262" s="1311"/>
      <c r="AW262" s="1311"/>
      <c r="AX262" s="1311"/>
      <c r="AY262" s="1311"/>
      <c r="AZ262" s="1311"/>
      <c r="BA262" s="1311"/>
      <c r="BB262" s="1311"/>
      <c r="BC262" s="1311"/>
      <c r="BD262" s="1311"/>
      <c r="BE262" s="1311"/>
      <c r="BF262" s="1311"/>
      <c r="BG262" s="1311"/>
      <c r="BH262" s="1311"/>
      <c r="BI262" s="1311"/>
      <c r="BJ262" s="1311"/>
      <c r="BK262" s="1311"/>
      <c r="BL262" s="1311"/>
      <c r="BM262" s="1311"/>
      <c r="BN262" s="1311"/>
      <c r="BO262" s="1311"/>
      <c r="BP262" s="1311"/>
      <c r="BQ262" s="1311"/>
      <c r="BR262" s="1311"/>
      <c r="BS262" s="1311"/>
      <c r="BT262" s="1311"/>
      <c r="BU262" s="1311"/>
      <c r="BV262" s="1311"/>
      <c r="BW262" s="1311"/>
      <c r="BX262" s="1311"/>
      <c r="BY262" s="1311"/>
      <c r="BZ262" s="1311"/>
      <c r="CA262" s="1311"/>
      <c r="CB262" s="1311"/>
      <c r="CC262" s="1311"/>
      <c r="CD262" s="1311"/>
      <c r="CE262" s="1311"/>
      <c r="CF262" s="1311"/>
    </row>
    <row r="263" spans="2:84" s="1344" customFormat="1">
      <c r="B263" s="1311"/>
      <c r="C263" s="1311"/>
      <c r="D263" s="1311"/>
      <c r="E263" s="1311"/>
      <c r="F263" s="1311"/>
      <c r="G263" s="1311"/>
      <c r="H263" s="1311"/>
      <c r="I263" s="1311"/>
      <c r="J263" s="1311"/>
      <c r="K263" s="1311"/>
      <c r="P263" s="204"/>
      <c r="Q263" s="1311"/>
      <c r="R263" s="1311"/>
      <c r="S263" s="1311"/>
      <c r="T263" s="1311"/>
      <c r="U263" s="1311"/>
      <c r="V263" s="1311"/>
      <c r="W263" s="1311"/>
      <c r="X263" s="1311"/>
      <c r="Y263" s="1311"/>
      <c r="Z263" s="1311"/>
      <c r="AA263" s="1311"/>
      <c r="AB263" s="1311"/>
      <c r="AC263" s="1311"/>
      <c r="AD263" s="1311"/>
      <c r="AE263" s="1311"/>
      <c r="AF263" s="1311"/>
      <c r="AG263" s="1311"/>
      <c r="AH263" s="1311"/>
      <c r="AI263" s="1311"/>
      <c r="AJ263" s="1311"/>
      <c r="AK263" s="1311"/>
      <c r="AL263" s="1311"/>
      <c r="AM263" s="1311"/>
      <c r="AN263" s="1311"/>
      <c r="AO263" s="1311"/>
      <c r="AP263" s="1311"/>
      <c r="AQ263" s="1311"/>
      <c r="AR263" s="1311"/>
      <c r="AS263" s="1311"/>
      <c r="AT263" s="1311"/>
      <c r="AU263" s="1311"/>
      <c r="AV263" s="1311"/>
      <c r="AW263" s="1311"/>
      <c r="AX263" s="1311"/>
      <c r="AY263" s="1311"/>
      <c r="AZ263" s="1311"/>
      <c r="BA263" s="1311"/>
      <c r="BB263" s="1311"/>
      <c r="BC263" s="1311"/>
      <c r="BD263" s="1311"/>
      <c r="BE263" s="1311"/>
      <c r="BF263" s="1311"/>
      <c r="BG263" s="1311"/>
      <c r="BH263" s="1311"/>
      <c r="BI263" s="1311"/>
      <c r="BJ263" s="1311"/>
      <c r="BK263" s="1311"/>
      <c r="BL263" s="1311"/>
      <c r="BM263" s="1311"/>
      <c r="BN263" s="1311"/>
      <c r="BO263" s="1311"/>
      <c r="BP263" s="1311"/>
      <c r="BQ263" s="1311"/>
      <c r="BR263" s="1311"/>
      <c r="BS263" s="1311"/>
      <c r="BT263" s="1311"/>
      <c r="BU263" s="1311"/>
      <c r="BV263" s="1311"/>
      <c r="BW263" s="1311"/>
      <c r="BX263" s="1311"/>
      <c r="BY263" s="1311"/>
      <c r="BZ263" s="1311"/>
      <c r="CA263" s="1311"/>
      <c r="CB263" s="1311"/>
      <c r="CC263" s="1311"/>
      <c r="CD263" s="1311"/>
      <c r="CE263" s="1311"/>
      <c r="CF263" s="1311"/>
    </row>
    <row r="264" spans="2:84" s="1344" customFormat="1">
      <c r="B264" s="1311"/>
      <c r="C264" s="1311"/>
      <c r="D264" s="1311"/>
      <c r="E264" s="1311"/>
      <c r="F264" s="1311"/>
      <c r="G264" s="1311"/>
      <c r="H264" s="1311"/>
      <c r="I264" s="1311"/>
      <c r="J264" s="1311"/>
      <c r="K264" s="1311"/>
      <c r="P264" s="204"/>
      <c r="Q264" s="1311"/>
      <c r="R264" s="1311"/>
      <c r="S264" s="1311"/>
      <c r="T264" s="1311"/>
      <c r="U264" s="1311"/>
      <c r="V264" s="1311"/>
      <c r="W264" s="1311"/>
      <c r="X264" s="1311"/>
      <c r="Y264" s="1311"/>
      <c r="Z264" s="1311"/>
      <c r="AA264" s="1311"/>
      <c r="AB264" s="1311"/>
      <c r="AC264" s="1311"/>
      <c r="AD264" s="1311"/>
      <c r="AE264" s="1311"/>
      <c r="AF264" s="1311"/>
      <c r="AG264" s="1311"/>
      <c r="AH264" s="1311"/>
      <c r="AI264" s="1311"/>
      <c r="AJ264" s="1311"/>
      <c r="AK264" s="1311"/>
      <c r="AL264" s="1311"/>
      <c r="AM264" s="1311"/>
      <c r="AN264" s="1311"/>
      <c r="AO264" s="1311"/>
      <c r="AP264" s="1311"/>
      <c r="AQ264" s="1311"/>
      <c r="AR264" s="1311"/>
      <c r="AS264" s="1311"/>
      <c r="AT264" s="1311"/>
      <c r="AU264" s="1311"/>
      <c r="AV264" s="1311"/>
      <c r="AW264" s="1311"/>
      <c r="AX264" s="1311"/>
      <c r="AY264" s="1311"/>
      <c r="AZ264" s="1311"/>
      <c r="BA264" s="1311"/>
      <c r="BB264" s="1311"/>
      <c r="BC264" s="1311"/>
      <c r="BD264" s="1311"/>
      <c r="BE264" s="1311"/>
      <c r="BF264" s="1311"/>
      <c r="BG264" s="1311"/>
      <c r="BH264" s="1311"/>
      <c r="BI264" s="1311"/>
      <c r="BJ264" s="1311"/>
      <c r="BK264" s="1311"/>
      <c r="BL264" s="1311"/>
      <c r="BM264" s="1311"/>
      <c r="BN264" s="1311"/>
      <c r="BO264" s="1311"/>
      <c r="BP264" s="1311"/>
      <c r="BQ264" s="1311"/>
      <c r="BR264" s="1311"/>
      <c r="BS264" s="1311"/>
      <c r="BT264" s="1311"/>
      <c r="BU264" s="1311"/>
      <c r="BV264" s="1311"/>
      <c r="BW264" s="1311"/>
      <c r="BX264" s="1311"/>
      <c r="BY264" s="1311"/>
      <c r="BZ264" s="1311"/>
      <c r="CA264" s="1311"/>
      <c r="CB264" s="1311"/>
      <c r="CC264" s="1311"/>
      <c r="CD264" s="1311"/>
      <c r="CE264" s="1311"/>
      <c r="CF264" s="1311"/>
    </row>
    <row r="265" spans="2:84" s="1344" customFormat="1">
      <c r="B265" s="1311"/>
      <c r="C265" s="1311"/>
      <c r="D265" s="1311"/>
      <c r="E265" s="1311"/>
      <c r="F265" s="1311"/>
      <c r="G265" s="1311"/>
      <c r="H265" s="1311"/>
      <c r="I265" s="1311"/>
      <c r="J265" s="1311"/>
      <c r="K265" s="1311"/>
      <c r="P265" s="204"/>
      <c r="Q265" s="1311"/>
      <c r="R265" s="1311"/>
      <c r="S265" s="1311"/>
      <c r="T265" s="1311"/>
      <c r="U265" s="1311"/>
      <c r="V265" s="1311"/>
      <c r="W265" s="1311"/>
      <c r="X265" s="1311"/>
      <c r="Y265" s="1311"/>
      <c r="Z265" s="1311"/>
      <c r="AA265" s="1311"/>
      <c r="AB265" s="1311"/>
      <c r="AC265" s="1311"/>
      <c r="AD265" s="1311"/>
      <c r="AE265" s="1311"/>
      <c r="AF265" s="1311"/>
      <c r="AG265" s="1311"/>
      <c r="AH265" s="1311"/>
      <c r="AI265" s="1311"/>
      <c r="AJ265" s="1311"/>
      <c r="AK265" s="1311"/>
      <c r="AL265" s="1311"/>
      <c r="AM265" s="1311"/>
      <c r="AN265" s="1311"/>
      <c r="AO265" s="1311"/>
      <c r="AP265" s="1311"/>
      <c r="AQ265" s="1311"/>
      <c r="AR265" s="1311"/>
      <c r="AS265" s="1311"/>
      <c r="AT265" s="1311"/>
      <c r="AU265" s="1311"/>
      <c r="AV265" s="1311"/>
      <c r="AW265" s="1311"/>
      <c r="AX265" s="1311"/>
      <c r="AY265" s="1311"/>
      <c r="AZ265" s="1311"/>
      <c r="BA265" s="1311"/>
      <c r="BB265" s="1311"/>
      <c r="BC265" s="1311"/>
      <c r="BD265" s="1311"/>
      <c r="BE265" s="1311"/>
      <c r="BF265" s="1311"/>
      <c r="BG265" s="1311"/>
      <c r="BH265" s="1311"/>
      <c r="BI265" s="1311"/>
      <c r="BJ265" s="1311"/>
      <c r="BK265" s="1311"/>
      <c r="BL265" s="1311"/>
      <c r="BM265" s="1311"/>
      <c r="BN265" s="1311"/>
      <c r="BO265" s="1311"/>
      <c r="BP265" s="1311"/>
      <c r="BQ265" s="1311"/>
      <c r="BR265" s="1311"/>
      <c r="BS265" s="1311"/>
      <c r="BT265" s="1311"/>
      <c r="BU265" s="1311"/>
      <c r="BV265" s="1311"/>
      <c r="BW265" s="1311"/>
      <c r="BX265" s="1311"/>
      <c r="BY265" s="1311"/>
      <c r="BZ265" s="1311"/>
      <c r="CA265" s="1311"/>
      <c r="CB265" s="1311"/>
      <c r="CC265" s="1311"/>
      <c r="CD265" s="1311"/>
      <c r="CE265" s="1311"/>
      <c r="CF265" s="1311"/>
    </row>
    <row r="266" spans="2:84" s="1344" customFormat="1">
      <c r="B266" s="1311"/>
      <c r="C266" s="1311"/>
      <c r="D266" s="1311"/>
      <c r="E266" s="1311"/>
      <c r="F266" s="1311"/>
      <c r="G266" s="1311"/>
      <c r="H266" s="1311"/>
      <c r="I266" s="1311"/>
      <c r="J266" s="1311"/>
      <c r="K266" s="1311"/>
      <c r="P266" s="204"/>
      <c r="Q266" s="1311"/>
      <c r="R266" s="1311"/>
      <c r="S266" s="1311"/>
      <c r="T266" s="1311"/>
      <c r="U266" s="1311"/>
      <c r="V266" s="1311"/>
      <c r="W266" s="1311"/>
      <c r="X266" s="1311"/>
      <c r="Y266" s="1311"/>
      <c r="Z266" s="1311"/>
      <c r="AA266" s="1311"/>
      <c r="AB266" s="1311"/>
      <c r="AC266" s="1311"/>
      <c r="AD266" s="1311"/>
      <c r="AE266" s="1311"/>
      <c r="AF266" s="1311"/>
      <c r="AG266" s="1311"/>
      <c r="AH266" s="1311"/>
      <c r="AI266" s="1311"/>
      <c r="AJ266" s="1311"/>
      <c r="AK266" s="1311"/>
      <c r="AL266" s="1311"/>
      <c r="AM266" s="1311"/>
      <c r="AN266" s="1311"/>
      <c r="AO266" s="1311"/>
      <c r="AP266" s="1311"/>
      <c r="AQ266" s="1311"/>
      <c r="AR266" s="1311"/>
      <c r="AS266" s="1311"/>
      <c r="AT266" s="1311"/>
      <c r="AU266" s="1311"/>
      <c r="AV266" s="1311"/>
      <c r="AW266" s="1311"/>
      <c r="AX266" s="1311"/>
      <c r="AY266" s="1311"/>
      <c r="AZ266" s="1311"/>
      <c r="BA266" s="1311"/>
      <c r="BB266" s="1311"/>
      <c r="BC266" s="1311"/>
      <c r="BD266" s="1311"/>
      <c r="BE266" s="1311"/>
      <c r="BF266" s="1311"/>
      <c r="BG266" s="1311"/>
      <c r="BH266" s="1311"/>
      <c r="BI266" s="1311"/>
      <c r="BJ266" s="1311"/>
      <c r="BK266" s="1311"/>
      <c r="BL266" s="1311"/>
      <c r="BM266" s="1311"/>
      <c r="BN266" s="1311"/>
      <c r="BO266" s="1311"/>
      <c r="BP266" s="1311"/>
      <c r="BQ266" s="1311"/>
      <c r="BR266" s="1311"/>
      <c r="BS266" s="1311"/>
      <c r="BT266" s="1311"/>
      <c r="BU266" s="1311"/>
      <c r="BV266" s="1311"/>
      <c r="BW266" s="1311"/>
      <c r="BX266" s="1311"/>
      <c r="BY266" s="1311"/>
      <c r="BZ266" s="1311"/>
      <c r="CA266" s="1311"/>
      <c r="CB266" s="1311"/>
      <c r="CC266" s="1311"/>
      <c r="CD266" s="1311"/>
      <c r="CE266" s="1311"/>
      <c r="CF266" s="1311"/>
    </row>
    <row r="267" spans="2:84" s="1344" customFormat="1">
      <c r="B267" s="1311"/>
      <c r="C267" s="1311"/>
      <c r="D267" s="1311"/>
      <c r="E267" s="1311"/>
      <c r="F267" s="1311"/>
      <c r="G267" s="1311"/>
      <c r="H267" s="1311"/>
      <c r="I267" s="1311"/>
      <c r="J267" s="1311"/>
      <c r="K267" s="1311"/>
      <c r="P267" s="204"/>
      <c r="Q267" s="1311"/>
      <c r="R267" s="1311"/>
      <c r="S267" s="1311"/>
      <c r="T267" s="1311"/>
      <c r="U267" s="1311"/>
      <c r="V267" s="1311"/>
      <c r="W267" s="1311"/>
      <c r="X267" s="1311"/>
      <c r="Y267" s="1311"/>
      <c r="Z267" s="1311"/>
      <c r="AA267" s="1311"/>
      <c r="AB267" s="1311"/>
      <c r="AC267" s="1311"/>
      <c r="AD267" s="1311"/>
      <c r="AE267" s="1311"/>
      <c r="AF267" s="1311"/>
      <c r="AG267" s="1311"/>
      <c r="AH267" s="1311"/>
      <c r="AI267" s="1311"/>
      <c r="AJ267" s="1311"/>
      <c r="AK267" s="1311"/>
      <c r="AL267" s="1311"/>
      <c r="AM267" s="1311"/>
      <c r="AN267" s="1311"/>
      <c r="AO267" s="1311"/>
      <c r="AP267" s="1311"/>
      <c r="AQ267" s="1311"/>
      <c r="AR267" s="1311"/>
      <c r="AS267" s="1311"/>
      <c r="AT267" s="1311"/>
      <c r="AU267" s="1311"/>
      <c r="AV267" s="1311"/>
      <c r="AW267" s="1311"/>
      <c r="AX267" s="1311"/>
      <c r="AY267" s="1311"/>
      <c r="AZ267" s="1311"/>
      <c r="BA267" s="1311"/>
      <c r="BB267" s="1311"/>
      <c r="BC267" s="1311"/>
      <c r="BD267" s="1311"/>
      <c r="BE267" s="1311"/>
      <c r="BF267" s="1311"/>
      <c r="BG267" s="1311"/>
      <c r="BH267" s="1311"/>
      <c r="BI267" s="1311"/>
      <c r="BJ267" s="1311"/>
      <c r="BK267" s="1311"/>
      <c r="BL267" s="1311"/>
      <c r="BM267" s="1311"/>
      <c r="BN267" s="1311"/>
      <c r="BO267" s="1311"/>
      <c r="BP267" s="1311"/>
      <c r="BQ267" s="1311"/>
      <c r="BR267" s="1311"/>
      <c r="BS267" s="1311"/>
      <c r="BT267" s="1311"/>
      <c r="BU267" s="1311"/>
      <c r="BV267" s="1311"/>
      <c r="BW267" s="1311"/>
      <c r="BX267" s="1311"/>
      <c r="BY267" s="1311"/>
      <c r="BZ267" s="1311"/>
      <c r="CA267" s="1311"/>
      <c r="CB267" s="1311"/>
      <c r="CC267" s="1311"/>
      <c r="CD267" s="1311"/>
      <c r="CE267" s="1311"/>
      <c r="CF267" s="1311"/>
    </row>
    <row r="268" spans="2:84" s="1344" customFormat="1">
      <c r="B268" s="1311"/>
      <c r="C268" s="1311"/>
      <c r="D268" s="1311"/>
      <c r="E268" s="1311"/>
      <c r="F268" s="1311"/>
      <c r="G268" s="1311"/>
      <c r="H268" s="1311"/>
      <c r="I268" s="1311"/>
      <c r="J268" s="1311"/>
      <c r="K268" s="1311"/>
      <c r="P268" s="204"/>
      <c r="Q268" s="1311"/>
      <c r="R268" s="1311"/>
      <c r="S268" s="1311"/>
      <c r="T268" s="1311"/>
      <c r="U268" s="1311"/>
      <c r="V268" s="1311"/>
      <c r="W268" s="1311"/>
      <c r="X268" s="1311"/>
      <c r="Y268" s="1311"/>
      <c r="Z268" s="1311"/>
      <c r="AA268" s="1311"/>
      <c r="AB268" s="1311"/>
      <c r="AC268" s="1311"/>
      <c r="AD268" s="1311"/>
      <c r="AE268" s="1311"/>
      <c r="AF268" s="1311"/>
      <c r="AG268" s="1311"/>
      <c r="AH268" s="1311"/>
      <c r="AI268" s="1311"/>
      <c r="AJ268" s="1311"/>
      <c r="AK268" s="1311"/>
      <c r="AL268" s="1311"/>
      <c r="AM268" s="1311"/>
      <c r="AN268" s="1311"/>
      <c r="AO268" s="1311"/>
      <c r="AP268" s="1311"/>
      <c r="AQ268" s="1311"/>
      <c r="AR268" s="1311"/>
      <c r="AS268" s="1311"/>
      <c r="AT268" s="1311"/>
      <c r="AU268" s="1311"/>
      <c r="AV268" s="1311"/>
      <c r="AW268" s="1311"/>
      <c r="AX268" s="1311"/>
      <c r="AY268" s="1311"/>
      <c r="AZ268" s="1311"/>
      <c r="BA268" s="1311"/>
      <c r="BB268" s="1311"/>
      <c r="BC268" s="1311"/>
      <c r="BD268" s="1311"/>
      <c r="BE268" s="1311"/>
      <c r="BF268" s="1311"/>
      <c r="BG268" s="1311"/>
      <c r="BH268" s="1311"/>
      <c r="BI268" s="1311"/>
      <c r="BJ268" s="1311"/>
      <c r="BK268" s="1311"/>
      <c r="BL268" s="1311"/>
      <c r="BM268" s="1311"/>
      <c r="BN268" s="1311"/>
      <c r="BO268" s="1311"/>
      <c r="BP268" s="1311"/>
      <c r="BQ268" s="1311"/>
      <c r="BR268" s="1311"/>
      <c r="BS268" s="1311"/>
      <c r="BT268" s="1311"/>
      <c r="BU268" s="1311"/>
      <c r="BV268" s="1311"/>
      <c r="BW268" s="1311"/>
      <c r="BX268" s="1311"/>
      <c r="BY268" s="1311"/>
      <c r="BZ268" s="1311"/>
      <c r="CA268" s="1311"/>
      <c r="CB268" s="1311"/>
      <c r="CC268" s="1311"/>
      <c r="CD268" s="1311"/>
      <c r="CE268" s="1311"/>
      <c r="CF268" s="1311"/>
    </row>
    <row r="269" spans="2:84" s="1344" customFormat="1">
      <c r="B269" s="1311"/>
      <c r="C269" s="1311"/>
      <c r="D269" s="1311"/>
      <c r="E269" s="1311"/>
      <c r="F269" s="1311"/>
      <c r="G269" s="1311"/>
      <c r="H269" s="1311"/>
      <c r="I269" s="1311"/>
      <c r="J269" s="1311"/>
      <c r="K269" s="1311"/>
      <c r="P269" s="204"/>
      <c r="Q269" s="1311"/>
      <c r="R269" s="1311"/>
      <c r="S269" s="1311"/>
      <c r="T269" s="1311"/>
      <c r="U269" s="1311"/>
      <c r="V269" s="1311"/>
      <c r="W269" s="1311"/>
      <c r="X269" s="1311"/>
      <c r="Y269" s="1311"/>
      <c r="Z269" s="1311"/>
      <c r="AA269" s="1311"/>
      <c r="AB269" s="1311"/>
      <c r="AC269" s="1311"/>
      <c r="AD269" s="1311"/>
      <c r="AE269" s="1311"/>
      <c r="AF269" s="1311"/>
      <c r="AG269" s="1311"/>
      <c r="AH269" s="1311"/>
      <c r="AI269" s="1311"/>
      <c r="AJ269" s="1311"/>
      <c r="AK269" s="1311"/>
      <c r="AL269" s="1311"/>
      <c r="AM269" s="1311"/>
      <c r="AN269" s="1311"/>
      <c r="AO269" s="1311"/>
      <c r="AP269" s="1311"/>
      <c r="AQ269" s="1311"/>
      <c r="AR269" s="1311"/>
      <c r="AS269" s="1311"/>
      <c r="AT269" s="1311"/>
      <c r="AU269" s="1311"/>
      <c r="AV269" s="1311"/>
      <c r="AW269" s="1311"/>
      <c r="AX269" s="1311"/>
      <c r="AY269" s="1311"/>
      <c r="AZ269" s="1311"/>
      <c r="BA269" s="1311"/>
      <c r="BB269" s="1311"/>
      <c r="BC269" s="1311"/>
      <c r="BD269" s="1311"/>
      <c r="BE269" s="1311"/>
      <c r="BF269" s="1311"/>
      <c r="BG269" s="1311"/>
      <c r="BH269" s="1311"/>
      <c r="BI269" s="1311"/>
      <c r="BJ269" s="1311"/>
      <c r="BK269" s="1311"/>
      <c r="BL269" s="1311"/>
      <c r="BM269" s="1311"/>
      <c r="BN269" s="1311"/>
      <c r="BO269" s="1311"/>
      <c r="BP269" s="1311"/>
      <c r="BQ269" s="1311"/>
      <c r="BR269" s="1311"/>
      <c r="BS269" s="1311"/>
      <c r="BT269" s="1311"/>
      <c r="BU269" s="1311"/>
      <c r="BV269" s="1311"/>
      <c r="BW269" s="1311"/>
      <c r="BX269" s="1311"/>
      <c r="BY269" s="1311"/>
      <c r="BZ269" s="1311"/>
      <c r="CA269" s="1311"/>
      <c r="CB269" s="1311"/>
      <c r="CC269" s="1311"/>
      <c r="CD269" s="1311"/>
      <c r="CE269" s="1311"/>
      <c r="CF269" s="1311"/>
    </row>
    <row r="270" spans="2:84" s="1344" customFormat="1">
      <c r="B270" s="1311"/>
      <c r="C270" s="1311"/>
      <c r="D270" s="1311"/>
      <c r="E270" s="1311"/>
      <c r="F270" s="1311"/>
      <c r="G270" s="1311"/>
      <c r="H270" s="1311"/>
      <c r="I270" s="1311"/>
      <c r="J270" s="1311"/>
      <c r="K270" s="1311"/>
      <c r="P270" s="204"/>
      <c r="Q270" s="1311"/>
      <c r="R270" s="1311"/>
      <c r="S270" s="1311"/>
      <c r="T270" s="1311"/>
      <c r="U270" s="1311"/>
      <c r="V270" s="1311"/>
      <c r="W270" s="1311"/>
      <c r="X270" s="1311"/>
      <c r="Y270" s="1311"/>
      <c r="Z270" s="1311"/>
      <c r="AA270" s="1311"/>
      <c r="AB270" s="1311"/>
      <c r="AC270" s="1311"/>
      <c r="AD270" s="1311"/>
      <c r="AE270" s="1311"/>
      <c r="AF270" s="1311"/>
      <c r="AG270" s="1311"/>
      <c r="AH270" s="1311"/>
      <c r="AI270" s="1311"/>
      <c r="AJ270" s="1311"/>
      <c r="AK270" s="1311"/>
      <c r="AL270" s="1311"/>
      <c r="AM270" s="1311"/>
      <c r="AN270" s="1311"/>
      <c r="AO270" s="1311"/>
      <c r="AP270" s="1311"/>
      <c r="AQ270" s="1311"/>
      <c r="AR270" s="1311"/>
      <c r="AS270" s="1311"/>
      <c r="AT270" s="1311"/>
      <c r="AU270" s="1311"/>
      <c r="AV270" s="1311"/>
      <c r="AW270" s="1311"/>
      <c r="AX270" s="1311"/>
      <c r="AY270" s="1311"/>
      <c r="AZ270" s="1311"/>
      <c r="BA270" s="1311"/>
      <c r="BB270" s="1311"/>
      <c r="BC270" s="1311"/>
      <c r="BD270" s="1311"/>
      <c r="BE270" s="1311"/>
      <c r="BF270" s="1311"/>
      <c r="BG270" s="1311"/>
      <c r="BH270" s="1311"/>
      <c r="BI270" s="1311"/>
      <c r="BJ270" s="1311"/>
      <c r="BK270" s="1311"/>
      <c r="BL270" s="1311"/>
      <c r="BM270" s="1311"/>
      <c r="BN270" s="1311"/>
      <c r="BO270" s="1311"/>
      <c r="BP270" s="1311"/>
      <c r="BQ270" s="1311"/>
      <c r="BR270" s="1311"/>
      <c r="BS270" s="1311"/>
      <c r="BT270" s="1311"/>
      <c r="BU270" s="1311"/>
      <c r="BV270" s="1311"/>
      <c r="BW270" s="1311"/>
      <c r="BX270" s="1311"/>
      <c r="BY270" s="1311"/>
      <c r="BZ270" s="1311"/>
      <c r="CA270" s="1311"/>
      <c r="CB270" s="1311"/>
      <c r="CC270" s="1311"/>
      <c r="CD270" s="1311"/>
      <c r="CE270" s="1311"/>
      <c r="CF270" s="1311"/>
    </row>
    <row r="271" spans="2:84" s="1344" customFormat="1">
      <c r="B271" s="1311"/>
      <c r="C271" s="1311"/>
      <c r="D271" s="1311"/>
      <c r="E271" s="1311"/>
      <c r="F271" s="1311"/>
      <c r="G271" s="1311"/>
      <c r="H271" s="1311"/>
      <c r="I271" s="1311"/>
      <c r="J271" s="1311"/>
      <c r="K271" s="1311"/>
      <c r="P271" s="204"/>
      <c r="Q271" s="1311"/>
      <c r="R271" s="1311"/>
      <c r="S271" s="1311"/>
      <c r="T271" s="1311"/>
      <c r="U271" s="1311"/>
      <c r="V271" s="1311"/>
      <c r="W271" s="1311"/>
      <c r="X271" s="1311"/>
      <c r="Y271" s="1311"/>
      <c r="Z271" s="1311"/>
      <c r="AA271" s="1311"/>
      <c r="AB271" s="1311"/>
      <c r="AC271" s="1311"/>
      <c r="AD271" s="1311"/>
      <c r="AE271" s="1311"/>
      <c r="AF271" s="1311"/>
      <c r="AG271" s="1311"/>
      <c r="AH271" s="1311"/>
      <c r="AI271" s="1311"/>
      <c r="AJ271" s="1311"/>
      <c r="AK271" s="1311"/>
      <c r="AL271" s="1311"/>
      <c r="AM271" s="1311"/>
      <c r="AN271" s="1311"/>
      <c r="AO271" s="1311"/>
      <c r="AP271" s="1311"/>
      <c r="AQ271" s="1311"/>
      <c r="AR271" s="1311"/>
      <c r="AS271" s="1311"/>
      <c r="AT271" s="1311"/>
      <c r="AU271" s="1311"/>
      <c r="AV271" s="1311"/>
      <c r="AW271" s="1311"/>
      <c r="AX271" s="1311"/>
      <c r="AY271" s="1311"/>
      <c r="AZ271" s="1311"/>
      <c r="BA271" s="1311"/>
      <c r="BB271" s="1311"/>
      <c r="BC271" s="1311"/>
      <c r="BD271" s="1311"/>
      <c r="BE271" s="1311"/>
      <c r="BF271" s="1311"/>
      <c r="BG271" s="1311"/>
      <c r="BH271" s="1311"/>
      <c r="BI271" s="1311"/>
      <c r="BJ271" s="1311"/>
      <c r="BK271" s="1311"/>
      <c r="BL271" s="1311"/>
      <c r="BM271" s="1311"/>
      <c r="BN271" s="1311"/>
      <c r="BO271" s="1311"/>
      <c r="BP271" s="1311"/>
      <c r="BQ271" s="1311"/>
      <c r="BR271" s="1311"/>
      <c r="BS271" s="1311"/>
      <c r="BT271" s="1311"/>
      <c r="BU271" s="1311"/>
      <c r="BV271" s="1311"/>
      <c r="BW271" s="1311"/>
      <c r="BX271" s="1311"/>
      <c r="BY271" s="1311"/>
      <c r="BZ271" s="1311"/>
      <c r="CA271" s="1311"/>
      <c r="CB271" s="1311"/>
      <c r="CC271" s="1311"/>
      <c r="CD271" s="1311"/>
      <c r="CE271" s="1311"/>
      <c r="CF271" s="1311"/>
    </row>
    <row r="272" spans="2:84" s="1344" customFormat="1">
      <c r="B272" s="1311"/>
      <c r="C272" s="1311"/>
      <c r="D272" s="1311"/>
      <c r="E272" s="1311"/>
      <c r="F272" s="1311"/>
      <c r="G272" s="1311"/>
      <c r="H272" s="1311"/>
      <c r="I272" s="1311"/>
      <c r="J272" s="1311"/>
      <c r="K272" s="1311"/>
      <c r="P272" s="204"/>
      <c r="Q272" s="1311"/>
      <c r="R272" s="1311"/>
      <c r="S272" s="1311"/>
      <c r="T272" s="1311"/>
      <c r="U272" s="1311"/>
      <c r="V272" s="1311"/>
      <c r="W272" s="1311"/>
      <c r="X272" s="1311"/>
      <c r="Y272" s="1311"/>
      <c r="Z272" s="1311"/>
      <c r="AA272" s="1311"/>
      <c r="AB272" s="1311"/>
      <c r="AC272" s="1311"/>
      <c r="AD272" s="1311"/>
      <c r="AE272" s="1311"/>
      <c r="AF272" s="1311"/>
      <c r="AG272" s="1311"/>
      <c r="AH272" s="1311"/>
      <c r="AI272" s="1311"/>
      <c r="AJ272" s="1311"/>
      <c r="AK272" s="1311"/>
      <c r="AL272" s="1311"/>
      <c r="AM272" s="1311"/>
      <c r="AN272" s="1311"/>
      <c r="AO272" s="1311"/>
      <c r="AP272" s="1311"/>
      <c r="AQ272" s="1311"/>
      <c r="AR272" s="1311"/>
      <c r="AS272" s="1311"/>
      <c r="AT272" s="1311"/>
      <c r="AU272" s="1311"/>
      <c r="AV272" s="1311"/>
      <c r="AW272" s="1311"/>
      <c r="AX272" s="1311"/>
      <c r="AY272" s="1311"/>
      <c r="AZ272" s="1311"/>
      <c r="BA272" s="1311"/>
      <c r="BB272" s="1311"/>
      <c r="BC272" s="1311"/>
      <c r="BD272" s="1311"/>
      <c r="BE272" s="1311"/>
      <c r="BF272" s="1311"/>
      <c r="BG272" s="1311"/>
      <c r="BH272" s="1311"/>
      <c r="BI272" s="1311"/>
      <c r="BJ272" s="1311"/>
      <c r="BK272" s="1311"/>
      <c r="BL272" s="1311"/>
      <c r="BM272" s="1311"/>
      <c r="BN272" s="1311"/>
      <c r="BO272" s="1311"/>
      <c r="BP272" s="1311"/>
      <c r="BQ272" s="1311"/>
      <c r="BR272" s="1311"/>
      <c r="BS272" s="1311"/>
      <c r="BT272" s="1311"/>
      <c r="BU272" s="1311"/>
      <c r="BV272" s="1311"/>
      <c r="BW272" s="1311"/>
      <c r="BX272" s="1311"/>
      <c r="BY272" s="1311"/>
      <c r="BZ272" s="1311"/>
      <c r="CA272" s="1311"/>
      <c r="CB272" s="1311"/>
      <c r="CC272" s="1311"/>
      <c r="CD272" s="1311"/>
      <c r="CE272" s="1311"/>
      <c r="CF272" s="1311"/>
    </row>
    <row r="273" spans="2:84" s="1344" customFormat="1">
      <c r="B273" s="1311"/>
      <c r="C273" s="1311"/>
      <c r="D273" s="1311"/>
      <c r="E273" s="1311"/>
      <c r="F273" s="1311"/>
      <c r="G273" s="1311"/>
      <c r="H273" s="1311"/>
      <c r="I273" s="1311"/>
      <c r="J273" s="1311"/>
      <c r="K273" s="1311"/>
      <c r="P273" s="204"/>
      <c r="Q273" s="1311"/>
      <c r="R273" s="1311"/>
      <c r="S273" s="1311"/>
      <c r="T273" s="1311"/>
      <c r="U273" s="1311"/>
      <c r="V273" s="1311"/>
      <c r="W273" s="1311"/>
      <c r="X273" s="1311"/>
      <c r="Y273" s="1311"/>
      <c r="Z273" s="1311"/>
      <c r="AA273" s="1311"/>
      <c r="AB273" s="1311"/>
      <c r="AC273" s="1311"/>
      <c r="AD273" s="1311"/>
      <c r="AE273" s="1311"/>
      <c r="AF273" s="1311"/>
      <c r="AG273" s="1311"/>
      <c r="AH273" s="1311"/>
      <c r="AI273" s="1311"/>
      <c r="AJ273" s="1311"/>
      <c r="AK273" s="1311"/>
      <c r="AL273" s="1311"/>
      <c r="AM273" s="1311"/>
      <c r="AN273" s="1311"/>
      <c r="AO273" s="1311"/>
      <c r="AP273" s="1311"/>
      <c r="AQ273" s="1311"/>
      <c r="AR273" s="1311"/>
      <c r="AS273" s="1311"/>
      <c r="AT273" s="1311"/>
      <c r="AU273" s="1311"/>
      <c r="AV273" s="1311"/>
      <c r="AW273" s="1311"/>
      <c r="AX273" s="1311"/>
      <c r="AY273" s="1311"/>
      <c r="AZ273" s="1311"/>
      <c r="BA273" s="1311"/>
      <c r="BB273" s="1311"/>
      <c r="BC273" s="1311"/>
      <c r="BD273" s="1311"/>
      <c r="BE273" s="1311"/>
      <c r="BF273" s="1311"/>
      <c r="BG273" s="1311"/>
      <c r="BH273" s="1311"/>
      <c r="BI273" s="1311"/>
      <c r="BJ273" s="1311"/>
      <c r="BK273" s="1311"/>
      <c r="BL273" s="1311"/>
      <c r="BM273" s="1311"/>
      <c r="BN273" s="1311"/>
      <c r="BO273" s="1311"/>
      <c r="BP273" s="1311"/>
      <c r="BQ273" s="1311"/>
      <c r="BR273" s="1311"/>
      <c r="BS273" s="1311"/>
      <c r="BT273" s="1311"/>
      <c r="BU273" s="1311"/>
      <c r="BV273" s="1311"/>
      <c r="BW273" s="1311"/>
      <c r="BX273" s="1311"/>
      <c r="BY273" s="1311"/>
      <c r="BZ273" s="1311"/>
      <c r="CA273" s="1311"/>
      <c r="CB273" s="1311"/>
      <c r="CC273" s="1311"/>
      <c r="CD273" s="1311"/>
      <c r="CE273" s="1311"/>
      <c r="CF273" s="1311"/>
    </row>
    <row r="274" spans="2:84" s="1344" customFormat="1">
      <c r="B274" s="1311"/>
      <c r="C274" s="1311"/>
      <c r="D274" s="1311"/>
      <c r="E274" s="1311"/>
      <c r="F274" s="1311"/>
      <c r="G274" s="1311"/>
      <c r="H274" s="1311"/>
      <c r="I274" s="1311"/>
      <c r="J274" s="1311"/>
      <c r="K274" s="1311"/>
      <c r="P274" s="204"/>
      <c r="Q274" s="1311"/>
      <c r="R274" s="1311"/>
      <c r="S274" s="1311"/>
      <c r="T274" s="1311"/>
      <c r="U274" s="1311"/>
      <c r="V274" s="1311"/>
      <c r="W274" s="1311"/>
      <c r="X274" s="1311"/>
      <c r="Y274" s="1311"/>
      <c r="Z274" s="1311"/>
      <c r="AA274" s="1311"/>
      <c r="AB274" s="1311"/>
      <c r="AC274" s="1311"/>
      <c r="AD274" s="1311"/>
      <c r="AE274" s="1311"/>
      <c r="AF274" s="1311"/>
      <c r="AG274" s="1311"/>
      <c r="AH274" s="1311"/>
      <c r="AI274" s="1311"/>
      <c r="AJ274" s="1311"/>
      <c r="AK274" s="1311"/>
      <c r="AL274" s="1311"/>
      <c r="AM274" s="1311"/>
      <c r="AN274" s="1311"/>
      <c r="AO274" s="1311"/>
      <c r="AP274" s="1311"/>
      <c r="AQ274" s="1311"/>
      <c r="AR274" s="1311"/>
      <c r="AS274" s="1311"/>
      <c r="AT274" s="1311"/>
      <c r="AU274" s="1311"/>
      <c r="AV274" s="1311"/>
      <c r="AW274" s="1311"/>
      <c r="AX274" s="1311"/>
      <c r="AY274" s="1311"/>
      <c r="AZ274" s="1311"/>
      <c r="BA274" s="1311"/>
      <c r="BB274" s="1311"/>
      <c r="BC274" s="1311"/>
      <c r="BD274" s="1311"/>
      <c r="BE274" s="1311"/>
      <c r="BF274" s="1311"/>
      <c r="BG274" s="1311"/>
      <c r="BH274" s="1311"/>
      <c r="BI274" s="1311"/>
      <c r="BJ274" s="1311"/>
      <c r="BK274" s="1311"/>
      <c r="BL274" s="1311"/>
      <c r="BM274" s="1311"/>
      <c r="BN274" s="1311"/>
      <c r="BO274" s="1311"/>
      <c r="BP274" s="1311"/>
      <c r="BQ274" s="1311"/>
      <c r="BR274" s="1311"/>
      <c r="BS274" s="1311"/>
      <c r="BT274" s="1311"/>
      <c r="BU274" s="1311"/>
      <c r="BV274" s="1311"/>
      <c r="BW274" s="1311"/>
      <c r="BX274" s="1311"/>
      <c r="BY274" s="1311"/>
      <c r="BZ274" s="1311"/>
      <c r="CA274" s="1311"/>
      <c r="CB274" s="1311"/>
      <c r="CC274" s="1311"/>
      <c r="CD274" s="1311"/>
      <c r="CE274" s="1311"/>
      <c r="CF274" s="1311"/>
    </row>
    <row r="275" spans="2:84" s="1344" customFormat="1">
      <c r="B275" s="1311"/>
      <c r="C275" s="1311"/>
      <c r="D275" s="1311"/>
      <c r="E275" s="1311"/>
      <c r="F275" s="1311"/>
      <c r="G275" s="1311"/>
      <c r="H275" s="1311"/>
      <c r="I275" s="1311"/>
      <c r="J275" s="1311"/>
      <c r="K275" s="1311"/>
      <c r="P275" s="204"/>
      <c r="Q275" s="1311"/>
      <c r="R275" s="1311"/>
      <c r="S275" s="1311"/>
      <c r="T275" s="1311"/>
      <c r="U275" s="1311"/>
      <c r="V275" s="1311"/>
      <c r="W275" s="1311"/>
      <c r="X275" s="1311"/>
      <c r="Y275" s="1311"/>
      <c r="Z275" s="1311"/>
      <c r="AA275" s="1311"/>
      <c r="AB275" s="1311"/>
      <c r="AC275" s="1311"/>
      <c r="AD275" s="1311"/>
      <c r="AE275" s="1311"/>
      <c r="AF275" s="1311"/>
      <c r="AG275" s="1311"/>
      <c r="AH275" s="1311"/>
      <c r="AI275" s="1311"/>
      <c r="AJ275" s="1311"/>
      <c r="AK275" s="1311"/>
      <c r="AL275" s="1311"/>
      <c r="AM275" s="1311"/>
      <c r="AN275" s="1311"/>
      <c r="AO275" s="1311"/>
      <c r="AP275" s="1311"/>
      <c r="AQ275" s="1311"/>
      <c r="AR275" s="1311"/>
      <c r="AS275" s="1311"/>
      <c r="AT275" s="1311"/>
      <c r="AU275" s="1311"/>
      <c r="AV275" s="1311"/>
      <c r="AW275" s="1311"/>
      <c r="AX275" s="1311"/>
      <c r="AY275" s="1311"/>
      <c r="AZ275" s="1311"/>
      <c r="BA275" s="1311"/>
      <c r="BB275" s="1311"/>
      <c r="BC275" s="1311"/>
      <c r="BD275" s="1311"/>
      <c r="BE275" s="1311"/>
      <c r="BF275" s="1311"/>
      <c r="BG275" s="1311"/>
      <c r="BH275" s="1311"/>
      <c r="BI275" s="1311"/>
      <c r="BJ275" s="1311"/>
      <c r="BK275" s="1311"/>
      <c r="BL275" s="1311"/>
      <c r="BM275" s="1311"/>
      <c r="BN275" s="1311"/>
      <c r="BO275" s="1311"/>
      <c r="BP275" s="1311"/>
      <c r="BQ275" s="1311"/>
      <c r="BR275" s="1311"/>
      <c r="BS275" s="1311"/>
      <c r="BT275" s="1311"/>
      <c r="BU275" s="1311"/>
      <c r="BV275" s="1311"/>
      <c r="BW275" s="1311"/>
      <c r="BX275" s="1311"/>
      <c r="BY275" s="1311"/>
      <c r="BZ275" s="1311"/>
      <c r="CA275" s="1311"/>
      <c r="CB275" s="1311"/>
      <c r="CC275" s="1311"/>
      <c r="CD275" s="1311"/>
      <c r="CE275" s="1311"/>
      <c r="CF275" s="1311"/>
    </row>
    <row r="276" spans="2:84" s="1344" customFormat="1">
      <c r="B276" s="1311"/>
      <c r="C276" s="1311"/>
      <c r="D276" s="1311"/>
      <c r="E276" s="1311"/>
      <c r="F276" s="1311"/>
      <c r="G276" s="1311"/>
      <c r="H276" s="1311"/>
      <c r="I276" s="1311"/>
      <c r="J276" s="1311"/>
      <c r="K276" s="1311"/>
      <c r="P276" s="204"/>
      <c r="Q276" s="1311"/>
      <c r="R276" s="1311"/>
      <c r="S276" s="1311"/>
      <c r="T276" s="1311"/>
      <c r="U276" s="1311"/>
      <c r="V276" s="1311"/>
      <c r="W276" s="1311"/>
      <c r="X276" s="1311"/>
      <c r="Y276" s="1311"/>
      <c r="Z276" s="1311"/>
      <c r="AA276" s="1311"/>
      <c r="AB276" s="1311"/>
      <c r="AC276" s="1311"/>
      <c r="AD276" s="1311"/>
      <c r="AE276" s="1311"/>
      <c r="AF276" s="1311"/>
      <c r="AG276" s="1311"/>
      <c r="AH276" s="1311"/>
      <c r="AI276" s="1311"/>
      <c r="AJ276" s="1311"/>
      <c r="AK276" s="1311"/>
      <c r="AL276" s="1311"/>
      <c r="AM276" s="1311"/>
      <c r="AN276" s="1311"/>
      <c r="AO276" s="1311"/>
      <c r="AP276" s="1311"/>
      <c r="AQ276" s="1311"/>
      <c r="AR276" s="1311"/>
      <c r="AS276" s="1311"/>
      <c r="AT276" s="1311"/>
      <c r="AU276" s="1311"/>
      <c r="AV276" s="1311"/>
      <c r="AW276" s="1311"/>
      <c r="AX276" s="1311"/>
      <c r="AY276" s="1311"/>
      <c r="AZ276" s="1311"/>
      <c r="BA276" s="1311"/>
      <c r="BB276" s="1311"/>
      <c r="BC276" s="1311"/>
      <c r="BD276" s="1311"/>
      <c r="BE276" s="1311"/>
      <c r="BF276" s="1311"/>
      <c r="BG276" s="1311"/>
      <c r="BH276" s="1311"/>
      <c r="BI276" s="1311"/>
      <c r="BJ276" s="1311"/>
      <c r="BK276" s="1311"/>
      <c r="BL276" s="1311"/>
      <c r="BM276" s="1311"/>
      <c r="BN276" s="1311"/>
      <c r="BO276" s="1311"/>
      <c r="BP276" s="1311"/>
      <c r="BQ276" s="1311"/>
      <c r="BR276" s="1311"/>
      <c r="BS276" s="1311"/>
      <c r="BT276" s="1311"/>
      <c r="BU276" s="1311"/>
      <c r="BV276" s="1311"/>
      <c r="BW276" s="1311"/>
      <c r="BX276" s="1311"/>
      <c r="BY276" s="1311"/>
      <c r="BZ276" s="1311"/>
      <c r="CA276" s="1311"/>
      <c r="CB276" s="1311"/>
      <c r="CC276" s="1311"/>
      <c r="CD276" s="1311"/>
      <c r="CE276" s="1311"/>
      <c r="CF276" s="1311"/>
    </row>
    <row r="277" spans="2:84" s="1344" customFormat="1">
      <c r="B277" s="1311"/>
      <c r="C277" s="1311"/>
      <c r="D277" s="1311"/>
      <c r="E277" s="1311"/>
      <c r="F277" s="1311"/>
      <c r="G277" s="1311"/>
      <c r="H277" s="1311"/>
      <c r="I277" s="1311"/>
      <c r="J277" s="1311"/>
      <c r="K277" s="1311"/>
      <c r="P277" s="204"/>
      <c r="Q277" s="1311"/>
      <c r="R277" s="1311"/>
      <c r="S277" s="1311"/>
      <c r="T277" s="1311"/>
      <c r="U277" s="1311"/>
      <c r="V277" s="1311"/>
      <c r="W277" s="1311"/>
      <c r="X277" s="1311"/>
      <c r="Y277" s="1311"/>
      <c r="Z277" s="1311"/>
      <c r="AA277" s="1311"/>
      <c r="AB277" s="1311"/>
      <c r="AC277" s="1311"/>
      <c r="AD277" s="1311"/>
      <c r="AE277" s="1311"/>
      <c r="AF277" s="1311"/>
      <c r="AG277" s="1311"/>
      <c r="AH277" s="1311"/>
      <c r="AI277" s="1311"/>
      <c r="AJ277" s="1311"/>
      <c r="AK277" s="1311"/>
      <c r="AL277" s="1311"/>
      <c r="AM277" s="1311"/>
      <c r="AN277" s="1311"/>
      <c r="AO277" s="1311"/>
      <c r="AP277" s="1311"/>
      <c r="AQ277" s="1311"/>
      <c r="AR277" s="1311"/>
      <c r="AS277" s="1311"/>
      <c r="AT277" s="1311"/>
      <c r="AU277" s="1311"/>
      <c r="AV277" s="1311"/>
      <c r="AW277" s="1311"/>
      <c r="AX277" s="1311"/>
      <c r="AY277" s="1311"/>
      <c r="AZ277" s="1311"/>
      <c r="BA277" s="1311"/>
      <c r="BB277" s="1311"/>
      <c r="BC277" s="1311"/>
      <c r="BD277" s="1311"/>
      <c r="BE277" s="1311"/>
      <c r="BF277" s="1311"/>
      <c r="BG277" s="1311"/>
      <c r="BH277" s="1311"/>
      <c r="BI277" s="1311"/>
      <c r="BJ277" s="1311"/>
      <c r="BK277" s="1311"/>
      <c r="BL277" s="1311"/>
      <c r="BM277" s="1311"/>
      <c r="BN277" s="1311"/>
      <c r="BO277" s="1311"/>
      <c r="BP277" s="1311"/>
      <c r="BQ277" s="1311"/>
      <c r="BR277" s="1311"/>
      <c r="BS277" s="1311"/>
      <c r="BT277" s="1311"/>
      <c r="BU277" s="1311"/>
      <c r="BV277" s="1311"/>
      <c r="BW277" s="1311"/>
      <c r="BX277" s="1311"/>
      <c r="BY277" s="1311"/>
      <c r="BZ277" s="1311"/>
      <c r="CA277" s="1311"/>
      <c r="CB277" s="1311"/>
      <c r="CC277" s="1311"/>
      <c r="CD277" s="1311"/>
      <c r="CE277" s="1311"/>
      <c r="CF277" s="1311"/>
    </row>
    <row r="278" spans="2:84" s="1344" customFormat="1">
      <c r="B278" s="1311"/>
      <c r="C278" s="1311"/>
      <c r="D278" s="1311"/>
      <c r="E278" s="1311"/>
      <c r="F278" s="1311"/>
      <c r="G278" s="1311"/>
      <c r="H278" s="1311"/>
      <c r="I278" s="1311"/>
      <c r="J278" s="1311"/>
      <c r="K278" s="1311"/>
      <c r="P278" s="204"/>
      <c r="Q278" s="1311"/>
      <c r="R278" s="1311"/>
      <c r="S278" s="1311"/>
      <c r="T278" s="1311"/>
      <c r="U278" s="1311"/>
      <c r="V278" s="1311"/>
      <c r="W278" s="1311"/>
      <c r="X278" s="1311"/>
      <c r="Y278" s="1311"/>
      <c r="Z278" s="1311"/>
      <c r="AA278" s="1311"/>
      <c r="AB278" s="1311"/>
      <c r="AC278" s="1311"/>
      <c r="AD278" s="1311"/>
      <c r="AE278" s="1311"/>
      <c r="AF278" s="1311"/>
      <c r="AG278" s="1311"/>
      <c r="AH278" s="1311"/>
      <c r="AI278" s="1311"/>
      <c r="AJ278" s="1311"/>
      <c r="AK278" s="1311"/>
      <c r="AL278" s="1311"/>
      <c r="AM278" s="1311"/>
      <c r="AN278" s="1311"/>
      <c r="AO278" s="1311"/>
      <c r="AP278" s="1311"/>
      <c r="AQ278" s="1311"/>
      <c r="AR278" s="1311"/>
      <c r="AS278" s="1311"/>
      <c r="AT278" s="1311"/>
      <c r="AU278" s="1311"/>
      <c r="AV278" s="1311"/>
      <c r="AW278" s="1311"/>
      <c r="AX278" s="1311"/>
      <c r="AY278" s="1311"/>
      <c r="AZ278" s="1311"/>
      <c r="BA278" s="1311"/>
      <c r="BB278" s="1311"/>
      <c r="BC278" s="1311"/>
      <c r="BD278" s="1311"/>
      <c r="BE278" s="1311"/>
      <c r="BF278" s="1311"/>
      <c r="BG278" s="1311"/>
      <c r="BH278" s="1311"/>
      <c r="BI278" s="1311"/>
      <c r="BJ278" s="1311"/>
      <c r="BK278" s="1311"/>
      <c r="BL278" s="1311"/>
      <c r="BM278" s="1311"/>
      <c r="BN278" s="1311"/>
      <c r="BO278" s="1311"/>
      <c r="BP278" s="1311"/>
      <c r="BQ278" s="1311"/>
      <c r="BR278" s="1311"/>
      <c r="BS278" s="1311"/>
      <c r="BT278" s="1311"/>
      <c r="BU278" s="1311"/>
      <c r="BV278" s="1311"/>
      <c r="BW278" s="1311"/>
      <c r="BX278" s="1311"/>
      <c r="BY278" s="1311"/>
      <c r="BZ278" s="1311"/>
      <c r="CA278" s="1311"/>
      <c r="CB278" s="1311"/>
      <c r="CC278" s="1311"/>
      <c r="CD278" s="1311"/>
      <c r="CE278" s="1311"/>
      <c r="CF278" s="1311"/>
    </row>
    <row r="279" spans="2:84" s="1344" customFormat="1">
      <c r="B279" s="1311"/>
      <c r="C279" s="1311"/>
      <c r="D279" s="1311"/>
      <c r="E279" s="1311"/>
      <c r="F279" s="1311"/>
      <c r="G279" s="1311"/>
      <c r="H279" s="1311"/>
      <c r="I279" s="1311"/>
      <c r="J279" s="1311"/>
      <c r="K279" s="1311"/>
      <c r="P279" s="204"/>
      <c r="Q279" s="1311"/>
      <c r="R279" s="1311"/>
      <c r="S279" s="1311"/>
      <c r="T279" s="1311"/>
      <c r="U279" s="1311"/>
      <c r="V279" s="1311"/>
      <c r="W279" s="1311"/>
      <c r="X279" s="1311"/>
      <c r="Y279" s="1311"/>
      <c r="Z279" s="1311"/>
      <c r="AA279" s="1311"/>
      <c r="AB279" s="1311"/>
      <c r="AC279" s="1311"/>
      <c r="AD279" s="1311"/>
      <c r="AE279" s="1311"/>
      <c r="AF279" s="1311"/>
      <c r="AG279" s="1311"/>
      <c r="AH279" s="1311"/>
      <c r="AI279" s="1311"/>
      <c r="AJ279" s="1311"/>
      <c r="AK279" s="1311"/>
      <c r="AL279" s="1311"/>
      <c r="AM279" s="1311"/>
      <c r="AN279" s="1311"/>
      <c r="AO279" s="1311"/>
      <c r="AP279" s="1311"/>
      <c r="AQ279" s="1311"/>
      <c r="AR279" s="1311"/>
      <c r="AS279" s="1311"/>
      <c r="AT279" s="1311"/>
      <c r="AU279" s="1311"/>
      <c r="AV279" s="1311"/>
      <c r="AW279" s="1311"/>
      <c r="AX279" s="1311"/>
      <c r="AY279" s="1311"/>
      <c r="AZ279" s="1311"/>
      <c r="BA279" s="1311"/>
      <c r="BB279" s="1311"/>
      <c r="BC279" s="1311"/>
      <c r="BD279" s="1311"/>
      <c r="BE279" s="1311"/>
      <c r="BF279" s="1311"/>
      <c r="BG279" s="1311"/>
      <c r="BH279" s="1311"/>
      <c r="BI279" s="1311"/>
      <c r="BJ279" s="1311"/>
      <c r="BK279" s="1311"/>
      <c r="BL279" s="1311"/>
      <c r="BM279" s="1311"/>
      <c r="BN279" s="1311"/>
      <c r="BO279" s="1311"/>
      <c r="BP279" s="1311"/>
      <c r="BQ279" s="1311"/>
      <c r="BR279" s="1311"/>
      <c r="BS279" s="1311"/>
      <c r="BT279" s="1311"/>
      <c r="BU279" s="1311"/>
      <c r="BV279" s="1311"/>
      <c r="BW279" s="1311"/>
      <c r="BX279" s="1311"/>
      <c r="BY279" s="1311"/>
      <c r="BZ279" s="1311"/>
      <c r="CA279" s="1311"/>
      <c r="CB279" s="1311"/>
      <c r="CC279" s="1311"/>
      <c r="CD279" s="1311"/>
      <c r="CE279" s="1311"/>
      <c r="CF279" s="1311"/>
    </row>
    <row r="280" spans="2:84" s="1344" customFormat="1">
      <c r="B280" s="1311"/>
      <c r="C280" s="1311"/>
      <c r="D280" s="1311"/>
      <c r="E280" s="1311"/>
      <c r="F280" s="1311"/>
      <c r="G280" s="1311"/>
      <c r="H280" s="1311"/>
      <c r="I280" s="1311"/>
      <c r="J280" s="1311"/>
      <c r="K280" s="1311"/>
      <c r="P280" s="204"/>
      <c r="Q280" s="1311"/>
      <c r="R280" s="1311"/>
      <c r="S280" s="1311"/>
      <c r="T280" s="1311"/>
      <c r="U280" s="1311"/>
      <c r="V280" s="1311"/>
      <c r="W280" s="1311"/>
      <c r="X280" s="1311"/>
      <c r="Y280" s="1311"/>
      <c r="Z280" s="1311"/>
      <c r="AA280" s="1311"/>
      <c r="AB280" s="1311"/>
      <c r="AC280" s="1311"/>
      <c r="AD280" s="1311"/>
      <c r="AE280" s="1311"/>
      <c r="AF280" s="1311"/>
      <c r="AG280" s="1311"/>
      <c r="AH280" s="1311"/>
      <c r="AI280" s="1311"/>
      <c r="AJ280" s="1311"/>
      <c r="AK280" s="1311"/>
      <c r="AL280" s="1311"/>
      <c r="AM280" s="1311"/>
      <c r="AN280" s="1311"/>
      <c r="AO280" s="1311"/>
      <c r="AP280" s="1311"/>
      <c r="AQ280" s="1311"/>
      <c r="AR280" s="1311"/>
      <c r="AS280" s="1311"/>
      <c r="AT280" s="1311"/>
      <c r="AU280" s="1311"/>
      <c r="AV280" s="1311"/>
      <c r="AW280" s="1311"/>
      <c r="AX280" s="1311"/>
      <c r="AY280" s="1311"/>
      <c r="AZ280" s="1311"/>
      <c r="BA280" s="1311"/>
      <c r="BB280" s="1311"/>
      <c r="BC280" s="1311"/>
      <c r="BD280" s="1311"/>
      <c r="BE280" s="1311"/>
      <c r="BF280" s="1311"/>
      <c r="BG280" s="1311"/>
      <c r="BH280" s="1311"/>
      <c r="BI280" s="1311"/>
      <c r="BJ280" s="1311"/>
      <c r="BK280" s="1311"/>
      <c r="BL280" s="1311"/>
      <c r="BM280" s="1311"/>
      <c r="BN280" s="1311"/>
      <c r="BO280" s="1311"/>
      <c r="BP280" s="1311"/>
      <c r="BQ280" s="1311"/>
      <c r="BR280" s="1311"/>
      <c r="BS280" s="1311"/>
      <c r="BT280" s="1311"/>
      <c r="BU280" s="1311"/>
      <c r="BV280" s="1311"/>
      <c r="BW280" s="1311"/>
      <c r="BX280" s="1311"/>
      <c r="BY280" s="1311"/>
      <c r="BZ280" s="1311"/>
      <c r="CA280" s="1311"/>
      <c r="CB280" s="1311"/>
      <c r="CC280" s="1311"/>
      <c r="CD280" s="1311"/>
      <c r="CE280" s="1311"/>
      <c r="CF280" s="1311"/>
    </row>
    <row r="281" spans="2:84" s="1344" customFormat="1">
      <c r="B281" s="1311"/>
      <c r="C281" s="1311"/>
      <c r="D281" s="1311"/>
      <c r="E281" s="1311"/>
      <c r="F281" s="1311"/>
      <c r="G281" s="1311"/>
      <c r="H281" s="1311"/>
      <c r="I281" s="1311"/>
      <c r="J281" s="1311"/>
      <c r="K281" s="1311"/>
      <c r="P281" s="204"/>
      <c r="Q281" s="1311"/>
      <c r="R281" s="1311"/>
      <c r="S281" s="1311"/>
      <c r="T281" s="1311"/>
      <c r="U281" s="1311"/>
      <c r="V281" s="1311"/>
      <c r="W281" s="1311"/>
      <c r="X281" s="1311"/>
      <c r="Y281" s="1311"/>
      <c r="Z281" s="1311"/>
      <c r="AA281" s="1311"/>
      <c r="AB281" s="1311"/>
      <c r="AC281" s="1311"/>
      <c r="AD281" s="1311"/>
      <c r="AE281" s="1311"/>
      <c r="AF281" s="1311"/>
      <c r="AG281" s="1311"/>
      <c r="AH281" s="1311"/>
      <c r="AI281" s="1311"/>
      <c r="AJ281" s="1311"/>
      <c r="AK281" s="1311"/>
      <c r="AL281" s="1311"/>
      <c r="AM281" s="1311"/>
      <c r="AN281" s="1311"/>
      <c r="AO281" s="1311"/>
      <c r="AP281" s="1311"/>
      <c r="AQ281" s="1311"/>
      <c r="AR281" s="1311"/>
      <c r="AS281" s="1311"/>
      <c r="AT281" s="1311"/>
      <c r="AU281" s="1311"/>
      <c r="AV281" s="1311"/>
      <c r="AW281" s="1311"/>
      <c r="AX281" s="1311"/>
      <c r="AY281" s="1311"/>
      <c r="AZ281" s="1311"/>
      <c r="BA281" s="1311"/>
      <c r="BB281" s="1311"/>
      <c r="BC281" s="1311"/>
      <c r="BD281" s="1311"/>
      <c r="BE281" s="1311"/>
      <c r="BF281" s="1311"/>
      <c r="BG281" s="1311"/>
      <c r="BH281" s="1311"/>
      <c r="BI281" s="1311"/>
      <c r="BJ281" s="1311"/>
      <c r="BK281" s="1311"/>
      <c r="BL281" s="1311"/>
      <c r="BM281" s="1311"/>
      <c r="BN281" s="1311"/>
      <c r="BO281" s="1311"/>
      <c r="BP281" s="1311"/>
      <c r="BQ281" s="1311"/>
      <c r="BR281" s="1311"/>
      <c r="BS281" s="1311"/>
      <c r="BT281" s="1311"/>
      <c r="BU281" s="1311"/>
      <c r="BV281" s="1311"/>
      <c r="BW281" s="1311"/>
      <c r="BX281" s="1311"/>
      <c r="BY281" s="1311"/>
      <c r="BZ281" s="1311"/>
      <c r="CA281" s="1311"/>
      <c r="CB281" s="1311"/>
      <c r="CC281" s="1311"/>
      <c r="CD281" s="1311"/>
      <c r="CE281" s="1311"/>
      <c r="CF281" s="1311"/>
    </row>
    <row r="282" spans="2:84" s="1344" customFormat="1">
      <c r="B282" s="1311"/>
      <c r="C282" s="1311"/>
      <c r="D282" s="1311"/>
      <c r="E282" s="1311"/>
      <c r="F282" s="1311"/>
      <c r="G282" s="1311"/>
      <c r="H282" s="1311"/>
      <c r="I282" s="1311"/>
      <c r="J282" s="1311"/>
      <c r="K282" s="1311"/>
      <c r="P282" s="204"/>
      <c r="Q282" s="1311"/>
      <c r="R282" s="1311"/>
      <c r="S282" s="1311"/>
      <c r="T282" s="1311"/>
      <c r="U282" s="1311"/>
      <c r="V282" s="1311"/>
      <c r="W282" s="1311"/>
      <c r="X282" s="1311"/>
      <c r="Y282" s="1311"/>
      <c r="Z282" s="1311"/>
      <c r="AA282" s="1311"/>
      <c r="AB282" s="1311"/>
      <c r="AC282" s="1311"/>
      <c r="AD282" s="1311"/>
      <c r="AE282" s="1311"/>
      <c r="AF282" s="1311"/>
      <c r="AG282" s="1311"/>
      <c r="AH282" s="1311"/>
      <c r="AI282" s="1311"/>
      <c r="AJ282" s="1311"/>
      <c r="AK282" s="1311"/>
      <c r="AL282" s="1311"/>
      <c r="AM282" s="1311"/>
      <c r="AN282" s="1311"/>
      <c r="AO282" s="1311"/>
      <c r="AP282" s="1311"/>
      <c r="AQ282" s="1311"/>
      <c r="AR282" s="1311"/>
      <c r="AS282" s="1311"/>
      <c r="AT282" s="1311"/>
      <c r="AU282" s="1311"/>
      <c r="AV282" s="1311"/>
      <c r="AW282" s="1311"/>
      <c r="AX282" s="1311"/>
      <c r="AY282" s="1311"/>
      <c r="AZ282" s="1311"/>
      <c r="BA282" s="1311"/>
      <c r="BB282" s="1311"/>
      <c r="BC282" s="1311"/>
      <c r="BD282" s="1311"/>
      <c r="BE282" s="1311"/>
      <c r="BF282" s="1311"/>
      <c r="BG282" s="1311"/>
      <c r="BH282" s="1311"/>
      <c r="BI282" s="1311"/>
      <c r="BJ282" s="1311"/>
      <c r="BK282" s="1311"/>
      <c r="BL282" s="1311"/>
      <c r="BM282" s="1311"/>
      <c r="BN282" s="1311"/>
      <c r="BO282" s="1311"/>
      <c r="BP282" s="1311"/>
      <c r="BQ282" s="1311"/>
      <c r="BR282" s="1311"/>
      <c r="BS282" s="1311"/>
      <c r="BT282" s="1311"/>
      <c r="BU282" s="1311"/>
      <c r="BV282" s="1311"/>
      <c r="BW282" s="1311"/>
      <c r="BX282" s="1311"/>
      <c r="BY282" s="1311"/>
      <c r="BZ282" s="1311"/>
      <c r="CA282" s="1311"/>
      <c r="CB282" s="1311"/>
      <c r="CC282" s="1311"/>
      <c r="CD282" s="1311"/>
      <c r="CE282" s="1311"/>
      <c r="CF282" s="1311"/>
    </row>
    <row r="283" spans="2:84" s="1344" customFormat="1">
      <c r="B283" s="1311"/>
      <c r="C283" s="1311"/>
      <c r="D283" s="1311"/>
      <c r="E283" s="1311"/>
      <c r="F283" s="1311"/>
      <c r="G283" s="1311"/>
      <c r="H283" s="1311"/>
      <c r="I283" s="1311"/>
      <c r="J283" s="1311"/>
      <c r="K283" s="1311"/>
      <c r="P283" s="204"/>
      <c r="Q283" s="1311"/>
      <c r="R283" s="1311"/>
      <c r="S283" s="1311"/>
      <c r="T283" s="1311"/>
      <c r="U283" s="1311"/>
      <c r="V283" s="1311"/>
      <c r="W283" s="1311"/>
      <c r="X283" s="1311"/>
      <c r="Y283" s="1311"/>
      <c r="Z283" s="1311"/>
      <c r="AA283" s="1311"/>
      <c r="AB283" s="1311"/>
      <c r="AC283" s="1311"/>
      <c r="AD283" s="1311"/>
      <c r="AE283" s="1311"/>
      <c r="AF283" s="1311"/>
      <c r="AG283" s="1311"/>
      <c r="AH283" s="1311"/>
      <c r="AI283" s="1311"/>
      <c r="AJ283" s="1311"/>
      <c r="AK283" s="1311"/>
      <c r="AL283" s="1311"/>
      <c r="AM283" s="1311"/>
      <c r="AN283" s="1311"/>
      <c r="AO283" s="1311"/>
      <c r="AP283" s="1311"/>
      <c r="AQ283" s="1311"/>
      <c r="AR283" s="1311"/>
      <c r="AS283" s="1311"/>
      <c r="AT283" s="1311"/>
      <c r="AU283" s="1311"/>
      <c r="AV283" s="1311"/>
      <c r="AW283" s="1311"/>
      <c r="AX283" s="1311"/>
      <c r="AY283" s="1311"/>
      <c r="AZ283" s="1311"/>
      <c r="BA283" s="1311"/>
      <c r="BB283" s="1311"/>
      <c r="BC283" s="1311"/>
      <c r="BD283" s="1311"/>
      <c r="BE283" s="1311"/>
      <c r="BF283" s="1311"/>
      <c r="BG283" s="1311"/>
      <c r="BH283" s="1311"/>
      <c r="BI283" s="1311"/>
      <c r="BJ283" s="1311"/>
      <c r="BK283" s="1311"/>
      <c r="BL283" s="1311"/>
      <c r="BM283" s="1311"/>
      <c r="BN283" s="1311"/>
      <c r="BO283" s="1311"/>
      <c r="BP283" s="1311"/>
      <c r="BQ283" s="1311"/>
      <c r="BR283" s="1311"/>
      <c r="BS283" s="1311"/>
      <c r="BT283" s="1311"/>
      <c r="BU283" s="1311"/>
      <c r="BV283" s="1311"/>
      <c r="BW283" s="1311"/>
      <c r="BX283" s="1311"/>
      <c r="BY283" s="1311"/>
      <c r="BZ283" s="1311"/>
      <c r="CA283" s="1311"/>
      <c r="CB283" s="1311"/>
      <c r="CC283" s="1311"/>
      <c r="CD283" s="1311"/>
      <c r="CE283" s="1311"/>
      <c r="CF283" s="1311"/>
    </row>
    <row r="284" spans="2:84" s="1344" customFormat="1">
      <c r="B284" s="1311"/>
      <c r="C284" s="1311"/>
      <c r="D284" s="1311"/>
      <c r="E284" s="1311"/>
      <c r="F284" s="1311"/>
      <c r="G284" s="1311"/>
      <c r="H284" s="1311"/>
      <c r="I284" s="1311"/>
      <c r="J284" s="1311"/>
      <c r="K284" s="1311"/>
      <c r="P284" s="204"/>
      <c r="Q284" s="1311"/>
      <c r="R284" s="1311"/>
      <c r="S284" s="1311"/>
      <c r="T284" s="1311"/>
      <c r="U284" s="1311"/>
      <c r="V284" s="1311"/>
      <c r="W284" s="1311"/>
      <c r="X284" s="1311"/>
      <c r="Y284" s="1311"/>
      <c r="Z284" s="1311"/>
      <c r="AA284" s="1311"/>
      <c r="AB284" s="1311"/>
      <c r="AC284" s="1311"/>
      <c r="AD284" s="1311"/>
      <c r="AE284" s="1311"/>
      <c r="AF284" s="1311"/>
      <c r="AG284" s="1311"/>
      <c r="AH284" s="1311"/>
      <c r="AI284" s="1311"/>
      <c r="AJ284" s="1311"/>
      <c r="AK284" s="1311"/>
      <c r="AL284" s="1311"/>
      <c r="AM284" s="1311"/>
      <c r="AN284" s="1311"/>
      <c r="AO284" s="1311"/>
      <c r="AP284" s="1311"/>
      <c r="AQ284" s="1311"/>
      <c r="AR284" s="1311"/>
      <c r="AS284" s="1311"/>
      <c r="AT284" s="1311"/>
      <c r="AU284" s="1311"/>
      <c r="AV284" s="1311"/>
      <c r="AW284" s="1311"/>
      <c r="AX284" s="1311"/>
      <c r="AY284" s="1311"/>
      <c r="AZ284" s="1311"/>
      <c r="BA284" s="1311"/>
      <c r="BB284" s="1311"/>
      <c r="BC284" s="1311"/>
      <c r="BD284" s="1311"/>
      <c r="BE284" s="1311"/>
      <c r="BF284" s="1311"/>
      <c r="BG284" s="1311"/>
      <c r="BH284" s="1311"/>
      <c r="BI284" s="1311"/>
      <c r="BJ284" s="1311"/>
      <c r="BK284" s="1311"/>
      <c r="BL284" s="1311"/>
      <c r="BM284" s="1311"/>
      <c r="BN284" s="1311"/>
      <c r="BO284" s="1311"/>
      <c r="BP284" s="1311"/>
      <c r="BQ284" s="1311"/>
      <c r="BR284" s="1311"/>
      <c r="BS284" s="1311"/>
      <c r="BT284" s="1311"/>
      <c r="BU284" s="1311"/>
      <c r="BV284" s="1311"/>
      <c r="BW284" s="1311"/>
      <c r="BX284" s="1311"/>
      <c r="BY284" s="1311"/>
      <c r="BZ284" s="1311"/>
      <c r="CA284" s="1311"/>
      <c r="CB284" s="1311"/>
      <c r="CC284" s="1311"/>
      <c r="CD284" s="1311"/>
      <c r="CE284" s="1311"/>
      <c r="CF284" s="1311"/>
    </row>
    <row r="285" spans="2:84" s="1344" customFormat="1">
      <c r="B285" s="1311"/>
      <c r="C285" s="1311"/>
      <c r="D285" s="1311"/>
      <c r="E285" s="1311"/>
      <c r="F285" s="1311"/>
      <c r="G285" s="1311"/>
      <c r="H285" s="1311"/>
      <c r="I285" s="1311"/>
      <c r="J285" s="1311"/>
      <c r="K285" s="1311"/>
      <c r="P285" s="204"/>
      <c r="Q285" s="1311"/>
      <c r="R285" s="1311"/>
      <c r="S285" s="1311"/>
      <c r="T285" s="1311"/>
      <c r="U285" s="1311"/>
      <c r="V285" s="1311"/>
      <c r="W285" s="1311"/>
      <c r="X285" s="1311"/>
      <c r="Y285" s="1311"/>
      <c r="Z285" s="1311"/>
      <c r="AA285" s="1311"/>
      <c r="AB285" s="1311"/>
      <c r="AC285" s="1311"/>
      <c r="AD285" s="1311"/>
      <c r="AE285" s="1311"/>
      <c r="AF285" s="1311"/>
      <c r="AG285" s="1311"/>
      <c r="AH285" s="1311"/>
      <c r="AI285" s="1311"/>
      <c r="AJ285" s="1311"/>
      <c r="AK285" s="1311"/>
      <c r="AL285" s="1311"/>
      <c r="AM285" s="1311"/>
      <c r="AN285" s="1311"/>
      <c r="AO285" s="1311"/>
      <c r="AP285" s="1311"/>
      <c r="AQ285" s="1311"/>
      <c r="AR285" s="1311"/>
      <c r="AS285" s="1311"/>
      <c r="AT285" s="1311"/>
      <c r="AU285" s="1311"/>
      <c r="AV285" s="1311"/>
      <c r="AW285" s="1311"/>
      <c r="AX285" s="1311"/>
      <c r="AY285" s="1311"/>
      <c r="AZ285" s="1311"/>
      <c r="BA285" s="1311"/>
      <c r="BB285" s="1311"/>
      <c r="BC285" s="1311"/>
      <c r="BD285" s="1311"/>
      <c r="BE285" s="1311"/>
      <c r="BF285" s="1311"/>
      <c r="BG285" s="1311"/>
      <c r="BH285" s="1311"/>
      <c r="BI285" s="1311"/>
      <c r="BJ285" s="1311"/>
      <c r="BK285" s="1311"/>
      <c r="BL285" s="1311"/>
      <c r="BM285" s="1311"/>
      <c r="BN285" s="1311"/>
      <c r="BO285" s="1311"/>
      <c r="BP285" s="1311"/>
      <c r="BQ285" s="1311"/>
      <c r="BR285" s="1311"/>
      <c r="BS285" s="1311"/>
      <c r="BT285" s="1311"/>
      <c r="BU285" s="1311"/>
      <c r="BV285" s="1311"/>
      <c r="BW285" s="1311"/>
      <c r="BX285" s="1311"/>
      <c r="BY285" s="1311"/>
      <c r="BZ285" s="1311"/>
      <c r="CA285" s="1311"/>
      <c r="CB285" s="1311"/>
      <c r="CC285" s="1311"/>
      <c r="CD285" s="1311"/>
      <c r="CE285" s="1311"/>
      <c r="CF285" s="1311"/>
    </row>
    <row r="286" spans="2:84" s="1344" customFormat="1">
      <c r="B286" s="1311"/>
      <c r="C286" s="1311"/>
      <c r="D286" s="1311"/>
      <c r="E286" s="1311"/>
      <c r="F286" s="1311"/>
      <c r="G286" s="1311"/>
      <c r="H286" s="1311"/>
      <c r="I286" s="1311"/>
      <c r="J286" s="1311"/>
      <c r="K286" s="1311"/>
      <c r="P286" s="204"/>
      <c r="Q286" s="1311"/>
      <c r="R286" s="1311"/>
      <c r="S286" s="1311"/>
      <c r="T286" s="1311"/>
      <c r="U286" s="1311"/>
      <c r="V286" s="1311"/>
      <c r="W286" s="1311"/>
      <c r="X286" s="1311"/>
      <c r="Y286" s="1311"/>
      <c r="Z286" s="1311"/>
      <c r="AA286" s="1311"/>
      <c r="AB286" s="1311"/>
      <c r="AC286" s="1311"/>
      <c r="AD286" s="1311"/>
      <c r="AE286" s="1311"/>
      <c r="AF286" s="1311"/>
      <c r="AG286" s="1311"/>
      <c r="AH286" s="1311"/>
      <c r="AI286" s="1311"/>
      <c r="AJ286" s="1311"/>
      <c r="AK286" s="1311"/>
      <c r="AL286" s="1311"/>
      <c r="AM286" s="1311"/>
      <c r="AN286" s="1311"/>
      <c r="AO286" s="1311"/>
      <c r="AP286" s="1311"/>
      <c r="AQ286" s="1311"/>
      <c r="AR286" s="1311"/>
      <c r="AS286" s="1311"/>
      <c r="AT286" s="1311"/>
      <c r="AU286" s="1311"/>
      <c r="AV286" s="1311"/>
      <c r="AW286" s="1311"/>
      <c r="AX286" s="1311"/>
      <c r="AY286" s="1311"/>
      <c r="AZ286" s="1311"/>
      <c r="BA286" s="1311"/>
      <c r="BB286" s="1311"/>
      <c r="BC286" s="1311"/>
      <c r="BD286" s="1311"/>
      <c r="BE286" s="1311"/>
      <c r="BF286" s="1311"/>
      <c r="BG286" s="1311"/>
      <c r="BH286" s="1311"/>
      <c r="BI286" s="1311"/>
      <c r="BJ286" s="1311"/>
      <c r="BK286" s="1311"/>
      <c r="BL286" s="1311"/>
      <c r="BM286" s="1311"/>
      <c r="BN286" s="1311"/>
      <c r="BO286" s="1311"/>
      <c r="BP286" s="1311"/>
      <c r="BQ286" s="1311"/>
      <c r="BR286" s="1311"/>
      <c r="BS286" s="1311"/>
      <c r="BT286" s="1311"/>
      <c r="BU286" s="1311"/>
      <c r="BV286" s="1311"/>
      <c r="BW286" s="1311"/>
      <c r="BX286" s="1311"/>
      <c r="BY286" s="1311"/>
      <c r="BZ286" s="1311"/>
      <c r="CA286" s="1311"/>
      <c r="CB286" s="1311"/>
      <c r="CC286" s="1311"/>
      <c r="CD286" s="1311"/>
      <c r="CE286" s="1311"/>
      <c r="CF286" s="1311"/>
    </row>
    <row r="287" spans="2:84" s="1344" customFormat="1">
      <c r="B287" s="1311"/>
      <c r="C287" s="1311"/>
      <c r="D287" s="1311"/>
      <c r="E287" s="1311"/>
      <c r="F287" s="1311"/>
      <c r="G287" s="1311"/>
      <c r="H287" s="1311"/>
      <c r="I287" s="1311"/>
      <c r="J287" s="1311"/>
      <c r="K287" s="1311"/>
      <c r="P287" s="204"/>
      <c r="Q287" s="1311"/>
      <c r="R287" s="1311"/>
      <c r="S287" s="1311"/>
      <c r="T287" s="1311"/>
      <c r="U287" s="1311"/>
      <c r="V287" s="1311"/>
      <c r="W287" s="1311"/>
      <c r="X287" s="1311"/>
      <c r="Y287" s="1311"/>
      <c r="Z287" s="1311"/>
      <c r="AA287" s="1311"/>
      <c r="AB287" s="1311"/>
      <c r="AC287" s="1311"/>
      <c r="AD287" s="1311"/>
      <c r="AE287" s="1311"/>
      <c r="AF287" s="1311"/>
      <c r="AG287" s="1311"/>
      <c r="AH287" s="1311"/>
      <c r="AI287" s="1311"/>
      <c r="AJ287" s="1311"/>
      <c r="AK287" s="1311"/>
      <c r="AL287" s="1311"/>
      <c r="AM287" s="1311"/>
      <c r="AN287" s="1311"/>
      <c r="AO287" s="1311"/>
      <c r="AP287" s="1311"/>
      <c r="AQ287" s="1311"/>
      <c r="AR287" s="1311"/>
      <c r="AS287" s="1311"/>
      <c r="AT287" s="1311"/>
      <c r="AU287" s="1311"/>
      <c r="AV287" s="1311"/>
      <c r="AW287" s="1311"/>
      <c r="AX287" s="1311"/>
      <c r="AY287" s="1311"/>
      <c r="AZ287" s="1311"/>
      <c r="BA287" s="1311"/>
      <c r="BB287" s="1311"/>
      <c r="BC287" s="1311"/>
      <c r="BD287" s="1311"/>
      <c r="BE287" s="1311"/>
      <c r="BF287" s="1311"/>
      <c r="BG287" s="1311"/>
      <c r="BH287" s="1311"/>
      <c r="BI287" s="1311"/>
      <c r="BJ287" s="1311"/>
      <c r="BK287" s="1311"/>
      <c r="BL287" s="1311"/>
      <c r="BM287" s="1311"/>
      <c r="BN287" s="1311"/>
      <c r="BO287" s="1311"/>
      <c r="BP287" s="1311"/>
      <c r="BQ287" s="1311"/>
      <c r="BR287" s="1311"/>
      <c r="BS287" s="1311"/>
      <c r="BT287" s="1311"/>
      <c r="BU287" s="1311"/>
      <c r="BV287" s="1311"/>
      <c r="BW287" s="1311"/>
      <c r="BX287" s="1311"/>
      <c r="BY287" s="1311"/>
      <c r="BZ287" s="1311"/>
      <c r="CA287" s="1311"/>
      <c r="CB287" s="1311"/>
      <c r="CC287" s="1311"/>
      <c r="CD287" s="1311"/>
      <c r="CE287" s="1311"/>
      <c r="CF287" s="1311"/>
    </row>
    <row r="288" spans="2:84" s="1344" customFormat="1">
      <c r="B288" s="1311"/>
      <c r="C288" s="1311"/>
      <c r="D288" s="1311"/>
      <c r="E288" s="1311"/>
      <c r="F288" s="1311"/>
      <c r="G288" s="1311"/>
      <c r="H288" s="1311"/>
      <c r="I288" s="1311"/>
      <c r="J288" s="1311"/>
      <c r="K288" s="1311"/>
      <c r="P288" s="204"/>
      <c r="Q288" s="1311"/>
      <c r="R288" s="1311"/>
      <c r="S288" s="1311"/>
      <c r="T288" s="1311"/>
      <c r="U288" s="1311"/>
      <c r="V288" s="1311"/>
      <c r="W288" s="1311"/>
      <c r="X288" s="1311"/>
      <c r="Y288" s="1311"/>
      <c r="Z288" s="1311"/>
      <c r="AA288" s="1311"/>
      <c r="AB288" s="1311"/>
      <c r="AC288" s="1311"/>
      <c r="AD288" s="1311"/>
      <c r="AE288" s="1311"/>
      <c r="AF288" s="1311"/>
      <c r="AG288" s="1311"/>
      <c r="AH288" s="1311"/>
      <c r="AI288" s="1311"/>
      <c r="AJ288" s="1311"/>
      <c r="AK288" s="1311"/>
      <c r="AL288" s="1311"/>
      <c r="AM288" s="1311"/>
      <c r="AN288" s="1311"/>
      <c r="AO288" s="1311"/>
      <c r="AP288" s="1311"/>
      <c r="AQ288" s="1311"/>
      <c r="AR288" s="1311"/>
      <c r="AS288" s="1311"/>
      <c r="AT288" s="1311"/>
      <c r="AU288" s="1311"/>
      <c r="AV288" s="1311"/>
      <c r="AW288" s="1311"/>
      <c r="AX288" s="1311"/>
      <c r="AY288" s="1311"/>
      <c r="AZ288" s="1311"/>
      <c r="BA288" s="1311"/>
      <c r="BB288" s="1311"/>
      <c r="BC288" s="1311"/>
      <c r="BD288" s="1311"/>
      <c r="BE288" s="1311"/>
      <c r="BF288" s="1311"/>
      <c r="BG288" s="1311"/>
      <c r="BH288" s="1311"/>
      <c r="BI288" s="1311"/>
      <c r="BJ288" s="1311"/>
      <c r="BK288" s="1311"/>
      <c r="BL288" s="1311"/>
      <c r="BM288" s="1311"/>
      <c r="BN288" s="1311"/>
      <c r="BO288" s="1311"/>
      <c r="BP288" s="1311"/>
      <c r="BQ288" s="1311"/>
      <c r="BR288" s="1311"/>
      <c r="BS288" s="1311"/>
      <c r="BT288" s="1311"/>
      <c r="BU288" s="1311"/>
      <c r="BV288" s="1311"/>
      <c r="BW288" s="1311"/>
      <c r="BX288" s="1311"/>
      <c r="BY288" s="1311"/>
      <c r="BZ288" s="1311"/>
      <c r="CA288" s="1311"/>
      <c r="CB288" s="1311"/>
      <c r="CC288" s="1311"/>
      <c r="CD288" s="1311"/>
      <c r="CE288" s="1311"/>
      <c r="CF288" s="1311"/>
    </row>
    <row r="289" spans="2:84" s="1344" customFormat="1">
      <c r="B289" s="1311"/>
      <c r="C289" s="1311"/>
      <c r="D289" s="1311"/>
      <c r="E289" s="1311"/>
      <c r="F289" s="1311"/>
      <c r="G289" s="1311"/>
      <c r="H289" s="1311"/>
      <c r="I289" s="1311"/>
      <c r="J289" s="1311"/>
      <c r="K289" s="1311"/>
      <c r="P289" s="204"/>
      <c r="Q289" s="1311"/>
      <c r="R289" s="1311"/>
      <c r="S289" s="1311"/>
      <c r="T289" s="1311"/>
      <c r="U289" s="1311"/>
      <c r="V289" s="1311"/>
      <c r="W289" s="1311"/>
      <c r="X289" s="1311"/>
      <c r="Y289" s="1311"/>
      <c r="Z289" s="1311"/>
      <c r="AA289" s="1311"/>
      <c r="AB289" s="1311"/>
      <c r="AC289" s="1311"/>
      <c r="AD289" s="1311"/>
      <c r="AE289" s="1311"/>
      <c r="AF289" s="1311"/>
      <c r="AG289" s="1311"/>
      <c r="AH289" s="1311"/>
      <c r="AI289" s="1311"/>
      <c r="AJ289" s="1311"/>
      <c r="AK289" s="1311"/>
      <c r="AL289" s="1311"/>
      <c r="AM289" s="1311"/>
      <c r="AN289" s="1311"/>
      <c r="AO289" s="1311"/>
      <c r="AP289" s="1311"/>
      <c r="AQ289" s="1311"/>
      <c r="AR289" s="1311"/>
      <c r="AS289" s="1311"/>
      <c r="AT289" s="1311"/>
      <c r="AU289" s="1311"/>
      <c r="AV289" s="1311"/>
      <c r="AW289" s="1311"/>
      <c r="AX289" s="1311"/>
      <c r="AY289" s="1311"/>
      <c r="AZ289" s="1311"/>
      <c r="BA289" s="1311"/>
      <c r="BB289" s="1311"/>
      <c r="BC289" s="1311"/>
      <c r="BD289" s="1311"/>
      <c r="BE289" s="1311"/>
      <c r="BF289" s="1311"/>
      <c r="BG289" s="1311"/>
      <c r="BH289" s="1311"/>
      <c r="BI289" s="1311"/>
      <c r="BJ289" s="1311"/>
      <c r="BK289" s="1311"/>
      <c r="BL289" s="1311"/>
      <c r="BM289" s="1311"/>
      <c r="BN289" s="1311"/>
      <c r="BO289" s="1311"/>
      <c r="BP289" s="1311"/>
      <c r="BQ289" s="1311"/>
      <c r="BR289" s="1311"/>
      <c r="BS289" s="1311"/>
      <c r="BT289" s="1311"/>
      <c r="BU289" s="1311"/>
      <c r="BV289" s="1311"/>
      <c r="BW289" s="1311"/>
      <c r="BX289" s="1311"/>
      <c r="BY289" s="1311"/>
      <c r="BZ289" s="1311"/>
      <c r="CA289" s="1311"/>
      <c r="CB289" s="1311"/>
      <c r="CC289" s="1311"/>
      <c r="CD289" s="1311"/>
      <c r="CE289" s="1311"/>
      <c r="CF289" s="1311"/>
    </row>
    <row r="290" spans="2:84" s="1344" customFormat="1">
      <c r="B290" s="1311"/>
      <c r="C290" s="1311"/>
      <c r="D290" s="1311"/>
      <c r="E290" s="1311"/>
      <c r="F290" s="1311"/>
      <c r="G290" s="1311"/>
      <c r="H290" s="1311"/>
      <c r="I290" s="1311"/>
      <c r="J290" s="1311"/>
      <c r="K290" s="1311"/>
      <c r="P290" s="204"/>
      <c r="Q290" s="1311"/>
      <c r="R290" s="1311"/>
      <c r="S290" s="1311"/>
      <c r="T290" s="1311"/>
      <c r="U290" s="1311"/>
      <c r="V290" s="1311"/>
      <c r="W290" s="1311"/>
      <c r="X290" s="1311"/>
      <c r="Y290" s="1311"/>
      <c r="Z290" s="1311"/>
      <c r="AA290" s="1311"/>
      <c r="AB290" s="1311"/>
      <c r="AC290" s="1311"/>
      <c r="AD290" s="1311"/>
      <c r="AE290" s="1311"/>
      <c r="AF290" s="1311"/>
      <c r="AG290" s="1311"/>
      <c r="AH290" s="1311"/>
      <c r="AI290" s="1311"/>
      <c r="AJ290" s="1311"/>
      <c r="AK290" s="1311"/>
      <c r="AL290" s="1311"/>
      <c r="AM290" s="1311"/>
      <c r="AN290" s="1311"/>
      <c r="AO290" s="1311"/>
      <c r="AP290" s="1311"/>
      <c r="AQ290" s="1311"/>
      <c r="AR290" s="1311"/>
      <c r="AS290" s="1311"/>
      <c r="AT290" s="1311"/>
      <c r="AU290" s="1311"/>
      <c r="AV290" s="1311"/>
      <c r="AW290" s="1311"/>
      <c r="AX290" s="1311"/>
      <c r="AY290" s="1311"/>
      <c r="AZ290" s="1311"/>
      <c r="BA290" s="1311"/>
      <c r="BB290" s="1311"/>
      <c r="BC290" s="1311"/>
      <c r="BD290" s="1311"/>
      <c r="BE290" s="1311"/>
      <c r="BF290" s="1311"/>
      <c r="BG290" s="1311"/>
      <c r="BH290" s="1311"/>
      <c r="BI290" s="1311"/>
      <c r="BJ290" s="1311"/>
      <c r="BK290" s="1311"/>
      <c r="BL290" s="1311"/>
      <c r="BM290" s="1311"/>
      <c r="BN290" s="1311"/>
      <c r="BO290" s="1311"/>
      <c r="BP290" s="1311"/>
      <c r="BQ290" s="1311"/>
      <c r="BR290" s="1311"/>
      <c r="BS290" s="1311"/>
      <c r="BT290" s="1311"/>
      <c r="BU290" s="1311"/>
      <c r="BV290" s="1311"/>
      <c r="BW290" s="1311"/>
      <c r="BX290" s="1311"/>
      <c r="BY290" s="1311"/>
      <c r="BZ290" s="1311"/>
      <c r="CA290" s="1311"/>
      <c r="CB290" s="1311"/>
      <c r="CC290" s="1311"/>
      <c r="CD290" s="1311"/>
      <c r="CE290" s="1311"/>
      <c r="CF290" s="1311"/>
    </row>
    <row r="291" spans="2:84" s="1344" customFormat="1">
      <c r="B291" s="1311"/>
      <c r="C291" s="1311"/>
      <c r="D291" s="1311"/>
      <c r="E291" s="1311"/>
      <c r="F291" s="1311"/>
      <c r="G291" s="1311"/>
      <c r="H291" s="1311"/>
      <c r="I291" s="1311"/>
      <c r="J291" s="1311"/>
      <c r="K291" s="1311"/>
      <c r="P291" s="204"/>
      <c r="Q291" s="1311"/>
      <c r="R291" s="1311"/>
      <c r="S291" s="1311"/>
      <c r="T291" s="1311"/>
      <c r="U291" s="1311"/>
      <c r="V291" s="1311"/>
      <c r="W291" s="1311"/>
      <c r="X291" s="1311"/>
      <c r="Y291" s="1311"/>
      <c r="Z291" s="1311"/>
      <c r="AA291" s="1311"/>
      <c r="AB291" s="1311"/>
      <c r="AC291" s="1311"/>
      <c r="AD291" s="1311"/>
      <c r="AE291" s="1311"/>
      <c r="AF291" s="1311"/>
      <c r="AG291" s="1311"/>
      <c r="AH291" s="1311"/>
      <c r="AI291" s="1311"/>
      <c r="AJ291" s="1311"/>
      <c r="AK291" s="1311"/>
      <c r="AL291" s="1311"/>
      <c r="AM291" s="1311"/>
      <c r="AN291" s="1311"/>
      <c r="AO291" s="1311"/>
      <c r="AP291" s="1311"/>
      <c r="AQ291" s="1311"/>
      <c r="AR291" s="1311"/>
      <c r="AS291" s="1311"/>
      <c r="AT291" s="1311"/>
      <c r="AU291" s="1311"/>
      <c r="AV291" s="1311"/>
      <c r="AW291" s="1311"/>
      <c r="AX291" s="1311"/>
      <c r="AY291" s="1311"/>
      <c r="AZ291" s="1311"/>
      <c r="BA291" s="1311"/>
      <c r="BB291" s="1311"/>
      <c r="BC291" s="1311"/>
      <c r="BD291" s="1311"/>
      <c r="BE291" s="1311"/>
      <c r="BF291" s="1311"/>
      <c r="BG291" s="1311"/>
      <c r="BH291" s="1311"/>
      <c r="BI291" s="1311"/>
      <c r="BJ291" s="1311"/>
      <c r="BK291" s="1311"/>
      <c r="BL291" s="1311"/>
      <c r="BM291" s="1311"/>
      <c r="BN291" s="1311"/>
      <c r="BO291" s="1311"/>
      <c r="BP291" s="1311"/>
      <c r="BQ291" s="1311"/>
      <c r="BR291" s="1311"/>
      <c r="BS291" s="1311"/>
      <c r="BT291" s="1311"/>
      <c r="BU291" s="1311"/>
      <c r="BV291" s="1311"/>
      <c r="BW291" s="1311"/>
      <c r="BX291" s="1311"/>
      <c r="BY291" s="1311"/>
      <c r="BZ291" s="1311"/>
      <c r="CA291" s="1311"/>
      <c r="CB291" s="1311"/>
      <c r="CC291" s="1311"/>
      <c r="CD291" s="1311"/>
      <c r="CE291" s="1311"/>
      <c r="CF291" s="1311"/>
    </row>
    <row r="292" spans="2:84" s="1344" customFormat="1">
      <c r="B292" s="1311"/>
      <c r="C292" s="1311"/>
      <c r="D292" s="1311"/>
      <c r="E292" s="1311"/>
      <c r="F292" s="1311"/>
      <c r="G292" s="1311"/>
      <c r="H292" s="1311"/>
      <c r="I292" s="1311"/>
      <c r="J292" s="1311"/>
      <c r="K292" s="1311"/>
      <c r="P292" s="204"/>
      <c r="Q292" s="1311"/>
      <c r="R292" s="1311"/>
      <c r="S292" s="1311"/>
      <c r="T292" s="1311"/>
      <c r="U292" s="1311"/>
      <c r="V292" s="1311"/>
      <c r="W292" s="1311"/>
      <c r="X292" s="1311"/>
      <c r="Y292" s="1311"/>
      <c r="Z292" s="1311"/>
      <c r="AA292" s="1311"/>
      <c r="AB292" s="1311"/>
      <c r="AC292" s="1311"/>
      <c r="AD292" s="1311"/>
      <c r="AE292" s="1311"/>
      <c r="AF292" s="1311"/>
      <c r="AG292" s="1311"/>
      <c r="AH292" s="1311"/>
      <c r="AI292" s="1311"/>
      <c r="AJ292" s="1311"/>
      <c r="AK292" s="1311"/>
      <c r="AL292" s="1311"/>
      <c r="AM292" s="1311"/>
      <c r="AN292" s="1311"/>
      <c r="AO292" s="1311"/>
      <c r="AP292" s="1311"/>
      <c r="AQ292" s="1311"/>
      <c r="AR292" s="1311"/>
      <c r="AS292" s="1311"/>
      <c r="AT292" s="1311"/>
      <c r="AU292" s="1311"/>
      <c r="AV292" s="1311"/>
      <c r="AW292" s="1311"/>
      <c r="AX292" s="1311"/>
      <c r="AY292" s="1311"/>
      <c r="AZ292" s="1311"/>
      <c r="BA292" s="1311"/>
      <c r="BB292" s="1311"/>
      <c r="BC292" s="1311"/>
      <c r="BD292" s="1311"/>
      <c r="BE292" s="1311"/>
      <c r="BF292" s="1311"/>
      <c r="BG292" s="1311"/>
      <c r="BH292" s="1311"/>
      <c r="BI292" s="1311"/>
      <c r="BJ292" s="1311"/>
      <c r="BK292" s="1311"/>
      <c r="BL292" s="1311"/>
      <c r="BM292" s="1311"/>
      <c r="BN292" s="1311"/>
      <c r="BO292" s="1311"/>
      <c r="BP292" s="1311"/>
      <c r="BQ292" s="1311"/>
      <c r="BR292" s="1311"/>
      <c r="BS292" s="1311"/>
      <c r="BT292" s="1311"/>
      <c r="BU292" s="1311"/>
      <c r="BV292" s="1311"/>
      <c r="BW292" s="1311"/>
      <c r="BX292" s="1311"/>
      <c r="BY292" s="1311"/>
      <c r="BZ292" s="1311"/>
      <c r="CA292" s="1311"/>
      <c r="CB292" s="1311"/>
      <c r="CC292" s="1311"/>
      <c r="CD292" s="1311"/>
      <c r="CE292" s="1311"/>
      <c r="CF292" s="1311"/>
    </row>
    <row r="293" spans="2:84" s="1344" customFormat="1">
      <c r="B293" s="1311"/>
      <c r="C293" s="1311"/>
      <c r="D293" s="1311"/>
      <c r="E293" s="1311"/>
      <c r="F293" s="1311"/>
      <c r="G293" s="1311"/>
      <c r="H293" s="1311"/>
      <c r="I293" s="1311"/>
      <c r="J293" s="1311"/>
      <c r="K293" s="1311"/>
      <c r="P293" s="204"/>
      <c r="Q293" s="1311"/>
      <c r="R293" s="1311"/>
      <c r="S293" s="1311"/>
      <c r="T293" s="1311"/>
      <c r="U293" s="1311"/>
      <c r="V293" s="1311"/>
      <c r="W293" s="1311"/>
      <c r="X293" s="1311"/>
      <c r="Y293" s="1311"/>
      <c r="Z293" s="1311"/>
      <c r="AA293" s="1311"/>
      <c r="AB293" s="1311"/>
      <c r="AC293" s="1311"/>
      <c r="AD293" s="1311"/>
      <c r="AE293" s="1311"/>
      <c r="AF293" s="1311"/>
      <c r="AG293" s="1311"/>
      <c r="AH293" s="1311"/>
      <c r="AI293" s="1311"/>
      <c r="AJ293" s="1311"/>
      <c r="AK293" s="1311"/>
      <c r="AL293" s="1311"/>
      <c r="AM293" s="1311"/>
      <c r="AN293" s="1311"/>
      <c r="AO293" s="1311"/>
      <c r="AP293" s="1311"/>
      <c r="AQ293" s="1311"/>
      <c r="AR293" s="1311"/>
      <c r="AS293" s="1311"/>
      <c r="AT293" s="1311"/>
      <c r="AU293" s="1311"/>
      <c r="AV293" s="1311"/>
      <c r="AW293" s="1311"/>
      <c r="AX293" s="1311"/>
      <c r="AY293" s="1311"/>
      <c r="AZ293" s="1311"/>
      <c r="BA293" s="1311"/>
      <c r="BB293" s="1311"/>
      <c r="BC293" s="1311"/>
      <c r="BD293" s="1311"/>
      <c r="BE293" s="1311"/>
      <c r="BF293" s="1311"/>
      <c r="BG293" s="1311"/>
      <c r="BH293" s="1311"/>
      <c r="BI293" s="1311"/>
      <c r="BJ293" s="1311"/>
      <c r="BK293" s="1311"/>
      <c r="BL293" s="1311"/>
      <c r="BM293" s="1311"/>
      <c r="BN293" s="1311"/>
      <c r="BO293" s="1311"/>
      <c r="BP293" s="1311"/>
      <c r="BQ293" s="1311"/>
      <c r="BR293" s="1311"/>
      <c r="BS293" s="1311"/>
      <c r="BT293" s="1311"/>
      <c r="BU293" s="1311"/>
      <c r="BV293" s="1311"/>
      <c r="BW293" s="1311"/>
      <c r="BX293" s="1311"/>
      <c r="BY293" s="1311"/>
      <c r="BZ293" s="1311"/>
      <c r="CA293" s="1311"/>
      <c r="CB293" s="1311"/>
      <c r="CC293" s="1311"/>
      <c r="CD293" s="1311"/>
      <c r="CE293" s="1311"/>
      <c r="CF293" s="1311"/>
    </row>
    <row r="294" spans="2:84" s="1344" customFormat="1">
      <c r="B294" s="1311"/>
      <c r="C294" s="1311"/>
      <c r="D294" s="1311"/>
      <c r="E294" s="1311"/>
      <c r="F294" s="1311"/>
      <c r="G294" s="1311"/>
      <c r="H294" s="1311"/>
      <c r="I294" s="1311"/>
      <c r="J294" s="1311"/>
      <c r="K294" s="1311"/>
      <c r="P294" s="204"/>
      <c r="Q294" s="1311"/>
      <c r="R294" s="1311"/>
      <c r="S294" s="1311"/>
      <c r="T294" s="1311"/>
      <c r="U294" s="1311"/>
      <c r="V294" s="1311"/>
      <c r="W294" s="1311"/>
      <c r="X294" s="1311"/>
      <c r="Y294" s="1311"/>
      <c r="Z294" s="1311"/>
      <c r="AA294" s="1311"/>
      <c r="AB294" s="1311"/>
      <c r="AC294" s="1311"/>
      <c r="AD294" s="1311"/>
      <c r="AE294" s="1311"/>
      <c r="AF294" s="1311"/>
      <c r="AG294" s="1311"/>
      <c r="AH294" s="1311"/>
      <c r="AI294" s="1311"/>
      <c r="AJ294" s="1311"/>
      <c r="AK294" s="1311"/>
      <c r="AL294" s="1311"/>
      <c r="AM294" s="1311"/>
      <c r="AN294" s="1311"/>
      <c r="AO294" s="1311"/>
      <c r="AP294" s="1311"/>
      <c r="AQ294" s="1311"/>
      <c r="AR294" s="1311"/>
      <c r="AS294" s="1311"/>
      <c r="AT294" s="1311"/>
      <c r="AU294" s="1311"/>
      <c r="AV294" s="1311"/>
      <c r="AW294" s="1311"/>
      <c r="AX294" s="1311"/>
      <c r="AY294" s="1311"/>
      <c r="AZ294" s="1311"/>
      <c r="BA294" s="1311"/>
      <c r="BB294" s="1311"/>
      <c r="BC294" s="1311"/>
      <c r="BD294" s="1311"/>
      <c r="BE294" s="1311"/>
      <c r="BF294" s="1311"/>
      <c r="BG294" s="1311"/>
      <c r="BH294" s="1311"/>
      <c r="BI294" s="1311"/>
      <c r="BJ294" s="1311"/>
      <c r="BK294" s="1311"/>
      <c r="BL294" s="1311"/>
      <c r="BM294" s="1311"/>
      <c r="BN294" s="1311"/>
      <c r="BO294" s="1311"/>
      <c r="BP294" s="1311"/>
      <c r="BQ294" s="1311"/>
      <c r="BR294" s="1311"/>
      <c r="BS294" s="1311"/>
      <c r="BT294" s="1311"/>
      <c r="BU294" s="1311"/>
      <c r="BV294" s="1311"/>
      <c r="BW294" s="1311"/>
      <c r="BX294" s="1311"/>
      <c r="BY294" s="1311"/>
      <c r="BZ294" s="1311"/>
      <c r="CA294" s="1311"/>
      <c r="CB294" s="1311"/>
      <c r="CC294" s="1311"/>
      <c r="CD294" s="1311"/>
      <c r="CE294" s="1311"/>
      <c r="CF294" s="1311"/>
    </row>
    <row r="295" spans="2:84" s="1344" customFormat="1">
      <c r="B295" s="1311"/>
      <c r="C295" s="1311"/>
      <c r="D295" s="1311"/>
      <c r="E295" s="1311"/>
      <c r="F295" s="1311"/>
      <c r="G295" s="1311"/>
      <c r="H295" s="1311"/>
      <c r="I295" s="1311"/>
      <c r="J295" s="1311"/>
      <c r="K295" s="1311"/>
      <c r="P295" s="204"/>
      <c r="Q295" s="1311"/>
      <c r="R295" s="1311"/>
      <c r="S295" s="1311"/>
      <c r="T295" s="1311"/>
      <c r="U295" s="1311"/>
      <c r="V295" s="1311"/>
      <c r="W295" s="1311"/>
      <c r="X295" s="1311"/>
      <c r="Y295" s="1311"/>
      <c r="Z295" s="1311"/>
      <c r="AA295" s="1311"/>
      <c r="AB295" s="1311"/>
      <c r="AC295" s="1311"/>
      <c r="AD295" s="1311"/>
      <c r="AE295" s="1311"/>
      <c r="AF295" s="1311"/>
      <c r="AG295" s="1311"/>
      <c r="AH295" s="1311"/>
      <c r="AI295" s="1311"/>
      <c r="AJ295" s="1311"/>
      <c r="AK295" s="1311"/>
      <c r="AL295" s="1311"/>
      <c r="AM295" s="1311"/>
      <c r="AN295" s="1311"/>
      <c r="AO295" s="1311"/>
      <c r="AP295" s="1311"/>
      <c r="AQ295" s="1311"/>
      <c r="AR295" s="1311"/>
      <c r="AS295" s="1311"/>
      <c r="AT295" s="1311"/>
      <c r="AU295" s="1311"/>
      <c r="AV295" s="1311"/>
      <c r="AW295" s="1311"/>
      <c r="AX295" s="1311"/>
      <c r="AY295" s="1311"/>
      <c r="AZ295" s="1311"/>
      <c r="BA295" s="1311"/>
      <c r="BB295" s="1311"/>
      <c r="BC295" s="1311"/>
      <c r="BD295" s="1311"/>
      <c r="BE295" s="1311"/>
      <c r="BF295" s="1311"/>
      <c r="BG295" s="1311"/>
      <c r="BH295" s="1311"/>
      <c r="BI295" s="1311"/>
      <c r="BJ295" s="1311"/>
      <c r="BK295" s="1311"/>
      <c r="BL295" s="1311"/>
      <c r="BM295" s="1311"/>
      <c r="BN295" s="1311"/>
      <c r="BO295" s="1311"/>
      <c r="BP295" s="1311"/>
      <c r="BQ295" s="1311"/>
      <c r="BR295" s="1311"/>
      <c r="BS295" s="1311"/>
      <c r="BT295" s="1311"/>
      <c r="BU295" s="1311"/>
      <c r="BV295" s="1311"/>
      <c r="BW295" s="1311"/>
      <c r="BX295" s="1311"/>
      <c r="BY295" s="1311"/>
      <c r="BZ295" s="1311"/>
      <c r="CA295" s="1311"/>
      <c r="CB295" s="1311"/>
      <c r="CC295" s="1311"/>
      <c r="CD295" s="1311"/>
      <c r="CE295" s="1311"/>
      <c r="CF295" s="1311"/>
    </row>
    <row r="296" spans="2:84" s="1344" customFormat="1">
      <c r="B296" s="1311"/>
      <c r="C296" s="1311"/>
      <c r="D296" s="1311"/>
      <c r="E296" s="1311"/>
      <c r="F296" s="1311"/>
      <c r="G296" s="1311"/>
      <c r="H296" s="1311"/>
      <c r="I296" s="1311"/>
      <c r="J296" s="1311"/>
      <c r="K296" s="1311"/>
      <c r="P296" s="204"/>
      <c r="Q296" s="1311"/>
      <c r="R296" s="1311"/>
      <c r="S296" s="1311"/>
      <c r="T296" s="1311"/>
      <c r="U296" s="1311"/>
      <c r="V296" s="1311"/>
      <c r="W296" s="1311"/>
      <c r="X296" s="1311"/>
      <c r="Y296" s="1311"/>
      <c r="Z296" s="1311"/>
      <c r="AA296" s="1311"/>
      <c r="AB296" s="1311"/>
      <c r="AC296" s="1311"/>
      <c r="AD296" s="1311"/>
      <c r="AE296" s="1311"/>
      <c r="AF296" s="1311"/>
      <c r="AG296" s="1311"/>
      <c r="AH296" s="1311"/>
      <c r="AI296" s="1311"/>
      <c r="AJ296" s="1311"/>
      <c r="AK296" s="1311"/>
      <c r="AL296" s="1311"/>
      <c r="AM296" s="1311"/>
      <c r="AN296" s="1311"/>
      <c r="AO296" s="1311"/>
      <c r="AP296" s="1311"/>
      <c r="AQ296" s="1311"/>
      <c r="AR296" s="1311"/>
      <c r="AS296" s="1311"/>
      <c r="AT296" s="1311"/>
      <c r="AU296" s="1311"/>
      <c r="AV296" s="1311"/>
      <c r="AW296" s="1311"/>
      <c r="AX296" s="1311"/>
      <c r="AY296" s="1311"/>
      <c r="AZ296" s="1311"/>
      <c r="BA296" s="1311"/>
      <c r="BB296" s="1311"/>
      <c r="BC296" s="1311"/>
      <c r="BD296" s="1311"/>
      <c r="BE296" s="1311"/>
      <c r="BF296" s="1311"/>
      <c r="BG296" s="1311"/>
      <c r="BH296" s="1311"/>
      <c r="BI296" s="1311"/>
      <c r="BJ296" s="1311"/>
      <c r="BK296" s="1311"/>
      <c r="BL296" s="1311"/>
      <c r="BM296" s="1311"/>
      <c r="BN296" s="1311"/>
      <c r="BO296" s="1311"/>
      <c r="BP296" s="1311"/>
      <c r="BQ296" s="1311"/>
      <c r="BR296" s="1311"/>
      <c r="BS296" s="1311"/>
      <c r="BT296" s="1311"/>
      <c r="BU296" s="1311"/>
      <c r="BV296" s="1311"/>
      <c r="BW296" s="1311"/>
      <c r="BX296" s="1311"/>
      <c r="BY296" s="1311"/>
      <c r="BZ296" s="1311"/>
      <c r="CA296" s="1311"/>
      <c r="CB296" s="1311"/>
      <c r="CC296" s="1311"/>
      <c r="CD296" s="1311"/>
      <c r="CE296" s="1311"/>
      <c r="CF296" s="1311"/>
    </row>
    <row r="297" spans="2:84" s="1344" customFormat="1">
      <c r="B297" s="1311"/>
      <c r="C297" s="1311"/>
      <c r="D297" s="1311"/>
      <c r="E297" s="1311"/>
      <c r="F297" s="1311"/>
      <c r="G297" s="1311"/>
      <c r="H297" s="1311"/>
      <c r="I297" s="1311"/>
      <c r="J297" s="1311"/>
      <c r="K297" s="1311"/>
      <c r="P297" s="204"/>
      <c r="Q297" s="1311"/>
      <c r="R297" s="1311"/>
      <c r="S297" s="1311"/>
      <c r="T297" s="1311"/>
      <c r="U297" s="1311"/>
      <c r="V297" s="1311"/>
      <c r="W297" s="1311"/>
      <c r="X297" s="1311"/>
      <c r="Y297" s="1311"/>
      <c r="Z297" s="1311"/>
      <c r="AA297" s="1311"/>
      <c r="AB297" s="1311"/>
      <c r="AC297" s="1311"/>
      <c r="AD297" s="1311"/>
      <c r="AE297" s="1311"/>
      <c r="AF297" s="1311"/>
      <c r="AG297" s="1311"/>
      <c r="AH297" s="1311"/>
      <c r="AI297" s="1311"/>
      <c r="AJ297" s="1311"/>
      <c r="AK297" s="1311"/>
      <c r="AL297" s="1311"/>
      <c r="AM297" s="1311"/>
      <c r="AN297" s="1311"/>
      <c r="AO297" s="1311"/>
      <c r="AP297" s="1311"/>
      <c r="AQ297" s="1311"/>
      <c r="AR297" s="1311"/>
      <c r="AS297" s="1311"/>
      <c r="AT297" s="1311"/>
      <c r="AU297" s="1311"/>
      <c r="AV297" s="1311"/>
      <c r="AW297" s="1311"/>
      <c r="AX297" s="1311"/>
      <c r="AY297" s="1311"/>
      <c r="AZ297" s="1311"/>
      <c r="BA297" s="1311"/>
      <c r="BB297" s="1311"/>
      <c r="BC297" s="1311"/>
      <c r="BD297" s="1311"/>
      <c r="BE297" s="1311"/>
      <c r="BF297" s="1311"/>
      <c r="BG297" s="1311"/>
      <c r="BH297" s="1311"/>
      <c r="BI297" s="1311"/>
      <c r="BJ297" s="1311"/>
      <c r="BK297" s="1311"/>
      <c r="BL297" s="1311"/>
      <c r="BM297" s="1311"/>
      <c r="BN297" s="1311"/>
      <c r="BO297" s="1311"/>
      <c r="BP297" s="1311"/>
      <c r="BQ297" s="1311"/>
      <c r="BR297" s="1311"/>
      <c r="BS297" s="1311"/>
      <c r="BT297" s="1311"/>
      <c r="BU297" s="1311"/>
      <c r="BV297" s="1311"/>
      <c r="BW297" s="1311"/>
      <c r="BX297" s="1311"/>
      <c r="BY297" s="1311"/>
      <c r="BZ297" s="1311"/>
      <c r="CA297" s="1311"/>
      <c r="CB297" s="1311"/>
      <c r="CC297" s="1311"/>
      <c r="CD297" s="1311"/>
      <c r="CE297" s="1311"/>
      <c r="CF297" s="1311"/>
    </row>
    <row r="298" spans="2:84" s="1344" customFormat="1">
      <c r="B298" s="1311"/>
      <c r="C298" s="1311"/>
      <c r="D298" s="1311"/>
      <c r="E298" s="1311"/>
      <c r="F298" s="1311"/>
      <c r="G298" s="1311"/>
      <c r="H298" s="1311"/>
      <c r="I298" s="1311"/>
      <c r="J298" s="1311"/>
      <c r="K298" s="1311"/>
      <c r="P298" s="204"/>
      <c r="Q298" s="1311"/>
      <c r="R298" s="1311"/>
      <c r="S298" s="1311"/>
      <c r="T298" s="1311"/>
      <c r="U298" s="1311"/>
      <c r="V298" s="1311"/>
      <c r="W298" s="1311"/>
      <c r="X298" s="1311"/>
      <c r="Y298" s="1311"/>
      <c r="Z298" s="1311"/>
      <c r="AA298" s="1311"/>
      <c r="AB298" s="1311"/>
      <c r="AC298" s="1311"/>
      <c r="AD298" s="1311"/>
      <c r="AE298" s="1311"/>
      <c r="AF298" s="1311"/>
      <c r="AG298" s="1311"/>
      <c r="AH298" s="1311"/>
      <c r="AI298" s="1311"/>
      <c r="AJ298" s="1311"/>
      <c r="AK298" s="1311"/>
      <c r="AL298" s="1311"/>
      <c r="AM298" s="1311"/>
      <c r="AN298" s="1311"/>
      <c r="AO298" s="1311"/>
      <c r="AP298" s="1311"/>
      <c r="AQ298" s="1311"/>
      <c r="AR298" s="1311"/>
      <c r="AS298" s="1311"/>
      <c r="AT298" s="1311"/>
      <c r="AU298" s="1311"/>
      <c r="AV298" s="1311"/>
      <c r="AW298" s="1311"/>
      <c r="AX298" s="1311"/>
      <c r="AY298" s="1311"/>
      <c r="AZ298" s="1311"/>
      <c r="BA298" s="1311"/>
      <c r="BB298" s="1311"/>
      <c r="BC298" s="1311"/>
      <c r="BD298" s="1311"/>
      <c r="BE298" s="1311"/>
      <c r="BF298" s="1311"/>
      <c r="BG298" s="1311"/>
      <c r="BH298" s="1311"/>
      <c r="BI298" s="1311"/>
      <c r="BJ298" s="1311"/>
      <c r="BK298" s="1311"/>
      <c r="BL298" s="1311"/>
      <c r="BM298" s="1311"/>
      <c r="BN298" s="1311"/>
      <c r="BO298" s="1311"/>
      <c r="BP298" s="1311"/>
      <c r="BQ298" s="1311"/>
      <c r="BR298" s="1311"/>
      <c r="BS298" s="1311"/>
      <c r="BT298" s="1311"/>
      <c r="BU298" s="1311"/>
      <c r="BV298" s="1311"/>
      <c r="BW298" s="1311"/>
      <c r="BX298" s="1311"/>
      <c r="BY298" s="1311"/>
      <c r="BZ298" s="1311"/>
      <c r="CA298" s="1311"/>
      <c r="CB298" s="1311"/>
      <c r="CC298" s="1311"/>
      <c r="CD298" s="1311"/>
      <c r="CE298" s="1311"/>
      <c r="CF298" s="1311"/>
    </row>
    <row r="299" spans="2:84" s="1344" customFormat="1">
      <c r="B299" s="1311"/>
      <c r="C299" s="1311"/>
      <c r="D299" s="1311"/>
      <c r="E299" s="1311"/>
      <c r="F299" s="1311"/>
      <c r="G299" s="1311"/>
      <c r="H299" s="1311"/>
      <c r="I299" s="1311"/>
      <c r="J299" s="1311"/>
      <c r="K299" s="1311"/>
      <c r="P299" s="204"/>
      <c r="Q299" s="1311"/>
      <c r="R299" s="1311"/>
      <c r="S299" s="1311"/>
      <c r="T299" s="1311"/>
      <c r="U299" s="1311"/>
      <c r="V299" s="1311"/>
      <c r="W299" s="1311"/>
      <c r="X299" s="1311"/>
      <c r="Y299" s="1311"/>
      <c r="Z299" s="1311"/>
      <c r="AA299" s="1311"/>
      <c r="AB299" s="1311"/>
      <c r="AC299" s="1311"/>
      <c r="AD299" s="1311"/>
      <c r="AE299" s="1311"/>
      <c r="AF299" s="1311"/>
      <c r="AG299" s="1311"/>
      <c r="AH299" s="1311"/>
      <c r="AI299" s="1311"/>
      <c r="AJ299" s="1311"/>
      <c r="AK299" s="1311"/>
      <c r="AL299" s="1311"/>
      <c r="AM299" s="1311"/>
      <c r="AN299" s="1311"/>
      <c r="AO299" s="1311"/>
      <c r="AP299" s="1311"/>
      <c r="AQ299" s="1311"/>
      <c r="AR299" s="1311"/>
      <c r="AS299" s="1311"/>
      <c r="AT299" s="1311"/>
      <c r="AU299" s="1311"/>
      <c r="AV299" s="1311"/>
      <c r="AW299" s="1311"/>
      <c r="AX299" s="1311"/>
      <c r="AY299" s="1311"/>
      <c r="AZ299" s="1311"/>
      <c r="BA299" s="1311"/>
      <c r="BB299" s="1311"/>
      <c r="BC299" s="1311"/>
      <c r="BD299" s="1311"/>
      <c r="BE299" s="1311"/>
      <c r="BF299" s="1311"/>
      <c r="BG299" s="1311"/>
      <c r="BH299" s="1311"/>
      <c r="BI299" s="1311"/>
      <c r="BJ299" s="1311"/>
      <c r="BK299" s="1311"/>
      <c r="BL299" s="1311"/>
      <c r="BM299" s="1311"/>
      <c r="BN299" s="1311"/>
      <c r="BO299" s="1311"/>
      <c r="BP299" s="1311"/>
      <c r="BQ299" s="1311"/>
      <c r="BR299" s="1311"/>
      <c r="BS299" s="1311"/>
      <c r="BT299" s="1311"/>
      <c r="BU299" s="1311"/>
      <c r="BV299" s="1311"/>
      <c r="BW299" s="1311"/>
      <c r="BX299" s="1311"/>
      <c r="BY299" s="1311"/>
      <c r="BZ299" s="1311"/>
      <c r="CA299" s="1311"/>
      <c r="CB299" s="1311"/>
      <c r="CC299" s="1311"/>
      <c r="CD299" s="1311"/>
      <c r="CE299" s="1311"/>
      <c r="CF299" s="1311"/>
    </row>
    <row r="300" spans="2:84" s="1344" customFormat="1">
      <c r="B300" s="1311"/>
      <c r="C300" s="1311"/>
      <c r="D300" s="1311"/>
      <c r="E300" s="1311"/>
      <c r="F300" s="1311"/>
      <c r="G300" s="1311"/>
      <c r="H300" s="1311"/>
      <c r="I300" s="1311"/>
      <c r="J300" s="1311"/>
      <c r="K300" s="1311"/>
      <c r="P300" s="204"/>
      <c r="Q300" s="1311"/>
      <c r="R300" s="1311"/>
      <c r="S300" s="1311"/>
      <c r="T300" s="1311"/>
      <c r="U300" s="1311"/>
      <c r="V300" s="1311"/>
      <c r="W300" s="1311"/>
      <c r="X300" s="1311"/>
      <c r="Y300" s="1311"/>
      <c r="Z300" s="1311"/>
      <c r="AA300" s="1311"/>
      <c r="AB300" s="1311"/>
      <c r="AC300" s="1311"/>
      <c r="AD300" s="1311"/>
      <c r="AE300" s="1311"/>
      <c r="AF300" s="1311"/>
      <c r="AG300" s="1311"/>
      <c r="AH300" s="1311"/>
      <c r="AI300" s="1311"/>
      <c r="AJ300" s="1311"/>
      <c r="AK300" s="1311"/>
      <c r="AL300" s="1311"/>
      <c r="AM300" s="1311"/>
      <c r="AN300" s="1311"/>
      <c r="AO300" s="1311"/>
      <c r="AP300" s="1311"/>
      <c r="AQ300" s="1311"/>
      <c r="AR300" s="1311"/>
      <c r="AS300" s="1311"/>
      <c r="AT300" s="1311"/>
      <c r="AU300" s="1311"/>
      <c r="AV300" s="1311"/>
      <c r="AW300" s="1311"/>
      <c r="AX300" s="1311"/>
      <c r="AY300" s="1311"/>
      <c r="AZ300" s="1311"/>
      <c r="BA300" s="1311"/>
      <c r="BB300" s="1311"/>
      <c r="BC300" s="1311"/>
      <c r="BD300" s="1311"/>
      <c r="BE300" s="1311"/>
      <c r="BF300" s="1311"/>
      <c r="BG300" s="1311"/>
      <c r="BH300" s="1311"/>
      <c r="BI300" s="1311"/>
      <c r="BJ300" s="1311"/>
      <c r="BK300" s="1311"/>
      <c r="BL300" s="1311"/>
      <c r="BM300" s="1311"/>
      <c r="BN300" s="1311"/>
      <c r="BO300" s="1311"/>
      <c r="BP300" s="1311"/>
      <c r="BQ300" s="1311"/>
      <c r="BR300" s="1311"/>
      <c r="BS300" s="1311"/>
      <c r="BT300" s="1311"/>
      <c r="BU300" s="1311"/>
      <c r="BV300" s="1311"/>
      <c r="BW300" s="1311"/>
      <c r="BX300" s="1311"/>
      <c r="BY300" s="1311"/>
      <c r="BZ300" s="1311"/>
      <c r="CA300" s="1311"/>
      <c r="CB300" s="1311"/>
      <c r="CC300" s="1311"/>
      <c r="CD300" s="1311"/>
      <c r="CE300" s="1311"/>
      <c r="CF300" s="1311"/>
    </row>
    <row r="301" spans="2:84" s="1344" customFormat="1">
      <c r="B301" s="1311"/>
      <c r="C301" s="1311"/>
      <c r="D301" s="1311"/>
      <c r="E301" s="1311"/>
      <c r="F301" s="1311"/>
      <c r="G301" s="1311"/>
      <c r="H301" s="1311"/>
      <c r="I301" s="1311"/>
      <c r="J301" s="1311"/>
      <c r="K301" s="1311"/>
      <c r="P301" s="204"/>
      <c r="Q301" s="1311"/>
      <c r="R301" s="1311"/>
      <c r="S301" s="1311"/>
      <c r="T301" s="1311"/>
      <c r="U301" s="1311"/>
      <c r="V301" s="1311"/>
      <c r="W301" s="1311"/>
      <c r="X301" s="1311"/>
      <c r="Y301" s="1311"/>
      <c r="Z301" s="1311"/>
      <c r="AA301" s="1311"/>
      <c r="AB301" s="1311"/>
      <c r="AC301" s="1311"/>
      <c r="AD301" s="1311"/>
      <c r="AE301" s="1311"/>
      <c r="AF301" s="1311"/>
      <c r="AG301" s="1311"/>
      <c r="AH301" s="1311"/>
      <c r="AI301" s="1311"/>
      <c r="AJ301" s="1311"/>
      <c r="AK301" s="1311"/>
      <c r="AL301" s="1311"/>
      <c r="AM301" s="1311"/>
      <c r="AN301" s="1311"/>
      <c r="AO301" s="1311"/>
      <c r="AP301" s="1311"/>
      <c r="AQ301" s="1311"/>
      <c r="AR301" s="1311"/>
      <c r="AS301" s="1311"/>
      <c r="AT301" s="1311"/>
      <c r="AU301" s="1311"/>
      <c r="AV301" s="1311"/>
      <c r="AW301" s="1311"/>
      <c r="AX301" s="1311"/>
      <c r="AY301" s="1311"/>
      <c r="AZ301" s="1311"/>
      <c r="BA301" s="1311"/>
      <c r="BB301" s="1311"/>
      <c r="BC301" s="1311"/>
      <c r="BD301" s="1311"/>
      <c r="BE301" s="1311"/>
      <c r="BF301" s="1311"/>
      <c r="BG301" s="1311"/>
      <c r="BH301" s="1311"/>
      <c r="BI301" s="1311"/>
      <c r="BJ301" s="1311"/>
      <c r="BK301" s="1311"/>
      <c r="BL301" s="1311"/>
      <c r="BM301" s="1311"/>
      <c r="BN301" s="1311"/>
      <c r="BO301" s="1311"/>
      <c r="BP301" s="1311"/>
      <c r="BQ301" s="1311"/>
      <c r="BR301" s="1311"/>
      <c r="BS301" s="1311"/>
      <c r="BT301" s="1311"/>
      <c r="BU301" s="1311"/>
      <c r="BV301" s="1311"/>
      <c r="BW301" s="1311"/>
      <c r="BX301" s="1311"/>
      <c r="BY301" s="1311"/>
      <c r="BZ301" s="1311"/>
      <c r="CA301" s="1311"/>
      <c r="CB301" s="1311"/>
      <c r="CC301" s="1311"/>
      <c r="CD301" s="1311"/>
      <c r="CE301" s="1311"/>
      <c r="CF301" s="1311"/>
    </row>
    <row r="302" spans="2:84" s="1344" customFormat="1">
      <c r="B302" s="1311"/>
      <c r="C302" s="1311"/>
      <c r="D302" s="1311"/>
      <c r="E302" s="1311"/>
      <c r="F302" s="1311"/>
      <c r="G302" s="1311"/>
      <c r="H302" s="1311"/>
      <c r="I302" s="1311"/>
      <c r="J302" s="1311"/>
      <c r="K302" s="1311"/>
      <c r="P302" s="204"/>
      <c r="Q302" s="1311"/>
      <c r="R302" s="1311"/>
      <c r="S302" s="1311"/>
      <c r="T302" s="1311"/>
      <c r="U302" s="1311"/>
      <c r="V302" s="1311"/>
      <c r="W302" s="1311"/>
      <c r="X302" s="1311"/>
      <c r="Y302" s="1311"/>
      <c r="Z302" s="1311"/>
      <c r="AA302" s="1311"/>
      <c r="AB302" s="1311"/>
      <c r="AC302" s="1311"/>
      <c r="AD302" s="1311"/>
      <c r="AE302" s="1311"/>
      <c r="AF302" s="1311"/>
      <c r="AG302" s="1311"/>
      <c r="AH302" s="1311"/>
      <c r="AI302" s="1311"/>
      <c r="AJ302" s="1311"/>
      <c r="AK302" s="1311"/>
      <c r="AL302" s="1311"/>
      <c r="AM302" s="1311"/>
      <c r="AN302" s="1311"/>
      <c r="AO302" s="1311"/>
      <c r="AP302" s="1311"/>
      <c r="AQ302" s="1311"/>
      <c r="AR302" s="1311"/>
      <c r="AS302" s="1311"/>
      <c r="AT302" s="1311"/>
      <c r="AU302" s="1311"/>
      <c r="AV302" s="1311"/>
      <c r="AW302" s="1311"/>
      <c r="AX302" s="1311"/>
      <c r="AY302" s="1311"/>
      <c r="AZ302" s="1311"/>
      <c r="BA302" s="1311"/>
      <c r="BB302" s="1311"/>
      <c r="BC302" s="1311"/>
      <c r="BD302" s="1311"/>
      <c r="BE302" s="1311"/>
      <c r="BF302" s="1311"/>
      <c r="BG302" s="1311"/>
      <c r="BH302" s="1311"/>
      <c r="BI302" s="1311"/>
      <c r="BJ302" s="1311"/>
      <c r="BK302" s="1311"/>
      <c r="BL302" s="1311"/>
      <c r="BM302" s="1311"/>
      <c r="BN302" s="1311"/>
      <c r="BO302" s="1311"/>
      <c r="BP302" s="1311"/>
      <c r="BQ302" s="1311"/>
      <c r="BR302" s="1311"/>
      <c r="BS302" s="1311"/>
      <c r="BT302" s="1311"/>
      <c r="BU302" s="1311"/>
      <c r="BV302" s="1311"/>
      <c r="BW302" s="1311"/>
      <c r="BX302" s="1311"/>
      <c r="BY302" s="1311"/>
      <c r="BZ302" s="1311"/>
      <c r="CA302" s="1311"/>
      <c r="CB302" s="1311"/>
      <c r="CC302" s="1311"/>
      <c r="CD302" s="1311"/>
      <c r="CE302" s="1311"/>
      <c r="CF302" s="1311"/>
    </row>
    <row r="303" spans="2:84" s="1344" customFormat="1">
      <c r="B303" s="1311"/>
      <c r="C303" s="1311"/>
      <c r="D303" s="1311"/>
      <c r="E303" s="1311"/>
      <c r="F303" s="1311"/>
      <c r="G303" s="1311"/>
      <c r="H303" s="1311"/>
      <c r="I303" s="1311"/>
      <c r="J303" s="1311"/>
      <c r="K303" s="1311"/>
      <c r="P303" s="204"/>
      <c r="Q303" s="1311"/>
      <c r="R303" s="1311"/>
      <c r="S303" s="1311"/>
      <c r="T303" s="1311"/>
      <c r="U303" s="1311"/>
      <c r="V303" s="1311"/>
      <c r="W303" s="1311"/>
      <c r="X303" s="1311"/>
      <c r="Y303" s="1311"/>
      <c r="Z303" s="1311"/>
      <c r="AA303" s="1311"/>
      <c r="AB303" s="1311"/>
      <c r="AC303" s="1311"/>
      <c r="AD303" s="1311"/>
      <c r="AE303" s="1311"/>
      <c r="AF303" s="1311"/>
      <c r="AG303" s="1311"/>
      <c r="AH303" s="1311"/>
      <c r="AI303" s="1311"/>
      <c r="AJ303" s="1311"/>
      <c r="AK303" s="1311"/>
      <c r="AL303" s="1311"/>
      <c r="AM303" s="1311"/>
      <c r="AN303" s="1311"/>
      <c r="AO303" s="1311"/>
      <c r="AP303" s="1311"/>
      <c r="AQ303" s="1311"/>
      <c r="AR303" s="1311"/>
      <c r="AS303" s="1311"/>
      <c r="AT303" s="1311"/>
      <c r="AU303" s="1311"/>
      <c r="AV303" s="1311"/>
      <c r="AW303" s="1311"/>
      <c r="AX303" s="1311"/>
      <c r="AY303" s="1311"/>
      <c r="AZ303" s="1311"/>
      <c r="BA303" s="1311"/>
      <c r="BB303" s="1311"/>
      <c r="BC303" s="1311"/>
      <c r="BD303" s="1311"/>
      <c r="BE303" s="1311"/>
      <c r="BF303" s="1311"/>
      <c r="BG303" s="1311"/>
      <c r="BH303" s="1311"/>
      <c r="BI303" s="1311"/>
      <c r="BJ303" s="1311"/>
      <c r="BK303" s="1311"/>
      <c r="BL303" s="1311"/>
      <c r="BM303" s="1311"/>
      <c r="BN303" s="1311"/>
      <c r="BO303" s="1311"/>
      <c r="BP303" s="1311"/>
      <c r="BQ303" s="1311"/>
      <c r="BR303" s="1311"/>
      <c r="BS303" s="1311"/>
      <c r="BT303" s="1311"/>
      <c r="BU303" s="1311"/>
      <c r="BV303" s="1311"/>
      <c r="BW303" s="1311"/>
      <c r="BX303" s="1311"/>
      <c r="BY303" s="1311"/>
      <c r="BZ303" s="1311"/>
      <c r="CA303" s="1311"/>
      <c r="CB303" s="1311"/>
      <c r="CC303" s="1311"/>
      <c r="CD303" s="1311"/>
      <c r="CE303" s="1311"/>
      <c r="CF303" s="1311"/>
    </row>
    <row r="304" spans="2:84" s="1344" customFormat="1">
      <c r="B304" s="1311"/>
      <c r="C304" s="1311"/>
      <c r="D304" s="1311"/>
      <c r="E304" s="1311"/>
      <c r="F304" s="1311"/>
      <c r="G304" s="1311"/>
      <c r="H304" s="1311"/>
      <c r="I304" s="1311"/>
      <c r="J304" s="1311"/>
      <c r="K304" s="1311"/>
      <c r="P304" s="204"/>
      <c r="Q304" s="1311"/>
      <c r="R304" s="1311"/>
      <c r="S304" s="1311"/>
      <c r="T304" s="1311"/>
      <c r="U304" s="1311"/>
      <c r="V304" s="1311"/>
      <c r="W304" s="1311"/>
      <c r="X304" s="1311"/>
      <c r="Y304" s="1311"/>
      <c r="Z304" s="1311"/>
      <c r="AA304" s="1311"/>
      <c r="AB304" s="1311"/>
      <c r="AC304" s="1311"/>
      <c r="AD304" s="1311"/>
      <c r="AE304" s="1311"/>
      <c r="AF304" s="1311"/>
      <c r="AG304" s="1311"/>
      <c r="AH304" s="1311"/>
      <c r="AI304" s="1311"/>
      <c r="AJ304" s="1311"/>
      <c r="AK304" s="1311"/>
      <c r="AL304" s="1311"/>
      <c r="AM304" s="1311"/>
      <c r="AN304" s="1311"/>
      <c r="AO304" s="1311"/>
      <c r="AP304" s="1311"/>
      <c r="AQ304" s="1311"/>
      <c r="AR304" s="1311"/>
      <c r="AS304" s="1311"/>
      <c r="AT304" s="1311"/>
      <c r="AU304" s="1311"/>
      <c r="AV304" s="1311"/>
      <c r="AW304" s="1311"/>
      <c r="AX304" s="1311"/>
      <c r="AY304" s="1311"/>
      <c r="AZ304" s="1311"/>
      <c r="BA304" s="1311"/>
      <c r="BB304" s="1311"/>
      <c r="BC304" s="1311"/>
      <c r="BD304" s="1311"/>
      <c r="BE304" s="1311"/>
      <c r="BF304" s="1311"/>
      <c r="BG304" s="1311"/>
      <c r="BH304" s="1311"/>
      <c r="BI304" s="1311"/>
      <c r="BJ304" s="1311"/>
      <c r="BK304" s="1311"/>
      <c r="BL304" s="1311"/>
      <c r="BM304" s="1311"/>
      <c r="BN304" s="1311"/>
      <c r="BO304" s="1311"/>
      <c r="BP304" s="1311"/>
      <c r="BQ304" s="1311"/>
      <c r="BR304" s="1311"/>
      <c r="BS304" s="1311"/>
      <c r="BT304" s="1311"/>
      <c r="BU304" s="1311"/>
      <c r="BV304" s="1311"/>
      <c r="BW304" s="1311"/>
      <c r="BX304" s="1311"/>
      <c r="BY304" s="1311"/>
      <c r="BZ304" s="1311"/>
      <c r="CA304" s="1311"/>
      <c r="CB304" s="1311"/>
      <c r="CC304" s="1311"/>
      <c r="CD304" s="1311"/>
      <c r="CE304" s="1311"/>
      <c r="CF304" s="1311"/>
    </row>
    <row r="305" spans="2:84" s="1344" customFormat="1">
      <c r="B305" s="1311"/>
      <c r="C305" s="1311"/>
      <c r="D305" s="1311"/>
      <c r="E305" s="1311"/>
      <c r="F305" s="1311"/>
      <c r="G305" s="1311"/>
      <c r="H305" s="1311"/>
      <c r="I305" s="1311"/>
      <c r="J305" s="1311"/>
      <c r="K305" s="1311"/>
      <c r="P305" s="204"/>
      <c r="Q305" s="1311"/>
      <c r="R305" s="1311"/>
      <c r="S305" s="1311"/>
      <c r="T305" s="1311"/>
      <c r="U305" s="1311"/>
      <c r="V305" s="1311"/>
      <c r="W305" s="1311"/>
      <c r="X305" s="1311"/>
      <c r="Y305" s="1311"/>
      <c r="Z305" s="1311"/>
      <c r="AA305" s="1311"/>
      <c r="AB305" s="1311"/>
      <c r="AC305" s="1311"/>
      <c r="AD305" s="1311"/>
      <c r="AE305" s="1311"/>
      <c r="AF305" s="1311"/>
      <c r="AG305" s="1311"/>
      <c r="AH305" s="1311"/>
      <c r="AI305" s="1311"/>
      <c r="AJ305" s="1311"/>
      <c r="AK305" s="1311"/>
      <c r="AL305" s="1311"/>
      <c r="AM305" s="1311"/>
      <c r="AN305" s="1311"/>
      <c r="AO305" s="1311"/>
      <c r="AP305" s="1311"/>
      <c r="AQ305" s="1311"/>
      <c r="AR305" s="1311"/>
      <c r="AS305" s="1311"/>
      <c r="AT305" s="1311"/>
      <c r="AU305" s="1311"/>
      <c r="AV305" s="1311"/>
      <c r="AW305" s="1311"/>
      <c r="AX305" s="1311"/>
      <c r="AY305" s="1311"/>
      <c r="AZ305" s="1311"/>
      <c r="BA305" s="1311"/>
      <c r="BB305" s="1311"/>
      <c r="BC305" s="1311"/>
      <c r="BD305" s="1311"/>
      <c r="BE305" s="1311"/>
      <c r="BF305" s="1311"/>
      <c r="BG305" s="1311"/>
      <c r="BH305" s="1311"/>
      <c r="BI305" s="1311"/>
      <c r="BJ305" s="1311"/>
      <c r="BK305" s="1311"/>
      <c r="BL305" s="1311"/>
      <c r="BM305" s="1311"/>
      <c r="BN305" s="1311"/>
      <c r="BO305" s="1311"/>
      <c r="BP305" s="1311"/>
      <c r="BQ305" s="1311"/>
      <c r="BR305" s="1311"/>
      <c r="BS305" s="1311"/>
      <c r="BT305" s="1311"/>
      <c r="BU305" s="1311"/>
      <c r="BV305" s="1311"/>
      <c r="BW305" s="1311"/>
      <c r="BX305" s="1311"/>
      <c r="BY305" s="1311"/>
      <c r="BZ305" s="1311"/>
      <c r="CA305" s="1311"/>
      <c r="CB305" s="1311"/>
      <c r="CC305" s="1311"/>
      <c r="CD305" s="1311"/>
      <c r="CE305" s="1311"/>
      <c r="CF305" s="1311"/>
    </row>
    <row r="306" spans="2:84" s="1344" customFormat="1">
      <c r="B306" s="1311"/>
      <c r="C306" s="1311"/>
      <c r="D306" s="1311"/>
      <c r="E306" s="1311"/>
      <c r="F306" s="1311"/>
      <c r="G306" s="1311"/>
      <c r="H306" s="1311"/>
      <c r="I306" s="1311"/>
      <c r="J306" s="1311"/>
      <c r="K306" s="1311"/>
      <c r="P306" s="204"/>
      <c r="Q306" s="1311"/>
      <c r="R306" s="1311"/>
      <c r="S306" s="1311"/>
      <c r="T306" s="1311"/>
      <c r="U306" s="1311"/>
      <c r="V306" s="1311"/>
      <c r="W306" s="1311"/>
      <c r="X306" s="1311"/>
      <c r="Y306" s="1311"/>
      <c r="Z306" s="1311"/>
      <c r="AA306" s="1311"/>
      <c r="AB306" s="1311"/>
      <c r="AC306" s="1311"/>
      <c r="AD306" s="1311"/>
      <c r="AE306" s="1311"/>
      <c r="AF306" s="1311"/>
      <c r="AG306" s="1311"/>
      <c r="AH306" s="1311"/>
      <c r="AI306" s="1311"/>
      <c r="AJ306" s="1311"/>
      <c r="AK306" s="1311"/>
      <c r="AL306" s="1311"/>
      <c r="AM306" s="1311"/>
      <c r="AN306" s="1311"/>
      <c r="AO306" s="1311"/>
      <c r="AP306" s="1311"/>
      <c r="AQ306" s="1311"/>
      <c r="AR306" s="1311"/>
      <c r="AS306" s="1311"/>
      <c r="AT306" s="1311"/>
      <c r="AU306" s="1311"/>
      <c r="AV306" s="1311"/>
      <c r="AW306" s="1311"/>
      <c r="AX306" s="1311"/>
      <c r="AY306" s="1311"/>
      <c r="AZ306" s="1311"/>
      <c r="BA306" s="1311"/>
      <c r="BB306" s="1311"/>
      <c r="BC306" s="1311"/>
      <c r="BD306" s="1311"/>
      <c r="BE306" s="1311"/>
      <c r="BF306" s="1311"/>
      <c r="BG306" s="1311"/>
      <c r="BH306" s="1311"/>
      <c r="BI306" s="1311"/>
      <c r="BJ306" s="1311"/>
      <c r="BK306" s="1311"/>
      <c r="BL306" s="1311"/>
      <c r="BM306" s="1311"/>
      <c r="BN306" s="1311"/>
      <c r="BO306" s="1311"/>
      <c r="BP306" s="1311"/>
      <c r="BQ306" s="1311"/>
      <c r="BR306" s="1311"/>
      <c r="BS306" s="1311"/>
      <c r="BT306" s="1311"/>
      <c r="BU306" s="1311"/>
      <c r="BV306" s="1311"/>
      <c r="BW306" s="1311"/>
      <c r="BX306" s="1311"/>
      <c r="BY306" s="1311"/>
      <c r="BZ306" s="1311"/>
      <c r="CA306" s="1311"/>
      <c r="CB306" s="1311"/>
      <c r="CC306" s="1311"/>
      <c r="CD306" s="1311"/>
      <c r="CE306" s="1311"/>
      <c r="CF306" s="1311"/>
    </row>
    <row r="307" spans="2:84" s="1344" customFormat="1">
      <c r="B307" s="1311"/>
      <c r="C307" s="1311"/>
      <c r="D307" s="1311"/>
      <c r="E307" s="1311"/>
      <c r="F307" s="1311"/>
      <c r="G307" s="1311"/>
      <c r="H307" s="1311"/>
      <c r="I307" s="1311"/>
      <c r="J307" s="1311"/>
      <c r="K307" s="1311"/>
      <c r="P307" s="204"/>
      <c r="Q307" s="1311"/>
      <c r="R307" s="1311"/>
      <c r="S307" s="1311"/>
      <c r="T307" s="1311"/>
      <c r="U307" s="1311"/>
      <c r="V307" s="1311"/>
      <c r="W307" s="1311"/>
      <c r="X307" s="1311"/>
      <c r="Y307" s="1311"/>
      <c r="Z307" s="1311"/>
      <c r="AA307" s="1311"/>
      <c r="AB307" s="1311"/>
      <c r="AC307" s="1311"/>
      <c r="AD307" s="1311"/>
      <c r="AE307" s="1311"/>
      <c r="AF307" s="1311"/>
      <c r="AG307" s="1311"/>
      <c r="AH307" s="1311"/>
      <c r="AI307" s="1311"/>
      <c r="AJ307" s="1311"/>
      <c r="AK307" s="1311"/>
      <c r="AL307" s="1311"/>
      <c r="AM307" s="1311"/>
      <c r="AN307" s="1311"/>
      <c r="AO307" s="1311"/>
      <c r="AP307" s="1311"/>
      <c r="AQ307" s="1311"/>
      <c r="AR307" s="1311"/>
      <c r="AS307" s="1311"/>
      <c r="AT307" s="1311"/>
      <c r="AU307" s="1311"/>
      <c r="AV307" s="1311"/>
      <c r="AW307" s="1311"/>
      <c r="AX307" s="1311"/>
      <c r="AY307" s="1311"/>
      <c r="AZ307" s="1311"/>
      <c r="BA307" s="1311"/>
      <c r="BB307" s="1311"/>
      <c r="BC307" s="1311"/>
      <c r="BD307" s="1311"/>
      <c r="BE307" s="1311"/>
      <c r="BF307" s="1311"/>
      <c r="BG307" s="1311"/>
      <c r="BH307" s="1311"/>
      <c r="BI307" s="1311"/>
      <c r="BJ307" s="1311"/>
      <c r="BK307" s="1311"/>
      <c r="BL307" s="1311"/>
      <c r="BM307" s="1311"/>
      <c r="BN307" s="1311"/>
      <c r="BO307" s="1311"/>
      <c r="BP307" s="1311"/>
      <c r="BQ307" s="1311"/>
      <c r="BR307" s="1311"/>
      <c r="BS307" s="1311"/>
      <c r="BT307" s="1311"/>
      <c r="BU307" s="1311"/>
      <c r="BV307" s="1311"/>
      <c r="BW307" s="1311"/>
      <c r="BX307" s="1311"/>
      <c r="BY307" s="1311"/>
      <c r="BZ307" s="1311"/>
      <c r="CA307" s="1311"/>
      <c r="CB307" s="1311"/>
      <c r="CC307" s="1311"/>
      <c r="CD307" s="1311"/>
      <c r="CE307" s="1311"/>
      <c r="CF307" s="1311"/>
    </row>
    <row r="308" spans="2:84" s="1344" customFormat="1">
      <c r="B308" s="1311"/>
      <c r="C308" s="1311"/>
      <c r="D308" s="1311"/>
      <c r="E308" s="1311"/>
      <c r="F308" s="1311"/>
      <c r="G308" s="1311"/>
      <c r="H308" s="1311"/>
      <c r="I308" s="1311"/>
      <c r="J308" s="1311"/>
      <c r="K308" s="1311"/>
      <c r="P308" s="204"/>
      <c r="Q308" s="1311"/>
      <c r="R308" s="1311"/>
      <c r="S308" s="1311"/>
      <c r="T308" s="1311"/>
      <c r="U308" s="1311"/>
      <c r="V308" s="1311"/>
      <c r="W308" s="1311"/>
      <c r="X308" s="1311"/>
      <c r="Y308" s="1311"/>
      <c r="Z308" s="1311"/>
      <c r="AA308" s="1311"/>
      <c r="AB308" s="1311"/>
      <c r="AC308" s="1311"/>
      <c r="AD308" s="1311"/>
      <c r="AE308" s="1311"/>
      <c r="AF308" s="1311"/>
      <c r="AG308" s="1311"/>
      <c r="AH308" s="1311"/>
      <c r="AI308" s="1311"/>
      <c r="AJ308" s="1311"/>
      <c r="AK308" s="1311"/>
      <c r="AL308" s="1311"/>
      <c r="AM308" s="1311"/>
      <c r="AN308" s="1311"/>
      <c r="AO308" s="1311"/>
      <c r="AP308" s="1311"/>
      <c r="AQ308" s="1311"/>
      <c r="AR308" s="1311"/>
      <c r="AS308" s="1311"/>
      <c r="AT308" s="1311"/>
      <c r="AU308" s="1311"/>
      <c r="AV308" s="1311"/>
      <c r="AW308" s="1311"/>
      <c r="AX308" s="1311"/>
      <c r="AY308" s="1311"/>
      <c r="AZ308" s="1311"/>
      <c r="BA308" s="1311"/>
      <c r="BB308" s="1311"/>
      <c r="BC308" s="1311"/>
      <c r="BD308" s="1311"/>
      <c r="BE308" s="1311"/>
      <c r="BF308" s="1311"/>
      <c r="BG308" s="1311"/>
      <c r="BH308" s="1311"/>
      <c r="BI308" s="1311"/>
      <c r="BJ308" s="1311"/>
      <c r="BK308" s="1311"/>
      <c r="BL308" s="1311"/>
      <c r="BM308" s="1311"/>
      <c r="BN308" s="1311"/>
      <c r="BO308" s="1311"/>
      <c r="BP308" s="1311"/>
      <c r="BQ308" s="1311"/>
      <c r="BR308" s="1311"/>
      <c r="BS308" s="1311"/>
      <c r="BT308" s="1311"/>
      <c r="BU308" s="1311"/>
      <c r="BV308" s="1311"/>
      <c r="BW308" s="1311"/>
      <c r="BX308" s="1311"/>
      <c r="BY308" s="1311"/>
      <c r="BZ308" s="1311"/>
      <c r="CA308" s="1311"/>
      <c r="CB308" s="1311"/>
      <c r="CC308" s="1311"/>
      <c r="CD308" s="1311"/>
      <c r="CE308" s="1311"/>
      <c r="CF308" s="1311"/>
    </row>
    <row r="309" spans="2:84" s="1344" customFormat="1">
      <c r="B309" s="1311"/>
      <c r="C309" s="1311"/>
      <c r="D309" s="1311"/>
      <c r="E309" s="1311"/>
      <c r="F309" s="1311"/>
      <c r="G309" s="1311"/>
      <c r="H309" s="1311"/>
      <c r="I309" s="1311"/>
      <c r="J309" s="1311"/>
      <c r="K309" s="1311"/>
      <c r="P309" s="204"/>
      <c r="Q309" s="1311"/>
      <c r="R309" s="1311"/>
      <c r="S309" s="1311"/>
      <c r="T309" s="1311"/>
      <c r="U309" s="1311"/>
      <c r="V309" s="1311"/>
      <c r="W309" s="1311"/>
      <c r="X309" s="1311"/>
      <c r="Y309" s="1311"/>
      <c r="Z309" s="1311"/>
      <c r="AA309" s="1311"/>
      <c r="AB309" s="1311"/>
      <c r="AC309" s="1311"/>
      <c r="AD309" s="1311"/>
      <c r="AE309" s="1311"/>
      <c r="AF309" s="1311"/>
      <c r="AG309" s="1311"/>
      <c r="AH309" s="1311"/>
      <c r="AI309" s="1311"/>
      <c r="AJ309" s="1311"/>
      <c r="AK309" s="1311"/>
      <c r="AL309" s="1311"/>
      <c r="AM309" s="1311"/>
      <c r="AN309" s="1311"/>
      <c r="AO309" s="1311"/>
      <c r="AP309" s="1311"/>
      <c r="AQ309" s="1311"/>
      <c r="AR309" s="1311"/>
      <c r="AS309" s="1311"/>
      <c r="AT309" s="1311"/>
      <c r="AU309" s="1311"/>
      <c r="AV309" s="1311"/>
      <c r="AW309" s="1311"/>
      <c r="AX309" s="1311"/>
      <c r="AY309" s="1311"/>
      <c r="AZ309" s="1311"/>
      <c r="BA309" s="1311"/>
      <c r="BB309" s="1311"/>
      <c r="BC309" s="1311"/>
      <c r="BD309" s="1311"/>
      <c r="BE309" s="1311"/>
      <c r="BF309" s="1311"/>
      <c r="BG309" s="1311"/>
      <c r="BH309" s="1311"/>
      <c r="BI309" s="1311"/>
      <c r="BJ309" s="1311"/>
      <c r="BK309" s="1311"/>
      <c r="BL309" s="1311"/>
      <c r="BM309" s="1311"/>
      <c r="BN309" s="1311"/>
      <c r="BO309" s="1311"/>
      <c r="BP309" s="1311"/>
      <c r="BQ309" s="1311"/>
      <c r="BR309" s="1311"/>
      <c r="BS309" s="1311"/>
      <c r="BT309" s="1311"/>
      <c r="BU309" s="1311"/>
      <c r="BV309" s="1311"/>
      <c r="BW309" s="1311"/>
      <c r="BX309" s="1311"/>
      <c r="BY309" s="1311"/>
      <c r="BZ309" s="1311"/>
      <c r="CA309" s="1311"/>
      <c r="CB309" s="1311"/>
      <c r="CC309" s="1311"/>
      <c r="CD309" s="1311"/>
      <c r="CE309" s="1311"/>
      <c r="CF309" s="1311"/>
    </row>
    <row r="310" spans="2:84" s="1344" customFormat="1">
      <c r="B310" s="1311"/>
      <c r="C310" s="1311"/>
      <c r="D310" s="1311"/>
      <c r="E310" s="1311"/>
      <c r="F310" s="1311"/>
      <c r="G310" s="1311"/>
      <c r="H310" s="1311"/>
      <c r="I310" s="1311"/>
      <c r="J310" s="1311"/>
      <c r="K310" s="1311"/>
      <c r="P310" s="204"/>
      <c r="Q310" s="1311"/>
      <c r="R310" s="1311"/>
      <c r="S310" s="1311"/>
      <c r="T310" s="1311"/>
      <c r="U310" s="1311"/>
      <c r="V310" s="1311"/>
      <c r="W310" s="1311"/>
      <c r="X310" s="1311"/>
      <c r="Y310" s="1311"/>
      <c r="Z310" s="1311"/>
      <c r="AA310" s="1311"/>
      <c r="AB310" s="1311"/>
      <c r="AC310" s="1311"/>
      <c r="AD310" s="1311"/>
      <c r="AE310" s="1311"/>
      <c r="AF310" s="1311"/>
      <c r="AG310" s="1311"/>
      <c r="AH310" s="1311"/>
      <c r="AI310" s="1311"/>
      <c r="AJ310" s="1311"/>
      <c r="AK310" s="1311"/>
      <c r="AL310" s="1311"/>
      <c r="AM310" s="1311"/>
      <c r="AN310" s="1311"/>
      <c r="AO310" s="1311"/>
      <c r="AP310" s="1311"/>
      <c r="AQ310" s="1311"/>
      <c r="AR310" s="1311"/>
      <c r="AS310" s="1311"/>
      <c r="AT310" s="1311"/>
      <c r="AU310" s="1311"/>
      <c r="AV310" s="1311"/>
      <c r="AW310" s="1311"/>
      <c r="AX310" s="1311"/>
      <c r="AY310" s="1311"/>
      <c r="AZ310" s="1311"/>
      <c r="BA310" s="1311"/>
      <c r="BB310" s="1311"/>
      <c r="BC310" s="1311"/>
      <c r="BD310" s="1311"/>
      <c r="BE310" s="1311"/>
      <c r="BF310" s="1311"/>
      <c r="BG310" s="1311"/>
      <c r="BH310" s="1311"/>
      <c r="BI310" s="1311"/>
      <c r="BJ310" s="1311"/>
      <c r="BK310" s="1311"/>
      <c r="BL310" s="1311"/>
      <c r="BM310" s="1311"/>
      <c r="BN310" s="1311"/>
      <c r="BO310" s="1311"/>
      <c r="BP310" s="1311"/>
      <c r="BQ310" s="1311"/>
      <c r="BR310" s="1311"/>
      <c r="BS310" s="1311"/>
      <c r="BT310" s="1311"/>
      <c r="BU310" s="1311"/>
      <c r="BV310" s="1311"/>
      <c r="BW310" s="1311"/>
      <c r="BX310" s="1311"/>
      <c r="BY310" s="1311"/>
      <c r="BZ310" s="1311"/>
      <c r="CA310" s="1311"/>
      <c r="CB310" s="1311"/>
      <c r="CC310" s="1311"/>
      <c r="CD310" s="1311"/>
      <c r="CE310" s="1311"/>
      <c r="CF310" s="1311"/>
    </row>
    <row r="311" spans="2:84" s="1344" customFormat="1">
      <c r="B311" s="1311"/>
      <c r="C311" s="1311"/>
      <c r="D311" s="1311"/>
      <c r="E311" s="1311"/>
      <c r="F311" s="1311"/>
      <c r="G311" s="1311"/>
      <c r="H311" s="1311"/>
      <c r="I311" s="1311"/>
      <c r="J311" s="1311"/>
      <c r="K311" s="1311"/>
      <c r="P311" s="204"/>
      <c r="Q311" s="1311"/>
      <c r="R311" s="1311"/>
      <c r="S311" s="1311"/>
      <c r="T311" s="1311"/>
      <c r="U311" s="1311"/>
      <c r="V311" s="1311"/>
      <c r="W311" s="1311"/>
      <c r="X311" s="1311"/>
      <c r="Y311" s="1311"/>
      <c r="Z311" s="1311"/>
      <c r="AA311" s="1311"/>
      <c r="AB311" s="1311"/>
      <c r="AC311" s="1311"/>
      <c r="AD311" s="1311"/>
      <c r="AE311" s="1311"/>
      <c r="AF311" s="1311"/>
      <c r="AG311" s="1311"/>
      <c r="AH311" s="1311"/>
      <c r="AI311" s="1311"/>
      <c r="AJ311" s="1311"/>
      <c r="AK311" s="1311"/>
      <c r="AL311" s="1311"/>
      <c r="AM311" s="1311"/>
      <c r="AN311" s="1311"/>
      <c r="AO311" s="1311"/>
      <c r="AP311" s="1311"/>
      <c r="AQ311" s="1311"/>
      <c r="AR311" s="1311"/>
      <c r="AS311" s="1311"/>
      <c r="AT311" s="1311"/>
      <c r="AU311" s="1311"/>
      <c r="AV311" s="1311"/>
      <c r="AW311" s="1311"/>
      <c r="AX311" s="1311"/>
      <c r="AY311" s="1311"/>
      <c r="AZ311" s="1311"/>
      <c r="BA311" s="1311"/>
      <c r="BB311" s="1311"/>
      <c r="BC311" s="1311"/>
      <c r="BD311" s="1311"/>
      <c r="BE311" s="1311"/>
      <c r="BF311" s="1311"/>
      <c r="BG311" s="1311"/>
      <c r="BH311" s="1311"/>
      <c r="BI311" s="1311"/>
      <c r="BJ311" s="1311"/>
      <c r="BK311" s="1311"/>
      <c r="BL311" s="1311"/>
      <c r="BM311" s="1311"/>
      <c r="BN311" s="1311"/>
      <c r="BO311" s="1311"/>
      <c r="BP311" s="1311"/>
      <c r="BQ311" s="1311"/>
      <c r="BR311" s="1311"/>
      <c r="BS311" s="1311"/>
      <c r="BT311" s="1311"/>
      <c r="BU311" s="1311"/>
      <c r="BV311" s="1311"/>
      <c r="BW311" s="1311"/>
      <c r="BX311" s="1311"/>
      <c r="BY311" s="1311"/>
      <c r="BZ311" s="1311"/>
      <c r="CA311" s="1311"/>
      <c r="CB311" s="1311"/>
      <c r="CC311" s="1311"/>
      <c r="CD311" s="1311"/>
      <c r="CE311" s="1311"/>
      <c r="CF311" s="1311"/>
    </row>
    <row r="312" spans="2:84" s="1344" customFormat="1">
      <c r="B312" s="1311"/>
      <c r="C312" s="1311"/>
      <c r="D312" s="1311"/>
      <c r="E312" s="1311"/>
      <c r="F312" s="1311"/>
      <c r="G312" s="1311"/>
      <c r="H312" s="1311"/>
      <c r="I312" s="1311"/>
      <c r="J312" s="1311"/>
      <c r="K312" s="1311"/>
      <c r="P312" s="204"/>
      <c r="Q312" s="1311"/>
      <c r="R312" s="1311"/>
      <c r="S312" s="1311"/>
      <c r="T312" s="1311"/>
      <c r="U312" s="1311"/>
      <c r="V312" s="1311"/>
      <c r="W312" s="1311"/>
      <c r="X312" s="1311"/>
      <c r="Y312" s="1311"/>
      <c r="Z312" s="1311"/>
      <c r="AA312" s="1311"/>
      <c r="AB312" s="1311"/>
      <c r="AC312" s="1311"/>
      <c r="AD312" s="1311"/>
      <c r="AE312" s="1311"/>
      <c r="AF312" s="1311"/>
      <c r="AG312" s="1311"/>
      <c r="AH312" s="1311"/>
      <c r="AI312" s="1311"/>
      <c r="AJ312" s="1311"/>
      <c r="AK312" s="1311"/>
      <c r="AL312" s="1311"/>
      <c r="AM312" s="1311"/>
      <c r="AN312" s="1311"/>
      <c r="AO312" s="1311"/>
      <c r="AP312" s="1311"/>
      <c r="AQ312" s="1311"/>
      <c r="AR312" s="1311"/>
      <c r="AS312" s="1311"/>
      <c r="AT312" s="1311"/>
      <c r="AU312" s="1311"/>
      <c r="AV312" s="1311"/>
      <c r="AW312" s="1311"/>
      <c r="AX312" s="1311"/>
      <c r="AY312" s="1311"/>
      <c r="AZ312" s="1311"/>
      <c r="BA312" s="1311"/>
      <c r="BB312" s="1311"/>
      <c r="BC312" s="1311"/>
      <c r="BD312" s="1311"/>
      <c r="BE312" s="1311"/>
      <c r="BF312" s="1311"/>
      <c r="BG312" s="1311"/>
      <c r="BH312" s="1311"/>
      <c r="BI312" s="1311"/>
      <c r="BJ312" s="1311"/>
      <c r="BK312" s="1311"/>
      <c r="BL312" s="1311"/>
      <c r="BM312" s="1311"/>
      <c r="BN312" s="1311"/>
      <c r="BO312" s="1311"/>
      <c r="BP312" s="1311"/>
      <c r="BQ312" s="1311"/>
      <c r="BR312" s="1311"/>
      <c r="BS312" s="1311"/>
      <c r="BT312" s="1311"/>
      <c r="BU312" s="1311"/>
      <c r="BV312" s="1311"/>
      <c r="BW312" s="1311"/>
      <c r="BX312" s="1311"/>
      <c r="BY312" s="1311"/>
      <c r="BZ312" s="1311"/>
      <c r="CA312" s="1311"/>
      <c r="CB312" s="1311"/>
      <c r="CC312" s="1311"/>
      <c r="CD312" s="1311"/>
      <c r="CE312" s="1311"/>
      <c r="CF312" s="1311"/>
    </row>
    <row r="313" spans="2:84" s="1344" customFormat="1">
      <c r="B313" s="1311"/>
      <c r="C313" s="1311"/>
      <c r="D313" s="1311"/>
      <c r="E313" s="1311"/>
      <c r="F313" s="1311"/>
      <c r="G313" s="1311"/>
      <c r="H313" s="1311"/>
      <c r="I313" s="1311"/>
      <c r="J313" s="1311"/>
      <c r="K313" s="1311"/>
      <c r="P313" s="204"/>
      <c r="Q313" s="1311"/>
      <c r="R313" s="1311"/>
      <c r="S313" s="1311"/>
      <c r="T313" s="1311"/>
      <c r="U313" s="1311"/>
      <c r="V313" s="1311"/>
      <c r="W313" s="1311"/>
      <c r="X313" s="1311"/>
      <c r="Y313" s="1311"/>
      <c r="Z313" s="1311"/>
      <c r="AA313" s="1311"/>
      <c r="AB313" s="1311"/>
      <c r="AC313" s="1311"/>
      <c r="AD313" s="1311"/>
      <c r="AE313" s="1311"/>
      <c r="AF313" s="1311"/>
      <c r="AG313" s="1311"/>
      <c r="AH313" s="1311"/>
      <c r="AI313" s="1311"/>
      <c r="AJ313" s="1311"/>
      <c r="AK313" s="1311"/>
      <c r="AL313" s="1311"/>
      <c r="AM313" s="1311"/>
      <c r="AN313" s="1311"/>
      <c r="AO313" s="1311"/>
      <c r="AP313" s="1311"/>
      <c r="AQ313" s="1311"/>
      <c r="AR313" s="1311"/>
      <c r="AS313" s="1311"/>
      <c r="AT313" s="1311"/>
      <c r="AU313" s="1311"/>
      <c r="AV313" s="1311"/>
      <c r="AW313" s="1311"/>
      <c r="AX313" s="1311"/>
      <c r="AY313" s="1311"/>
      <c r="AZ313" s="1311"/>
      <c r="BA313" s="1311"/>
      <c r="BB313" s="1311"/>
      <c r="BC313" s="1311"/>
      <c r="BD313" s="1311"/>
      <c r="BE313" s="1311"/>
      <c r="BF313" s="1311"/>
      <c r="BG313" s="1311"/>
      <c r="BH313" s="1311"/>
      <c r="BI313" s="1311"/>
      <c r="BJ313" s="1311"/>
      <c r="BK313" s="1311"/>
      <c r="BL313" s="1311"/>
      <c r="BM313" s="1311"/>
      <c r="BN313" s="1311"/>
      <c r="BO313" s="1311"/>
      <c r="BP313" s="1311"/>
      <c r="BQ313" s="1311"/>
      <c r="BR313" s="1311"/>
      <c r="BS313" s="1311"/>
      <c r="BT313" s="1311"/>
      <c r="BU313" s="1311"/>
      <c r="BV313" s="1311"/>
      <c r="BW313" s="1311"/>
      <c r="BX313" s="1311"/>
      <c r="BY313" s="1311"/>
      <c r="BZ313" s="1311"/>
      <c r="CA313" s="1311"/>
      <c r="CB313" s="1311"/>
      <c r="CC313" s="1311"/>
      <c r="CD313" s="1311"/>
      <c r="CE313" s="1311"/>
      <c r="CF313" s="1311"/>
    </row>
    <row r="314" spans="2:84" s="1344" customFormat="1">
      <c r="B314" s="1311"/>
      <c r="C314" s="1311"/>
      <c r="D314" s="1311"/>
      <c r="E314" s="1311"/>
      <c r="F314" s="1311"/>
      <c r="G314" s="1311"/>
      <c r="H314" s="1311"/>
      <c r="I314" s="1311"/>
      <c r="J314" s="1311"/>
      <c r="K314" s="1311"/>
      <c r="P314" s="204"/>
      <c r="Q314" s="1311"/>
      <c r="R314" s="1311"/>
      <c r="S314" s="1311"/>
      <c r="T314" s="1311"/>
      <c r="U314" s="1311"/>
      <c r="V314" s="1311"/>
      <c r="W314" s="1311"/>
      <c r="X314" s="1311"/>
      <c r="Y314" s="1311"/>
      <c r="Z314" s="1311"/>
      <c r="AA314" s="1311"/>
      <c r="AB314" s="1311"/>
      <c r="AC314" s="1311"/>
      <c r="AD314" s="1311"/>
      <c r="AE314" s="1311"/>
      <c r="AF314" s="1311"/>
      <c r="AG314" s="1311"/>
      <c r="AH314" s="1311"/>
      <c r="AI314" s="1311"/>
      <c r="AJ314" s="1311"/>
      <c r="AK314" s="1311"/>
      <c r="AL314" s="1311"/>
      <c r="AM314" s="1311"/>
      <c r="AN314" s="1311"/>
      <c r="AO314" s="1311"/>
      <c r="AP314" s="1311"/>
      <c r="AQ314" s="1311"/>
      <c r="AR314" s="1311"/>
      <c r="AS314" s="1311"/>
      <c r="AT314" s="1311"/>
      <c r="AU314" s="1311"/>
      <c r="AV314" s="1311"/>
      <c r="AW314" s="1311"/>
      <c r="AX314" s="1311"/>
      <c r="AY314" s="1311"/>
      <c r="AZ314" s="1311"/>
      <c r="BA314" s="1311"/>
      <c r="BB314" s="1311"/>
      <c r="BC314" s="1311"/>
      <c r="BD314" s="1311"/>
      <c r="BE314" s="1311"/>
      <c r="BF314" s="1311"/>
      <c r="BG314" s="1311"/>
      <c r="BH314" s="1311"/>
      <c r="BI314" s="1311"/>
      <c r="BJ314" s="1311"/>
      <c r="BK314" s="1311"/>
      <c r="BL314" s="1311"/>
      <c r="BM314" s="1311"/>
      <c r="BN314" s="1311"/>
      <c r="BO314" s="1311"/>
      <c r="BP314" s="1311"/>
      <c r="BQ314" s="1311"/>
      <c r="BR314" s="1311"/>
      <c r="BS314" s="1311"/>
      <c r="BT314" s="1311"/>
      <c r="BU314" s="1311"/>
      <c r="BV314" s="1311"/>
      <c r="BW314" s="1311"/>
      <c r="BX314" s="1311"/>
      <c r="BY314" s="1311"/>
      <c r="BZ314" s="1311"/>
      <c r="CA314" s="1311"/>
      <c r="CB314" s="1311"/>
      <c r="CC314" s="1311"/>
      <c r="CD314" s="1311"/>
      <c r="CE314" s="1311"/>
      <c r="CF314" s="1311"/>
    </row>
    <row r="315" spans="2:84" s="1344" customFormat="1">
      <c r="B315" s="1311"/>
      <c r="C315" s="1311"/>
      <c r="D315" s="1311"/>
      <c r="E315" s="1311"/>
      <c r="F315" s="1311"/>
      <c r="G315" s="1311"/>
      <c r="H315" s="1311"/>
      <c r="I315" s="1311"/>
      <c r="J315" s="1311"/>
      <c r="K315" s="1311"/>
      <c r="P315" s="204"/>
      <c r="Q315" s="1311"/>
      <c r="R315" s="1311"/>
      <c r="S315" s="1311"/>
      <c r="T315" s="1311"/>
      <c r="U315" s="1311"/>
      <c r="V315" s="1311"/>
      <c r="W315" s="1311"/>
      <c r="X315" s="1311"/>
      <c r="Y315" s="1311"/>
      <c r="Z315" s="1311"/>
      <c r="AA315" s="1311"/>
      <c r="AB315" s="1311"/>
      <c r="AC315" s="1311"/>
      <c r="AD315" s="1311"/>
      <c r="AE315" s="1311"/>
      <c r="AF315" s="1311"/>
      <c r="AG315" s="1311"/>
      <c r="AH315" s="1311"/>
      <c r="AI315" s="1311"/>
      <c r="AJ315" s="1311"/>
      <c r="AK315" s="1311"/>
      <c r="AL315" s="1311"/>
      <c r="AM315" s="1311"/>
      <c r="AN315" s="1311"/>
      <c r="AO315" s="1311"/>
      <c r="AP315" s="1311"/>
      <c r="AQ315" s="1311"/>
      <c r="AR315" s="1311"/>
      <c r="AS315" s="1311"/>
      <c r="AT315" s="1311"/>
      <c r="AU315" s="1311"/>
      <c r="AV315" s="1311"/>
      <c r="AW315" s="1311"/>
      <c r="AX315" s="1311"/>
      <c r="AY315" s="1311"/>
      <c r="AZ315" s="1311"/>
      <c r="BA315" s="1311"/>
      <c r="BB315" s="1311"/>
      <c r="BC315" s="1311"/>
      <c r="BD315" s="1311"/>
      <c r="BE315" s="1311"/>
      <c r="BF315" s="1311"/>
      <c r="BG315" s="1311"/>
      <c r="BH315" s="1311"/>
      <c r="BI315" s="1311"/>
      <c r="BJ315" s="1311"/>
      <c r="BK315" s="1311"/>
      <c r="BL315" s="1311"/>
      <c r="BM315" s="1311"/>
      <c r="BN315" s="1311"/>
      <c r="BO315" s="1311"/>
      <c r="BP315" s="1311"/>
      <c r="BQ315" s="1311"/>
      <c r="BR315" s="1311"/>
      <c r="BS315" s="1311"/>
      <c r="BT315" s="1311"/>
      <c r="BU315" s="1311"/>
      <c r="BV315" s="1311"/>
      <c r="BW315" s="1311"/>
      <c r="BX315" s="1311"/>
      <c r="BY315" s="1311"/>
      <c r="BZ315" s="1311"/>
      <c r="CA315" s="1311"/>
      <c r="CB315" s="1311"/>
      <c r="CC315" s="1311"/>
      <c r="CD315" s="1311"/>
      <c r="CE315" s="1311"/>
      <c r="CF315" s="1311"/>
    </row>
    <row r="316" spans="2:84" s="1344" customFormat="1">
      <c r="B316" s="1311"/>
      <c r="C316" s="1311"/>
      <c r="D316" s="1311"/>
      <c r="E316" s="1311"/>
      <c r="F316" s="1311"/>
      <c r="G316" s="1311"/>
      <c r="H316" s="1311"/>
      <c r="I316" s="1311"/>
      <c r="J316" s="1311"/>
      <c r="K316" s="1311"/>
      <c r="P316" s="204"/>
      <c r="Q316" s="1311"/>
      <c r="R316" s="1311"/>
      <c r="S316" s="1311"/>
      <c r="T316" s="1311"/>
      <c r="U316" s="1311"/>
      <c r="V316" s="1311"/>
      <c r="W316" s="1311"/>
      <c r="X316" s="1311"/>
      <c r="Y316" s="1311"/>
      <c r="Z316" s="1311"/>
      <c r="AA316" s="1311"/>
      <c r="AB316" s="1311"/>
      <c r="AC316" s="1311"/>
      <c r="AD316" s="1311"/>
      <c r="AE316" s="1311"/>
      <c r="AF316" s="1311"/>
      <c r="AG316" s="1311"/>
      <c r="AH316" s="1311"/>
      <c r="AI316" s="1311"/>
      <c r="AJ316" s="1311"/>
      <c r="AK316" s="1311"/>
      <c r="AL316" s="1311"/>
      <c r="AM316" s="1311"/>
      <c r="AN316" s="1311"/>
      <c r="AO316" s="1311"/>
      <c r="AP316" s="1311"/>
      <c r="AQ316" s="1311"/>
      <c r="AR316" s="1311"/>
      <c r="AS316" s="1311"/>
      <c r="AT316" s="1311"/>
      <c r="AU316" s="1311"/>
      <c r="AV316" s="1311"/>
      <c r="AW316" s="1311"/>
      <c r="AX316" s="1311"/>
      <c r="AY316" s="1311"/>
      <c r="AZ316" s="1311"/>
      <c r="BA316" s="1311"/>
      <c r="BB316" s="1311"/>
      <c r="BC316" s="1311"/>
      <c r="BD316" s="1311"/>
      <c r="BE316" s="1311"/>
      <c r="BF316" s="1311"/>
      <c r="BG316" s="1311"/>
      <c r="BH316" s="1311"/>
      <c r="BI316" s="1311"/>
      <c r="BJ316" s="1311"/>
      <c r="BK316" s="1311"/>
      <c r="BL316" s="1311"/>
      <c r="BM316" s="1311"/>
      <c r="BN316" s="1311"/>
      <c r="BO316" s="1311"/>
      <c r="BP316" s="1311"/>
      <c r="BQ316" s="1311"/>
      <c r="BR316" s="1311"/>
      <c r="BS316" s="1311"/>
      <c r="BT316" s="1311"/>
      <c r="BU316" s="1311"/>
      <c r="BV316" s="1311"/>
      <c r="BW316" s="1311"/>
      <c r="BX316" s="1311"/>
      <c r="BY316" s="1311"/>
      <c r="BZ316" s="1311"/>
      <c r="CA316" s="1311"/>
      <c r="CB316" s="1311"/>
      <c r="CC316" s="1311"/>
      <c r="CD316" s="1311"/>
      <c r="CE316" s="1311"/>
      <c r="CF316" s="1311"/>
    </row>
    <row r="317" spans="2:84" s="1344" customFormat="1">
      <c r="B317" s="1311"/>
      <c r="C317" s="1311"/>
      <c r="D317" s="1311"/>
      <c r="E317" s="1311"/>
      <c r="F317" s="1311"/>
      <c r="G317" s="1311"/>
      <c r="H317" s="1311"/>
      <c r="I317" s="1311"/>
      <c r="J317" s="1311"/>
      <c r="K317" s="1311"/>
      <c r="P317" s="204"/>
      <c r="Q317" s="1311"/>
      <c r="R317" s="1311"/>
      <c r="S317" s="1311"/>
      <c r="T317" s="1311"/>
      <c r="U317" s="1311"/>
      <c r="V317" s="1311"/>
      <c r="W317" s="1311"/>
      <c r="X317" s="1311"/>
      <c r="Y317" s="1311"/>
      <c r="Z317" s="1311"/>
      <c r="AA317" s="1311"/>
      <c r="AB317" s="1311"/>
      <c r="AC317" s="1311"/>
      <c r="AD317" s="1311"/>
      <c r="AE317" s="1311"/>
      <c r="AF317" s="1311"/>
      <c r="AG317" s="1311"/>
      <c r="AH317" s="1311"/>
      <c r="AI317" s="1311"/>
      <c r="AJ317" s="1311"/>
      <c r="AK317" s="1311"/>
      <c r="AL317" s="1311"/>
      <c r="AM317" s="1311"/>
      <c r="AN317" s="1311"/>
      <c r="AO317" s="1311"/>
      <c r="AP317" s="1311"/>
      <c r="AQ317" s="1311"/>
      <c r="AR317" s="1311"/>
      <c r="AS317" s="1311"/>
      <c r="AT317" s="1311"/>
      <c r="AU317" s="1311"/>
      <c r="AV317" s="1311"/>
      <c r="AW317" s="1311"/>
      <c r="AX317" s="1311"/>
      <c r="AY317" s="1311"/>
      <c r="AZ317" s="1311"/>
      <c r="BA317" s="1311"/>
      <c r="BB317" s="1311"/>
      <c r="BC317" s="1311"/>
      <c r="BD317" s="1311"/>
      <c r="BE317" s="1311"/>
      <c r="BF317" s="1311"/>
      <c r="BG317" s="1311"/>
      <c r="BH317" s="1311"/>
      <c r="BI317" s="1311"/>
      <c r="BJ317" s="1311"/>
      <c r="BK317" s="1311"/>
      <c r="BL317" s="1311"/>
      <c r="BM317" s="1311"/>
      <c r="BN317" s="1311"/>
      <c r="BO317" s="1311"/>
      <c r="BP317" s="1311"/>
      <c r="BQ317" s="1311"/>
      <c r="BR317" s="1311"/>
      <c r="BS317" s="1311"/>
      <c r="BT317" s="1311"/>
      <c r="BU317" s="1311"/>
      <c r="BV317" s="1311"/>
      <c r="BW317" s="1311"/>
      <c r="BX317" s="1311"/>
      <c r="BY317" s="1311"/>
      <c r="BZ317" s="1311"/>
      <c r="CA317" s="1311"/>
      <c r="CB317" s="1311"/>
      <c r="CC317" s="1311"/>
      <c r="CD317" s="1311"/>
      <c r="CE317" s="1311"/>
      <c r="CF317" s="1311"/>
    </row>
    <row r="318" spans="2:84" s="1344" customFormat="1">
      <c r="B318" s="1311"/>
      <c r="C318" s="1311"/>
      <c r="D318" s="1311"/>
      <c r="E318" s="1311"/>
      <c r="F318" s="1311"/>
      <c r="G318" s="1311"/>
      <c r="H318" s="1311"/>
      <c r="I318" s="1311"/>
      <c r="J318" s="1311"/>
      <c r="K318" s="1311"/>
      <c r="P318" s="204"/>
      <c r="Q318" s="1311"/>
      <c r="R318" s="1311"/>
      <c r="S318" s="1311"/>
      <c r="T318" s="1311"/>
      <c r="U318" s="1311"/>
      <c r="V318" s="1311"/>
      <c r="W318" s="1311"/>
      <c r="X318" s="1311"/>
      <c r="Y318" s="1311"/>
      <c r="Z318" s="1311"/>
      <c r="AA318" s="1311"/>
      <c r="AB318" s="1311"/>
      <c r="AC318" s="1311"/>
      <c r="AD318" s="1311"/>
      <c r="AE318" s="1311"/>
      <c r="AF318" s="1311"/>
      <c r="AG318" s="1311"/>
      <c r="AH318" s="1311"/>
      <c r="AI318" s="1311"/>
      <c r="AJ318" s="1311"/>
      <c r="AK318" s="1311"/>
      <c r="AL318" s="1311"/>
      <c r="AM318" s="1311"/>
      <c r="AN318" s="1311"/>
      <c r="AO318" s="1311"/>
      <c r="AP318" s="1311"/>
      <c r="AQ318" s="1311"/>
      <c r="AR318" s="1311"/>
      <c r="AS318" s="1311"/>
      <c r="AT318" s="1311"/>
      <c r="AU318" s="1311"/>
      <c r="AV318" s="1311"/>
      <c r="AW318" s="1311"/>
      <c r="AX318" s="1311"/>
      <c r="AY318" s="1311"/>
      <c r="AZ318" s="1311"/>
      <c r="BA318" s="1311"/>
      <c r="BB318" s="1311"/>
      <c r="BC318" s="1311"/>
      <c r="BD318" s="1311"/>
      <c r="BE318" s="1311"/>
      <c r="BF318" s="1311"/>
      <c r="BG318" s="1311"/>
      <c r="BH318" s="1311"/>
      <c r="BI318" s="1311"/>
      <c r="BJ318" s="1311"/>
      <c r="BK318" s="1311"/>
      <c r="BL318" s="1311"/>
      <c r="BM318" s="1311"/>
      <c r="BN318" s="1311"/>
      <c r="BO318" s="1311"/>
      <c r="BP318" s="1311"/>
      <c r="BQ318" s="1311"/>
      <c r="BR318" s="1311"/>
      <c r="BS318" s="1311"/>
      <c r="BT318" s="1311"/>
      <c r="BU318" s="1311"/>
      <c r="BV318" s="1311"/>
      <c r="BW318" s="1311"/>
      <c r="BX318" s="1311"/>
      <c r="BY318" s="1311"/>
      <c r="BZ318" s="1311"/>
      <c r="CA318" s="1311"/>
      <c r="CB318" s="1311"/>
      <c r="CC318" s="1311"/>
      <c r="CD318" s="1311"/>
      <c r="CE318" s="1311"/>
      <c r="CF318" s="1311"/>
    </row>
    <row r="319" spans="2:84" s="1344" customFormat="1">
      <c r="B319" s="1311"/>
      <c r="C319" s="1311"/>
      <c r="D319" s="1311"/>
      <c r="E319" s="1311"/>
      <c r="F319" s="1311"/>
      <c r="G319" s="1311"/>
      <c r="H319" s="1311"/>
      <c r="I319" s="1311"/>
      <c r="J319" s="1311"/>
      <c r="K319" s="1311"/>
      <c r="P319" s="204"/>
      <c r="Q319" s="1311"/>
      <c r="R319" s="1311"/>
      <c r="S319" s="1311"/>
      <c r="T319" s="1311"/>
      <c r="U319" s="1311"/>
      <c r="V319" s="1311"/>
      <c r="W319" s="1311"/>
      <c r="X319" s="1311"/>
      <c r="Y319" s="1311"/>
      <c r="Z319" s="1311"/>
      <c r="AA319" s="1311"/>
      <c r="AB319" s="1311"/>
      <c r="AC319" s="1311"/>
      <c r="AD319" s="1311"/>
      <c r="AE319" s="1311"/>
      <c r="AF319" s="1311"/>
      <c r="AG319" s="1311"/>
      <c r="AH319" s="1311"/>
      <c r="AI319" s="1311"/>
      <c r="AJ319" s="1311"/>
      <c r="AK319" s="1311"/>
      <c r="AL319" s="1311"/>
      <c r="AM319" s="1311"/>
      <c r="AN319" s="1311"/>
      <c r="AO319" s="1311"/>
      <c r="AP319" s="1311"/>
      <c r="AQ319" s="1311"/>
      <c r="AR319" s="1311"/>
      <c r="AS319" s="1311"/>
      <c r="AT319" s="1311"/>
      <c r="AU319" s="1311"/>
      <c r="AV319" s="1311"/>
      <c r="AW319" s="1311"/>
      <c r="AX319" s="1311"/>
      <c r="AY319" s="1311"/>
      <c r="AZ319" s="1311"/>
      <c r="BA319" s="1311"/>
      <c r="BB319" s="1311"/>
      <c r="BC319" s="1311"/>
      <c r="BD319" s="1311"/>
      <c r="BE319" s="1311"/>
      <c r="BF319" s="1311"/>
      <c r="BG319" s="1311"/>
      <c r="BH319" s="1311"/>
      <c r="BI319" s="1311"/>
      <c r="BJ319" s="1311"/>
      <c r="BK319" s="1311"/>
      <c r="BL319" s="1311"/>
      <c r="BM319" s="1311"/>
      <c r="BN319" s="1311"/>
      <c r="BO319" s="1311"/>
      <c r="BP319" s="1311"/>
      <c r="BQ319" s="1311"/>
      <c r="BR319" s="1311"/>
      <c r="BS319" s="1311"/>
      <c r="BT319" s="1311"/>
      <c r="BU319" s="1311"/>
      <c r="BV319" s="1311"/>
      <c r="BW319" s="1311"/>
      <c r="BX319" s="1311"/>
      <c r="BY319" s="1311"/>
      <c r="BZ319" s="1311"/>
      <c r="CA319" s="1311"/>
      <c r="CB319" s="1311"/>
      <c r="CC319" s="1311"/>
      <c r="CD319" s="1311"/>
      <c r="CE319" s="1311"/>
      <c r="CF319" s="1311"/>
    </row>
    <row r="320" spans="2:84" s="1344" customFormat="1">
      <c r="B320" s="1311"/>
      <c r="C320" s="1311"/>
      <c r="D320" s="1311"/>
      <c r="E320" s="1311"/>
      <c r="F320" s="1311"/>
      <c r="G320" s="1311"/>
      <c r="H320" s="1311"/>
      <c r="I320" s="1311"/>
      <c r="J320" s="1311"/>
      <c r="K320" s="1311"/>
      <c r="P320" s="204"/>
      <c r="Q320" s="1311"/>
      <c r="R320" s="1311"/>
      <c r="S320" s="1311"/>
      <c r="T320" s="1311"/>
      <c r="U320" s="1311"/>
      <c r="V320" s="1311"/>
      <c r="W320" s="1311"/>
      <c r="X320" s="1311"/>
      <c r="Y320" s="1311"/>
      <c r="Z320" s="1311"/>
      <c r="AA320" s="1311"/>
      <c r="AB320" s="1311"/>
      <c r="AC320" s="1311"/>
      <c r="AD320" s="1311"/>
      <c r="AE320" s="1311"/>
      <c r="AF320" s="1311"/>
      <c r="AG320" s="1311"/>
      <c r="AH320" s="1311"/>
      <c r="AI320" s="1311"/>
      <c r="AJ320" s="1311"/>
      <c r="AK320" s="1311"/>
      <c r="AL320" s="1311"/>
      <c r="AM320" s="1311"/>
      <c r="AN320" s="1311"/>
      <c r="AO320" s="1311"/>
      <c r="AP320" s="1311"/>
      <c r="AQ320" s="1311"/>
      <c r="AR320" s="1311"/>
      <c r="AS320" s="1311"/>
      <c r="AT320" s="1311"/>
      <c r="AU320" s="1311"/>
      <c r="AV320" s="1311"/>
      <c r="AW320" s="1311"/>
      <c r="AX320" s="1311"/>
      <c r="AY320" s="1311"/>
      <c r="AZ320" s="1311"/>
      <c r="BA320" s="1311"/>
      <c r="BB320" s="1311"/>
      <c r="BC320" s="1311"/>
      <c r="BD320" s="1311"/>
      <c r="BE320" s="1311"/>
      <c r="BF320" s="1311"/>
      <c r="BG320" s="1311"/>
      <c r="BH320" s="1311"/>
      <c r="BI320" s="1311"/>
      <c r="BJ320" s="1311"/>
      <c r="BK320" s="1311"/>
      <c r="BL320" s="1311"/>
      <c r="BM320" s="1311"/>
      <c r="BN320" s="1311"/>
      <c r="BO320" s="1311"/>
      <c r="BP320" s="1311"/>
      <c r="BQ320" s="1311"/>
      <c r="BR320" s="1311"/>
      <c r="BS320" s="1311"/>
      <c r="BT320" s="1311"/>
      <c r="BU320" s="1311"/>
      <c r="BV320" s="1311"/>
      <c r="BW320" s="1311"/>
      <c r="BX320" s="1311"/>
      <c r="BY320" s="1311"/>
      <c r="BZ320" s="1311"/>
      <c r="CA320" s="1311"/>
      <c r="CB320" s="1311"/>
      <c r="CC320" s="1311"/>
      <c r="CD320" s="1311"/>
      <c r="CE320" s="1311"/>
      <c r="CF320" s="1311"/>
    </row>
    <row r="321" spans="2:84" s="1344" customFormat="1">
      <c r="B321" s="1311"/>
      <c r="C321" s="1311"/>
      <c r="D321" s="1311"/>
      <c r="E321" s="1311"/>
      <c r="F321" s="1311"/>
      <c r="G321" s="1311"/>
      <c r="H321" s="1311"/>
      <c r="I321" s="1311"/>
      <c r="J321" s="1311"/>
      <c r="K321" s="1311"/>
      <c r="P321" s="204"/>
      <c r="Q321" s="1311"/>
      <c r="R321" s="1311"/>
      <c r="S321" s="1311"/>
      <c r="T321" s="1311"/>
      <c r="U321" s="1311"/>
      <c r="V321" s="1311"/>
      <c r="W321" s="1311"/>
      <c r="X321" s="1311"/>
      <c r="Y321" s="1311"/>
      <c r="Z321" s="1311"/>
      <c r="AA321" s="1311"/>
      <c r="AB321" s="1311"/>
      <c r="AC321" s="1311"/>
      <c r="AD321" s="1311"/>
      <c r="AE321" s="1311"/>
      <c r="AF321" s="1311"/>
      <c r="AG321" s="1311"/>
      <c r="AH321" s="1311"/>
      <c r="AI321" s="1311"/>
      <c r="AJ321" s="1311"/>
      <c r="AK321" s="1311"/>
      <c r="AL321" s="1311"/>
      <c r="AM321" s="1311"/>
      <c r="AN321" s="1311"/>
      <c r="AO321" s="1311"/>
      <c r="AP321" s="1311"/>
      <c r="AQ321" s="1311"/>
      <c r="AR321" s="1311"/>
      <c r="AS321" s="1311"/>
      <c r="AT321" s="1311"/>
      <c r="AU321" s="1311"/>
      <c r="AV321" s="1311"/>
      <c r="AW321" s="1311"/>
      <c r="AX321" s="1311"/>
      <c r="AY321" s="1311"/>
      <c r="AZ321" s="1311"/>
      <c r="BA321" s="1311"/>
      <c r="BB321" s="1311"/>
      <c r="BC321" s="1311"/>
      <c r="BD321" s="1311"/>
      <c r="BE321" s="1311"/>
      <c r="BF321" s="1311"/>
      <c r="BG321" s="1311"/>
      <c r="BH321" s="1311"/>
      <c r="BI321" s="1311"/>
      <c r="BJ321" s="1311"/>
      <c r="BK321" s="1311"/>
      <c r="BL321" s="1311"/>
      <c r="BM321" s="1311"/>
      <c r="BN321" s="1311"/>
      <c r="BO321" s="1311"/>
      <c r="BP321" s="1311"/>
      <c r="BQ321" s="1311"/>
      <c r="BR321" s="1311"/>
      <c r="BS321" s="1311"/>
      <c r="BT321" s="1311"/>
      <c r="BU321" s="1311"/>
      <c r="BV321" s="1311"/>
      <c r="BW321" s="1311"/>
      <c r="BX321" s="1311"/>
      <c r="BY321" s="1311"/>
      <c r="BZ321" s="1311"/>
      <c r="CA321" s="1311"/>
      <c r="CB321" s="1311"/>
      <c r="CC321" s="1311"/>
      <c r="CD321" s="1311"/>
      <c r="CE321" s="1311"/>
      <c r="CF321" s="1311"/>
    </row>
    <row r="322" spans="2:84" s="1344" customFormat="1">
      <c r="B322" s="1311"/>
      <c r="C322" s="1311"/>
      <c r="D322" s="1311"/>
      <c r="E322" s="1311"/>
      <c r="F322" s="1311"/>
      <c r="G322" s="1311"/>
      <c r="H322" s="1311"/>
      <c r="I322" s="1311"/>
      <c r="J322" s="1311"/>
      <c r="K322" s="1311"/>
      <c r="P322" s="204"/>
      <c r="Q322" s="1311"/>
      <c r="R322" s="1311"/>
      <c r="S322" s="1311"/>
      <c r="T322" s="1311"/>
      <c r="U322" s="1311"/>
      <c r="V322" s="1311"/>
      <c r="W322" s="1311"/>
      <c r="X322" s="1311"/>
      <c r="Y322" s="1311"/>
      <c r="Z322" s="1311"/>
      <c r="AA322" s="1311"/>
      <c r="AB322" s="1311"/>
      <c r="AC322" s="1311"/>
      <c r="AD322" s="1311"/>
      <c r="AE322" s="1311"/>
      <c r="AF322" s="1311"/>
      <c r="AG322" s="1311"/>
      <c r="AH322" s="1311"/>
      <c r="AI322" s="1311"/>
      <c r="AJ322" s="1311"/>
      <c r="AK322" s="1311"/>
      <c r="AL322" s="1311"/>
      <c r="AM322" s="1311"/>
      <c r="AN322" s="1311"/>
      <c r="AO322" s="1311"/>
      <c r="AP322" s="1311"/>
      <c r="AQ322" s="1311"/>
      <c r="AR322" s="1311"/>
      <c r="AS322" s="1311"/>
      <c r="AT322" s="1311"/>
      <c r="AU322" s="1311"/>
      <c r="AV322" s="1311"/>
      <c r="AW322" s="1311"/>
      <c r="AX322" s="1311"/>
      <c r="AY322" s="1311"/>
      <c r="AZ322" s="1311"/>
      <c r="BA322" s="1311"/>
      <c r="BB322" s="1311"/>
      <c r="BC322" s="1311"/>
      <c r="BD322" s="1311"/>
      <c r="BE322" s="1311"/>
      <c r="BF322" s="1311"/>
      <c r="BG322" s="1311"/>
      <c r="BH322" s="1311"/>
      <c r="BI322" s="1311"/>
      <c r="BJ322" s="1311"/>
      <c r="BK322" s="1311"/>
      <c r="BL322" s="1311"/>
      <c r="BM322" s="1311"/>
      <c r="BN322" s="1311"/>
      <c r="BO322" s="1311"/>
      <c r="BP322" s="1311"/>
      <c r="BQ322" s="1311"/>
      <c r="BR322" s="1311"/>
      <c r="BS322" s="1311"/>
      <c r="BT322" s="1311"/>
      <c r="BU322" s="1311"/>
      <c r="BV322" s="1311"/>
      <c r="BW322" s="1311"/>
      <c r="BX322" s="1311"/>
      <c r="BY322" s="1311"/>
      <c r="BZ322" s="1311"/>
      <c r="CA322" s="1311"/>
      <c r="CB322" s="1311"/>
      <c r="CC322" s="1311"/>
      <c r="CD322" s="1311"/>
      <c r="CE322" s="1311"/>
      <c r="CF322" s="1311"/>
    </row>
    <row r="323" spans="2:84" s="1344" customFormat="1">
      <c r="B323" s="1311"/>
      <c r="C323" s="1311"/>
      <c r="D323" s="1311"/>
      <c r="E323" s="1311"/>
      <c r="F323" s="1311"/>
      <c r="G323" s="1311"/>
      <c r="H323" s="1311"/>
      <c r="I323" s="1311"/>
      <c r="J323" s="1311"/>
      <c r="K323" s="1311"/>
      <c r="P323" s="204"/>
      <c r="Q323" s="1311"/>
      <c r="R323" s="1311"/>
      <c r="S323" s="1311"/>
      <c r="T323" s="1311"/>
      <c r="U323" s="1311"/>
      <c r="V323" s="1311"/>
      <c r="W323" s="1311"/>
      <c r="X323" s="1311"/>
      <c r="Y323" s="1311"/>
      <c r="Z323" s="1311"/>
      <c r="AA323" s="1311"/>
      <c r="AB323" s="1311"/>
      <c r="AC323" s="1311"/>
      <c r="AD323" s="1311"/>
      <c r="AE323" s="1311"/>
      <c r="AF323" s="1311"/>
      <c r="AG323" s="1311"/>
      <c r="AH323" s="1311"/>
      <c r="AI323" s="1311"/>
      <c r="AJ323" s="1311"/>
      <c r="AK323" s="1311"/>
      <c r="AL323" s="1311"/>
      <c r="AM323" s="1311"/>
      <c r="AN323" s="1311"/>
      <c r="AO323" s="1311"/>
      <c r="AP323" s="1311"/>
      <c r="AQ323" s="1311"/>
      <c r="AR323" s="1311"/>
      <c r="AS323" s="1311"/>
      <c r="AT323" s="1311"/>
      <c r="AU323" s="1311"/>
      <c r="AV323" s="1311"/>
      <c r="AW323" s="1311"/>
      <c r="AX323" s="1311"/>
      <c r="AY323" s="1311"/>
      <c r="AZ323" s="1311"/>
      <c r="BA323" s="1311"/>
      <c r="BB323" s="1311"/>
      <c r="BC323" s="1311"/>
      <c r="BD323" s="1311"/>
      <c r="BE323" s="1311"/>
      <c r="BF323" s="1311"/>
      <c r="BG323" s="1311"/>
      <c r="BH323" s="1311"/>
      <c r="BI323" s="1311"/>
      <c r="BJ323" s="1311"/>
      <c r="BK323" s="1311"/>
      <c r="BL323" s="1311"/>
      <c r="BM323" s="1311"/>
      <c r="BN323" s="1311"/>
      <c r="BO323" s="1311"/>
      <c r="BP323" s="1311"/>
      <c r="BQ323" s="1311"/>
      <c r="BR323" s="1311"/>
      <c r="BS323" s="1311"/>
      <c r="BT323" s="1311"/>
      <c r="BU323" s="1311"/>
      <c r="BV323" s="1311"/>
      <c r="BW323" s="1311"/>
      <c r="BX323" s="1311"/>
      <c r="BY323" s="1311"/>
      <c r="BZ323" s="1311"/>
      <c r="CA323" s="1311"/>
      <c r="CB323" s="1311"/>
      <c r="CC323" s="1311"/>
      <c r="CD323" s="1311"/>
      <c r="CE323" s="1311"/>
      <c r="CF323" s="1311"/>
    </row>
    <row r="324" spans="2:84" s="1344" customFormat="1">
      <c r="B324" s="1311"/>
      <c r="C324" s="1311"/>
      <c r="D324" s="1311"/>
      <c r="E324" s="1311"/>
      <c r="F324" s="1311"/>
      <c r="G324" s="1311"/>
      <c r="H324" s="1311"/>
      <c r="I324" s="1311"/>
      <c r="J324" s="1311"/>
      <c r="K324" s="1311"/>
      <c r="P324" s="204"/>
      <c r="Q324" s="1311"/>
      <c r="R324" s="1311"/>
      <c r="S324" s="1311"/>
      <c r="T324" s="1311"/>
      <c r="U324" s="1311"/>
      <c r="V324" s="1311"/>
      <c r="W324" s="1311"/>
      <c r="X324" s="1311"/>
      <c r="Y324" s="1311"/>
      <c r="Z324" s="1311"/>
      <c r="AA324" s="1311"/>
      <c r="AB324" s="1311"/>
      <c r="AC324" s="1311"/>
      <c r="AD324" s="1311"/>
      <c r="AE324" s="1311"/>
      <c r="AF324" s="1311"/>
      <c r="AG324" s="1311"/>
      <c r="AH324" s="1311"/>
      <c r="AI324" s="1311"/>
      <c r="AJ324" s="1311"/>
      <c r="AK324" s="1311"/>
      <c r="AL324" s="1311"/>
      <c r="AM324" s="1311"/>
      <c r="AN324" s="1311"/>
      <c r="AO324" s="1311"/>
      <c r="AP324" s="1311"/>
      <c r="AQ324" s="1311"/>
      <c r="AR324" s="1311"/>
      <c r="AS324" s="1311"/>
      <c r="AT324" s="1311"/>
      <c r="AU324" s="1311"/>
      <c r="AV324" s="1311"/>
      <c r="AW324" s="1311"/>
      <c r="AX324" s="1311"/>
      <c r="AY324" s="1311"/>
      <c r="AZ324" s="1311"/>
      <c r="BA324" s="1311"/>
      <c r="BB324" s="1311"/>
      <c r="BC324" s="1311"/>
      <c r="BD324" s="1311"/>
      <c r="BE324" s="1311"/>
      <c r="BF324" s="1311"/>
      <c r="BG324" s="1311"/>
      <c r="BH324" s="1311"/>
      <c r="BI324" s="1311"/>
      <c r="BJ324" s="1311"/>
      <c r="BK324" s="1311"/>
      <c r="BL324" s="1311"/>
      <c r="BM324" s="1311"/>
      <c r="BN324" s="1311"/>
      <c r="BO324" s="1311"/>
      <c r="BP324" s="1311"/>
      <c r="BQ324" s="1311"/>
      <c r="BR324" s="1311"/>
      <c r="BS324" s="1311"/>
      <c r="BT324" s="1311"/>
      <c r="BU324" s="1311"/>
      <c r="BV324" s="1311"/>
      <c r="BW324" s="1311"/>
      <c r="BX324" s="1311"/>
      <c r="BY324" s="1311"/>
      <c r="BZ324" s="1311"/>
      <c r="CA324" s="1311"/>
      <c r="CB324" s="1311"/>
      <c r="CC324" s="1311"/>
      <c r="CD324" s="1311"/>
      <c r="CE324" s="1311"/>
      <c r="CF324" s="1311"/>
    </row>
    <row r="325" spans="2:84" s="1344" customFormat="1">
      <c r="B325" s="1311"/>
      <c r="C325" s="1311"/>
      <c r="D325" s="1311"/>
      <c r="E325" s="1311"/>
      <c r="F325" s="1311"/>
      <c r="G325" s="1311"/>
      <c r="H325" s="1311"/>
      <c r="I325" s="1311"/>
      <c r="J325" s="1311"/>
      <c r="K325" s="1311"/>
      <c r="P325" s="204"/>
      <c r="Q325" s="1311"/>
      <c r="R325" s="1311"/>
      <c r="S325" s="1311"/>
      <c r="T325" s="1311"/>
      <c r="U325" s="1311"/>
      <c r="V325" s="1311"/>
      <c r="W325" s="1311"/>
      <c r="X325" s="1311"/>
      <c r="Y325" s="1311"/>
      <c r="Z325" s="1311"/>
      <c r="AA325" s="1311"/>
      <c r="AB325" s="1311"/>
      <c r="AC325" s="1311"/>
      <c r="AD325" s="1311"/>
      <c r="AE325" s="1311"/>
      <c r="AF325" s="1311"/>
      <c r="AG325" s="1311"/>
      <c r="AH325" s="1311"/>
      <c r="AI325" s="1311"/>
      <c r="AJ325" s="1311"/>
      <c r="AK325" s="1311"/>
      <c r="AL325" s="1311"/>
      <c r="AM325" s="1311"/>
      <c r="AN325" s="1311"/>
      <c r="AO325" s="1311"/>
      <c r="AP325" s="1311"/>
      <c r="AQ325" s="1311"/>
      <c r="AR325" s="1311"/>
      <c r="AS325" s="1311"/>
      <c r="AT325" s="1311"/>
      <c r="AU325" s="1311"/>
      <c r="AV325" s="1311"/>
      <c r="AW325" s="1311"/>
      <c r="AX325" s="1311"/>
      <c r="AY325" s="1311"/>
      <c r="AZ325" s="1311"/>
      <c r="BA325" s="1311"/>
      <c r="BB325" s="1311"/>
      <c r="BC325" s="1311"/>
      <c r="BD325" s="1311"/>
      <c r="BE325" s="1311"/>
      <c r="BF325" s="1311"/>
      <c r="BG325" s="1311"/>
      <c r="BH325" s="1311"/>
      <c r="BI325" s="1311"/>
      <c r="BJ325" s="1311"/>
      <c r="BK325" s="1311"/>
      <c r="BL325" s="1311"/>
      <c r="BM325" s="1311"/>
      <c r="BN325" s="1311"/>
      <c r="BO325" s="1311"/>
      <c r="BP325" s="1311"/>
      <c r="BQ325" s="1311"/>
      <c r="BR325" s="1311"/>
      <c r="BS325" s="1311"/>
      <c r="BT325" s="1311"/>
      <c r="BU325" s="1311"/>
      <c r="BV325" s="1311"/>
      <c r="BW325" s="1311"/>
      <c r="BX325" s="1311"/>
      <c r="BY325" s="1311"/>
      <c r="BZ325" s="1311"/>
      <c r="CA325" s="1311"/>
      <c r="CB325" s="1311"/>
      <c r="CC325" s="1311"/>
      <c r="CD325" s="1311"/>
      <c r="CE325" s="1311"/>
      <c r="CF325" s="1311"/>
    </row>
    <row r="326" spans="2:84" s="1344" customFormat="1">
      <c r="B326" s="1311"/>
      <c r="C326" s="1311"/>
      <c r="D326" s="1311"/>
      <c r="E326" s="1311"/>
      <c r="F326" s="1311"/>
      <c r="G326" s="1311"/>
      <c r="H326" s="1311"/>
      <c r="I326" s="1311"/>
      <c r="J326" s="1311"/>
      <c r="K326" s="1311"/>
      <c r="P326" s="204"/>
      <c r="Q326" s="1311"/>
      <c r="R326" s="1311"/>
      <c r="S326" s="1311"/>
      <c r="T326" s="1311"/>
      <c r="U326" s="1311"/>
      <c r="V326" s="1311"/>
      <c r="W326" s="1311"/>
      <c r="X326" s="1311"/>
      <c r="Y326" s="1311"/>
      <c r="Z326" s="1311"/>
      <c r="AA326" s="1311"/>
      <c r="AB326" s="1311"/>
      <c r="AC326" s="1311"/>
      <c r="AD326" s="1311"/>
      <c r="AE326" s="1311"/>
      <c r="AF326" s="1311"/>
      <c r="AG326" s="1311"/>
      <c r="AH326" s="1311"/>
      <c r="AI326" s="1311"/>
      <c r="AJ326" s="1311"/>
      <c r="AK326" s="1311"/>
      <c r="AL326" s="1311"/>
      <c r="AM326" s="1311"/>
      <c r="AN326" s="1311"/>
      <c r="AO326" s="1311"/>
      <c r="AP326" s="1311"/>
      <c r="AQ326" s="1311"/>
      <c r="AR326" s="1311"/>
      <c r="AS326" s="1311"/>
      <c r="AT326" s="1311"/>
      <c r="AU326" s="1311"/>
      <c r="AV326" s="1311"/>
      <c r="AW326" s="1311"/>
      <c r="AX326" s="1311"/>
      <c r="AY326" s="1311"/>
      <c r="AZ326" s="1311"/>
      <c r="BA326" s="1311"/>
      <c r="BB326" s="1311"/>
      <c r="BC326" s="1311"/>
      <c r="BD326" s="1311"/>
      <c r="BE326" s="1311"/>
      <c r="BF326" s="1311"/>
      <c r="BG326" s="1311"/>
      <c r="BH326" s="1311"/>
      <c r="BI326" s="1311"/>
      <c r="BJ326" s="1311"/>
      <c r="BK326" s="1311"/>
      <c r="BL326" s="1311"/>
      <c r="BM326" s="1311"/>
      <c r="BN326" s="1311"/>
      <c r="BO326" s="1311"/>
      <c r="BP326" s="1311"/>
      <c r="BQ326" s="1311"/>
      <c r="BR326" s="1311"/>
      <c r="BS326" s="1311"/>
      <c r="BT326" s="1311"/>
      <c r="BU326" s="1311"/>
      <c r="BV326" s="1311"/>
      <c r="BW326" s="1311"/>
      <c r="BX326" s="1311"/>
      <c r="BY326" s="1311"/>
      <c r="BZ326" s="1311"/>
      <c r="CA326" s="1311"/>
      <c r="CB326" s="1311"/>
      <c r="CC326" s="1311"/>
      <c r="CD326" s="1311"/>
      <c r="CE326" s="1311"/>
      <c r="CF326" s="1311"/>
    </row>
    <row r="327" spans="2:84" s="1344" customFormat="1">
      <c r="B327" s="1311"/>
      <c r="C327" s="1311"/>
      <c r="D327" s="1311"/>
      <c r="E327" s="1311"/>
      <c r="F327" s="1311"/>
      <c r="G327" s="1311"/>
      <c r="H327" s="1311"/>
      <c r="I327" s="1311"/>
      <c r="J327" s="1311"/>
      <c r="K327" s="1311"/>
      <c r="P327" s="204"/>
      <c r="Q327" s="1311"/>
      <c r="R327" s="1311"/>
      <c r="S327" s="1311"/>
      <c r="T327" s="1311"/>
      <c r="U327" s="1311"/>
      <c r="V327" s="1311"/>
      <c r="W327" s="1311"/>
      <c r="X327" s="1311"/>
      <c r="Y327" s="1311"/>
      <c r="Z327" s="1311"/>
      <c r="AA327" s="1311"/>
      <c r="AB327" s="1311"/>
      <c r="AC327" s="1311"/>
      <c r="AD327" s="1311"/>
      <c r="AE327" s="1311"/>
      <c r="AF327" s="1311"/>
      <c r="AG327" s="1311"/>
      <c r="AH327" s="1311"/>
      <c r="AI327" s="1311"/>
      <c r="AJ327" s="1311"/>
      <c r="AK327" s="1311"/>
      <c r="AL327" s="1311"/>
      <c r="AM327" s="1311"/>
      <c r="AN327" s="1311"/>
      <c r="AO327" s="1311"/>
      <c r="AP327" s="1311"/>
      <c r="AQ327" s="1311"/>
      <c r="AR327" s="1311"/>
      <c r="AS327" s="1311"/>
      <c r="AT327" s="1311"/>
      <c r="AU327" s="1311"/>
      <c r="AV327" s="1311"/>
      <c r="AW327" s="1311"/>
      <c r="AX327" s="1311"/>
      <c r="AY327" s="1311"/>
      <c r="AZ327" s="1311"/>
      <c r="BA327" s="1311"/>
      <c r="BB327" s="1311"/>
      <c r="BC327" s="1311"/>
      <c r="BD327" s="1311"/>
      <c r="BE327" s="1311"/>
      <c r="BF327" s="1311"/>
      <c r="BG327" s="1311"/>
      <c r="BH327" s="1311"/>
      <c r="BI327" s="1311"/>
      <c r="BJ327" s="1311"/>
      <c r="BK327" s="1311"/>
      <c r="BL327" s="1311"/>
      <c r="BM327" s="1311"/>
      <c r="BN327" s="1311"/>
      <c r="BO327" s="1311"/>
      <c r="BP327" s="1311"/>
      <c r="BQ327" s="1311"/>
      <c r="BR327" s="1311"/>
      <c r="BS327" s="1311"/>
      <c r="BT327" s="1311"/>
      <c r="BU327" s="1311"/>
      <c r="BV327" s="1311"/>
      <c r="BW327" s="1311"/>
      <c r="BX327" s="1311"/>
      <c r="BY327" s="1311"/>
      <c r="BZ327" s="1311"/>
      <c r="CA327" s="1311"/>
      <c r="CB327" s="1311"/>
      <c r="CC327" s="1311"/>
      <c r="CD327" s="1311"/>
      <c r="CE327" s="1311"/>
      <c r="CF327" s="1311"/>
    </row>
    <row r="328" spans="2:84" s="1344" customFormat="1">
      <c r="B328" s="1311"/>
      <c r="C328" s="1311"/>
      <c r="D328" s="1311"/>
      <c r="E328" s="1311"/>
      <c r="F328" s="1311"/>
      <c r="G328" s="1311"/>
      <c r="H328" s="1311"/>
      <c r="I328" s="1311"/>
      <c r="J328" s="1311"/>
      <c r="K328" s="1311"/>
      <c r="P328" s="204"/>
      <c r="Q328" s="1311"/>
      <c r="R328" s="1311"/>
      <c r="S328" s="1311"/>
      <c r="T328" s="1311"/>
      <c r="U328" s="1311"/>
      <c r="V328" s="1311"/>
      <c r="W328" s="1311"/>
      <c r="X328" s="1311"/>
      <c r="Y328" s="1311"/>
      <c r="Z328" s="1311"/>
      <c r="AA328" s="1311"/>
      <c r="AB328" s="1311"/>
      <c r="AC328" s="1311"/>
      <c r="AD328" s="1311"/>
      <c r="AE328" s="1311"/>
      <c r="AF328" s="1311"/>
      <c r="AG328" s="1311"/>
      <c r="AH328" s="1311"/>
      <c r="AI328" s="1311"/>
      <c r="AJ328" s="1311"/>
      <c r="AK328" s="1311"/>
      <c r="AL328" s="1311"/>
      <c r="AM328" s="1311"/>
      <c r="AN328" s="1311"/>
      <c r="AO328" s="1311"/>
      <c r="AP328" s="1311"/>
      <c r="AQ328" s="1311"/>
      <c r="AR328" s="1311"/>
      <c r="AS328" s="1311"/>
      <c r="AT328" s="1311"/>
      <c r="AU328" s="1311"/>
      <c r="AV328" s="1311"/>
      <c r="AW328" s="1311"/>
      <c r="AX328" s="1311"/>
      <c r="AY328" s="1311"/>
      <c r="AZ328" s="1311"/>
      <c r="BA328" s="1311"/>
      <c r="BB328" s="1311"/>
      <c r="BC328" s="1311"/>
      <c r="BD328" s="1311"/>
      <c r="BE328" s="1311"/>
      <c r="BF328" s="1311"/>
      <c r="BG328" s="1311"/>
      <c r="BH328" s="1311"/>
      <c r="BI328" s="1311"/>
      <c r="BJ328" s="1311"/>
      <c r="BK328" s="1311"/>
      <c r="BL328" s="1311"/>
      <c r="BM328" s="1311"/>
      <c r="BN328" s="1311"/>
      <c r="BO328" s="1311"/>
      <c r="BP328" s="1311"/>
      <c r="BQ328" s="1311"/>
      <c r="BR328" s="1311"/>
      <c r="BS328" s="1311"/>
      <c r="BT328" s="1311"/>
      <c r="BU328" s="1311"/>
      <c r="BV328" s="1311"/>
      <c r="BW328" s="1311"/>
      <c r="BX328" s="1311"/>
      <c r="BY328" s="1311"/>
      <c r="BZ328" s="1311"/>
      <c r="CA328" s="1311"/>
      <c r="CB328" s="1311"/>
      <c r="CC328" s="1311"/>
      <c r="CD328" s="1311"/>
      <c r="CE328" s="1311"/>
      <c r="CF328" s="1311"/>
    </row>
    <row r="329" spans="2:84" s="1344" customFormat="1">
      <c r="B329" s="1311"/>
      <c r="C329" s="1311"/>
      <c r="D329" s="1311"/>
      <c r="E329" s="1311"/>
      <c r="F329" s="1311"/>
      <c r="G329" s="1311"/>
      <c r="H329" s="1311"/>
      <c r="I329" s="1311"/>
      <c r="J329" s="1311"/>
      <c r="K329" s="1311"/>
      <c r="P329" s="204"/>
      <c r="Q329" s="1311"/>
      <c r="R329" s="1311"/>
      <c r="S329" s="1311"/>
      <c r="T329" s="1311"/>
      <c r="U329" s="1311"/>
      <c r="V329" s="1311"/>
      <c r="W329" s="1311"/>
      <c r="X329" s="1311"/>
      <c r="Y329" s="1311"/>
      <c r="Z329" s="1311"/>
      <c r="AA329" s="1311"/>
      <c r="AB329" s="1311"/>
      <c r="AC329" s="1311"/>
      <c r="AD329" s="1311"/>
      <c r="AE329" s="1311"/>
      <c r="AF329" s="1311"/>
      <c r="AG329" s="1311"/>
      <c r="AH329" s="1311"/>
      <c r="AI329" s="1311"/>
      <c r="AJ329" s="1311"/>
      <c r="AK329" s="1311"/>
      <c r="AL329" s="1311"/>
      <c r="AM329" s="1311"/>
      <c r="AN329" s="1311"/>
      <c r="AO329" s="1311"/>
      <c r="AP329" s="1311"/>
      <c r="AQ329" s="1311"/>
      <c r="AR329" s="1311"/>
      <c r="AS329" s="1311"/>
      <c r="AT329" s="1311"/>
      <c r="AU329" s="1311"/>
      <c r="AV329" s="1311"/>
      <c r="AW329" s="1311"/>
      <c r="AX329" s="1311"/>
      <c r="AY329" s="1311"/>
      <c r="AZ329" s="1311"/>
      <c r="BA329" s="1311"/>
      <c r="BB329" s="1311"/>
      <c r="BC329" s="1311"/>
      <c r="BD329" s="1311"/>
      <c r="BE329" s="1311"/>
      <c r="BF329" s="1311"/>
      <c r="BG329" s="1311"/>
      <c r="BH329" s="1311"/>
      <c r="BI329" s="1311"/>
      <c r="BJ329" s="1311"/>
      <c r="BK329" s="1311"/>
      <c r="BL329" s="1311"/>
      <c r="BM329" s="1311"/>
      <c r="BN329" s="1311"/>
      <c r="BO329" s="1311"/>
      <c r="BP329" s="1311"/>
      <c r="BQ329" s="1311"/>
      <c r="BR329" s="1311"/>
      <c r="BS329" s="1311"/>
      <c r="BT329" s="1311"/>
      <c r="BU329" s="1311"/>
      <c r="BV329" s="1311"/>
      <c r="BW329" s="1311"/>
      <c r="BX329" s="1311"/>
      <c r="BY329" s="1311"/>
      <c r="BZ329" s="1311"/>
      <c r="CA329" s="1311"/>
      <c r="CB329" s="1311"/>
      <c r="CC329" s="1311"/>
      <c r="CD329" s="1311"/>
      <c r="CE329" s="1311"/>
      <c r="CF329" s="1311"/>
    </row>
    <row r="330" spans="2:84" s="1344" customFormat="1">
      <c r="B330" s="1311"/>
      <c r="C330" s="1311"/>
      <c r="D330" s="1311"/>
      <c r="E330" s="1311"/>
      <c r="F330" s="1311"/>
      <c r="G330" s="1311"/>
      <c r="H330" s="1311"/>
      <c r="I330" s="1311"/>
      <c r="J330" s="1311"/>
      <c r="K330" s="1311"/>
      <c r="P330" s="204"/>
      <c r="Q330" s="1311"/>
      <c r="R330" s="1311"/>
      <c r="S330" s="1311"/>
      <c r="T330" s="1311"/>
      <c r="U330" s="1311"/>
      <c r="V330" s="1311"/>
      <c r="W330" s="1311"/>
      <c r="X330" s="1311"/>
      <c r="Y330" s="1311"/>
      <c r="Z330" s="1311"/>
      <c r="AA330" s="1311"/>
      <c r="AB330" s="1311"/>
      <c r="AC330" s="1311"/>
      <c r="AD330" s="1311"/>
      <c r="AE330" s="1311"/>
      <c r="AF330" s="1311"/>
      <c r="AG330" s="1311"/>
      <c r="AH330" s="1311"/>
      <c r="AI330" s="1311"/>
      <c r="AJ330" s="1311"/>
      <c r="AK330" s="1311"/>
      <c r="AL330" s="1311"/>
      <c r="AM330" s="1311"/>
      <c r="AN330" s="1311"/>
      <c r="AO330" s="1311"/>
      <c r="AP330" s="1311"/>
      <c r="AQ330" s="1311"/>
      <c r="AR330" s="1311"/>
      <c r="AS330" s="1311"/>
      <c r="AT330" s="1311"/>
      <c r="AU330" s="1311"/>
      <c r="AV330" s="1311"/>
      <c r="AW330" s="1311"/>
      <c r="AX330" s="1311"/>
      <c r="AY330" s="1311"/>
      <c r="AZ330" s="1311"/>
      <c r="BA330" s="1311"/>
      <c r="BB330" s="1311"/>
      <c r="BC330" s="1311"/>
      <c r="BD330" s="1311"/>
      <c r="BE330" s="1311"/>
      <c r="BF330" s="1311"/>
      <c r="BG330" s="1311"/>
      <c r="BH330" s="1311"/>
      <c r="BI330" s="1311"/>
      <c r="BJ330" s="1311"/>
      <c r="BK330" s="1311"/>
      <c r="BL330" s="1311"/>
      <c r="BM330" s="1311"/>
      <c r="BN330" s="1311"/>
      <c r="BO330" s="1311"/>
      <c r="BP330" s="1311"/>
      <c r="BQ330" s="1311"/>
      <c r="BR330" s="1311"/>
      <c r="BS330" s="1311"/>
      <c r="BT330" s="1311"/>
      <c r="BU330" s="1311"/>
      <c r="BV330" s="1311"/>
      <c r="BW330" s="1311"/>
      <c r="BX330" s="1311"/>
      <c r="BY330" s="1311"/>
      <c r="BZ330" s="1311"/>
      <c r="CA330" s="1311"/>
      <c r="CB330" s="1311"/>
      <c r="CC330" s="1311"/>
      <c r="CD330" s="1311"/>
      <c r="CE330" s="1311"/>
      <c r="CF330" s="1311"/>
    </row>
    <row r="331" spans="2:84" s="1344" customFormat="1">
      <c r="B331" s="1311"/>
      <c r="C331" s="1311"/>
      <c r="D331" s="1311"/>
      <c r="E331" s="1311"/>
      <c r="F331" s="1311"/>
      <c r="G331" s="1311"/>
      <c r="H331" s="1311"/>
      <c r="I331" s="1311"/>
      <c r="J331" s="1311"/>
      <c r="K331" s="1311"/>
      <c r="P331" s="204"/>
      <c r="Q331" s="1311"/>
      <c r="R331" s="1311"/>
      <c r="S331" s="1311"/>
      <c r="T331" s="1311"/>
      <c r="U331" s="1311"/>
      <c r="V331" s="1311"/>
      <c r="W331" s="1311"/>
      <c r="X331" s="1311"/>
      <c r="Y331" s="1311"/>
      <c r="Z331" s="1311"/>
      <c r="AA331" s="1311"/>
      <c r="AB331" s="1311"/>
      <c r="AC331" s="1311"/>
      <c r="AD331" s="1311"/>
      <c r="AE331" s="1311"/>
      <c r="AF331" s="1311"/>
      <c r="AG331" s="1311"/>
      <c r="AH331" s="1311"/>
      <c r="AI331" s="1311"/>
      <c r="AJ331" s="1311"/>
      <c r="AK331" s="1311"/>
      <c r="AL331" s="1311"/>
      <c r="AM331" s="1311"/>
      <c r="AN331" s="1311"/>
      <c r="AO331" s="1311"/>
      <c r="AP331" s="1311"/>
      <c r="AQ331" s="1311"/>
      <c r="AR331" s="1311"/>
      <c r="AS331" s="1311"/>
      <c r="AT331" s="1311"/>
      <c r="AU331" s="1311"/>
      <c r="AV331" s="1311"/>
      <c r="AW331" s="1311"/>
      <c r="AX331" s="1311"/>
      <c r="AY331" s="1311"/>
      <c r="AZ331" s="1311"/>
      <c r="BA331" s="1311"/>
      <c r="BB331" s="1311"/>
      <c r="BC331" s="1311"/>
      <c r="BD331" s="1311"/>
      <c r="BE331" s="1311"/>
      <c r="BF331" s="1311"/>
      <c r="BG331" s="1311"/>
      <c r="BH331" s="1311"/>
      <c r="BI331" s="1311"/>
      <c r="BJ331" s="1311"/>
      <c r="BK331" s="1311"/>
      <c r="BL331" s="1311"/>
      <c r="BM331" s="1311"/>
      <c r="BN331" s="1311"/>
      <c r="BO331" s="1311"/>
      <c r="BP331" s="1311"/>
      <c r="BQ331" s="1311"/>
      <c r="BR331" s="1311"/>
      <c r="BS331" s="1311"/>
      <c r="BT331" s="1311"/>
      <c r="BU331" s="1311"/>
      <c r="BV331" s="1311"/>
      <c r="BW331" s="1311"/>
      <c r="BX331" s="1311"/>
      <c r="BY331" s="1311"/>
      <c r="BZ331" s="1311"/>
      <c r="CA331" s="1311"/>
      <c r="CB331" s="1311"/>
      <c r="CC331" s="1311"/>
      <c r="CD331" s="1311"/>
      <c r="CE331" s="1311"/>
      <c r="CF331" s="1311"/>
    </row>
    <row r="332" spans="2:84" s="1344" customFormat="1">
      <c r="B332" s="1311"/>
      <c r="C332" s="1311"/>
      <c r="D332" s="1311"/>
      <c r="E332" s="1311"/>
      <c r="F332" s="1311"/>
      <c r="G332" s="1311"/>
      <c r="H332" s="1311"/>
      <c r="I332" s="1311"/>
      <c r="J332" s="1311"/>
      <c r="K332" s="1311"/>
      <c r="P332" s="204"/>
      <c r="Q332" s="1311"/>
      <c r="R332" s="1311"/>
      <c r="S332" s="1311"/>
      <c r="T332" s="1311"/>
      <c r="U332" s="1311"/>
      <c r="V332" s="1311"/>
      <c r="W332" s="1311"/>
      <c r="X332" s="1311"/>
      <c r="Y332" s="1311"/>
      <c r="Z332" s="1311"/>
      <c r="AA332" s="1311"/>
      <c r="AB332" s="1311"/>
      <c r="AC332" s="1311"/>
      <c r="AD332" s="1311"/>
      <c r="AE332" s="1311"/>
      <c r="AF332" s="1311"/>
      <c r="AG332" s="1311"/>
      <c r="AH332" s="1311"/>
      <c r="AI332" s="1311"/>
      <c r="AJ332" s="1311"/>
      <c r="AK332" s="1311"/>
      <c r="AL332" s="1311"/>
      <c r="AM332" s="1311"/>
      <c r="AN332" s="1311"/>
      <c r="AO332" s="1311"/>
      <c r="AP332" s="1311"/>
      <c r="AQ332" s="1311"/>
      <c r="AR332" s="1311"/>
      <c r="AS332" s="1311"/>
      <c r="AT332" s="1311"/>
      <c r="AU332" s="1311"/>
      <c r="AV332" s="1311"/>
      <c r="AW332" s="1311"/>
      <c r="AX332" s="1311"/>
      <c r="AY332" s="1311"/>
      <c r="AZ332" s="1311"/>
      <c r="BA332" s="1311"/>
      <c r="BB332" s="1311"/>
      <c r="BC332" s="1311"/>
      <c r="BD332" s="1311"/>
      <c r="BE332" s="1311"/>
      <c r="BF332" s="1311"/>
      <c r="BG332" s="1311"/>
      <c r="BH332" s="1311"/>
      <c r="BI332" s="1311"/>
      <c r="BJ332" s="1311"/>
      <c r="BK332" s="1311"/>
      <c r="BL332" s="1311"/>
      <c r="BM332" s="1311"/>
      <c r="BN332" s="1311"/>
      <c r="BO332" s="1311"/>
      <c r="BP332" s="1311"/>
      <c r="BQ332" s="1311"/>
      <c r="BR332" s="1311"/>
      <c r="BS332" s="1311"/>
      <c r="BT332" s="1311"/>
      <c r="BU332" s="1311"/>
      <c r="BV332" s="1311"/>
      <c r="BW332" s="1311"/>
      <c r="BX332" s="1311"/>
      <c r="BY332" s="1311"/>
      <c r="BZ332" s="1311"/>
      <c r="CA332" s="1311"/>
      <c r="CB332" s="1311"/>
      <c r="CC332" s="1311"/>
      <c r="CD332" s="1311"/>
      <c r="CE332" s="1311"/>
      <c r="CF332" s="1311"/>
    </row>
    <row r="333" spans="2:84" s="1344" customFormat="1">
      <c r="B333" s="1311"/>
      <c r="C333" s="1311"/>
      <c r="D333" s="1311"/>
      <c r="E333" s="1311"/>
      <c r="F333" s="1311"/>
      <c r="G333" s="1311"/>
      <c r="H333" s="1311"/>
      <c r="I333" s="1311"/>
      <c r="J333" s="1311"/>
      <c r="K333" s="1311"/>
      <c r="P333" s="204"/>
      <c r="Q333" s="1311"/>
      <c r="R333" s="1311"/>
      <c r="S333" s="1311"/>
      <c r="T333" s="1311"/>
      <c r="U333" s="1311"/>
      <c r="V333" s="1311"/>
      <c r="W333" s="1311"/>
      <c r="X333" s="1311"/>
      <c r="Y333" s="1311"/>
      <c r="Z333" s="1311"/>
      <c r="AA333" s="1311"/>
      <c r="AB333" s="1311"/>
      <c r="AC333" s="1311"/>
      <c r="AD333" s="1311"/>
      <c r="AE333" s="1311"/>
      <c r="AF333" s="1311"/>
      <c r="AG333" s="1311"/>
      <c r="AH333" s="1311"/>
      <c r="AI333" s="1311"/>
      <c r="AJ333" s="1311"/>
      <c r="AK333" s="1311"/>
      <c r="AL333" s="1311"/>
      <c r="AM333" s="1311"/>
      <c r="AN333" s="1311"/>
      <c r="AO333" s="1311"/>
      <c r="AP333" s="1311"/>
      <c r="AQ333" s="1311"/>
      <c r="AR333" s="1311"/>
      <c r="AS333" s="1311"/>
      <c r="AT333" s="1311"/>
      <c r="AU333" s="1311"/>
      <c r="AV333" s="1311"/>
      <c r="AW333" s="1311"/>
      <c r="AX333" s="1311"/>
      <c r="AY333" s="1311"/>
      <c r="AZ333" s="1311"/>
      <c r="BA333" s="1311"/>
      <c r="BB333" s="1311"/>
      <c r="BC333" s="1311"/>
      <c r="BD333" s="1311"/>
      <c r="BE333" s="1311"/>
      <c r="BF333" s="1311"/>
      <c r="BG333" s="1311"/>
      <c r="BH333" s="1311"/>
      <c r="BI333" s="1311"/>
      <c r="BJ333" s="1311"/>
      <c r="BK333" s="1311"/>
      <c r="BL333" s="1311"/>
      <c r="BM333" s="1311"/>
      <c r="BN333" s="1311"/>
      <c r="BO333" s="1311"/>
      <c r="BP333" s="1311"/>
      <c r="BQ333" s="1311"/>
      <c r="BR333" s="1311"/>
      <c r="BS333" s="1311"/>
      <c r="BT333" s="1311"/>
      <c r="BU333" s="1311"/>
      <c r="BV333" s="1311"/>
      <c r="BW333" s="1311"/>
      <c r="BX333" s="1311"/>
      <c r="BY333" s="1311"/>
      <c r="BZ333" s="1311"/>
      <c r="CA333" s="1311"/>
      <c r="CB333" s="1311"/>
      <c r="CC333" s="1311"/>
      <c r="CD333" s="1311"/>
      <c r="CE333" s="1311"/>
      <c r="CF333" s="1311"/>
    </row>
    <row r="334" spans="2:84" s="1344" customFormat="1">
      <c r="B334" s="1311"/>
      <c r="C334" s="1311"/>
      <c r="D334" s="1311"/>
      <c r="E334" s="1311"/>
      <c r="F334" s="1311"/>
      <c r="G334" s="1311"/>
      <c r="H334" s="1311"/>
      <c r="I334" s="1311"/>
      <c r="J334" s="1311"/>
      <c r="K334" s="1311"/>
      <c r="P334" s="204"/>
      <c r="Q334" s="1311"/>
      <c r="R334" s="1311"/>
      <c r="S334" s="1311"/>
      <c r="T334" s="1311"/>
      <c r="U334" s="1311"/>
      <c r="V334" s="1311"/>
      <c r="W334" s="1311"/>
      <c r="X334" s="1311"/>
      <c r="Y334" s="1311"/>
      <c r="Z334" s="1311"/>
      <c r="AA334" s="1311"/>
      <c r="AB334" s="1311"/>
      <c r="AC334" s="1311"/>
      <c r="AD334" s="1311"/>
      <c r="AE334" s="1311"/>
      <c r="AF334" s="1311"/>
      <c r="AG334" s="1311"/>
      <c r="AH334" s="1311"/>
      <c r="AI334" s="1311"/>
      <c r="AJ334" s="1311"/>
      <c r="AK334" s="1311"/>
      <c r="AL334" s="1311"/>
      <c r="AM334" s="1311"/>
      <c r="AN334" s="1311"/>
      <c r="AO334" s="1311"/>
      <c r="AP334" s="1311"/>
      <c r="AQ334" s="1311"/>
      <c r="AR334" s="1311"/>
      <c r="AS334" s="1311"/>
      <c r="AT334" s="1311"/>
      <c r="AU334" s="1311"/>
      <c r="AV334" s="1311"/>
      <c r="AW334" s="1311"/>
      <c r="AX334" s="1311"/>
      <c r="AY334" s="1311"/>
      <c r="AZ334" s="1311"/>
      <c r="BA334" s="1311"/>
      <c r="BB334" s="1311"/>
      <c r="BC334" s="1311"/>
      <c r="BD334" s="1311"/>
      <c r="BE334" s="1311"/>
      <c r="BF334" s="1311"/>
      <c r="BG334" s="1311"/>
      <c r="BH334" s="1311"/>
      <c r="BI334" s="1311"/>
      <c r="BJ334" s="1311"/>
      <c r="BK334" s="1311"/>
      <c r="BL334" s="1311"/>
      <c r="BM334" s="1311"/>
      <c r="BN334" s="1311"/>
      <c r="BO334" s="1311"/>
      <c r="BP334" s="1311"/>
      <c r="BQ334" s="1311"/>
      <c r="BR334" s="1311"/>
      <c r="BS334" s="1311"/>
      <c r="BT334" s="1311"/>
      <c r="BU334" s="1311"/>
      <c r="BV334" s="1311"/>
      <c r="BW334" s="1311"/>
      <c r="BX334" s="1311"/>
      <c r="BY334" s="1311"/>
      <c r="BZ334" s="1311"/>
      <c r="CA334" s="1311"/>
      <c r="CB334" s="1311"/>
      <c r="CC334" s="1311"/>
      <c r="CD334" s="1311"/>
      <c r="CE334" s="1311"/>
      <c r="CF334" s="1311"/>
    </row>
    <row r="335" spans="2:84" s="1344" customFormat="1">
      <c r="B335" s="1311"/>
      <c r="C335" s="1311"/>
      <c r="D335" s="1311"/>
      <c r="E335" s="1311"/>
      <c r="F335" s="1311"/>
      <c r="G335" s="1311"/>
      <c r="H335" s="1311"/>
      <c r="I335" s="1311"/>
      <c r="J335" s="1311"/>
      <c r="K335" s="1311"/>
      <c r="P335" s="204"/>
      <c r="Q335" s="1311"/>
      <c r="R335" s="1311"/>
      <c r="S335" s="1311"/>
      <c r="T335" s="1311"/>
      <c r="U335" s="1311"/>
      <c r="V335" s="1311"/>
      <c r="W335" s="1311"/>
      <c r="X335" s="1311"/>
      <c r="Y335" s="1311"/>
      <c r="Z335" s="1311"/>
      <c r="AA335" s="1311"/>
      <c r="AB335" s="1311"/>
      <c r="AC335" s="1311"/>
      <c r="AD335" s="1311"/>
      <c r="AE335" s="1311"/>
      <c r="AF335" s="1311"/>
      <c r="AG335" s="1311"/>
      <c r="AH335" s="1311"/>
      <c r="AI335" s="1311"/>
      <c r="AJ335" s="1311"/>
      <c r="AK335" s="1311"/>
      <c r="AL335" s="1311"/>
      <c r="AM335" s="1311"/>
      <c r="AN335" s="1311"/>
      <c r="AO335" s="1311"/>
      <c r="AP335" s="1311"/>
      <c r="AQ335" s="1311"/>
      <c r="AR335" s="1311"/>
      <c r="AS335" s="1311"/>
      <c r="AT335" s="1311"/>
      <c r="AU335" s="1311"/>
      <c r="AV335" s="1311"/>
      <c r="AW335" s="1311"/>
      <c r="AX335" s="1311"/>
      <c r="AY335" s="1311"/>
      <c r="AZ335" s="1311"/>
      <c r="BA335" s="1311"/>
      <c r="BB335" s="1311"/>
      <c r="BC335" s="1311"/>
      <c r="BD335" s="1311"/>
      <c r="BE335" s="1311"/>
      <c r="BF335" s="1311"/>
      <c r="BG335" s="1311"/>
      <c r="BH335" s="1311"/>
      <c r="BI335" s="1311"/>
      <c r="BJ335" s="1311"/>
      <c r="BK335" s="1311"/>
      <c r="BL335" s="1311"/>
      <c r="BM335" s="1311"/>
      <c r="BN335" s="1311"/>
      <c r="BO335" s="1311"/>
      <c r="BP335" s="1311"/>
      <c r="BQ335" s="1311"/>
      <c r="BR335" s="1311"/>
      <c r="BS335" s="1311"/>
      <c r="BT335" s="1311"/>
      <c r="BU335" s="1311"/>
      <c r="BV335" s="1311"/>
      <c r="BW335" s="1311"/>
      <c r="BX335" s="1311"/>
      <c r="BY335" s="1311"/>
      <c r="BZ335" s="1311"/>
      <c r="CA335" s="1311"/>
      <c r="CB335" s="1311"/>
      <c r="CC335" s="1311"/>
      <c r="CD335" s="1311"/>
      <c r="CE335" s="1311"/>
      <c r="CF335" s="1311"/>
    </row>
    <row r="336" spans="2:84" s="1344" customFormat="1">
      <c r="B336" s="1311"/>
      <c r="C336" s="1311"/>
      <c r="D336" s="1311"/>
      <c r="E336" s="1311"/>
      <c r="F336" s="1311"/>
      <c r="G336" s="1311"/>
      <c r="H336" s="1311"/>
      <c r="I336" s="1311"/>
      <c r="J336" s="1311"/>
      <c r="K336" s="1311"/>
      <c r="P336" s="204"/>
      <c r="Q336" s="1311"/>
      <c r="R336" s="1311"/>
      <c r="S336" s="1311"/>
      <c r="T336" s="1311"/>
      <c r="U336" s="1311"/>
      <c r="V336" s="1311"/>
      <c r="W336" s="1311"/>
      <c r="X336" s="1311"/>
      <c r="Y336" s="1311"/>
      <c r="Z336" s="1311"/>
      <c r="AA336" s="1311"/>
      <c r="AB336" s="1311"/>
      <c r="AC336" s="1311"/>
      <c r="AD336" s="1311"/>
      <c r="AE336" s="1311"/>
      <c r="AF336" s="1311"/>
      <c r="AG336" s="1311"/>
      <c r="AH336" s="1311"/>
      <c r="AI336" s="1311"/>
      <c r="AJ336" s="1311"/>
      <c r="AK336" s="1311"/>
      <c r="AL336" s="1311"/>
      <c r="AM336" s="1311"/>
      <c r="AN336" s="1311"/>
      <c r="AO336" s="1311"/>
      <c r="AP336" s="1311"/>
      <c r="AQ336" s="1311"/>
      <c r="AR336" s="1311"/>
      <c r="AS336" s="1311"/>
      <c r="AT336" s="1311"/>
      <c r="AU336" s="1311"/>
      <c r="AV336" s="1311"/>
      <c r="AW336" s="1311"/>
      <c r="AX336" s="1311"/>
      <c r="AY336" s="1311"/>
      <c r="AZ336" s="1311"/>
      <c r="BA336" s="1311"/>
      <c r="BB336" s="1311"/>
      <c r="BC336" s="1311"/>
      <c r="BD336" s="1311"/>
      <c r="BE336" s="1311"/>
      <c r="BF336" s="1311"/>
      <c r="BG336" s="1311"/>
      <c r="BH336" s="1311"/>
      <c r="BI336" s="1311"/>
      <c r="BJ336" s="1311"/>
      <c r="BK336" s="1311"/>
      <c r="BL336" s="1311"/>
      <c r="BM336" s="1311"/>
      <c r="BN336" s="1311"/>
      <c r="BO336" s="1311"/>
      <c r="BP336" s="1311"/>
      <c r="BQ336" s="1311"/>
      <c r="BR336" s="1311"/>
      <c r="BS336" s="1311"/>
      <c r="BT336" s="1311"/>
      <c r="BU336" s="1311"/>
      <c r="BV336" s="1311"/>
      <c r="BW336" s="1311"/>
      <c r="BX336" s="1311"/>
      <c r="BY336" s="1311"/>
      <c r="BZ336" s="1311"/>
      <c r="CA336" s="1311"/>
      <c r="CB336" s="1311"/>
      <c r="CC336" s="1311"/>
      <c r="CD336" s="1311"/>
      <c r="CE336" s="1311"/>
      <c r="CF336" s="1311"/>
    </row>
    <row r="337" spans="2:84" s="1344" customFormat="1">
      <c r="B337" s="1311"/>
      <c r="C337" s="1311"/>
      <c r="D337" s="1311"/>
      <c r="E337" s="1311"/>
      <c r="F337" s="1311"/>
      <c r="G337" s="1311"/>
      <c r="H337" s="1311"/>
      <c r="I337" s="1311"/>
      <c r="J337" s="1311"/>
      <c r="K337" s="1311"/>
      <c r="P337" s="204"/>
      <c r="Q337" s="1311"/>
      <c r="R337" s="1311"/>
      <c r="S337" s="1311"/>
      <c r="T337" s="1311"/>
      <c r="U337" s="1311"/>
      <c r="V337" s="1311"/>
      <c r="W337" s="1311"/>
      <c r="X337" s="1311"/>
      <c r="Y337" s="1311"/>
      <c r="Z337" s="1311"/>
      <c r="AA337" s="1311"/>
      <c r="AB337" s="1311"/>
      <c r="AC337" s="1311"/>
      <c r="AD337" s="1311"/>
      <c r="AE337" s="1311"/>
      <c r="AF337" s="1311"/>
      <c r="AG337" s="1311"/>
      <c r="AH337" s="1311"/>
      <c r="AI337" s="1311"/>
      <c r="AJ337" s="1311"/>
      <c r="AK337" s="1311"/>
      <c r="AL337" s="1311"/>
      <c r="AM337" s="1311"/>
      <c r="AN337" s="1311"/>
      <c r="AO337" s="1311"/>
      <c r="AP337" s="1311"/>
      <c r="AQ337" s="1311"/>
      <c r="AR337" s="1311"/>
      <c r="AS337" s="1311"/>
      <c r="AT337" s="1311"/>
      <c r="AU337" s="1311"/>
      <c r="AV337" s="1311"/>
      <c r="AW337" s="1311"/>
      <c r="AX337" s="1311"/>
      <c r="AY337" s="1311"/>
      <c r="AZ337" s="1311"/>
      <c r="BA337" s="1311"/>
      <c r="BB337" s="1311"/>
      <c r="BC337" s="1311"/>
      <c r="BD337" s="1311"/>
      <c r="BE337" s="1311"/>
      <c r="BF337" s="1311"/>
      <c r="BG337" s="1311"/>
      <c r="BH337" s="1311"/>
      <c r="BI337" s="1311"/>
      <c r="BJ337" s="1311"/>
      <c r="BK337" s="1311"/>
      <c r="BL337" s="1311"/>
      <c r="BM337" s="1311"/>
      <c r="BN337" s="1311"/>
      <c r="BO337" s="1311"/>
      <c r="BP337" s="1311"/>
      <c r="BQ337" s="1311"/>
      <c r="BR337" s="1311"/>
      <c r="BS337" s="1311"/>
      <c r="BT337" s="1311"/>
      <c r="BU337" s="1311"/>
      <c r="BV337" s="1311"/>
      <c r="BW337" s="1311"/>
      <c r="BX337" s="1311"/>
      <c r="BY337" s="1311"/>
      <c r="BZ337" s="1311"/>
      <c r="CA337" s="1311"/>
      <c r="CB337" s="1311"/>
      <c r="CC337" s="1311"/>
      <c r="CD337" s="1311"/>
      <c r="CE337" s="1311"/>
      <c r="CF337" s="1311"/>
    </row>
    <row r="338" spans="2:84" s="1344" customFormat="1">
      <c r="B338" s="1311"/>
      <c r="C338" s="1311"/>
      <c r="D338" s="1311"/>
      <c r="E338" s="1311"/>
      <c r="F338" s="1311"/>
      <c r="G338" s="1311"/>
      <c r="H338" s="1311"/>
      <c r="I338" s="1311"/>
      <c r="J338" s="1311"/>
      <c r="K338" s="1311"/>
      <c r="P338" s="204"/>
      <c r="Q338" s="1311"/>
      <c r="R338" s="1311"/>
      <c r="S338" s="1311"/>
      <c r="T338" s="1311"/>
      <c r="U338" s="1311"/>
      <c r="V338" s="1311"/>
      <c r="W338" s="1311"/>
      <c r="X338" s="1311"/>
      <c r="Y338" s="1311"/>
      <c r="Z338" s="1311"/>
      <c r="AA338" s="1311"/>
      <c r="AB338" s="1311"/>
      <c r="AC338" s="1311"/>
      <c r="AD338" s="1311"/>
      <c r="AE338" s="1311"/>
      <c r="AF338" s="1311"/>
      <c r="AG338" s="1311"/>
      <c r="AH338" s="1311"/>
      <c r="AI338" s="1311"/>
      <c r="AJ338" s="1311"/>
      <c r="AK338" s="1311"/>
      <c r="AL338" s="1311"/>
      <c r="AM338" s="1311"/>
      <c r="AN338" s="1311"/>
      <c r="AO338" s="1311"/>
      <c r="AP338" s="1311"/>
      <c r="AQ338" s="1311"/>
      <c r="AR338" s="1311"/>
      <c r="AS338" s="1311"/>
      <c r="AT338" s="1311"/>
      <c r="AU338" s="1311"/>
      <c r="AV338" s="1311"/>
      <c r="AW338" s="1311"/>
      <c r="AX338" s="1311"/>
      <c r="AY338" s="1311"/>
      <c r="AZ338" s="1311"/>
      <c r="BA338" s="1311"/>
      <c r="BB338" s="1311"/>
      <c r="BC338" s="1311"/>
      <c r="BD338" s="1311"/>
      <c r="BE338" s="1311"/>
      <c r="BF338" s="1311"/>
      <c r="BG338" s="1311"/>
      <c r="BH338" s="1311"/>
      <c r="BI338" s="1311"/>
      <c r="BJ338" s="1311"/>
      <c r="BK338" s="1311"/>
      <c r="BL338" s="1311"/>
      <c r="BM338" s="1311"/>
      <c r="BN338" s="1311"/>
      <c r="BO338" s="1311"/>
      <c r="BP338" s="1311"/>
      <c r="BQ338" s="1311"/>
      <c r="BR338" s="1311"/>
      <c r="BS338" s="1311"/>
      <c r="BT338" s="1311"/>
      <c r="BU338" s="1311"/>
      <c r="BV338" s="1311"/>
      <c r="BW338" s="1311"/>
      <c r="BX338" s="1311"/>
      <c r="BY338" s="1311"/>
      <c r="BZ338" s="1311"/>
      <c r="CA338" s="1311"/>
      <c r="CB338" s="1311"/>
      <c r="CC338" s="1311"/>
      <c r="CD338" s="1311"/>
      <c r="CE338" s="1311"/>
      <c r="CF338" s="1311"/>
    </row>
    <row r="339" spans="2:84" s="1344" customFormat="1">
      <c r="B339" s="1311"/>
      <c r="C339" s="1311"/>
      <c r="D339" s="1311"/>
      <c r="E339" s="1311"/>
      <c r="F339" s="1311"/>
      <c r="G339" s="1311"/>
      <c r="H339" s="1311"/>
      <c r="I339" s="1311"/>
      <c r="J339" s="1311"/>
      <c r="K339" s="1311"/>
      <c r="P339" s="204"/>
      <c r="Q339" s="1311"/>
      <c r="R339" s="1311"/>
      <c r="S339" s="1311"/>
      <c r="T339" s="1311"/>
      <c r="U339" s="1311"/>
      <c r="V339" s="1311"/>
      <c r="W339" s="1311"/>
      <c r="X339" s="1311"/>
      <c r="Y339" s="1311"/>
      <c r="Z339" s="1311"/>
      <c r="AA339" s="1311"/>
      <c r="AB339" s="1311"/>
      <c r="AC339" s="1311"/>
      <c r="AD339" s="1311"/>
      <c r="AE339" s="1311"/>
      <c r="AF339" s="1311"/>
      <c r="AG339" s="1311"/>
      <c r="AH339" s="1311"/>
      <c r="AI339" s="1311"/>
      <c r="AJ339" s="1311"/>
      <c r="AK339" s="1311"/>
      <c r="AL339" s="1311"/>
      <c r="AM339" s="1311"/>
      <c r="AN339" s="1311"/>
      <c r="AO339" s="1311"/>
      <c r="AP339" s="1311"/>
      <c r="AQ339" s="1311"/>
      <c r="AR339" s="1311"/>
      <c r="AS339" s="1311"/>
      <c r="AT339" s="1311"/>
      <c r="AU339" s="1311"/>
      <c r="AV339" s="1311"/>
      <c r="AW339" s="1311"/>
      <c r="AX339" s="1311"/>
      <c r="AY339" s="1311"/>
      <c r="AZ339" s="1311"/>
      <c r="BA339" s="1311"/>
      <c r="BB339" s="1311"/>
      <c r="BC339" s="1311"/>
      <c r="BD339" s="1311"/>
      <c r="BE339" s="1311"/>
      <c r="BF339" s="1311"/>
      <c r="BG339" s="1311"/>
      <c r="BH339" s="1311"/>
      <c r="BI339" s="1311"/>
      <c r="BJ339" s="1311"/>
      <c r="BK339" s="1311"/>
      <c r="BL339" s="1311"/>
      <c r="BM339" s="1311"/>
      <c r="BN339" s="1311"/>
      <c r="BO339" s="1311"/>
      <c r="BP339" s="1311"/>
      <c r="BQ339" s="1311"/>
      <c r="BR339" s="1311"/>
      <c r="BS339" s="1311"/>
      <c r="BT339" s="1311"/>
      <c r="BU339" s="1311"/>
      <c r="BV339" s="1311"/>
      <c r="BW339" s="1311"/>
      <c r="BX339" s="1311"/>
      <c r="BY339" s="1311"/>
      <c r="BZ339" s="1311"/>
      <c r="CA339" s="1311"/>
      <c r="CB339" s="1311"/>
      <c r="CC339" s="1311"/>
      <c r="CD339" s="1311"/>
      <c r="CE339" s="1311"/>
      <c r="CF339" s="1311"/>
    </row>
    <row r="340" spans="2:84" s="1344" customFormat="1">
      <c r="B340" s="1311"/>
      <c r="C340" s="1311"/>
      <c r="D340" s="1311"/>
      <c r="E340" s="1311"/>
      <c r="F340" s="1311"/>
      <c r="G340" s="1311"/>
      <c r="H340" s="1311"/>
      <c r="I340" s="1311"/>
      <c r="J340" s="1311"/>
      <c r="K340" s="1311"/>
      <c r="P340" s="204"/>
      <c r="Q340" s="1311"/>
      <c r="R340" s="1311"/>
      <c r="S340" s="1311"/>
      <c r="T340" s="1311"/>
      <c r="U340" s="1311"/>
      <c r="V340" s="1311"/>
      <c r="W340" s="1311"/>
      <c r="X340" s="1311"/>
      <c r="Y340" s="1311"/>
      <c r="Z340" s="1311"/>
      <c r="AA340" s="1311"/>
      <c r="AB340" s="1311"/>
      <c r="AC340" s="1311"/>
      <c r="AD340" s="1311"/>
      <c r="AE340" s="1311"/>
      <c r="AF340" s="1311"/>
      <c r="AG340" s="1311"/>
      <c r="AH340" s="1311"/>
      <c r="AI340" s="1311"/>
      <c r="AJ340" s="1311"/>
      <c r="AK340" s="1311"/>
      <c r="AL340" s="1311"/>
      <c r="AM340" s="1311"/>
      <c r="AN340" s="1311"/>
      <c r="AO340" s="1311"/>
      <c r="AP340" s="1311"/>
      <c r="AQ340" s="1311"/>
      <c r="AR340" s="1311"/>
      <c r="AS340" s="1311"/>
      <c r="AT340" s="1311"/>
      <c r="AU340" s="1311"/>
      <c r="AV340" s="1311"/>
      <c r="AW340" s="1311"/>
      <c r="AX340" s="1311"/>
      <c r="AY340" s="1311"/>
      <c r="AZ340" s="1311"/>
      <c r="BA340" s="1311"/>
      <c r="BB340" s="1311"/>
      <c r="BC340" s="1311"/>
      <c r="BD340" s="1311"/>
      <c r="BE340" s="1311"/>
      <c r="BF340" s="1311"/>
      <c r="BG340" s="1311"/>
      <c r="BH340" s="1311"/>
      <c r="BI340" s="1311"/>
      <c r="BJ340" s="1311"/>
      <c r="BK340" s="1311"/>
      <c r="BL340" s="1311"/>
      <c r="BM340" s="1311"/>
      <c r="BN340" s="1311"/>
      <c r="BO340" s="1311"/>
      <c r="BP340" s="1311"/>
      <c r="BQ340" s="1311"/>
      <c r="BR340" s="1311"/>
      <c r="BS340" s="1311"/>
      <c r="BT340" s="1311"/>
      <c r="BU340" s="1311"/>
      <c r="BV340" s="1311"/>
      <c r="BW340" s="1311"/>
      <c r="BX340" s="1311"/>
      <c r="BY340" s="1311"/>
      <c r="BZ340" s="1311"/>
      <c r="CA340" s="1311"/>
      <c r="CB340" s="1311"/>
      <c r="CC340" s="1311"/>
      <c r="CD340" s="1311"/>
      <c r="CE340" s="1311"/>
      <c r="CF340" s="1311"/>
    </row>
    <row r="341" spans="2:84" s="1344" customFormat="1">
      <c r="B341" s="1311"/>
      <c r="C341" s="1311"/>
      <c r="D341" s="1311"/>
      <c r="E341" s="1311"/>
      <c r="F341" s="1311"/>
      <c r="G341" s="1311"/>
      <c r="H341" s="1311"/>
      <c r="I341" s="1311"/>
      <c r="J341" s="1311"/>
      <c r="K341" s="1311"/>
      <c r="P341" s="204"/>
      <c r="Q341" s="1311"/>
      <c r="R341" s="1311"/>
      <c r="S341" s="1311"/>
      <c r="T341" s="1311"/>
      <c r="U341" s="1311"/>
      <c r="V341" s="1311"/>
      <c r="W341" s="1311"/>
      <c r="X341" s="1311"/>
      <c r="Y341" s="1311"/>
      <c r="Z341" s="1311"/>
      <c r="AA341" s="1311"/>
      <c r="AB341" s="1311"/>
      <c r="AC341" s="1311"/>
      <c r="AD341" s="1311"/>
      <c r="AE341" s="1311"/>
      <c r="AF341" s="1311"/>
      <c r="AG341" s="1311"/>
      <c r="AH341" s="1311"/>
      <c r="AI341" s="1311"/>
      <c r="AJ341" s="1311"/>
      <c r="AK341" s="1311"/>
      <c r="AL341" s="1311"/>
      <c r="AM341" s="1311"/>
      <c r="AN341" s="1311"/>
      <c r="AO341" s="1311"/>
      <c r="AP341" s="1311"/>
      <c r="AQ341" s="1311"/>
      <c r="AR341" s="1311"/>
      <c r="AS341" s="1311"/>
      <c r="AT341" s="1311"/>
      <c r="AU341" s="1311"/>
      <c r="AV341" s="1311"/>
      <c r="AW341" s="1311"/>
      <c r="AX341" s="1311"/>
      <c r="AY341" s="1311"/>
      <c r="AZ341" s="1311"/>
      <c r="BA341" s="1311"/>
      <c r="BB341" s="1311"/>
      <c r="BC341" s="1311"/>
      <c r="BD341" s="1311"/>
      <c r="BE341" s="1311"/>
      <c r="BF341" s="1311"/>
      <c r="BG341" s="1311"/>
      <c r="BH341" s="1311"/>
      <c r="BI341" s="1311"/>
      <c r="BJ341" s="1311"/>
      <c r="BK341" s="1311"/>
      <c r="BL341" s="1311"/>
      <c r="BM341" s="1311"/>
      <c r="BN341" s="1311"/>
      <c r="BO341" s="1311"/>
      <c r="BP341" s="1311"/>
      <c r="BQ341" s="1311"/>
      <c r="BR341" s="1311"/>
      <c r="BS341" s="1311"/>
      <c r="BT341" s="1311"/>
      <c r="BU341" s="1311"/>
      <c r="BV341" s="1311"/>
      <c r="BW341" s="1311"/>
      <c r="BX341" s="1311"/>
      <c r="BY341" s="1311"/>
      <c r="BZ341" s="1311"/>
      <c r="CA341" s="1311"/>
      <c r="CB341" s="1311"/>
      <c r="CC341" s="1311"/>
      <c r="CD341" s="1311"/>
      <c r="CE341" s="1311"/>
      <c r="CF341" s="1311"/>
    </row>
    <row r="342" spans="2:84" s="1344" customFormat="1">
      <c r="B342" s="1311"/>
      <c r="C342" s="1311"/>
      <c r="D342" s="1311"/>
      <c r="E342" s="1311"/>
      <c r="F342" s="1311"/>
      <c r="G342" s="1311"/>
      <c r="H342" s="1311"/>
      <c r="I342" s="1311"/>
      <c r="J342" s="1311"/>
      <c r="K342" s="1311"/>
      <c r="P342" s="204"/>
      <c r="Q342" s="1311"/>
      <c r="R342" s="1311"/>
      <c r="S342" s="1311"/>
      <c r="T342" s="1311"/>
      <c r="U342" s="1311"/>
      <c r="V342" s="1311"/>
      <c r="W342" s="1311"/>
      <c r="X342" s="1311"/>
      <c r="Y342" s="1311"/>
      <c r="Z342" s="1311"/>
      <c r="AA342" s="1311"/>
      <c r="AB342" s="1311"/>
      <c r="AC342" s="1311"/>
      <c r="AD342" s="1311"/>
      <c r="AE342" s="1311"/>
      <c r="AF342" s="1311"/>
      <c r="AG342" s="1311"/>
      <c r="AH342" s="1311"/>
      <c r="AI342" s="1311"/>
      <c r="AJ342" s="1311"/>
      <c r="AK342" s="1311"/>
      <c r="AL342" s="1311"/>
      <c r="AM342" s="1311"/>
      <c r="AN342" s="1311"/>
      <c r="AO342" s="1311"/>
      <c r="AP342" s="1311"/>
      <c r="AQ342" s="1311"/>
      <c r="AR342" s="1311"/>
      <c r="AS342" s="1311"/>
      <c r="AT342" s="1311"/>
      <c r="AU342" s="1311"/>
      <c r="AV342" s="1311"/>
      <c r="AW342" s="1311"/>
      <c r="AX342" s="1311"/>
      <c r="AY342" s="1311"/>
      <c r="AZ342" s="1311"/>
      <c r="BA342" s="1311"/>
      <c r="BB342" s="1311"/>
      <c r="BC342" s="1311"/>
      <c r="BD342" s="1311"/>
      <c r="BE342" s="1311"/>
      <c r="BF342" s="1311"/>
      <c r="BG342" s="1311"/>
      <c r="BH342" s="1311"/>
      <c r="BI342" s="1311"/>
      <c r="BJ342" s="1311"/>
      <c r="BK342" s="1311"/>
      <c r="BL342" s="1311"/>
      <c r="BM342" s="1311"/>
      <c r="BN342" s="1311"/>
      <c r="BO342" s="1311"/>
      <c r="BP342" s="1311"/>
      <c r="BQ342" s="1311"/>
      <c r="BR342" s="1311"/>
      <c r="BS342" s="1311"/>
      <c r="BT342" s="1311"/>
      <c r="BU342" s="1311"/>
      <c r="BV342" s="1311"/>
      <c r="BW342" s="1311"/>
      <c r="BX342" s="1311"/>
      <c r="BY342" s="1311"/>
      <c r="BZ342" s="1311"/>
      <c r="CA342" s="1311"/>
      <c r="CB342" s="1311"/>
      <c r="CC342" s="1311"/>
      <c r="CD342" s="1311"/>
      <c r="CE342" s="1311"/>
      <c r="CF342" s="1311"/>
    </row>
    <row r="343" spans="2:84" s="1344" customFormat="1">
      <c r="B343" s="1311"/>
      <c r="C343" s="1311"/>
      <c r="D343" s="1311"/>
      <c r="E343" s="1311"/>
      <c r="F343" s="1311"/>
      <c r="G343" s="1311"/>
      <c r="H343" s="1311"/>
      <c r="I343" s="1311"/>
      <c r="J343" s="1311"/>
      <c r="K343" s="1311"/>
      <c r="P343" s="204"/>
      <c r="Q343" s="1311"/>
      <c r="R343" s="1311"/>
      <c r="S343" s="1311"/>
      <c r="T343" s="1311"/>
      <c r="U343" s="1311"/>
      <c r="V343" s="1311"/>
      <c r="W343" s="1311"/>
      <c r="X343" s="1311"/>
      <c r="Y343" s="1311"/>
      <c r="Z343" s="1311"/>
      <c r="AA343" s="1311"/>
      <c r="AB343" s="1311"/>
      <c r="AC343" s="1311"/>
      <c r="AD343" s="1311"/>
      <c r="AE343" s="1311"/>
      <c r="AF343" s="1311"/>
      <c r="AG343" s="1311"/>
      <c r="AH343" s="1311"/>
      <c r="AI343" s="1311"/>
      <c r="AJ343" s="1311"/>
      <c r="AK343" s="1311"/>
      <c r="AL343" s="1311"/>
      <c r="AM343" s="1311"/>
      <c r="AN343" s="1311"/>
      <c r="AO343" s="1311"/>
      <c r="AP343" s="1311"/>
      <c r="AQ343" s="1311"/>
      <c r="AR343" s="1311"/>
      <c r="AS343" s="1311"/>
      <c r="AT343" s="1311"/>
      <c r="AU343" s="1311"/>
      <c r="AV343" s="1311"/>
      <c r="AW343" s="1311"/>
      <c r="AX343" s="1311"/>
      <c r="AY343" s="1311"/>
      <c r="AZ343" s="1311"/>
      <c r="BA343" s="1311"/>
      <c r="BB343" s="1311"/>
      <c r="BC343" s="1311"/>
      <c r="BD343" s="1311"/>
      <c r="BE343" s="1311"/>
      <c r="BF343" s="1311"/>
      <c r="BG343" s="1311"/>
      <c r="BH343" s="1311"/>
      <c r="BI343" s="1311"/>
      <c r="BJ343" s="1311"/>
      <c r="BK343" s="1311"/>
      <c r="BL343" s="1311"/>
      <c r="BM343" s="1311"/>
      <c r="BN343" s="1311"/>
      <c r="BO343" s="1311"/>
      <c r="BP343" s="1311"/>
      <c r="BQ343" s="1311"/>
      <c r="BR343" s="1311"/>
      <c r="BS343" s="1311"/>
      <c r="BT343" s="1311"/>
      <c r="BU343" s="1311"/>
      <c r="BV343" s="1311"/>
      <c r="BW343" s="1311"/>
      <c r="BX343" s="1311"/>
      <c r="BY343" s="1311"/>
      <c r="BZ343" s="1311"/>
      <c r="CA343" s="1311"/>
      <c r="CB343" s="1311"/>
      <c r="CC343" s="1311"/>
      <c r="CD343" s="1311"/>
      <c r="CE343" s="1311"/>
      <c r="CF343" s="1311"/>
    </row>
    <row r="344" spans="2:84" s="1344" customFormat="1">
      <c r="B344" s="1311"/>
      <c r="C344" s="1311"/>
      <c r="D344" s="1311"/>
      <c r="E344" s="1311"/>
      <c r="F344" s="1311"/>
      <c r="G344" s="1311"/>
      <c r="H344" s="1311"/>
      <c r="I344" s="1311"/>
      <c r="J344" s="1311"/>
      <c r="K344" s="1311"/>
      <c r="P344" s="204"/>
      <c r="Q344" s="1311"/>
      <c r="R344" s="1311"/>
      <c r="S344" s="1311"/>
      <c r="T344" s="1311"/>
      <c r="U344" s="1311"/>
      <c r="V344" s="1311"/>
      <c r="W344" s="1311"/>
      <c r="X344" s="1311"/>
      <c r="Y344" s="1311"/>
      <c r="Z344" s="1311"/>
      <c r="AA344" s="1311"/>
      <c r="AB344" s="1311"/>
      <c r="AC344" s="1311"/>
      <c r="AD344" s="1311"/>
      <c r="AE344" s="1311"/>
      <c r="AF344" s="1311"/>
      <c r="AG344" s="1311"/>
      <c r="AH344" s="1311"/>
      <c r="AI344" s="1311"/>
      <c r="AJ344" s="1311"/>
      <c r="AK344" s="1311"/>
      <c r="AL344" s="1311"/>
      <c r="AM344" s="1311"/>
      <c r="AN344" s="1311"/>
      <c r="AO344" s="1311"/>
      <c r="AP344" s="1311"/>
      <c r="AQ344" s="1311"/>
      <c r="AR344" s="1311"/>
      <c r="AS344" s="1311"/>
      <c r="AT344" s="1311"/>
      <c r="AU344" s="1311"/>
      <c r="AV344" s="1311"/>
      <c r="AW344" s="1311"/>
      <c r="AX344" s="1311"/>
      <c r="AY344" s="1311"/>
      <c r="AZ344" s="1311"/>
      <c r="BA344" s="1311"/>
      <c r="BB344" s="1311"/>
      <c r="BC344" s="1311"/>
      <c r="BD344" s="1311"/>
      <c r="BE344" s="1311"/>
      <c r="BF344" s="1311"/>
      <c r="BG344" s="1311"/>
      <c r="BH344" s="1311"/>
      <c r="BI344" s="1311"/>
      <c r="BJ344" s="1311"/>
      <c r="BK344" s="1311"/>
      <c r="BL344" s="1311"/>
      <c r="BM344" s="1311"/>
      <c r="BN344" s="1311"/>
      <c r="BO344" s="1311"/>
      <c r="BP344" s="1311"/>
      <c r="BQ344" s="1311"/>
      <c r="BR344" s="1311"/>
      <c r="BS344" s="1311"/>
      <c r="BT344" s="1311"/>
      <c r="BU344" s="1311"/>
      <c r="BV344" s="1311"/>
      <c r="BW344" s="1311"/>
      <c r="BX344" s="1311"/>
      <c r="BY344" s="1311"/>
      <c r="BZ344" s="1311"/>
      <c r="CA344" s="1311"/>
      <c r="CB344" s="1311"/>
      <c r="CC344" s="1311"/>
      <c r="CD344" s="1311"/>
      <c r="CE344" s="1311"/>
      <c r="CF344" s="1311"/>
    </row>
    <row r="345" spans="2:84" s="1344" customFormat="1">
      <c r="B345" s="1311"/>
      <c r="C345" s="1311"/>
      <c r="D345" s="1311"/>
      <c r="E345" s="1311"/>
      <c r="F345" s="1311"/>
      <c r="G345" s="1311"/>
      <c r="H345" s="1311"/>
      <c r="I345" s="1311"/>
      <c r="J345" s="1311"/>
      <c r="K345" s="1311"/>
      <c r="P345" s="204"/>
      <c r="Q345" s="1311"/>
      <c r="R345" s="1311"/>
      <c r="S345" s="1311"/>
      <c r="T345" s="1311"/>
      <c r="U345" s="1311"/>
      <c r="V345" s="1311"/>
      <c r="W345" s="1311"/>
      <c r="X345" s="1311"/>
      <c r="Y345" s="1311"/>
      <c r="Z345" s="1311"/>
      <c r="AA345" s="1311"/>
      <c r="AB345" s="1311"/>
      <c r="AC345" s="1311"/>
      <c r="AD345" s="1311"/>
      <c r="AE345" s="1311"/>
      <c r="AF345" s="1311"/>
      <c r="AG345" s="1311"/>
      <c r="AH345" s="1311"/>
      <c r="AI345" s="1311"/>
      <c r="AJ345" s="1311"/>
      <c r="AK345" s="1311"/>
      <c r="AL345" s="1311"/>
      <c r="AM345" s="1311"/>
      <c r="AN345" s="1311"/>
      <c r="AO345" s="1311"/>
      <c r="AP345" s="1311"/>
      <c r="AQ345" s="1311"/>
      <c r="AR345" s="1311"/>
      <c r="AS345" s="1311"/>
      <c r="AT345" s="1311"/>
      <c r="AU345" s="1311"/>
      <c r="AV345" s="1311"/>
      <c r="AW345" s="1311"/>
      <c r="AX345" s="1311"/>
      <c r="AY345" s="1311"/>
      <c r="AZ345" s="1311"/>
      <c r="BA345" s="1311"/>
      <c r="BB345" s="1311"/>
      <c r="BC345" s="1311"/>
      <c r="BD345" s="1311"/>
      <c r="BE345" s="1311"/>
      <c r="BF345" s="1311"/>
      <c r="BG345" s="1311"/>
      <c r="BH345" s="1311"/>
      <c r="BI345" s="1311"/>
      <c r="BJ345" s="1311"/>
      <c r="BK345" s="1311"/>
      <c r="BL345" s="1311"/>
      <c r="BM345" s="1311"/>
      <c r="BN345" s="1311"/>
      <c r="BO345" s="1311"/>
      <c r="BP345" s="1311"/>
      <c r="BQ345" s="1311"/>
      <c r="BR345" s="1311"/>
      <c r="BS345" s="1311"/>
      <c r="BT345" s="1311"/>
      <c r="BU345" s="1311"/>
      <c r="BV345" s="1311"/>
      <c r="BW345" s="1311"/>
      <c r="BX345" s="1311"/>
      <c r="BY345" s="1311"/>
      <c r="BZ345" s="1311"/>
      <c r="CA345" s="1311"/>
      <c r="CB345" s="1311"/>
      <c r="CC345" s="1311"/>
      <c r="CD345" s="1311"/>
      <c r="CE345" s="1311"/>
      <c r="CF345" s="1311"/>
    </row>
    <row r="346" spans="2:84" s="1344" customFormat="1">
      <c r="B346" s="1311"/>
      <c r="C346" s="1311"/>
      <c r="D346" s="1311"/>
      <c r="E346" s="1311"/>
      <c r="F346" s="1311"/>
      <c r="G346" s="1311"/>
      <c r="H346" s="1311"/>
      <c r="I346" s="1311"/>
      <c r="J346" s="1311"/>
      <c r="K346" s="1311"/>
      <c r="P346" s="204"/>
      <c r="Q346" s="1311"/>
      <c r="R346" s="1311"/>
      <c r="S346" s="1311"/>
      <c r="T346" s="1311"/>
      <c r="U346" s="1311"/>
      <c r="V346" s="1311"/>
      <c r="W346" s="1311"/>
      <c r="X346" s="1311"/>
      <c r="Y346" s="1311"/>
      <c r="Z346" s="1311"/>
      <c r="AA346" s="1311"/>
      <c r="AB346" s="1311"/>
      <c r="AC346" s="1311"/>
      <c r="AD346" s="1311"/>
      <c r="AE346" s="1311"/>
      <c r="AF346" s="1311"/>
      <c r="AG346" s="1311"/>
      <c r="AH346" s="1311"/>
      <c r="AI346" s="1311"/>
      <c r="AJ346" s="1311"/>
      <c r="AK346" s="1311"/>
      <c r="AL346" s="1311"/>
      <c r="AM346" s="1311"/>
      <c r="AN346" s="1311"/>
      <c r="AO346" s="1311"/>
      <c r="AP346" s="1311"/>
      <c r="AQ346" s="1311"/>
      <c r="AR346" s="1311"/>
      <c r="AS346" s="1311"/>
      <c r="AT346" s="1311"/>
      <c r="AU346" s="1311"/>
      <c r="AV346" s="1311"/>
      <c r="AW346" s="1311"/>
      <c r="AX346" s="1311"/>
      <c r="AY346" s="1311"/>
      <c r="AZ346" s="1311"/>
      <c r="BA346" s="1311"/>
      <c r="BB346" s="1311"/>
      <c r="BC346" s="1311"/>
      <c r="BD346" s="1311"/>
      <c r="BE346" s="1311"/>
      <c r="BF346" s="1311"/>
      <c r="BG346" s="1311"/>
      <c r="BH346" s="1311"/>
      <c r="BI346" s="1311"/>
      <c r="BJ346" s="1311"/>
      <c r="BK346" s="1311"/>
      <c r="BL346" s="1311"/>
      <c r="BM346" s="1311"/>
      <c r="BN346" s="1311"/>
      <c r="BO346" s="1311"/>
      <c r="BP346" s="1311"/>
      <c r="BQ346" s="1311"/>
      <c r="BR346" s="1311"/>
      <c r="BS346" s="1311"/>
      <c r="BT346" s="1311"/>
      <c r="BU346" s="1311"/>
      <c r="BV346" s="1311"/>
      <c r="BW346" s="1311"/>
      <c r="BX346" s="1311"/>
      <c r="BY346" s="1311"/>
      <c r="BZ346" s="1311"/>
      <c r="CA346" s="1311"/>
      <c r="CB346" s="1311"/>
      <c r="CC346" s="1311"/>
      <c r="CD346" s="1311"/>
      <c r="CE346" s="1311"/>
      <c r="CF346" s="1311"/>
    </row>
    <row r="347" spans="2:84" s="1344" customFormat="1">
      <c r="B347" s="1311"/>
      <c r="C347" s="1311"/>
      <c r="D347" s="1311"/>
      <c r="E347" s="1311"/>
      <c r="F347" s="1311"/>
      <c r="G347" s="1311"/>
      <c r="H347" s="1311"/>
      <c r="I347" s="1311"/>
      <c r="J347" s="1311"/>
      <c r="K347" s="1311"/>
      <c r="P347" s="204"/>
      <c r="Q347" s="1311"/>
      <c r="R347" s="1311"/>
      <c r="S347" s="1311"/>
      <c r="T347" s="1311"/>
      <c r="U347" s="1311"/>
      <c r="V347" s="1311"/>
      <c r="W347" s="1311"/>
      <c r="X347" s="1311"/>
      <c r="Y347" s="1311"/>
      <c r="Z347" s="1311"/>
      <c r="AA347" s="1311"/>
      <c r="AB347" s="1311"/>
      <c r="AC347" s="1311"/>
      <c r="AD347" s="1311"/>
      <c r="AE347" s="1311"/>
      <c r="AF347" s="1311"/>
      <c r="AG347" s="1311"/>
      <c r="AH347" s="1311"/>
      <c r="AI347" s="1311"/>
      <c r="AJ347" s="1311"/>
      <c r="AK347" s="1311"/>
      <c r="AL347" s="1311"/>
      <c r="AM347" s="1311"/>
      <c r="AN347" s="1311"/>
      <c r="AO347" s="1311"/>
      <c r="AP347" s="1311"/>
      <c r="AQ347" s="1311"/>
      <c r="AR347" s="1311"/>
      <c r="AS347" s="1311"/>
      <c r="AT347" s="1311"/>
      <c r="AU347" s="1311"/>
      <c r="AV347" s="1311"/>
      <c r="AW347" s="1311"/>
      <c r="AX347" s="1311"/>
      <c r="AY347" s="1311"/>
      <c r="AZ347" s="1311"/>
      <c r="BA347" s="1311"/>
      <c r="BB347" s="1311"/>
      <c r="BC347" s="1311"/>
      <c r="BD347" s="1311"/>
      <c r="BE347" s="1311"/>
      <c r="BF347" s="1311"/>
      <c r="BG347" s="1311"/>
      <c r="BH347" s="1311"/>
      <c r="BI347" s="1311"/>
      <c r="BJ347" s="1311"/>
      <c r="BK347" s="1311"/>
      <c r="BL347" s="1311"/>
      <c r="BM347" s="1311"/>
      <c r="BN347" s="1311"/>
      <c r="BO347" s="1311"/>
      <c r="BP347" s="1311"/>
      <c r="BQ347" s="1311"/>
      <c r="BR347" s="1311"/>
      <c r="BS347" s="1311"/>
      <c r="BT347" s="1311"/>
      <c r="BU347" s="1311"/>
      <c r="BV347" s="1311"/>
      <c r="BW347" s="1311"/>
      <c r="BX347" s="1311"/>
      <c r="BY347" s="1311"/>
      <c r="BZ347" s="1311"/>
      <c r="CA347" s="1311"/>
      <c r="CB347" s="1311"/>
      <c r="CC347" s="1311"/>
      <c r="CD347" s="1311"/>
      <c r="CE347" s="1311"/>
      <c r="CF347" s="1311"/>
    </row>
    <row r="348" spans="2:84" s="1344" customFormat="1">
      <c r="B348" s="1311"/>
      <c r="C348" s="1311"/>
      <c r="D348" s="1311"/>
      <c r="E348" s="1311"/>
      <c r="F348" s="1311"/>
      <c r="G348" s="1311"/>
      <c r="H348" s="1311"/>
      <c r="I348" s="1311"/>
      <c r="J348" s="1311"/>
      <c r="K348" s="1311"/>
      <c r="P348" s="204"/>
      <c r="Q348" s="1311"/>
      <c r="R348" s="1311"/>
      <c r="S348" s="1311"/>
      <c r="T348" s="1311"/>
      <c r="U348" s="1311"/>
      <c r="V348" s="1311"/>
      <c r="W348" s="1311"/>
      <c r="X348" s="1311"/>
      <c r="Y348" s="1311"/>
      <c r="Z348" s="1311"/>
      <c r="AA348" s="1311"/>
      <c r="AB348" s="1311"/>
      <c r="AC348" s="1311"/>
      <c r="AD348" s="1311"/>
      <c r="AE348" s="1311"/>
      <c r="AF348" s="1311"/>
      <c r="AG348" s="1311"/>
      <c r="AH348" s="1311"/>
      <c r="AI348" s="1311"/>
      <c r="AJ348" s="1311"/>
      <c r="AK348" s="1311"/>
      <c r="AL348" s="1311"/>
      <c r="AM348" s="1311"/>
      <c r="AN348" s="1311"/>
      <c r="AO348" s="1311"/>
      <c r="AP348" s="1311"/>
      <c r="AQ348" s="1311"/>
      <c r="AR348" s="1311"/>
      <c r="AS348" s="1311"/>
      <c r="AT348" s="1311"/>
      <c r="AU348" s="1311"/>
      <c r="AV348" s="1311"/>
      <c r="AW348" s="1311"/>
      <c r="AX348" s="1311"/>
      <c r="AY348" s="1311"/>
      <c r="AZ348" s="1311"/>
      <c r="BA348" s="1311"/>
      <c r="BB348" s="1311"/>
      <c r="BC348" s="1311"/>
      <c r="BD348" s="1311"/>
      <c r="BE348" s="1311"/>
      <c r="BF348" s="1311"/>
      <c r="BG348" s="1311"/>
      <c r="BH348" s="1311"/>
      <c r="BI348" s="1311"/>
      <c r="BJ348" s="1311"/>
      <c r="BK348" s="1311"/>
      <c r="BL348" s="1311"/>
      <c r="BM348" s="1311"/>
      <c r="BN348" s="1311"/>
      <c r="BO348" s="1311"/>
      <c r="BP348" s="1311"/>
      <c r="BQ348" s="1311"/>
      <c r="BR348" s="1311"/>
      <c r="BS348" s="1311"/>
      <c r="BT348" s="1311"/>
      <c r="BU348" s="1311"/>
      <c r="BV348" s="1311"/>
      <c r="BW348" s="1311"/>
      <c r="BX348" s="1311"/>
      <c r="BY348" s="1311"/>
      <c r="BZ348" s="1311"/>
      <c r="CA348" s="1311"/>
      <c r="CB348" s="1311"/>
      <c r="CC348" s="1311"/>
      <c r="CD348" s="1311"/>
      <c r="CE348" s="1311"/>
      <c r="CF348" s="1311"/>
    </row>
    <row r="349" spans="2:84" s="1344" customFormat="1">
      <c r="B349" s="1311"/>
      <c r="C349" s="1311"/>
      <c r="D349" s="1311"/>
      <c r="E349" s="1311"/>
      <c r="F349" s="1311"/>
      <c r="G349" s="1311"/>
      <c r="H349" s="1311"/>
      <c r="I349" s="1311"/>
      <c r="J349" s="1311"/>
      <c r="K349" s="1311"/>
      <c r="P349" s="204"/>
      <c r="Q349" s="1311"/>
      <c r="R349" s="1311"/>
      <c r="S349" s="1311"/>
      <c r="T349" s="1311"/>
      <c r="U349" s="1311"/>
      <c r="V349" s="1311"/>
      <c r="W349" s="1311"/>
      <c r="X349" s="1311"/>
      <c r="Y349" s="1311"/>
      <c r="Z349" s="1311"/>
      <c r="AA349" s="1311"/>
      <c r="AB349" s="1311"/>
      <c r="AC349" s="1311"/>
      <c r="AD349" s="1311"/>
      <c r="AE349" s="1311"/>
      <c r="AF349" s="1311"/>
      <c r="AG349" s="1311"/>
      <c r="AH349" s="1311"/>
      <c r="AI349" s="1311"/>
      <c r="AJ349" s="1311"/>
      <c r="AK349" s="1311"/>
      <c r="AL349" s="1311"/>
      <c r="AM349" s="1311"/>
      <c r="AN349" s="1311"/>
      <c r="AO349" s="1311"/>
      <c r="AP349" s="1311"/>
      <c r="AQ349" s="1311"/>
      <c r="AR349" s="1311"/>
      <c r="AS349" s="1311"/>
      <c r="AT349" s="1311"/>
      <c r="AU349" s="1311"/>
      <c r="AV349" s="1311"/>
      <c r="AW349" s="1311"/>
      <c r="AX349" s="1311"/>
      <c r="AY349" s="1311"/>
      <c r="AZ349" s="1311"/>
      <c r="BA349" s="1311"/>
      <c r="BB349" s="1311"/>
      <c r="BC349" s="1311"/>
      <c r="BD349" s="1311"/>
      <c r="BE349" s="1311"/>
      <c r="BF349" s="1311"/>
      <c r="BG349" s="1311"/>
      <c r="BH349" s="1311"/>
      <c r="BI349" s="1311"/>
      <c r="BJ349" s="1311"/>
      <c r="BK349" s="1311"/>
      <c r="BL349" s="1311"/>
      <c r="BM349" s="1311"/>
      <c r="BN349" s="1311"/>
      <c r="BO349" s="1311"/>
      <c r="BP349" s="1311"/>
      <c r="BQ349" s="1311"/>
      <c r="BR349" s="1311"/>
      <c r="BS349" s="1311"/>
      <c r="BT349" s="1311"/>
      <c r="BU349" s="1311"/>
      <c r="BV349" s="1311"/>
      <c r="BW349" s="1311"/>
      <c r="BX349" s="1311"/>
      <c r="BY349" s="1311"/>
      <c r="BZ349" s="1311"/>
      <c r="CA349" s="1311"/>
      <c r="CB349" s="1311"/>
      <c r="CC349" s="1311"/>
      <c r="CD349" s="1311"/>
      <c r="CE349" s="1311"/>
      <c r="CF349" s="1311"/>
    </row>
    <row r="350" spans="2:84" s="1344" customFormat="1">
      <c r="B350" s="1311"/>
      <c r="C350" s="1311"/>
      <c r="D350" s="1311"/>
      <c r="E350" s="1311"/>
      <c r="F350" s="1311"/>
      <c r="G350" s="1311"/>
      <c r="H350" s="1311"/>
      <c r="I350" s="1311"/>
      <c r="J350" s="1311"/>
      <c r="K350" s="1311"/>
      <c r="P350" s="204"/>
      <c r="Q350" s="1311"/>
      <c r="R350" s="1311"/>
      <c r="S350" s="1311"/>
      <c r="T350" s="1311"/>
      <c r="U350" s="1311"/>
      <c r="V350" s="1311"/>
      <c r="W350" s="1311"/>
      <c r="X350" s="1311"/>
      <c r="Y350" s="1311"/>
      <c r="Z350" s="1311"/>
      <c r="AA350" s="1311"/>
      <c r="AB350" s="1311"/>
      <c r="AC350" s="1311"/>
      <c r="AD350" s="1311"/>
      <c r="AE350" s="1311"/>
      <c r="AF350" s="1311"/>
      <c r="AG350" s="1311"/>
      <c r="AH350" s="1311"/>
      <c r="AI350" s="1311"/>
      <c r="AJ350" s="1311"/>
      <c r="AK350" s="1311"/>
      <c r="AL350" s="1311"/>
      <c r="AM350" s="1311"/>
      <c r="AN350" s="1311"/>
      <c r="AO350" s="1311"/>
      <c r="AP350" s="1311"/>
      <c r="AQ350" s="1311"/>
      <c r="AR350" s="1311"/>
      <c r="AS350" s="1311"/>
      <c r="AT350" s="1311"/>
      <c r="AU350" s="1311"/>
      <c r="AV350" s="1311"/>
      <c r="AW350" s="1311"/>
      <c r="AX350" s="1311"/>
      <c r="AY350" s="1311"/>
      <c r="AZ350" s="1311"/>
      <c r="BA350" s="1311"/>
      <c r="BB350" s="1311"/>
      <c r="BC350" s="1311"/>
      <c r="BD350" s="1311"/>
      <c r="BE350" s="1311"/>
      <c r="BF350" s="1311"/>
      <c r="BG350" s="1311"/>
      <c r="BH350" s="1311"/>
      <c r="BI350" s="1311"/>
      <c r="BJ350" s="1311"/>
      <c r="BK350" s="1311"/>
      <c r="BL350" s="1311"/>
      <c r="BM350" s="1311"/>
      <c r="BN350" s="1311"/>
      <c r="BO350" s="1311"/>
      <c r="BP350" s="1311"/>
      <c r="BQ350" s="1311"/>
      <c r="BR350" s="1311"/>
      <c r="BS350" s="1311"/>
      <c r="BT350" s="1311"/>
      <c r="BU350" s="1311"/>
      <c r="BV350" s="1311"/>
      <c r="BW350" s="1311"/>
      <c r="BX350" s="1311"/>
      <c r="BY350" s="1311"/>
      <c r="BZ350" s="1311"/>
      <c r="CA350" s="1311"/>
      <c r="CB350" s="1311"/>
      <c r="CC350" s="1311"/>
      <c r="CD350" s="1311"/>
      <c r="CE350" s="1311"/>
      <c r="CF350" s="1311"/>
    </row>
    <row r="351" spans="2:84" s="1344" customFormat="1">
      <c r="B351" s="1311"/>
      <c r="C351" s="1311"/>
      <c r="D351" s="1311"/>
      <c r="E351" s="1311"/>
      <c r="F351" s="1311"/>
      <c r="G351" s="1311"/>
      <c r="H351" s="1311"/>
      <c r="I351" s="1311"/>
      <c r="J351" s="1311"/>
      <c r="K351" s="1311"/>
      <c r="P351" s="204"/>
      <c r="Q351" s="1311"/>
      <c r="R351" s="1311"/>
      <c r="S351" s="1311"/>
      <c r="T351" s="1311"/>
      <c r="U351" s="1311"/>
      <c r="V351" s="1311"/>
      <c r="W351" s="1311"/>
      <c r="X351" s="1311"/>
      <c r="Y351" s="1311"/>
      <c r="Z351" s="1311"/>
      <c r="AA351" s="1311"/>
      <c r="AB351" s="1311"/>
      <c r="AC351" s="1311"/>
      <c r="AD351" s="1311"/>
      <c r="AE351" s="1311"/>
      <c r="AF351" s="1311"/>
      <c r="AG351" s="1311"/>
      <c r="AH351" s="1311"/>
      <c r="AI351" s="1311"/>
      <c r="AJ351" s="1311"/>
      <c r="AK351" s="1311"/>
      <c r="AL351" s="1311"/>
      <c r="AM351" s="1311"/>
      <c r="AN351" s="1311"/>
      <c r="AO351" s="1311"/>
      <c r="AP351" s="1311"/>
      <c r="AQ351" s="1311"/>
      <c r="AR351" s="1311"/>
      <c r="AS351" s="1311"/>
      <c r="AT351" s="1311"/>
      <c r="AU351" s="1311"/>
      <c r="AV351" s="1311"/>
      <c r="AW351" s="1311"/>
      <c r="AX351" s="1311"/>
      <c r="AY351" s="1311"/>
      <c r="AZ351" s="1311"/>
      <c r="BA351" s="1311"/>
      <c r="BB351" s="1311"/>
      <c r="BC351" s="1311"/>
      <c r="BD351" s="1311"/>
      <c r="BE351" s="1311"/>
      <c r="BF351" s="1311"/>
      <c r="BG351" s="1311"/>
      <c r="BH351" s="1311"/>
      <c r="BI351" s="1311"/>
      <c r="BJ351" s="1311"/>
      <c r="BK351" s="1311"/>
      <c r="BL351" s="1311"/>
      <c r="BM351" s="1311"/>
      <c r="BN351" s="1311"/>
      <c r="BO351" s="1311"/>
      <c r="BP351" s="1311"/>
      <c r="BQ351" s="1311"/>
      <c r="BR351" s="1311"/>
      <c r="BS351" s="1311"/>
      <c r="BT351" s="1311"/>
      <c r="BU351" s="1311"/>
      <c r="BV351" s="1311"/>
      <c r="BW351" s="1311"/>
      <c r="BX351" s="1311"/>
      <c r="BY351" s="1311"/>
      <c r="BZ351" s="1311"/>
      <c r="CA351" s="1311"/>
      <c r="CB351" s="1311"/>
      <c r="CC351" s="1311"/>
      <c r="CD351" s="1311"/>
      <c r="CE351" s="1311"/>
      <c r="CF351" s="1311"/>
    </row>
    <row r="352" spans="2:84" s="1344" customFormat="1">
      <c r="B352" s="1311"/>
      <c r="C352" s="1311"/>
      <c r="D352" s="1311"/>
      <c r="E352" s="1311"/>
      <c r="F352" s="1311"/>
      <c r="G352" s="1311"/>
      <c r="H352" s="1311"/>
      <c r="I352" s="1311"/>
      <c r="J352" s="1311"/>
      <c r="K352" s="1311"/>
      <c r="P352" s="204"/>
      <c r="Q352" s="1311"/>
      <c r="R352" s="1311"/>
      <c r="S352" s="1311"/>
      <c r="T352" s="1311"/>
      <c r="U352" s="1311"/>
      <c r="V352" s="1311"/>
      <c r="W352" s="1311"/>
      <c r="X352" s="1311"/>
      <c r="Y352" s="1311"/>
      <c r="Z352" s="1311"/>
      <c r="AA352" s="1311"/>
      <c r="AB352" s="1311"/>
      <c r="AC352" s="1311"/>
      <c r="AD352" s="1311"/>
      <c r="AE352" s="1311"/>
      <c r="AF352" s="1311"/>
      <c r="AG352" s="1311"/>
      <c r="AH352" s="1311"/>
      <c r="AI352" s="1311"/>
      <c r="AJ352" s="1311"/>
      <c r="AK352" s="1311"/>
      <c r="AL352" s="1311"/>
      <c r="AM352" s="1311"/>
      <c r="AN352" s="1311"/>
      <c r="AO352" s="1311"/>
      <c r="AP352" s="1311"/>
      <c r="AQ352" s="1311"/>
      <c r="AR352" s="1311"/>
      <c r="AS352" s="1311"/>
      <c r="AT352" s="1311"/>
      <c r="AU352" s="1311"/>
      <c r="AV352" s="1311"/>
      <c r="AW352" s="1311"/>
      <c r="AX352" s="1311"/>
      <c r="AY352" s="1311"/>
      <c r="AZ352" s="1311"/>
      <c r="BA352" s="1311"/>
      <c r="BB352" s="1311"/>
      <c r="BC352" s="1311"/>
      <c r="BD352" s="1311"/>
      <c r="BE352" s="1311"/>
      <c r="BF352" s="1311"/>
      <c r="BG352" s="1311"/>
      <c r="BH352" s="1311"/>
      <c r="BI352" s="1311"/>
      <c r="BJ352" s="1311"/>
      <c r="BK352" s="1311"/>
      <c r="BL352" s="1311"/>
      <c r="BM352" s="1311"/>
      <c r="BN352" s="1311"/>
      <c r="BO352" s="1311"/>
      <c r="BP352" s="1311"/>
      <c r="BQ352" s="1311"/>
      <c r="BR352" s="1311"/>
      <c r="BS352" s="1311"/>
      <c r="BT352" s="1311"/>
      <c r="BU352" s="1311"/>
      <c r="BV352" s="1311"/>
      <c r="BW352" s="1311"/>
      <c r="BX352" s="1311"/>
      <c r="BY352" s="1311"/>
      <c r="BZ352" s="1311"/>
      <c r="CA352" s="1311"/>
      <c r="CB352" s="1311"/>
      <c r="CC352" s="1311"/>
      <c r="CD352" s="1311"/>
      <c r="CE352" s="1311"/>
      <c r="CF352" s="1311"/>
    </row>
    <row r="353" spans="2:84" s="1344" customFormat="1">
      <c r="B353" s="1311"/>
      <c r="C353" s="1311"/>
      <c r="D353" s="1311"/>
      <c r="E353" s="1311"/>
      <c r="F353" s="1311"/>
      <c r="G353" s="1311"/>
      <c r="H353" s="1311"/>
      <c r="I353" s="1311"/>
      <c r="J353" s="1311"/>
      <c r="K353" s="1311"/>
      <c r="P353" s="204"/>
      <c r="Q353" s="1311"/>
      <c r="R353" s="1311"/>
      <c r="S353" s="1311"/>
      <c r="T353" s="1311"/>
      <c r="U353" s="1311"/>
      <c r="V353" s="1311"/>
      <c r="W353" s="1311"/>
      <c r="X353" s="1311"/>
      <c r="Y353" s="1311"/>
      <c r="Z353" s="1311"/>
      <c r="AA353" s="1311"/>
      <c r="AB353" s="1311"/>
      <c r="AC353" s="1311"/>
      <c r="AD353" s="1311"/>
      <c r="AE353" s="1311"/>
      <c r="AF353" s="1311"/>
      <c r="AG353" s="1311"/>
      <c r="AH353" s="1311"/>
      <c r="AI353" s="1311"/>
      <c r="AJ353" s="1311"/>
      <c r="AK353" s="1311"/>
      <c r="AL353" s="1311"/>
      <c r="AM353" s="1311"/>
      <c r="AN353" s="1311"/>
      <c r="AO353" s="1311"/>
      <c r="AP353" s="1311"/>
      <c r="AQ353" s="1311"/>
      <c r="AR353" s="1311"/>
      <c r="AS353" s="1311"/>
      <c r="AT353" s="1311"/>
      <c r="AU353" s="1311"/>
      <c r="AV353" s="1311"/>
      <c r="AW353" s="1311"/>
      <c r="AX353" s="1311"/>
      <c r="AY353" s="1311"/>
      <c r="AZ353" s="1311"/>
      <c r="BA353" s="1311"/>
      <c r="BB353" s="1311"/>
      <c r="BC353" s="1311"/>
      <c r="BD353" s="1311"/>
      <c r="BE353" s="1311"/>
      <c r="BF353" s="1311"/>
      <c r="BG353" s="1311"/>
      <c r="BH353" s="1311"/>
      <c r="BI353" s="1311"/>
      <c r="BJ353" s="1311"/>
      <c r="BK353" s="1311"/>
      <c r="BL353" s="1311"/>
      <c r="BM353" s="1311"/>
      <c r="BN353" s="1311"/>
      <c r="BO353" s="1311"/>
      <c r="BP353" s="1311"/>
      <c r="BQ353" s="1311"/>
      <c r="BR353" s="1311"/>
      <c r="BS353" s="1311"/>
      <c r="BT353" s="1311"/>
      <c r="BU353" s="1311"/>
      <c r="BV353" s="1311"/>
      <c r="BW353" s="1311"/>
      <c r="BX353" s="1311"/>
      <c r="BY353" s="1311"/>
      <c r="BZ353" s="1311"/>
      <c r="CA353" s="1311"/>
      <c r="CB353" s="1311"/>
      <c r="CC353" s="1311"/>
      <c r="CD353" s="1311"/>
      <c r="CE353" s="1311"/>
      <c r="CF353" s="1311"/>
    </row>
    <row r="354" spans="2:84" s="1344" customFormat="1">
      <c r="B354" s="1311"/>
      <c r="C354" s="1311"/>
      <c r="D354" s="1311"/>
      <c r="E354" s="1311"/>
      <c r="F354" s="1311"/>
      <c r="G354" s="1311"/>
      <c r="H354" s="1311"/>
      <c r="I354" s="1311"/>
      <c r="J354" s="1311"/>
      <c r="K354" s="1311"/>
      <c r="P354" s="204"/>
      <c r="Q354" s="1311"/>
      <c r="R354" s="1311"/>
      <c r="S354" s="1311"/>
      <c r="T354" s="1311"/>
      <c r="U354" s="1311"/>
      <c r="V354" s="1311"/>
      <c r="W354" s="1311"/>
      <c r="X354" s="1311"/>
      <c r="Y354" s="1311"/>
      <c r="Z354" s="1311"/>
      <c r="AA354" s="1311"/>
      <c r="AB354" s="1311"/>
      <c r="AC354" s="1311"/>
      <c r="AD354" s="1311"/>
      <c r="AE354" s="1311"/>
      <c r="AF354" s="1311"/>
      <c r="AG354" s="1311"/>
      <c r="AH354" s="1311"/>
      <c r="AI354" s="1311"/>
      <c r="AJ354" s="1311"/>
      <c r="AK354" s="1311"/>
      <c r="AL354" s="1311"/>
      <c r="AM354" s="1311"/>
      <c r="AN354" s="1311"/>
      <c r="AO354" s="1311"/>
      <c r="AP354" s="1311"/>
      <c r="AQ354" s="1311"/>
      <c r="AR354" s="1311"/>
      <c r="AS354" s="1311"/>
      <c r="AT354" s="1311"/>
      <c r="AU354" s="1311"/>
      <c r="AV354" s="1311"/>
      <c r="AW354" s="1311"/>
      <c r="AX354" s="1311"/>
      <c r="AY354" s="1311"/>
      <c r="AZ354" s="1311"/>
      <c r="BA354" s="1311"/>
      <c r="BB354" s="1311"/>
      <c r="BC354" s="1311"/>
      <c r="BD354" s="1311"/>
      <c r="BE354" s="1311"/>
      <c r="BF354" s="1311"/>
      <c r="BG354" s="1311"/>
      <c r="BH354" s="1311"/>
      <c r="BI354" s="1311"/>
      <c r="BJ354" s="1311"/>
      <c r="BK354" s="1311"/>
      <c r="BL354" s="1311"/>
      <c r="BM354" s="1311"/>
      <c r="BN354" s="1311"/>
      <c r="BO354" s="1311"/>
      <c r="BP354" s="1311"/>
      <c r="BQ354" s="1311"/>
      <c r="BR354" s="1311"/>
      <c r="BS354" s="1311"/>
      <c r="BT354" s="1311"/>
      <c r="BU354" s="1311"/>
      <c r="BV354" s="1311"/>
      <c r="BW354" s="1311"/>
      <c r="BX354" s="1311"/>
      <c r="BY354" s="1311"/>
      <c r="BZ354" s="1311"/>
      <c r="CA354" s="1311"/>
      <c r="CB354" s="1311"/>
      <c r="CC354" s="1311"/>
      <c r="CD354" s="1311"/>
      <c r="CE354" s="1311"/>
      <c r="CF354" s="1311"/>
    </row>
    <row r="355" spans="2:84" s="1344" customFormat="1">
      <c r="B355" s="1311"/>
      <c r="C355" s="1311"/>
      <c r="D355" s="1311"/>
      <c r="E355" s="1311"/>
      <c r="F355" s="1311"/>
      <c r="G355" s="1311"/>
      <c r="H355" s="1311"/>
      <c r="I355" s="1311"/>
      <c r="J355" s="1311"/>
      <c r="K355" s="1311"/>
      <c r="P355" s="204"/>
      <c r="Q355" s="1311"/>
      <c r="R355" s="1311"/>
      <c r="S355" s="1311"/>
      <c r="T355" s="1311"/>
      <c r="U355" s="1311"/>
      <c r="V355" s="1311"/>
      <c r="W355" s="1311"/>
      <c r="X355" s="1311"/>
      <c r="Y355" s="1311"/>
      <c r="Z355" s="1311"/>
      <c r="AA355" s="1311"/>
      <c r="AB355" s="1311"/>
      <c r="AC355" s="1311"/>
      <c r="AD355" s="1311"/>
      <c r="AE355" s="1311"/>
      <c r="AF355" s="1311"/>
      <c r="AG355" s="1311"/>
      <c r="AH355" s="1311"/>
      <c r="AI355" s="1311"/>
      <c r="AJ355" s="1311"/>
      <c r="AK355" s="1311"/>
      <c r="AL355" s="1311"/>
      <c r="AM355" s="1311"/>
      <c r="AN355" s="1311"/>
      <c r="AO355" s="1311"/>
      <c r="AP355" s="1311"/>
      <c r="AQ355" s="1311"/>
      <c r="AR355" s="1311"/>
      <c r="AS355" s="1311"/>
      <c r="AT355" s="1311"/>
      <c r="AU355" s="1311"/>
      <c r="AV355" s="1311"/>
      <c r="AW355" s="1311"/>
      <c r="AX355" s="1311"/>
      <c r="AY355" s="1311"/>
      <c r="AZ355" s="1311"/>
      <c r="BA355" s="1311"/>
      <c r="BB355" s="1311"/>
      <c r="BC355" s="1311"/>
      <c r="BD355" s="1311"/>
      <c r="BE355" s="1311"/>
      <c r="BF355" s="1311"/>
      <c r="BG355" s="1311"/>
      <c r="BH355" s="1311"/>
      <c r="BI355" s="1311"/>
      <c r="BJ355" s="1311"/>
      <c r="BK355" s="1311"/>
      <c r="BL355" s="1311"/>
      <c r="BM355" s="1311"/>
      <c r="BN355" s="1311"/>
      <c r="BO355" s="1311"/>
      <c r="BP355" s="1311"/>
      <c r="BQ355" s="1311"/>
      <c r="BR355" s="1311"/>
      <c r="BS355" s="1311"/>
      <c r="BT355" s="1311"/>
      <c r="BU355" s="1311"/>
      <c r="BV355" s="1311"/>
      <c r="BW355" s="1311"/>
      <c r="BX355" s="1311"/>
      <c r="BY355" s="1311"/>
      <c r="BZ355" s="1311"/>
      <c r="CA355" s="1311"/>
      <c r="CB355" s="1311"/>
      <c r="CC355" s="1311"/>
      <c r="CD355" s="1311"/>
      <c r="CE355" s="1311"/>
      <c r="CF355" s="1311"/>
    </row>
    <row r="356" spans="2:84" s="1344" customFormat="1">
      <c r="B356" s="1311"/>
      <c r="C356" s="1311"/>
      <c r="D356" s="1311"/>
      <c r="E356" s="1311"/>
      <c r="F356" s="1311"/>
      <c r="G356" s="1311"/>
      <c r="H356" s="1311"/>
      <c r="I356" s="1311"/>
      <c r="J356" s="1311"/>
      <c r="K356" s="1311"/>
      <c r="P356" s="204"/>
      <c r="Q356" s="1311"/>
      <c r="R356" s="1311"/>
      <c r="S356" s="1311"/>
      <c r="T356" s="1311"/>
      <c r="U356" s="1311"/>
      <c r="V356" s="1311"/>
      <c r="W356" s="1311"/>
      <c r="X356" s="1311"/>
      <c r="Y356" s="1311"/>
      <c r="Z356" s="1311"/>
      <c r="AA356" s="1311"/>
      <c r="AB356" s="1311"/>
      <c r="AC356" s="1311"/>
      <c r="AD356" s="1311"/>
      <c r="AE356" s="1311"/>
      <c r="AF356" s="1311"/>
      <c r="AG356" s="1311"/>
      <c r="AH356" s="1311"/>
      <c r="AI356" s="1311"/>
      <c r="AJ356" s="1311"/>
      <c r="AK356" s="1311"/>
      <c r="AL356" s="1311"/>
      <c r="AM356" s="1311"/>
      <c r="AN356" s="1311"/>
      <c r="AO356" s="1311"/>
      <c r="AP356" s="1311"/>
      <c r="AQ356" s="1311"/>
      <c r="AR356" s="1311"/>
      <c r="AS356" s="1311"/>
      <c r="AT356" s="1311"/>
      <c r="AU356" s="1311"/>
      <c r="AV356" s="1311"/>
      <c r="AW356" s="1311"/>
      <c r="AX356" s="1311"/>
      <c r="AY356" s="1311"/>
      <c r="AZ356" s="1311"/>
      <c r="BA356" s="1311"/>
      <c r="BB356" s="1311"/>
      <c r="BC356" s="1311"/>
      <c r="BD356" s="1311"/>
      <c r="BE356" s="1311"/>
      <c r="BF356" s="1311"/>
      <c r="BG356" s="1311"/>
      <c r="BH356" s="1311"/>
      <c r="BI356" s="1311"/>
      <c r="BJ356" s="1311"/>
      <c r="BK356" s="1311"/>
      <c r="BL356" s="1311"/>
      <c r="BM356" s="1311"/>
      <c r="BN356" s="1311"/>
      <c r="BO356" s="1311"/>
      <c r="BP356" s="1311"/>
      <c r="BQ356" s="1311"/>
      <c r="BR356" s="1311"/>
      <c r="BS356" s="1311"/>
      <c r="BT356" s="1311"/>
      <c r="BU356" s="1311"/>
      <c r="BV356" s="1311"/>
      <c r="BW356" s="1311"/>
      <c r="BX356" s="1311"/>
      <c r="BY356" s="1311"/>
      <c r="BZ356" s="1311"/>
      <c r="CA356" s="1311"/>
      <c r="CB356" s="1311"/>
      <c r="CC356" s="1311"/>
      <c r="CD356" s="1311"/>
      <c r="CE356" s="1311"/>
      <c r="CF356" s="1311"/>
    </row>
    <row r="357" spans="2:84" s="1344" customFormat="1">
      <c r="B357" s="1311"/>
      <c r="C357" s="1311"/>
      <c r="D357" s="1311"/>
      <c r="E357" s="1311"/>
      <c r="F357" s="1311"/>
      <c r="G357" s="1311"/>
      <c r="H357" s="1311"/>
      <c r="I357" s="1311"/>
      <c r="J357" s="1311"/>
      <c r="K357" s="1311"/>
      <c r="P357" s="204"/>
      <c r="Q357" s="1311"/>
      <c r="R357" s="1311"/>
      <c r="S357" s="1311"/>
      <c r="T357" s="1311"/>
      <c r="U357" s="1311"/>
      <c r="V357" s="1311"/>
      <c r="W357" s="1311"/>
      <c r="X357" s="1311"/>
      <c r="Y357" s="1311"/>
      <c r="Z357" s="1311"/>
      <c r="AA357" s="1311"/>
      <c r="AB357" s="1311"/>
      <c r="AC357" s="1311"/>
      <c r="AD357" s="1311"/>
      <c r="AE357" s="1311"/>
      <c r="AF357" s="1311"/>
      <c r="AG357" s="1311"/>
      <c r="AH357" s="1311"/>
      <c r="AI357" s="1311"/>
      <c r="AJ357" s="1311"/>
      <c r="AK357" s="1311"/>
      <c r="AL357" s="1311"/>
      <c r="AM357" s="1311"/>
      <c r="AN357" s="1311"/>
      <c r="AO357" s="1311"/>
      <c r="AP357" s="1311"/>
      <c r="AQ357" s="1311"/>
      <c r="AR357" s="1311"/>
      <c r="AS357" s="1311"/>
      <c r="AT357" s="1311"/>
      <c r="AU357" s="1311"/>
      <c r="AV357" s="1311"/>
      <c r="AW357" s="1311"/>
      <c r="AX357" s="1311"/>
      <c r="AY357" s="1311"/>
      <c r="AZ357" s="1311"/>
      <c r="BA357" s="1311"/>
      <c r="BB357" s="1311"/>
      <c r="BC357" s="1311"/>
      <c r="BD357" s="1311"/>
      <c r="BE357" s="1311"/>
      <c r="BF357" s="1311"/>
      <c r="BG357" s="1311"/>
      <c r="BH357" s="1311"/>
      <c r="BI357" s="1311"/>
      <c r="BJ357" s="1311"/>
      <c r="BK357" s="1311"/>
      <c r="BL357" s="1311"/>
      <c r="BM357" s="1311"/>
      <c r="BN357" s="1311"/>
      <c r="BO357" s="1311"/>
      <c r="BP357" s="1311"/>
      <c r="BQ357" s="1311"/>
      <c r="BR357" s="1311"/>
      <c r="BS357" s="1311"/>
      <c r="BT357" s="1311"/>
      <c r="BU357" s="1311"/>
      <c r="BV357" s="1311"/>
      <c r="BW357" s="1311"/>
      <c r="BX357" s="1311"/>
      <c r="BY357" s="1311"/>
      <c r="BZ357" s="1311"/>
      <c r="CA357" s="1311"/>
      <c r="CB357" s="1311"/>
      <c r="CC357" s="1311"/>
      <c r="CD357" s="1311"/>
      <c r="CE357" s="1311"/>
      <c r="CF357" s="1311"/>
    </row>
    <row r="358" spans="2:84" s="1344" customFormat="1">
      <c r="B358" s="1311"/>
      <c r="C358" s="1311"/>
      <c r="D358" s="1311"/>
      <c r="E358" s="1311"/>
      <c r="F358" s="1311"/>
      <c r="G358" s="1311"/>
      <c r="H358" s="1311"/>
      <c r="I358" s="1311"/>
      <c r="J358" s="1311"/>
      <c r="K358" s="1311"/>
      <c r="P358" s="204"/>
      <c r="Q358" s="1311"/>
      <c r="R358" s="1311"/>
      <c r="S358" s="1311"/>
      <c r="T358" s="1311"/>
      <c r="U358" s="1311"/>
      <c r="V358" s="1311"/>
      <c r="W358" s="1311"/>
      <c r="X358" s="1311"/>
      <c r="Y358" s="1311"/>
      <c r="Z358" s="1311"/>
      <c r="AA358" s="1311"/>
      <c r="AB358" s="1311"/>
      <c r="AC358" s="1311"/>
      <c r="AD358" s="1311"/>
      <c r="AE358" s="1311"/>
      <c r="AF358" s="1311"/>
      <c r="AG358" s="1311"/>
      <c r="AH358" s="1311"/>
      <c r="AI358" s="1311"/>
      <c r="AJ358" s="1311"/>
      <c r="AK358" s="1311"/>
      <c r="AL358" s="1311"/>
      <c r="AM358" s="1311"/>
      <c r="AN358" s="1311"/>
      <c r="AO358" s="1311"/>
      <c r="AP358" s="1311"/>
      <c r="AQ358" s="1311"/>
      <c r="AR358" s="1311"/>
      <c r="AS358" s="1311"/>
      <c r="AT358" s="1311"/>
      <c r="AU358" s="1311"/>
      <c r="AV358" s="1311"/>
      <c r="AW358" s="1311"/>
      <c r="AX358" s="1311"/>
      <c r="AY358" s="1311"/>
      <c r="AZ358" s="1311"/>
      <c r="BA358" s="1311"/>
      <c r="BB358" s="1311"/>
      <c r="BC358" s="1311"/>
      <c r="BD358" s="1311"/>
      <c r="BE358" s="1311"/>
      <c r="BF358" s="1311"/>
      <c r="BG358" s="1311"/>
      <c r="BH358" s="1311"/>
      <c r="BI358" s="1311"/>
      <c r="BJ358" s="1311"/>
      <c r="BK358" s="1311"/>
      <c r="BL358" s="1311"/>
      <c r="BM358" s="1311"/>
      <c r="BN358" s="1311"/>
      <c r="BO358" s="1311"/>
      <c r="BP358" s="1311"/>
      <c r="BQ358" s="1311"/>
      <c r="BR358" s="1311"/>
      <c r="BS358" s="1311"/>
      <c r="BT358" s="1311"/>
      <c r="BU358" s="1311"/>
      <c r="BV358" s="1311"/>
      <c r="BW358" s="1311"/>
      <c r="BX358" s="1311"/>
      <c r="BY358" s="1311"/>
      <c r="BZ358" s="1311"/>
      <c r="CA358" s="1311"/>
      <c r="CB358" s="1311"/>
      <c r="CC358" s="1311"/>
      <c r="CD358" s="1311"/>
      <c r="CE358" s="1311"/>
      <c r="CF358" s="1311"/>
    </row>
    <row r="359" spans="2:84" s="1344" customFormat="1">
      <c r="B359" s="1311"/>
      <c r="C359" s="1311"/>
      <c r="D359" s="1311"/>
      <c r="E359" s="1311"/>
      <c r="F359" s="1311"/>
      <c r="G359" s="1311"/>
      <c r="H359" s="1311"/>
      <c r="I359" s="1311"/>
      <c r="J359" s="1311"/>
      <c r="K359" s="1311"/>
      <c r="P359" s="204"/>
      <c r="Q359" s="1311"/>
      <c r="R359" s="1311"/>
      <c r="S359" s="1311"/>
      <c r="T359" s="1311"/>
      <c r="U359" s="1311"/>
      <c r="V359" s="1311"/>
      <c r="W359" s="1311"/>
      <c r="X359" s="1311"/>
      <c r="Y359" s="1311"/>
      <c r="Z359" s="1311"/>
      <c r="AA359" s="1311"/>
      <c r="AB359" s="1311"/>
      <c r="AC359" s="1311"/>
      <c r="AD359" s="1311"/>
      <c r="AE359" s="1311"/>
      <c r="AF359" s="1311"/>
      <c r="AG359" s="1311"/>
      <c r="AH359" s="1311"/>
      <c r="AI359" s="1311"/>
      <c r="AJ359" s="1311"/>
      <c r="AK359" s="1311"/>
      <c r="AL359" s="1311"/>
      <c r="AM359" s="1311"/>
      <c r="AN359" s="1311"/>
      <c r="AO359" s="1311"/>
      <c r="AP359" s="1311"/>
      <c r="AQ359" s="1311"/>
      <c r="AR359" s="1311"/>
      <c r="AS359" s="1311"/>
      <c r="AT359" s="1311"/>
      <c r="AU359" s="1311"/>
      <c r="AV359" s="1311"/>
      <c r="AW359" s="1311"/>
      <c r="AX359" s="1311"/>
      <c r="AY359" s="1311"/>
      <c r="AZ359" s="1311"/>
      <c r="BA359" s="1311"/>
      <c r="BB359" s="1311"/>
      <c r="BC359" s="1311"/>
      <c r="BD359" s="1311"/>
      <c r="BE359" s="1311"/>
      <c r="BF359" s="1311"/>
      <c r="BG359" s="1311"/>
      <c r="BH359" s="1311"/>
      <c r="BI359" s="1311"/>
      <c r="BJ359" s="1311"/>
      <c r="BK359" s="1311"/>
      <c r="BL359" s="1311"/>
      <c r="BM359" s="1311"/>
      <c r="BN359" s="1311"/>
      <c r="BO359" s="1311"/>
      <c r="BP359" s="1311"/>
      <c r="BQ359" s="1311"/>
      <c r="BR359" s="1311"/>
      <c r="BS359" s="1311"/>
      <c r="BT359" s="1311"/>
      <c r="BU359" s="1311"/>
      <c r="BV359" s="1311"/>
      <c r="BW359" s="1311"/>
      <c r="BX359" s="1311"/>
      <c r="BY359" s="1311"/>
      <c r="BZ359" s="1311"/>
      <c r="CA359" s="1311"/>
      <c r="CB359" s="1311"/>
      <c r="CC359" s="1311"/>
      <c r="CD359" s="1311"/>
      <c r="CE359" s="1311"/>
      <c r="CF359" s="1311"/>
    </row>
    <row r="360" spans="2:84" s="1344" customFormat="1">
      <c r="B360" s="1311"/>
      <c r="C360" s="1311"/>
      <c r="D360" s="1311"/>
      <c r="E360" s="1311"/>
      <c r="F360" s="1311"/>
      <c r="G360" s="1311"/>
      <c r="H360" s="1311"/>
      <c r="I360" s="1311"/>
      <c r="J360" s="1311"/>
      <c r="K360" s="1311"/>
      <c r="P360" s="204"/>
      <c r="Q360" s="1311"/>
      <c r="R360" s="1311"/>
      <c r="S360" s="1311"/>
      <c r="T360" s="1311"/>
      <c r="U360" s="1311"/>
      <c r="V360" s="1311"/>
      <c r="W360" s="1311"/>
      <c r="X360" s="1311"/>
      <c r="Y360" s="1311"/>
      <c r="Z360" s="1311"/>
      <c r="AA360" s="1311"/>
      <c r="AB360" s="1311"/>
      <c r="AC360" s="1311"/>
      <c r="AD360" s="1311"/>
      <c r="AE360" s="1311"/>
      <c r="AF360" s="1311"/>
      <c r="AG360" s="1311"/>
      <c r="AH360" s="1311"/>
      <c r="AI360" s="1311"/>
      <c r="AJ360" s="1311"/>
      <c r="AK360" s="1311"/>
      <c r="AL360" s="1311"/>
      <c r="AM360" s="1311"/>
      <c r="AN360" s="1311"/>
      <c r="AO360" s="1311"/>
      <c r="AP360" s="1311"/>
      <c r="AQ360" s="1311"/>
      <c r="AR360" s="1311"/>
      <c r="AS360" s="1311"/>
      <c r="AT360" s="1311"/>
      <c r="AU360" s="1311"/>
      <c r="AV360" s="1311"/>
      <c r="AW360" s="1311"/>
      <c r="AX360" s="1311"/>
      <c r="AY360" s="1311"/>
      <c r="AZ360" s="1311"/>
      <c r="BA360" s="1311"/>
      <c r="BB360" s="1311"/>
      <c r="BC360" s="1311"/>
      <c r="BD360" s="1311"/>
      <c r="BE360" s="1311"/>
      <c r="BF360" s="1311"/>
      <c r="BG360" s="1311"/>
      <c r="BH360" s="1311"/>
      <c r="BI360" s="1311"/>
      <c r="BJ360" s="1311"/>
      <c r="BK360" s="1311"/>
      <c r="BL360" s="1311"/>
      <c r="BM360" s="1311"/>
      <c r="BN360" s="1311"/>
      <c r="BO360" s="1311"/>
      <c r="BP360" s="1311"/>
      <c r="BQ360" s="1311"/>
      <c r="BR360" s="1311"/>
      <c r="BS360" s="1311"/>
      <c r="BT360" s="1311"/>
      <c r="BU360" s="1311"/>
      <c r="BV360" s="1311"/>
      <c r="BW360" s="1311"/>
      <c r="BX360" s="1311"/>
      <c r="BY360" s="1311"/>
      <c r="BZ360" s="1311"/>
      <c r="CA360" s="1311"/>
      <c r="CB360" s="1311"/>
      <c r="CC360" s="1311"/>
      <c r="CD360" s="1311"/>
      <c r="CE360" s="1311"/>
      <c r="CF360" s="1311"/>
    </row>
    <row r="361" spans="2:84" s="1344" customFormat="1">
      <c r="B361" s="1311"/>
      <c r="C361" s="1311"/>
      <c r="D361" s="1311"/>
      <c r="E361" s="1311"/>
      <c r="F361" s="1311"/>
      <c r="G361" s="1311"/>
      <c r="H361" s="1311"/>
      <c r="I361" s="1311"/>
      <c r="J361" s="1311"/>
      <c r="K361" s="1311"/>
      <c r="P361" s="204"/>
      <c r="Q361" s="1311"/>
      <c r="R361" s="1311"/>
      <c r="S361" s="1311"/>
      <c r="T361" s="1311"/>
      <c r="U361" s="1311"/>
      <c r="V361" s="1311"/>
      <c r="W361" s="1311"/>
      <c r="X361" s="1311"/>
      <c r="Y361" s="1311"/>
      <c r="Z361" s="1311"/>
      <c r="AA361" s="1311"/>
      <c r="AB361" s="1311"/>
      <c r="AC361" s="1311"/>
      <c r="AD361" s="1311"/>
      <c r="AE361" s="1311"/>
      <c r="AF361" s="1311"/>
      <c r="AG361" s="1311"/>
      <c r="AH361" s="1311"/>
      <c r="AI361" s="1311"/>
      <c r="AJ361" s="1311"/>
      <c r="AK361" s="1311"/>
      <c r="AL361" s="1311"/>
      <c r="AM361" s="1311"/>
      <c r="AN361" s="1311"/>
      <c r="AO361" s="1311"/>
      <c r="AP361" s="1311"/>
      <c r="AQ361" s="1311"/>
      <c r="AR361" s="1311"/>
      <c r="AS361" s="1311"/>
      <c r="AT361" s="1311"/>
      <c r="AU361" s="1311"/>
      <c r="AV361" s="1311"/>
      <c r="AW361" s="1311"/>
      <c r="AX361" s="1311"/>
      <c r="AY361" s="1311"/>
      <c r="AZ361" s="1311"/>
      <c r="BA361" s="1311"/>
      <c r="BB361" s="1311"/>
      <c r="BC361" s="1311"/>
      <c r="BD361" s="1311"/>
      <c r="BE361" s="1311"/>
      <c r="BF361" s="1311"/>
      <c r="BG361" s="1311"/>
      <c r="BH361" s="1311"/>
      <c r="BI361" s="1311"/>
      <c r="BJ361" s="1311"/>
      <c r="BK361" s="1311"/>
      <c r="BL361" s="1311"/>
      <c r="BM361" s="1311"/>
      <c r="BN361" s="1311"/>
      <c r="BO361" s="1311"/>
      <c r="BP361" s="1311"/>
      <c r="BQ361" s="1311"/>
      <c r="BR361" s="1311"/>
      <c r="BS361" s="1311"/>
      <c r="BT361" s="1311"/>
      <c r="BU361" s="1311"/>
      <c r="BV361" s="1311"/>
      <c r="BW361" s="1311"/>
      <c r="BX361" s="1311"/>
      <c r="BY361" s="1311"/>
      <c r="BZ361" s="1311"/>
      <c r="CA361" s="1311"/>
      <c r="CB361" s="1311"/>
      <c r="CC361" s="1311"/>
      <c r="CD361" s="1311"/>
      <c r="CE361" s="1311"/>
      <c r="CF361" s="1311"/>
    </row>
    <row r="362" spans="2:84" s="1344" customFormat="1">
      <c r="B362" s="1311"/>
      <c r="C362" s="1311"/>
      <c r="D362" s="1311"/>
      <c r="E362" s="1311"/>
      <c r="F362" s="1311"/>
      <c r="G362" s="1311"/>
      <c r="H362" s="1311"/>
      <c r="I362" s="1311"/>
      <c r="J362" s="1311"/>
      <c r="K362" s="1311"/>
      <c r="P362" s="204"/>
      <c r="Q362" s="1311"/>
      <c r="R362" s="1311"/>
      <c r="S362" s="1311"/>
      <c r="T362" s="1311"/>
      <c r="U362" s="1311"/>
      <c r="V362" s="1311"/>
      <c r="W362" s="1311"/>
      <c r="X362" s="1311"/>
      <c r="Y362" s="1311"/>
      <c r="Z362" s="1311"/>
      <c r="AA362" s="1311"/>
      <c r="AB362" s="1311"/>
      <c r="AC362" s="1311"/>
      <c r="AD362" s="1311"/>
      <c r="AE362" s="1311"/>
      <c r="AF362" s="1311"/>
      <c r="AG362" s="1311"/>
      <c r="AH362" s="1311"/>
      <c r="AI362" s="1311"/>
      <c r="AJ362" s="1311"/>
      <c r="AK362" s="1311"/>
      <c r="AL362" s="1311"/>
      <c r="AM362" s="1311"/>
      <c r="AN362" s="1311"/>
      <c r="AO362" s="1311"/>
      <c r="AP362" s="1311"/>
      <c r="AQ362" s="1311"/>
      <c r="AR362" s="1311"/>
      <c r="AS362" s="1311"/>
      <c r="AT362" s="1311"/>
      <c r="AU362" s="1311"/>
      <c r="AV362" s="1311"/>
      <c r="AW362" s="1311"/>
      <c r="AX362" s="1311"/>
      <c r="AY362" s="1311"/>
      <c r="AZ362" s="1311"/>
      <c r="BA362" s="1311"/>
      <c r="BB362" s="1311"/>
      <c r="BC362" s="1311"/>
      <c r="BD362" s="1311"/>
      <c r="BE362" s="1311"/>
      <c r="BF362" s="1311"/>
      <c r="BG362" s="1311"/>
      <c r="BH362" s="1311"/>
      <c r="BI362" s="1311"/>
      <c r="BJ362" s="1311"/>
      <c r="BK362" s="1311"/>
      <c r="BL362" s="1311"/>
      <c r="BM362" s="1311"/>
      <c r="BN362" s="1311"/>
      <c r="BO362" s="1311"/>
      <c r="BP362" s="1311"/>
      <c r="BQ362" s="1311"/>
      <c r="BR362" s="1311"/>
      <c r="BS362" s="1311"/>
      <c r="BT362" s="1311"/>
      <c r="BU362" s="1311"/>
      <c r="BV362" s="1311"/>
      <c r="BW362" s="1311"/>
      <c r="BX362" s="1311"/>
      <c r="BY362" s="1311"/>
      <c r="BZ362" s="1311"/>
      <c r="CA362" s="1311"/>
      <c r="CB362" s="1311"/>
      <c r="CC362" s="1311"/>
      <c r="CD362" s="1311"/>
      <c r="CE362" s="1311"/>
      <c r="CF362" s="1311"/>
    </row>
    <row r="363" spans="2:84" s="1344" customFormat="1">
      <c r="B363" s="1311"/>
      <c r="C363" s="1311"/>
      <c r="D363" s="1311"/>
      <c r="E363" s="1311"/>
      <c r="F363" s="1311"/>
      <c r="G363" s="1311"/>
      <c r="H363" s="1311"/>
      <c r="I363" s="1311"/>
      <c r="J363" s="1311"/>
      <c r="K363" s="1311"/>
      <c r="P363" s="204"/>
      <c r="Q363" s="1311"/>
      <c r="R363" s="1311"/>
      <c r="S363" s="1311"/>
      <c r="T363" s="1311"/>
      <c r="U363" s="1311"/>
      <c r="V363" s="1311"/>
      <c r="W363" s="1311"/>
      <c r="X363" s="1311"/>
      <c r="Y363" s="1311"/>
      <c r="Z363" s="1311"/>
      <c r="AA363" s="1311"/>
      <c r="AB363" s="1311"/>
      <c r="AC363" s="1311"/>
      <c r="AD363" s="1311"/>
      <c r="AE363" s="1311"/>
      <c r="AF363" s="1311"/>
      <c r="AG363" s="1311"/>
      <c r="AH363" s="1311"/>
      <c r="AI363" s="1311"/>
      <c r="AJ363" s="1311"/>
      <c r="AK363" s="1311"/>
      <c r="AL363" s="1311"/>
      <c r="AM363" s="1311"/>
      <c r="AN363" s="1311"/>
      <c r="AO363" s="1311"/>
      <c r="AP363" s="1311"/>
      <c r="AQ363" s="1311"/>
      <c r="AR363" s="1311"/>
      <c r="AS363" s="1311"/>
      <c r="AT363" s="1311"/>
      <c r="AU363" s="1311"/>
      <c r="AV363" s="1311"/>
      <c r="AW363" s="1311"/>
      <c r="AX363" s="1311"/>
      <c r="AY363" s="1311"/>
      <c r="AZ363" s="1311"/>
      <c r="BA363" s="1311"/>
      <c r="BB363" s="1311"/>
      <c r="BC363" s="1311"/>
      <c r="BD363" s="1311"/>
      <c r="BE363" s="1311"/>
      <c r="BF363" s="1311"/>
      <c r="BG363" s="1311"/>
      <c r="BH363" s="1311"/>
      <c r="BI363" s="1311"/>
      <c r="BJ363" s="1311"/>
      <c r="BK363" s="1311"/>
      <c r="BL363" s="1311"/>
      <c r="BM363" s="1311"/>
      <c r="BN363" s="1311"/>
      <c r="BO363" s="1311"/>
      <c r="BP363" s="1311"/>
      <c r="BQ363" s="1311"/>
      <c r="BR363" s="1311"/>
      <c r="BS363" s="1311"/>
      <c r="BT363" s="1311"/>
      <c r="BU363" s="1311"/>
      <c r="BV363" s="1311"/>
      <c r="BW363" s="1311"/>
      <c r="BX363" s="1311"/>
      <c r="BY363" s="1311"/>
      <c r="BZ363" s="1311"/>
      <c r="CA363" s="1311"/>
      <c r="CB363" s="1311"/>
      <c r="CC363" s="1311"/>
      <c r="CD363" s="1311"/>
      <c r="CE363" s="1311"/>
      <c r="CF363" s="1311"/>
    </row>
    <row r="364" spans="2:84" s="1344" customFormat="1">
      <c r="B364" s="1311"/>
      <c r="C364" s="1311"/>
      <c r="D364" s="1311"/>
      <c r="E364" s="1311"/>
      <c r="F364" s="1311"/>
      <c r="G364" s="1311"/>
      <c r="H364" s="1311"/>
      <c r="I364" s="1311"/>
      <c r="J364" s="1311"/>
      <c r="K364" s="1311"/>
      <c r="P364" s="204"/>
      <c r="Q364" s="1311"/>
      <c r="R364" s="1311"/>
      <c r="S364" s="1311"/>
      <c r="T364" s="1311"/>
      <c r="U364" s="1311"/>
      <c r="V364" s="1311"/>
      <c r="W364" s="1311"/>
      <c r="X364" s="1311"/>
      <c r="Y364" s="1311"/>
      <c r="Z364" s="1311"/>
      <c r="AA364" s="1311"/>
      <c r="AB364" s="1311"/>
      <c r="AC364" s="1311"/>
      <c r="AD364" s="1311"/>
      <c r="AE364" s="1311"/>
      <c r="AF364" s="1311"/>
      <c r="AG364" s="1311"/>
      <c r="AH364" s="1311"/>
      <c r="AI364" s="1311"/>
      <c r="AJ364" s="1311"/>
      <c r="AK364" s="1311"/>
      <c r="AL364" s="1311"/>
      <c r="AM364" s="1311"/>
      <c r="AN364" s="1311"/>
      <c r="AO364" s="1311"/>
      <c r="AP364" s="1311"/>
      <c r="AQ364" s="1311"/>
      <c r="AR364" s="1311"/>
      <c r="AS364" s="1311"/>
      <c r="AT364" s="1311"/>
      <c r="AU364" s="1311"/>
      <c r="AV364" s="1311"/>
      <c r="AW364" s="1311"/>
      <c r="AX364" s="1311"/>
      <c r="AY364" s="1311"/>
      <c r="AZ364" s="1311"/>
      <c r="BA364" s="1311"/>
      <c r="BB364" s="1311"/>
      <c r="BC364" s="1311"/>
      <c r="BD364" s="1311"/>
      <c r="BE364" s="1311"/>
      <c r="BF364" s="1311"/>
      <c r="BG364" s="1311"/>
      <c r="BH364" s="1311"/>
      <c r="BI364" s="1311"/>
      <c r="BJ364" s="1311"/>
      <c r="BK364" s="1311"/>
      <c r="BL364" s="1311"/>
      <c r="BM364" s="1311"/>
      <c r="BN364" s="1311"/>
      <c r="BO364" s="1311"/>
      <c r="BP364" s="1311"/>
      <c r="BQ364" s="1311"/>
      <c r="BR364" s="1311"/>
      <c r="BS364" s="1311"/>
      <c r="BT364" s="1311"/>
      <c r="BU364" s="1311"/>
      <c r="BV364" s="1311"/>
      <c r="BW364" s="1311"/>
      <c r="BX364" s="1311"/>
      <c r="BY364" s="1311"/>
      <c r="BZ364" s="1311"/>
      <c r="CA364" s="1311"/>
      <c r="CB364" s="1311"/>
      <c r="CC364" s="1311"/>
      <c r="CD364" s="1311"/>
      <c r="CE364" s="1311"/>
      <c r="CF364" s="1311"/>
    </row>
    <row r="365" spans="2:84" s="1344" customFormat="1">
      <c r="B365" s="1311"/>
      <c r="C365" s="1311"/>
      <c r="D365" s="1311"/>
      <c r="E365" s="1311"/>
      <c r="F365" s="1311"/>
      <c r="G365" s="1311"/>
      <c r="H365" s="1311"/>
      <c r="I365" s="1311"/>
      <c r="J365" s="1311"/>
      <c r="K365" s="1311"/>
      <c r="P365" s="204"/>
      <c r="Q365" s="1311"/>
      <c r="R365" s="1311"/>
      <c r="S365" s="1311"/>
      <c r="T365" s="1311"/>
      <c r="U365" s="1311"/>
      <c r="V365" s="1311"/>
      <c r="W365" s="1311"/>
      <c r="X365" s="1311"/>
      <c r="Y365" s="1311"/>
      <c r="Z365" s="1311"/>
      <c r="AA365" s="1311"/>
      <c r="AB365" s="1311"/>
      <c r="AC365" s="1311"/>
      <c r="AD365" s="1311"/>
      <c r="AE365" s="1311"/>
      <c r="AF365" s="1311"/>
      <c r="AG365" s="1311"/>
      <c r="AH365" s="1311"/>
      <c r="AI365" s="1311"/>
      <c r="AJ365" s="1311"/>
      <c r="AK365" s="1311"/>
      <c r="AL365" s="1311"/>
      <c r="AM365" s="1311"/>
      <c r="AN365" s="1311"/>
      <c r="AO365" s="1311"/>
      <c r="AP365" s="1311"/>
      <c r="AQ365" s="1311"/>
      <c r="AR365" s="1311"/>
      <c r="AS365" s="1311"/>
      <c r="AT365" s="1311"/>
      <c r="AU365" s="1311"/>
      <c r="AV365" s="1311"/>
      <c r="AW365" s="1311"/>
      <c r="AX365" s="1311"/>
      <c r="AY365" s="1311"/>
      <c r="AZ365" s="1311"/>
      <c r="BA365" s="1311"/>
      <c r="BB365" s="1311"/>
      <c r="BC365" s="1311"/>
      <c r="BD365" s="1311"/>
      <c r="BE365" s="1311"/>
      <c r="BF365" s="1311"/>
      <c r="BG365" s="1311"/>
      <c r="BH365" s="1311"/>
      <c r="BI365" s="1311"/>
      <c r="BJ365" s="1311"/>
      <c r="BK365" s="1311"/>
      <c r="BL365" s="1311"/>
      <c r="BM365" s="1311"/>
      <c r="BN365" s="1311"/>
      <c r="BO365" s="1311"/>
      <c r="BP365" s="1311"/>
      <c r="BQ365" s="1311"/>
      <c r="BR365" s="1311"/>
      <c r="BS365" s="1311"/>
      <c r="BT365" s="1311"/>
      <c r="BU365" s="1311"/>
      <c r="BV365" s="1311"/>
      <c r="BW365" s="1311"/>
      <c r="BX365" s="1311"/>
      <c r="BY365" s="1311"/>
      <c r="BZ365" s="1311"/>
      <c r="CA365" s="1311"/>
      <c r="CB365" s="1311"/>
      <c r="CC365" s="1311"/>
      <c r="CD365" s="1311"/>
      <c r="CE365" s="1311"/>
      <c r="CF365" s="1311"/>
    </row>
    <row r="366" spans="2:84" s="1344" customFormat="1">
      <c r="B366" s="1311"/>
      <c r="C366" s="1311"/>
      <c r="D366" s="1311"/>
      <c r="E366" s="1311"/>
      <c r="F366" s="1311"/>
      <c r="G366" s="1311"/>
      <c r="H366" s="1311"/>
      <c r="I366" s="1311"/>
      <c r="J366" s="1311"/>
      <c r="K366" s="1311"/>
      <c r="P366" s="204"/>
      <c r="Q366" s="1311"/>
      <c r="R366" s="1311"/>
      <c r="S366" s="1311"/>
      <c r="T366" s="1311"/>
      <c r="U366" s="1311"/>
      <c r="V366" s="1311"/>
      <c r="W366" s="1311"/>
      <c r="X366" s="1311"/>
      <c r="Y366" s="1311"/>
      <c r="Z366" s="1311"/>
      <c r="AA366" s="1311"/>
      <c r="AB366" s="1311"/>
      <c r="AC366" s="1311"/>
      <c r="AD366" s="1311"/>
      <c r="AE366" s="1311"/>
      <c r="AF366" s="1311"/>
      <c r="AG366" s="1311"/>
      <c r="AH366" s="1311"/>
      <c r="AI366" s="1311"/>
      <c r="AJ366" s="1311"/>
      <c r="AK366" s="1311"/>
      <c r="AL366" s="1311"/>
      <c r="AM366" s="1311"/>
      <c r="AN366" s="1311"/>
      <c r="AO366" s="1311"/>
      <c r="AP366" s="1311"/>
      <c r="AQ366" s="1311"/>
      <c r="AR366" s="1311"/>
      <c r="AS366" s="1311"/>
      <c r="AT366" s="1311"/>
      <c r="AU366" s="1311"/>
      <c r="AV366" s="1311"/>
      <c r="AW366" s="1311"/>
      <c r="AX366" s="1311"/>
      <c r="AY366" s="1311"/>
      <c r="AZ366" s="1311"/>
      <c r="BA366" s="1311"/>
      <c r="BB366" s="1311"/>
      <c r="BC366" s="1311"/>
      <c r="BD366" s="1311"/>
      <c r="BE366" s="1311"/>
      <c r="BF366" s="1311"/>
      <c r="BG366" s="1311"/>
      <c r="BH366" s="1311"/>
      <c r="BI366" s="1311"/>
      <c r="BJ366" s="1311"/>
      <c r="BK366" s="1311"/>
      <c r="BL366" s="1311"/>
      <c r="BM366" s="1311"/>
      <c r="BN366" s="1311"/>
      <c r="BO366" s="1311"/>
      <c r="BP366" s="1311"/>
      <c r="BQ366" s="1311"/>
      <c r="BR366" s="1311"/>
      <c r="BS366" s="1311"/>
      <c r="BT366" s="1311"/>
      <c r="BU366" s="1311"/>
      <c r="BV366" s="1311"/>
      <c r="BW366" s="1311"/>
      <c r="BX366" s="1311"/>
      <c r="BY366" s="1311"/>
      <c r="BZ366" s="1311"/>
      <c r="CA366" s="1311"/>
      <c r="CB366" s="1311"/>
      <c r="CC366" s="1311"/>
      <c r="CD366" s="1311"/>
      <c r="CE366" s="1311"/>
      <c r="CF366" s="1311"/>
    </row>
    <row r="367" spans="2:84" s="1344" customFormat="1">
      <c r="B367" s="1311"/>
      <c r="C367" s="1311"/>
      <c r="D367" s="1311"/>
      <c r="E367" s="1311"/>
      <c r="F367" s="1311"/>
      <c r="G367" s="1311"/>
      <c r="H367" s="1311"/>
      <c r="I367" s="1311"/>
      <c r="J367" s="1311"/>
      <c r="K367" s="1311"/>
      <c r="P367" s="204"/>
      <c r="Q367" s="1311"/>
      <c r="R367" s="1311"/>
      <c r="S367" s="1311"/>
      <c r="T367" s="1311"/>
      <c r="U367" s="1311"/>
      <c r="V367" s="1311"/>
      <c r="W367" s="1311"/>
      <c r="X367" s="1311"/>
      <c r="Y367" s="1311"/>
      <c r="Z367" s="1311"/>
      <c r="AA367" s="1311"/>
      <c r="AB367" s="1311"/>
      <c r="AC367" s="1311"/>
      <c r="AD367" s="1311"/>
      <c r="AE367" s="1311"/>
      <c r="AF367" s="1311"/>
      <c r="AG367" s="1311"/>
      <c r="AH367" s="1311"/>
      <c r="AI367" s="1311"/>
      <c r="AJ367" s="1311"/>
      <c r="AK367" s="1311"/>
      <c r="AL367" s="1311"/>
      <c r="AM367" s="1311"/>
      <c r="AN367" s="1311"/>
      <c r="AO367" s="1311"/>
      <c r="AP367" s="1311"/>
      <c r="AQ367" s="1311"/>
      <c r="AR367" s="1311"/>
      <c r="AS367" s="1311"/>
      <c r="AT367" s="1311"/>
      <c r="AU367" s="1311"/>
      <c r="AV367" s="1311"/>
      <c r="AW367" s="1311"/>
      <c r="AX367" s="1311"/>
      <c r="AY367" s="1311"/>
      <c r="AZ367" s="1311"/>
      <c r="BA367" s="1311"/>
      <c r="BB367" s="1311"/>
      <c r="BC367" s="1311"/>
      <c r="BD367" s="1311"/>
      <c r="BE367" s="1311"/>
      <c r="BF367" s="1311"/>
      <c r="BG367" s="1311"/>
      <c r="BH367" s="1311"/>
      <c r="BI367" s="1311"/>
      <c r="BJ367" s="1311"/>
      <c r="BK367" s="1311"/>
      <c r="BL367" s="1311"/>
      <c r="BM367" s="1311"/>
      <c r="BN367" s="1311"/>
      <c r="BO367" s="1311"/>
      <c r="BP367" s="1311"/>
      <c r="BQ367" s="1311"/>
      <c r="BR367" s="1311"/>
      <c r="BS367" s="1311"/>
      <c r="BT367" s="1311"/>
      <c r="BU367" s="1311"/>
      <c r="BV367" s="1311"/>
      <c r="BW367" s="1311"/>
      <c r="BX367" s="1311"/>
      <c r="BY367" s="1311"/>
      <c r="BZ367" s="1311"/>
      <c r="CA367" s="1311"/>
      <c r="CB367" s="1311"/>
      <c r="CC367" s="1311"/>
      <c r="CD367" s="1311"/>
      <c r="CE367" s="1311"/>
      <c r="CF367" s="1311"/>
    </row>
    <row r="368" spans="2:84" s="1344" customFormat="1">
      <c r="B368" s="1311"/>
      <c r="C368" s="1311"/>
      <c r="D368" s="1311"/>
      <c r="E368" s="1311"/>
      <c r="F368" s="1311"/>
      <c r="G368" s="1311"/>
      <c r="H368" s="1311"/>
      <c r="I368" s="1311"/>
      <c r="J368" s="1311"/>
      <c r="K368" s="1311"/>
      <c r="P368" s="204"/>
      <c r="Q368" s="1311"/>
      <c r="R368" s="1311"/>
      <c r="S368" s="1311"/>
      <c r="T368" s="1311"/>
      <c r="U368" s="1311"/>
      <c r="V368" s="1311"/>
      <c r="W368" s="1311"/>
      <c r="X368" s="1311"/>
      <c r="Y368" s="1311"/>
      <c r="Z368" s="1311"/>
      <c r="AA368" s="1311"/>
      <c r="AB368" s="1311"/>
      <c r="AC368" s="1311"/>
      <c r="AD368" s="1311"/>
      <c r="AE368" s="1311"/>
      <c r="AF368" s="1311"/>
      <c r="AG368" s="1311"/>
      <c r="AH368" s="1311"/>
      <c r="AI368" s="1311"/>
      <c r="AJ368" s="1311"/>
      <c r="AK368" s="1311"/>
      <c r="AL368" s="1311"/>
      <c r="AM368" s="1311"/>
      <c r="AN368" s="1311"/>
      <c r="AO368" s="1311"/>
      <c r="AP368" s="1311"/>
      <c r="AQ368" s="1311"/>
      <c r="AR368" s="1311"/>
      <c r="AS368" s="1311"/>
      <c r="AT368" s="1311"/>
      <c r="AU368" s="1311"/>
      <c r="AV368" s="1311"/>
      <c r="AW368" s="1311"/>
      <c r="AX368" s="1311"/>
      <c r="AY368" s="1311"/>
      <c r="AZ368" s="1311"/>
      <c r="BA368" s="1311"/>
      <c r="BB368" s="1311"/>
      <c r="BC368" s="1311"/>
      <c r="BD368" s="1311"/>
      <c r="BE368" s="1311"/>
      <c r="BF368" s="1311"/>
      <c r="BG368" s="1311"/>
      <c r="BH368" s="1311"/>
      <c r="BI368" s="1311"/>
      <c r="BJ368" s="1311"/>
      <c r="BK368" s="1311"/>
      <c r="BL368" s="1311"/>
      <c r="BM368" s="1311"/>
      <c r="BN368" s="1311"/>
      <c r="BO368" s="1311"/>
      <c r="BP368" s="1311"/>
      <c r="BQ368" s="1311"/>
      <c r="BR368" s="1311"/>
      <c r="BS368" s="1311"/>
      <c r="BT368" s="1311"/>
      <c r="BU368" s="1311"/>
      <c r="BV368" s="1311"/>
      <c r="BW368" s="1311"/>
      <c r="BX368" s="1311"/>
      <c r="BY368" s="1311"/>
      <c r="BZ368" s="1311"/>
      <c r="CA368" s="1311"/>
      <c r="CB368" s="1311"/>
      <c r="CC368" s="1311"/>
      <c r="CD368" s="1311"/>
      <c r="CE368" s="1311"/>
      <c r="CF368" s="1311"/>
    </row>
    <row r="369" spans="2:84" s="1344" customFormat="1">
      <c r="B369" s="1311"/>
      <c r="C369" s="1311"/>
      <c r="D369" s="1311"/>
      <c r="E369" s="1311"/>
      <c r="F369" s="1311"/>
      <c r="G369" s="1311"/>
      <c r="H369" s="1311"/>
      <c r="I369" s="1311"/>
      <c r="J369" s="1311"/>
      <c r="K369" s="1311"/>
      <c r="P369" s="204"/>
      <c r="Q369" s="1311"/>
      <c r="R369" s="1311"/>
      <c r="S369" s="1311"/>
      <c r="T369" s="1311"/>
      <c r="U369" s="1311"/>
      <c r="V369" s="1311"/>
      <c r="W369" s="1311"/>
      <c r="X369" s="1311"/>
      <c r="Y369" s="1311"/>
      <c r="Z369" s="1311"/>
      <c r="AA369" s="1311"/>
      <c r="AB369" s="1311"/>
      <c r="AC369" s="1311"/>
      <c r="AD369" s="1311"/>
      <c r="AE369" s="1311"/>
      <c r="AF369" s="1311"/>
      <c r="AG369" s="1311"/>
      <c r="AH369" s="1311"/>
      <c r="AI369" s="1311"/>
      <c r="AJ369" s="1311"/>
      <c r="AK369" s="1311"/>
      <c r="AL369" s="1311"/>
      <c r="AM369" s="1311"/>
      <c r="AN369" s="1311"/>
      <c r="AO369" s="1311"/>
      <c r="AP369" s="1311"/>
      <c r="AQ369" s="1311"/>
      <c r="AR369" s="1311"/>
      <c r="AS369" s="1311"/>
      <c r="AT369" s="1311"/>
      <c r="AU369" s="1311"/>
      <c r="AV369" s="1311"/>
      <c r="AW369" s="1311"/>
      <c r="AX369" s="1311"/>
      <c r="AY369" s="1311"/>
      <c r="AZ369" s="1311"/>
      <c r="BA369" s="1311"/>
      <c r="BB369" s="1311"/>
      <c r="BC369" s="1311"/>
      <c r="BD369" s="1311"/>
      <c r="BE369" s="1311"/>
      <c r="BF369" s="1311"/>
      <c r="BG369" s="1311"/>
      <c r="BH369" s="1311"/>
      <c r="BI369" s="1311"/>
      <c r="BJ369" s="1311"/>
      <c r="BK369" s="1311"/>
      <c r="BL369" s="1311"/>
      <c r="BM369" s="1311"/>
      <c r="BN369" s="1311"/>
      <c r="BO369" s="1311"/>
      <c r="BP369" s="1311"/>
      <c r="BQ369" s="1311"/>
      <c r="BR369" s="1311"/>
      <c r="BS369" s="1311"/>
      <c r="BT369" s="1311"/>
      <c r="BU369" s="1311"/>
      <c r="BV369" s="1311"/>
      <c r="BW369" s="1311"/>
      <c r="BX369" s="1311"/>
      <c r="BY369" s="1311"/>
      <c r="BZ369" s="1311"/>
      <c r="CA369" s="1311"/>
      <c r="CB369" s="1311"/>
      <c r="CC369" s="1311"/>
      <c r="CD369" s="1311"/>
      <c r="CE369" s="1311"/>
      <c r="CF369" s="1311"/>
    </row>
    <row r="370" spans="2:84" s="1344" customFormat="1">
      <c r="B370" s="1311"/>
      <c r="C370" s="1311"/>
      <c r="D370" s="1311"/>
      <c r="E370" s="1311"/>
      <c r="F370" s="1311"/>
      <c r="G370" s="1311"/>
      <c r="H370" s="1311"/>
      <c r="I370" s="1311"/>
      <c r="J370" s="1311"/>
      <c r="K370" s="1311"/>
      <c r="P370" s="204"/>
      <c r="Q370" s="1311"/>
      <c r="R370" s="1311"/>
      <c r="S370" s="1311"/>
      <c r="T370" s="1311"/>
      <c r="U370" s="1311"/>
      <c r="V370" s="1311"/>
      <c r="W370" s="1311"/>
      <c r="X370" s="1311"/>
      <c r="Y370" s="1311"/>
      <c r="Z370" s="1311"/>
      <c r="AA370" s="1311"/>
      <c r="AB370" s="1311"/>
      <c r="AC370" s="1311"/>
      <c r="AD370" s="1311"/>
      <c r="AE370" s="1311"/>
      <c r="AF370" s="1311"/>
      <c r="AG370" s="1311"/>
      <c r="AH370" s="1311"/>
      <c r="AI370" s="1311"/>
      <c r="AJ370" s="1311"/>
      <c r="AK370" s="1311"/>
      <c r="AL370" s="1311"/>
      <c r="AM370" s="1311"/>
      <c r="AN370" s="1311"/>
      <c r="AO370" s="1311"/>
      <c r="AP370" s="1311"/>
      <c r="AQ370" s="1311"/>
      <c r="AR370" s="1311"/>
      <c r="AS370" s="1311"/>
      <c r="AT370" s="1311"/>
      <c r="AU370" s="1311"/>
      <c r="AV370" s="1311"/>
      <c r="AW370" s="1311"/>
      <c r="AX370" s="1311"/>
      <c r="AY370" s="1311"/>
      <c r="AZ370" s="1311"/>
      <c r="BA370" s="1311"/>
      <c r="BB370" s="1311"/>
      <c r="BC370" s="1311"/>
      <c r="BD370" s="1311"/>
      <c r="BE370" s="1311"/>
      <c r="BF370" s="1311"/>
      <c r="BG370" s="1311"/>
      <c r="BH370" s="1311"/>
      <c r="BI370" s="1311"/>
      <c r="BJ370" s="1311"/>
      <c r="BK370" s="1311"/>
      <c r="BL370" s="1311"/>
      <c r="BM370" s="1311"/>
      <c r="BN370" s="1311"/>
      <c r="BO370" s="1311"/>
      <c r="BP370" s="1311"/>
      <c r="BQ370" s="1311"/>
      <c r="BR370" s="1311"/>
      <c r="BS370" s="1311"/>
      <c r="BT370" s="1311"/>
      <c r="BU370" s="1311"/>
      <c r="BV370" s="1311"/>
      <c r="BW370" s="1311"/>
      <c r="BX370" s="1311"/>
      <c r="BY370" s="1311"/>
      <c r="BZ370" s="1311"/>
      <c r="CA370" s="1311"/>
      <c r="CB370" s="1311"/>
      <c r="CC370" s="1311"/>
      <c r="CD370" s="1311"/>
      <c r="CE370" s="1311"/>
      <c r="CF370" s="1311"/>
    </row>
    <row r="371" spans="2:84" s="1344" customFormat="1">
      <c r="B371" s="1311"/>
      <c r="C371" s="1311"/>
      <c r="D371" s="1311"/>
      <c r="E371" s="1311"/>
      <c r="F371" s="1311"/>
      <c r="G371" s="1311"/>
      <c r="H371" s="1311"/>
      <c r="I371" s="1311"/>
      <c r="J371" s="1311"/>
      <c r="K371" s="1311"/>
      <c r="P371" s="204"/>
      <c r="Q371" s="1311"/>
      <c r="R371" s="1311"/>
      <c r="S371" s="1311"/>
      <c r="T371" s="1311"/>
      <c r="U371" s="1311"/>
      <c r="V371" s="1311"/>
      <c r="W371" s="1311"/>
      <c r="X371" s="1311"/>
      <c r="Y371" s="1311"/>
      <c r="Z371" s="1311"/>
      <c r="AA371" s="1311"/>
      <c r="AB371" s="1311"/>
      <c r="AC371" s="1311"/>
      <c r="AD371" s="1311"/>
      <c r="AE371" s="1311"/>
      <c r="AF371" s="1311"/>
      <c r="AG371" s="1311"/>
      <c r="AH371" s="1311"/>
      <c r="AI371" s="1311"/>
      <c r="AJ371" s="1311"/>
      <c r="AK371" s="1311"/>
      <c r="AL371" s="1311"/>
      <c r="AM371" s="1311"/>
      <c r="AN371" s="1311"/>
      <c r="AO371" s="1311"/>
      <c r="AP371" s="1311"/>
      <c r="AQ371" s="1311"/>
      <c r="AR371" s="1311"/>
      <c r="AS371" s="1311"/>
      <c r="AT371" s="1311"/>
      <c r="AU371" s="1311"/>
      <c r="AV371" s="1311"/>
      <c r="AW371" s="1311"/>
      <c r="AX371" s="1311"/>
      <c r="AY371" s="1311"/>
      <c r="AZ371" s="1311"/>
      <c r="BA371" s="1311"/>
      <c r="BB371" s="1311"/>
      <c r="BC371" s="1311"/>
      <c r="BD371" s="1311"/>
      <c r="BE371" s="1311"/>
      <c r="BF371" s="1311"/>
      <c r="BG371" s="1311"/>
      <c r="BH371" s="1311"/>
      <c r="BI371" s="1311"/>
      <c r="BJ371" s="1311"/>
      <c r="BK371" s="1311"/>
      <c r="BL371" s="1311"/>
      <c r="BM371" s="1311"/>
      <c r="BN371" s="1311"/>
      <c r="BO371" s="1311"/>
      <c r="BP371" s="1311"/>
      <c r="BQ371" s="1311"/>
      <c r="BR371" s="1311"/>
      <c r="BS371" s="1311"/>
      <c r="BT371" s="1311"/>
      <c r="BU371" s="1311"/>
      <c r="BV371" s="1311"/>
      <c r="BW371" s="1311"/>
      <c r="BX371" s="1311"/>
      <c r="BY371" s="1311"/>
      <c r="BZ371" s="1311"/>
      <c r="CA371" s="1311"/>
      <c r="CB371" s="1311"/>
      <c r="CC371" s="1311"/>
      <c r="CD371" s="1311"/>
      <c r="CE371" s="1311"/>
      <c r="CF371" s="1311"/>
    </row>
    <row r="372" spans="2:84" s="1344" customFormat="1">
      <c r="B372" s="1311"/>
      <c r="C372" s="1311"/>
      <c r="D372" s="1311"/>
      <c r="E372" s="1311"/>
      <c r="F372" s="1311"/>
      <c r="G372" s="1311"/>
      <c r="H372" s="1311"/>
      <c r="I372" s="1311"/>
      <c r="J372" s="1311"/>
      <c r="K372" s="1311"/>
      <c r="P372" s="204"/>
      <c r="Q372" s="1311"/>
      <c r="R372" s="1311"/>
      <c r="S372" s="1311"/>
      <c r="T372" s="1311"/>
      <c r="U372" s="1311"/>
      <c r="V372" s="1311"/>
      <c r="W372" s="1311"/>
      <c r="X372" s="1311"/>
      <c r="Y372" s="1311"/>
      <c r="Z372" s="1311"/>
      <c r="AA372" s="1311"/>
      <c r="AB372" s="1311"/>
      <c r="AC372" s="1311"/>
      <c r="AD372" s="1311"/>
      <c r="AE372" s="1311"/>
      <c r="AF372" s="1311"/>
      <c r="AG372" s="1311"/>
      <c r="AH372" s="1311"/>
      <c r="AI372" s="1311"/>
      <c r="AJ372" s="1311"/>
      <c r="AK372" s="1311"/>
      <c r="AL372" s="1311"/>
      <c r="AM372" s="1311"/>
      <c r="AN372" s="1311"/>
      <c r="AO372" s="1311"/>
      <c r="AP372" s="1311"/>
      <c r="AQ372" s="1311"/>
      <c r="AR372" s="1311"/>
      <c r="AS372" s="1311"/>
      <c r="AT372" s="1311"/>
      <c r="AU372" s="1311"/>
      <c r="AV372" s="1311"/>
      <c r="AW372" s="1311"/>
      <c r="AX372" s="1311"/>
      <c r="AY372" s="1311"/>
      <c r="AZ372" s="1311"/>
      <c r="BA372" s="1311"/>
      <c r="BB372" s="1311"/>
      <c r="BC372" s="1311"/>
      <c r="BD372" s="1311"/>
      <c r="BE372" s="1311"/>
      <c r="BF372" s="1311"/>
      <c r="BG372" s="1311"/>
      <c r="BH372" s="1311"/>
      <c r="BI372" s="1311"/>
      <c r="BJ372" s="1311"/>
      <c r="BK372" s="1311"/>
      <c r="BL372" s="1311"/>
      <c r="BM372" s="1311"/>
      <c r="BN372" s="1311"/>
      <c r="BO372" s="1311"/>
      <c r="BP372" s="1311"/>
      <c r="BQ372" s="1311"/>
      <c r="BR372" s="1311"/>
      <c r="BS372" s="1311"/>
      <c r="BT372" s="1311"/>
      <c r="BU372" s="1311"/>
      <c r="BV372" s="1311"/>
      <c r="BW372" s="1311"/>
      <c r="BX372" s="1311"/>
      <c r="BY372" s="1311"/>
      <c r="BZ372" s="1311"/>
      <c r="CA372" s="1311"/>
      <c r="CB372" s="1311"/>
      <c r="CC372" s="1311"/>
      <c r="CD372" s="1311"/>
      <c r="CE372" s="1311"/>
      <c r="CF372" s="1311"/>
    </row>
    <row r="373" spans="2:84" s="1344" customFormat="1">
      <c r="B373" s="1311"/>
      <c r="C373" s="1311"/>
      <c r="D373" s="1311"/>
      <c r="E373" s="1311"/>
      <c r="F373" s="1311"/>
      <c r="G373" s="1311"/>
      <c r="H373" s="1311"/>
      <c r="I373" s="1311"/>
      <c r="J373" s="1311"/>
      <c r="K373" s="1311"/>
      <c r="P373" s="204"/>
      <c r="Q373" s="1311"/>
      <c r="R373" s="1311"/>
      <c r="S373" s="1311"/>
      <c r="T373" s="1311"/>
      <c r="U373" s="1311"/>
      <c r="V373" s="1311"/>
      <c r="W373" s="1311"/>
      <c r="X373" s="1311"/>
      <c r="Y373" s="1311"/>
      <c r="Z373" s="1311"/>
      <c r="AA373" s="1311"/>
      <c r="AB373" s="1311"/>
      <c r="AC373" s="1311"/>
      <c r="AD373" s="1311"/>
      <c r="AE373" s="1311"/>
      <c r="AF373" s="1311"/>
      <c r="AG373" s="1311"/>
      <c r="AH373" s="1311"/>
      <c r="AI373" s="1311"/>
      <c r="AJ373" s="1311"/>
      <c r="AK373" s="1311"/>
      <c r="AL373" s="1311"/>
      <c r="AM373" s="1311"/>
      <c r="AN373" s="1311"/>
      <c r="AO373" s="1311"/>
      <c r="AP373" s="1311"/>
      <c r="AQ373" s="1311"/>
      <c r="AR373" s="1311"/>
      <c r="AS373" s="1311"/>
      <c r="AT373" s="1311"/>
      <c r="AU373" s="1311"/>
      <c r="AV373" s="1311"/>
      <c r="AW373" s="1311"/>
      <c r="AX373" s="1311"/>
      <c r="AY373" s="1311"/>
      <c r="AZ373" s="1311"/>
      <c r="BA373" s="1311"/>
      <c r="BB373" s="1311"/>
      <c r="BC373" s="1311"/>
      <c r="BD373" s="1311"/>
      <c r="BE373" s="1311"/>
      <c r="BF373" s="1311"/>
      <c r="BG373" s="1311"/>
      <c r="BH373" s="1311"/>
      <c r="BI373" s="1311"/>
      <c r="BJ373" s="1311"/>
      <c r="BK373" s="1311"/>
      <c r="BL373" s="1311"/>
      <c r="BM373" s="1311"/>
      <c r="BN373" s="1311"/>
      <c r="BO373" s="1311"/>
      <c r="BP373" s="1311"/>
      <c r="BQ373" s="1311"/>
      <c r="BR373" s="1311"/>
      <c r="BS373" s="1311"/>
      <c r="BT373" s="1311"/>
      <c r="BU373" s="1311"/>
      <c r="BV373" s="1311"/>
      <c r="BW373" s="1311"/>
      <c r="BX373" s="1311"/>
      <c r="BY373" s="1311"/>
      <c r="BZ373" s="1311"/>
      <c r="CA373" s="1311"/>
      <c r="CB373" s="1311"/>
      <c r="CC373" s="1311"/>
      <c r="CD373" s="1311"/>
      <c r="CE373" s="1311"/>
      <c r="CF373" s="1311"/>
    </row>
    <row r="374" spans="2:84" s="1344" customFormat="1">
      <c r="B374" s="1311"/>
      <c r="C374" s="1311"/>
      <c r="D374" s="1311"/>
      <c r="E374" s="1311"/>
      <c r="F374" s="1311"/>
      <c r="G374" s="1311"/>
      <c r="H374" s="1311"/>
      <c r="I374" s="1311"/>
      <c r="J374" s="1311"/>
      <c r="K374" s="1311"/>
      <c r="P374" s="204"/>
      <c r="Q374" s="1311"/>
      <c r="R374" s="1311"/>
      <c r="S374" s="1311"/>
      <c r="T374" s="1311"/>
      <c r="U374" s="1311"/>
      <c r="V374" s="1311"/>
      <c r="W374" s="1311"/>
      <c r="X374" s="1311"/>
      <c r="Y374" s="1311"/>
      <c r="Z374" s="1311"/>
      <c r="AA374" s="1311"/>
      <c r="AB374" s="1311"/>
      <c r="AC374" s="1311"/>
      <c r="AD374" s="1311"/>
      <c r="AE374" s="1311"/>
      <c r="AF374" s="1311"/>
      <c r="AG374" s="1311"/>
      <c r="AH374" s="1311"/>
      <c r="AI374" s="1311"/>
      <c r="AJ374" s="1311"/>
      <c r="AK374" s="1311"/>
      <c r="AL374" s="1311"/>
      <c r="AM374" s="1311"/>
      <c r="AN374" s="1311"/>
      <c r="AO374" s="1311"/>
      <c r="AP374" s="1311"/>
      <c r="AQ374" s="1311"/>
      <c r="AR374" s="1311"/>
      <c r="AS374" s="1311"/>
      <c r="AT374" s="1311"/>
      <c r="AU374" s="1311"/>
      <c r="AV374" s="1311"/>
      <c r="AW374" s="1311"/>
      <c r="AX374" s="1311"/>
      <c r="AY374" s="1311"/>
      <c r="AZ374" s="1311"/>
      <c r="BA374" s="1311"/>
      <c r="BB374" s="1311"/>
      <c r="BC374" s="1311"/>
      <c r="BD374" s="1311"/>
      <c r="BE374" s="1311"/>
      <c r="BF374" s="1311"/>
      <c r="BG374" s="1311"/>
      <c r="BH374" s="1311"/>
      <c r="BI374" s="1311"/>
      <c r="BJ374" s="1311"/>
      <c r="BK374" s="1311"/>
      <c r="BL374" s="1311"/>
      <c r="BM374" s="1311"/>
      <c r="BN374" s="1311"/>
      <c r="BO374" s="1311"/>
      <c r="BP374" s="1311"/>
      <c r="BQ374" s="1311"/>
      <c r="BR374" s="1311"/>
      <c r="BS374" s="1311"/>
      <c r="BT374" s="1311"/>
      <c r="BU374" s="1311"/>
      <c r="BV374" s="1311"/>
      <c r="BW374" s="1311"/>
      <c r="BX374" s="1311"/>
      <c r="BY374" s="1311"/>
      <c r="BZ374" s="1311"/>
      <c r="CA374" s="1311"/>
      <c r="CB374" s="1311"/>
      <c r="CC374" s="1311"/>
      <c r="CD374" s="1311"/>
      <c r="CE374" s="1311"/>
      <c r="CF374" s="1311"/>
    </row>
    <row r="375" spans="2:84" s="1344" customFormat="1">
      <c r="B375" s="1311"/>
      <c r="C375" s="1311"/>
      <c r="D375" s="1311"/>
      <c r="E375" s="1311"/>
      <c r="F375" s="1311"/>
      <c r="G375" s="1311"/>
      <c r="H375" s="1311"/>
      <c r="I375" s="1311"/>
      <c r="J375" s="1311"/>
      <c r="K375" s="1311"/>
      <c r="P375" s="204"/>
      <c r="Q375" s="1311"/>
      <c r="R375" s="1311"/>
      <c r="S375" s="1311"/>
      <c r="T375" s="1311"/>
      <c r="U375" s="1311"/>
      <c r="V375" s="1311"/>
      <c r="W375" s="1311"/>
      <c r="X375" s="1311"/>
      <c r="Y375" s="1311"/>
      <c r="Z375" s="1311"/>
      <c r="AA375" s="1311"/>
      <c r="AB375" s="1311"/>
      <c r="AC375" s="1311"/>
      <c r="AD375" s="1311"/>
      <c r="AE375" s="1311"/>
      <c r="AF375" s="1311"/>
      <c r="AG375" s="1311"/>
      <c r="AH375" s="1311"/>
      <c r="AI375" s="1311"/>
      <c r="AJ375" s="1311"/>
      <c r="AK375" s="1311"/>
      <c r="AL375" s="1311"/>
      <c r="AM375" s="1311"/>
      <c r="AN375" s="1311"/>
      <c r="AO375" s="1311"/>
      <c r="AP375" s="1311"/>
      <c r="AQ375" s="1311"/>
      <c r="AR375" s="1311"/>
      <c r="AS375" s="1311"/>
      <c r="AT375" s="1311"/>
      <c r="AU375" s="1311"/>
      <c r="AV375" s="1311"/>
      <c r="AW375" s="1311"/>
      <c r="AX375" s="1311"/>
      <c r="AY375" s="1311"/>
      <c r="AZ375" s="1311"/>
      <c r="BA375" s="1311"/>
      <c r="BB375" s="1311"/>
      <c r="BC375" s="1311"/>
      <c r="BD375" s="1311"/>
      <c r="BE375" s="1311"/>
      <c r="BF375" s="1311"/>
      <c r="BG375" s="1311"/>
      <c r="BH375" s="1311"/>
      <c r="BI375" s="1311"/>
      <c r="BJ375" s="1311"/>
      <c r="BK375" s="1311"/>
      <c r="BL375" s="1311"/>
      <c r="BM375" s="1311"/>
      <c r="BN375" s="1311"/>
      <c r="BO375" s="1311"/>
      <c r="BP375" s="1311"/>
      <c r="BQ375" s="1311"/>
      <c r="BR375" s="1311"/>
      <c r="BS375" s="1311"/>
      <c r="BT375" s="1311"/>
      <c r="BU375" s="1311"/>
      <c r="BV375" s="1311"/>
      <c r="BW375" s="1311"/>
      <c r="BX375" s="1311"/>
      <c r="BY375" s="1311"/>
      <c r="BZ375" s="1311"/>
      <c r="CA375" s="1311"/>
      <c r="CB375" s="1311"/>
      <c r="CC375" s="1311"/>
      <c r="CD375" s="1311"/>
      <c r="CE375" s="1311"/>
      <c r="CF375" s="1311"/>
    </row>
    <row r="376" spans="2:84" s="1344" customFormat="1">
      <c r="B376" s="1311"/>
      <c r="C376" s="1311"/>
      <c r="D376" s="1311"/>
      <c r="E376" s="1311"/>
      <c r="F376" s="1311"/>
      <c r="G376" s="1311"/>
      <c r="H376" s="1311"/>
      <c r="I376" s="1311"/>
      <c r="J376" s="1311"/>
      <c r="K376" s="1311"/>
      <c r="P376" s="204"/>
      <c r="Q376" s="1311"/>
      <c r="R376" s="1311"/>
      <c r="S376" s="1311"/>
      <c r="T376" s="1311"/>
      <c r="U376" s="1311"/>
      <c r="V376" s="1311"/>
      <c r="W376" s="1311"/>
      <c r="X376" s="1311"/>
      <c r="Y376" s="1311"/>
      <c r="Z376" s="1311"/>
      <c r="AA376" s="1311"/>
      <c r="AB376" s="1311"/>
      <c r="AC376" s="1311"/>
      <c r="AD376" s="1311"/>
      <c r="AE376" s="1311"/>
      <c r="AF376" s="1311"/>
      <c r="AG376" s="1311"/>
      <c r="AH376" s="1311"/>
      <c r="AI376" s="1311"/>
      <c r="AJ376" s="1311"/>
      <c r="AK376" s="1311"/>
      <c r="AL376" s="1311"/>
      <c r="AM376" s="1311"/>
      <c r="AN376" s="1311"/>
      <c r="AO376" s="1311"/>
      <c r="AP376" s="1311"/>
      <c r="AQ376" s="1311"/>
      <c r="AR376" s="1311"/>
      <c r="AS376" s="1311"/>
      <c r="AT376" s="1311"/>
      <c r="AU376" s="1311"/>
      <c r="AV376" s="1311"/>
      <c r="AW376" s="1311"/>
      <c r="AX376" s="1311"/>
      <c r="AY376" s="1311"/>
      <c r="AZ376" s="1311"/>
      <c r="BA376" s="1311"/>
      <c r="BB376" s="1311"/>
      <c r="BC376" s="1311"/>
      <c r="BD376" s="1311"/>
      <c r="BE376" s="1311"/>
      <c r="BF376" s="1311"/>
      <c r="BG376" s="1311"/>
      <c r="BH376" s="1311"/>
      <c r="BI376" s="1311"/>
      <c r="BJ376" s="1311"/>
      <c r="BK376" s="1311"/>
      <c r="BL376" s="1311"/>
      <c r="BM376" s="1311"/>
      <c r="BN376" s="1311"/>
      <c r="BO376" s="1311"/>
      <c r="BP376" s="1311"/>
      <c r="BQ376" s="1311"/>
      <c r="BR376" s="1311"/>
      <c r="BS376" s="1311"/>
      <c r="BT376" s="1311"/>
      <c r="BU376" s="1311"/>
      <c r="BV376" s="1311"/>
      <c r="BW376" s="1311"/>
      <c r="BX376" s="1311"/>
      <c r="BY376" s="1311"/>
      <c r="BZ376" s="1311"/>
      <c r="CA376" s="1311"/>
      <c r="CB376" s="1311"/>
      <c r="CC376" s="1311"/>
      <c r="CD376" s="1311"/>
      <c r="CE376" s="1311"/>
      <c r="CF376" s="1311"/>
    </row>
    <row r="377" spans="2:84" s="1344" customFormat="1">
      <c r="B377" s="1311"/>
      <c r="C377" s="1311"/>
      <c r="D377" s="1311"/>
      <c r="E377" s="1311"/>
      <c r="F377" s="1311"/>
      <c r="G377" s="1311"/>
      <c r="H377" s="1311"/>
      <c r="I377" s="1311"/>
      <c r="J377" s="1311"/>
      <c r="K377" s="1311"/>
      <c r="P377" s="204"/>
      <c r="Q377" s="1311"/>
      <c r="R377" s="1311"/>
      <c r="S377" s="1311"/>
      <c r="T377" s="1311"/>
      <c r="U377" s="1311"/>
      <c r="V377" s="1311"/>
      <c r="W377" s="1311"/>
      <c r="X377" s="1311"/>
      <c r="Y377" s="1311"/>
      <c r="Z377" s="1311"/>
      <c r="AA377" s="1311"/>
      <c r="AB377" s="1311"/>
      <c r="AC377" s="1311"/>
      <c r="AD377" s="1311"/>
      <c r="AE377" s="1311"/>
      <c r="AF377" s="1311"/>
      <c r="AG377" s="1311"/>
      <c r="AH377" s="1311"/>
      <c r="AI377" s="1311"/>
      <c r="AJ377" s="1311"/>
      <c r="AK377" s="1311"/>
      <c r="AL377" s="1311"/>
      <c r="AM377" s="1311"/>
      <c r="AN377" s="1311"/>
      <c r="AO377" s="1311"/>
      <c r="AP377" s="1311"/>
      <c r="AQ377" s="1311"/>
      <c r="AR377" s="1311"/>
      <c r="AS377" s="1311"/>
      <c r="AT377" s="1311"/>
      <c r="AU377" s="1311"/>
      <c r="AV377" s="1311"/>
      <c r="AW377" s="1311"/>
      <c r="AX377" s="1311"/>
      <c r="AY377" s="1311"/>
      <c r="AZ377" s="1311"/>
      <c r="BA377" s="1311"/>
      <c r="BB377" s="1311"/>
      <c r="BC377" s="1311"/>
      <c r="BD377" s="1311"/>
      <c r="BE377" s="1311"/>
      <c r="BF377" s="1311"/>
      <c r="BG377" s="1311"/>
      <c r="BH377" s="1311"/>
      <c r="BI377" s="1311"/>
      <c r="BJ377" s="1311"/>
      <c r="BK377" s="1311"/>
      <c r="BL377" s="1311"/>
      <c r="BM377" s="1311"/>
      <c r="BN377" s="1311"/>
      <c r="BO377" s="1311"/>
      <c r="BP377" s="1311"/>
      <c r="BQ377" s="1311"/>
      <c r="BR377" s="1311"/>
      <c r="BS377" s="1311"/>
      <c r="BT377" s="1311"/>
      <c r="BU377" s="1311"/>
      <c r="BV377" s="1311"/>
      <c r="BW377" s="1311"/>
      <c r="BX377" s="1311"/>
      <c r="BY377" s="1311"/>
      <c r="BZ377" s="1311"/>
      <c r="CA377" s="1311"/>
      <c r="CB377" s="1311"/>
      <c r="CC377" s="1311"/>
      <c r="CD377" s="1311"/>
      <c r="CE377" s="1311"/>
      <c r="CF377" s="1311"/>
    </row>
    <row r="378" spans="2:84" s="1344" customFormat="1">
      <c r="B378" s="1311"/>
      <c r="C378" s="1311"/>
      <c r="D378" s="1311"/>
      <c r="E378" s="1311"/>
      <c r="F378" s="1311"/>
      <c r="G378" s="1311"/>
      <c r="H378" s="1311"/>
      <c r="I378" s="1311"/>
      <c r="J378" s="1311"/>
      <c r="K378" s="1311"/>
      <c r="P378" s="204"/>
      <c r="Q378" s="1311"/>
      <c r="R378" s="1311"/>
      <c r="S378" s="1311"/>
      <c r="T378" s="1311"/>
      <c r="U378" s="1311"/>
      <c r="V378" s="1311"/>
      <c r="W378" s="1311"/>
      <c r="X378" s="1311"/>
      <c r="Y378" s="1311"/>
      <c r="Z378" s="1311"/>
      <c r="AA378" s="1311"/>
      <c r="AB378" s="1311"/>
      <c r="AC378" s="1311"/>
      <c r="AD378" s="1311"/>
      <c r="AE378" s="1311"/>
      <c r="AF378" s="1311"/>
      <c r="AG378" s="1311"/>
      <c r="AH378" s="1311"/>
      <c r="AI378" s="1311"/>
      <c r="AJ378" s="1311"/>
      <c r="AK378" s="1311"/>
      <c r="AL378" s="1311"/>
      <c r="AM378" s="1311"/>
      <c r="AN378" s="1311"/>
      <c r="AO378" s="1311"/>
      <c r="AP378" s="1311"/>
      <c r="AQ378" s="1311"/>
      <c r="AR378" s="1311"/>
      <c r="AS378" s="1311"/>
      <c r="AT378" s="1311"/>
      <c r="AU378" s="1311"/>
      <c r="AV378" s="1311"/>
      <c r="AW378" s="1311"/>
      <c r="AX378" s="1311"/>
      <c r="AY378" s="1311"/>
      <c r="AZ378" s="1311"/>
      <c r="BA378" s="1311"/>
      <c r="BB378" s="1311"/>
      <c r="BC378" s="1311"/>
      <c r="BD378" s="1311"/>
      <c r="BE378" s="1311"/>
      <c r="BF378" s="1311"/>
      <c r="BG378" s="1311"/>
      <c r="BH378" s="1311"/>
      <c r="BI378" s="1311"/>
      <c r="BJ378" s="1311"/>
      <c r="BK378" s="1311"/>
      <c r="BL378" s="1311"/>
      <c r="BM378" s="1311"/>
      <c r="BN378" s="1311"/>
      <c r="BO378" s="1311"/>
      <c r="BP378" s="1311"/>
      <c r="BQ378" s="1311"/>
      <c r="BR378" s="1311"/>
      <c r="BS378" s="1311"/>
      <c r="BT378" s="1311"/>
      <c r="BU378" s="1311"/>
      <c r="BV378" s="1311"/>
      <c r="BW378" s="1311"/>
      <c r="BX378" s="1311"/>
      <c r="BY378" s="1311"/>
      <c r="BZ378" s="1311"/>
      <c r="CA378" s="1311"/>
      <c r="CB378" s="1311"/>
      <c r="CC378" s="1311"/>
      <c r="CD378" s="1311"/>
      <c r="CE378" s="1311"/>
      <c r="CF378" s="1311"/>
    </row>
    <row r="379" spans="2:84" s="1344" customFormat="1">
      <c r="B379" s="1311"/>
      <c r="C379" s="1311"/>
      <c r="D379" s="1311"/>
      <c r="E379" s="1311"/>
      <c r="F379" s="1311"/>
      <c r="G379" s="1311"/>
      <c r="H379" s="1311"/>
      <c r="I379" s="1311"/>
      <c r="J379" s="1311"/>
      <c r="K379" s="1311"/>
      <c r="P379" s="204"/>
      <c r="Q379" s="1311"/>
      <c r="R379" s="1311"/>
      <c r="S379" s="1311"/>
      <c r="T379" s="1311"/>
      <c r="U379" s="1311"/>
      <c r="V379" s="1311"/>
      <c r="W379" s="1311"/>
      <c r="X379" s="1311"/>
      <c r="Y379" s="1311"/>
      <c r="Z379" s="1311"/>
      <c r="AA379" s="1311"/>
      <c r="AB379" s="1311"/>
      <c r="AC379" s="1311"/>
      <c r="AD379" s="1311"/>
      <c r="AE379" s="1311"/>
      <c r="AF379" s="1311"/>
      <c r="AG379" s="1311"/>
      <c r="AH379" s="1311"/>
      <c r="AI379" s="1311"/>
      <c r="AJ379" s="1311"/>
      <c r="AK379" s="1311"/>
      <c r="AL379" s="1311"/>
      <c r="AM379" s="1311"/>
      <c r="AN379" s="1311"/>
      <c r="AO379" s="1311"/>
      <c r="AP379" s="1311"/>
      <c r="AQ379" s="1311"/>
      <c r="AR379" s="1311"/>
      <c r="AS379" s="1311"/>
      <c r="AT379" s="1311"/>
      <c r="AU379" s="1311"/>
      <c r="AV379" s="1311"/>
      <c r="AW379" s="1311"/>
      <c r="AX379" s="1311"/>
      <c r="AY379" s="1311"/>
      <c r="AZ379" s="1311"/>
      <c r="BA379" s="1311"/>
      <c r="BB379" s="1311"/>
      <c r="BC379" s="1311"/>
      <c r="BD379" s="1311"/>
      <c r="BE379" s="1311"/>
      <c r="BF379" s="1311"/>
      <c r="BG379" s="1311"/>
      <c r="BH379" s="1311"/>
      <c r="BI379" s="1311"/>
      <c r="BJ379" s="1311"/>
      <c r="BK379" s="1311"/>
      <c r="BL379" s="1311"/>
      <c r="BM379" s="1311"/>
      <c r="BN379" s="1311"/>
      <c r="BO379" s="1311"/>
      <c r="BP379" s="1311"/>
      <c r="BQ379" s="1311"/>
      <c r="BR379" s="1311"/>
      <c r="BS379" s="1311"/>
      <c r="BT379" s="1311"/>
      <c r="BU379" s="1311"/>
      <c r="BV379" s="1311"/>
      <c r="BW379" s="1311"/>
      <c r="BX379" s="1311"/>
      <c r="BY379" s="1311"/>
      <c r="BZ379" s="1311"/>
      <c r="CA379" s="1311"/>
      <c r="CB379" s="1311"/>
      <c r="CC379" s="1311"/>
      <c r="CD379" s="1311"/>
      <c r="CE379" s="1311"/>
      <c r="CF379" s="1311"/>
    </row>
    <row r="380" spans="2:84" s="1344" customFormat="1">
      <c r="B380" s="1311"/>
      <c r="C380" s="1311"/>
      <c r="D380" s="1311"/>
      <c r="E380" s="1311"/>
      <c r="F380" s="1311"/>
      <c r="G380" s="1311"/>
      <c r="H380" s="1311"/>
      <c r="I380" s="1311"/>
      <c r="J380" s="1311"/>
      <c r="K380" s="1311"/>
      <c r="P380" s="204"/>
      <c r="Q380" s="1311"/>
      <c r="R380" s="1311"/>
      <c r="S380" s="1311"/>
      <c r="T380" s="1311"/>
      <c r="U380" s="1311"/>
      <c r="V380" s="1311"/>
      <c r="W380" s="1311"/>
      <c r="X380" s="1311"/>
      <c r="Y380" s="1311"/>
      <c r="Z380" s="1311"/>
      <c r="AA380" s="1311"/>
      <c r="AB380" s="1311"/>
      <c r="AC380" s="1311"/>
      <c r="AD380" s="1311"/>
      <c r="AE380" s="1311"/>
      <c r="AF380" s="1311"/>
      <c r="AG380" s="1311"/>
      <c r="AH380" s="1311"/>
      <c r="AI380" s="1311"/>
      <c r="AJ380" s="1311"/>
      <c r="AK380" s="1311"/>
      <c r="AL380" s="1311"/>
      <c r="AM380" s="1311"/>
      <c r="AN380" s="1311"/>
      <c r="AO380" s="1311"/>
      <c r="AP380" s="1311"/>
      <c r="AQ380" s="1311"/>
      <c r="AR380" s="1311"/>
      <c r="AS380" s="1311"/>
      <c r="AT380" s="1311"/>
      <c r="AU380" s="1311"/>
      <c r="AV380" s="1311"/>
      <c r="AW380" s="1311"/>
      <c r="AX380" s="1311"/>
      <c r="AY380" s="1311"/>
      <c r="AZ380" s="1311"/>
      <c r="BA380" s="1311"/>
      <c r="BB380" s="1311"/>
      <c r="BC380" s="1311"/>
      <c r="BD380" s="1311"/>
      <c r="BE380" s="1311"/>
      <c r="BF380" s="1311"/>
      <c r="BG380" s="1311"/>
      <c r="BH380" s="1311"/>
      <c r="BI380" s="1311"/>
      <c r="BJ380" s="1311"/>
      <c r="BK380" s="1311"/>
      <c r="BL380" s="1311"/>
      <c r="BM380" s="1311"/>
      <c r="BN380" s="1311"/>
      <c r="BO380" s="1311"/>
      <c r="BP380" s="1311"/>
      <c r="BQ380" s="1311"/>
      <c r="BR380" s="1311"/>
      <c r="BS380" s="1311"/>
      <c r="BT380" s="1311"/>
      <c r="BU380" s="1311"/>
      <c r="BV380" s="1311"/>
      <c r="BW380" s="1311"/>
      <c r="BX380" s="1311"/>
      <c r="BY380" s="1311"/>
      <c r="BZ380" s="1311"/>
      <c r="CA380" s="1311"/>
      <c r="CB380" s="1311"/>
      <c r="CC380" s="1311"/>
      <c r="CD380" s="1311"/>
      <c r="CE380" s="1311"/>
      <c r="CF380" s="1311"/>
    </row>
    <row r="381" spans="2:84" s="1344" customFormat="1">
      <c r="B381" s="1311"/>
      <c r="C381" s="1311"/>
      <c r="D381" s="1311"/>
      <c r="E381" s="1311"/>
      <c r="F381" s="1311"/>
      <c r="G381" s="1311"/>
      <c r="H381" s="1311"/>
      <c r="I381" s="1311"/>
      <c r="J381" s="1311"/>
      <c r="K381" s="1311"/>
      <c r="P381" s="204"/>
      <c r="Q381" s="1311"/>
      <c r="R381" s="1311"/>
      <c r="S381" s="1311"/>
      <c r="T381" s="1311"/>
      <c r="U381" s="1311"/>
      <c r="V381" s="1311"/>
      <c r="W381" s="1311"/>
      <c r="X381" s="1311"/>
      <c r="Y381" s="1311"/>
      <c r="Z381" s="1311"/>
      <c r="AA381" s="1311"/>
      <c r="AB381" s="1311"/>
      <c r="AC381" s="1311"/>
      <c r="AD381" s="1311"/>
      <c r="AE381" s="1311"/>
      <c r="AF381" s="1311"/>
      <c r="AG381" s="1311"/>
      <c r="AH381" s="1311"/>
      <c r="AI381" s="1311"/>
      <c r="AJ381" s="1311"/>
      <c r="AK381" s="1311"/>
      <c r="AL381" s="1311"/>
      <c r="AM381" s="1311"/>
      <c r="AN381" s="1311"/>
      <c r="AO381" s="1311"/>
      <c r="AP381" s="1311"/>
      <c r="AQ381" s="1311"/>
      <c r="AR381" s="1311"/>
      <c r="AS381" s="1311"/>
      <c r="AT381" s="1311"/>
      <c r="AU381" s="1311"/>
      <c r="AV381" s="1311"/>
      <c r="AW381" s="1311"/>
      <c r="AX381" s="1311"/>
      <c r="AY381" s="1311"/>
      <c r="AZ381" s="1311"/>
      <c r="BA381" s="1311"/>
      <c r="BB381" s="1311"/>
      <c r="BC381" s="1311"/>
      <c r="BD381" s="1311"/>
      <c r="BE381" s="1311"/>
      <c r="BF381" s="1311"/>
      <c r="BG381" s="1311"/>
      <c r="BH381" s="1311"/>
      <c r="BI381" s="1311"/>
      <c r="BJ381" s="1311"/>
      <c r="BK381" s="1311"/>
      <c r="BL381" s="1311"/>
      <c r="BM381" s="1311"/>
      <c r="BN381" s="1311"/>
      <c r="BO381" s="1311"/>
      <c r="BP381" s="1311"/>
      <c r="BQ381" s="1311"/>
      <c r="BR381" s="1311"/>
      <c r="BS381" s="1311"/>
      <c r="BT381" s="1311"/>
      <c r="BU381" s="1311"/>
      <c r="BV381" s="1311"/>
      <c r="BW381" s="1311"/>
      <c r="BX381" s="1311"/>
      <c r="BY381" s="1311"/>
      <c r="BZ381" s="1311"/>
      <c r="CA381" s="1311"/>
      <c r="CB381" s="1311"/>
      <c r="CC381" s="1311"/>
      <c r="CD381" s="1311"/>
      <c r="CE381" s="1311"/>
      <c r="CF381" s="1311"/>
    </row>
    <row r="382" spans="2:84" s="1344" customFormat="1">
      <c r="B382" s="1311"/>
      <c r="C382" s="1311"/>
      <c r="D382" s="1311"/>
      <c r="E382" s="1311"/>
      <c r="F382" s="1311"/>
      <c r="G382" s="1311"/>
      <c r="H382" s="1311"/>
      <c r="I382" s="1311"/>
      <c r="J382" s="1311"/>
      <c r="K382" s="1311"/>
      <c r="P382" s="204"/>
      <c r="Q382" s="1311"/>
      <c r="R382" s="1311"/>
      <c r="S382" s="1311"/>
      <c r="T382" s="1311"/>
      <c r="U382" s="1311"/>
      <c r="V382" s="1311"/>
      <c r="W382" s="1311"/>
      <c r="X382" s="1311"/>
      <c r="Y382" s="1311"/>
      <c r="Z382" s="1311"/>
      <c r="AA382" s="1311"/>
      <c r="AB382" s="1311"/>
      <c r="AC382" s="1311"/>
      <c r="AD382" s="1311"/>
      <c r="AE382" s="1311"/>
      <c r="AF382" s="1311"/>
      <c r="AG382" s="1311"/>
      <c r="AH382" s="1311"/>
      <c r="AI382" s="1311"/>
      <c r="AJ382" s="1311"/>
      <c r="AK382" s="1311"/>
      <c r="AL382" s="1311"/>
      <c r="AM382" s="1311"/>
      <c r="AN382" s="1311"/>
      <c r="AO382" s="1311"/>
      <c r="AP382" s="1311"/>
      <c r="AQ382" s="1311"/>
      <c r="AR382" s="1311"/>
      <c r="AS382" s="1311"/>
      <c r="AT382" s="1311"/>
      <c r="AU382" s="1311"/>
      <c r="AV382" s="1311"/>
      <c r="AW382" s="1311"/>
      <c r="AX382" s="1311"/>
      <c r="AY382" s="1311"/>
      <c r="AZ382" s="1311"/>
      <c r="BA382" s="1311"/>
      <c r="BB382" s="1311"/>
      <c r="BC382" s="1311"/>
      <c r="BD382" s="1311"/>
      <c r="BE382" s="1311"/>
      <c r="BF382" s="1311"/>
      <c r="BG382" s="1311"/>
      <c r="BH382" s="1311"/>
      <c r="BI382" s="1311"/>
      <c r="BJ382" s="1311"/>
      <c r="BK382" s="1311"/>
      <c r="BL382" s="1311"/>
      <c r="BM382" s="1311"/>
      <c r="BN382" s="1311"/>
      <c r="BO382" s="1311"/>
      <c r="BP382" s="1311"/>
      <c r="BQ382" s="1311"/>
      <c r="BR382" s="1311"/>
      <c r="BS382" s="1311"/>
      <c r="BT382" s="1311"/>
      <c r="BU382" s="1311"/>
      <c r="BV382" s="1311"/>
      <c r="BW382" s="1311"/>
      <c r="BX382" s="1311"/>
      <c r="BY382" s="1311"/>
      <c r="BZ382" s="1311"/>
      <c r="CA382" s="1311"/>
      <c r="CB382" s="1311"/>
      <c r="CC382" s="1311"/>
      <c r="CD382" s="1311"/>
      <c r="CE382" s="1311"/>
      <c r="CF382" s="1311"/>
    </row>
    <row r="383" spans="2:84" s="1344" customFormat="1">
      <c r="B383" s="1311"/>
      <c r="C383" s="1311"/>
      <c r="D383" s="1311"/>
      <c r="E383" s="1311"/>
      <c r="F383" s="1311"/>
      <c r="G383" s="1311"/>
      <c r="H383" s="1311"/>
      <c r="I383" s="1311"/>
      <c r="J383" s="1311"/>
      <c r="K383" s="1311"/>
      <c r="P383" s="204"/>
      <c r="Q383" s="1311"/>
      <c r="R383" s="1311"/>
      <c r="S383" s="1311"/>
      <c r="T383" s="1311"/>
      <c r="U383" s="1311"/>
      <c r="V383" s="1311"/>
      <c r="W383" s="1311"/>
      <c r="X383" s="1311"/>
      <c r="Y383" s="1311"/>
      <c r="Z383" s="1311"/>
      <c r="AA383" s="1311"/>
      <c r="AB383" s="1311"/>
      <c r="AC383" s="1311"/>
      <c r="AD383" s="1311"/>
      <c r="AE383" s="1311"/>
      <c r="AF383" s="1311"/>
      <c r="AG383" s="1311"/>
      <c r="AH383" s="1311"/>
      <c r="AI383" s="1311"/>
      <c r="AJ383" s="1311"/>
      <c r="AK383" s="1311"/>
      <c r="AL383" s="1311"/>
      <c r="AM383" s="1311"/>
      <c r="AN383" s="1311"/>
      <c r="AO383" s="1311"/>
      <c r="AP383" s="1311"/>
      <c r="AQ383" s="1311"/>
      <c r="AR383" s="1311"/>
      <c r="AS383" s="1311"/>
      <c r="AT383" s="1311"/>
      <c r="AU383" s="1311"/>
      <c r="AV383" s="1311"/>
      <c r="AW383" s="1311"/>
      <c r="AX383" s="1311"/>
      <c r="AY383" s="1311"/>
      <c r="AZ383" s="1311"/>
      <c r="BA383" s="1311"/>
      <c r="BB383" s="1311"/>
      <c r="BC383" s="1311"/>
      <c r="BD383" s="1311"/>
      <c r="BE383" s="1311"/>
      <c r="BF383" s="1311"/>
      <c r="BG383" s="1311"/>
      <c r="BH383" s="1311"/>
      <c r="BI383" s="1311"/>
      <c r="BJ383" s="1311"/>
      <c r="BK383" s="1311"/>
      <c r="BL383" s="1311"/>
      <c r="BM383" s="1311"/>
      <c r="BN383" s="1311"/>
      <c r="BO383" s="1311"/>
      <c r="BP383" s="1311"/>
      <c r="BQ383" s="1311"/>
      <c r="BR383" s="1311"/>
      <c r="BS383" s="1311"/>
      <c r="BT383" s="1311"/>
      <c r="BU383" s="1311"/>
      <c r="BV383" s="1311"/>
      <c r="BW383" s="1311"/>
      <c r="BX383" s="1311"/>
      <c r="BY383" s="1311"/>
      <c r="BZ383" s="1311"/>
      <c r="CA383" s="1311"/>
      <c r="CB383" s="1311"/>
      <c r="CC383" s="1311"/>
      <c r="CD383" s="1311"/>
      <c r="CE383" s="1311"/>
      <c r="CF383" s="1311"/>
    </row>
    <row r="384" spans="2:84" s="1344" customFormat="1">
      <c r="B384" s="1311"/>
      <c r="C384" s="1311"/>
      <c r="D384" s="1311"/>
      <c r="E384" s="1311"/>
      <c r="F384" s="1311"/>
      <c r="G384" s="1311"/>
      <c r="H384" s="1311"/>
      <c r="I384" s="1311"/>
      <c r="J384" s="1311"/>
      <c r="K384" s="1311"/>
      <c r="P384" s="204"/>
      <c r="Q384" s="1311"/>
      <c r="R384" s="1311"/>
      <c r="S384" s="1311"/>
      <c r="T384" s="1311"/>
      <c r="U384" s="1311"/>
      <c r="V384" s="1311"/>
      <c r="W384" s="1311"/>
      <c r="X384" s="1311"/>
      <c r="Y384" s="1311"/>
      <c r="Z384" s="1311"/>
      <c r="AA384" s="1311"/>
      <c r="AB384" s="1311"/>
      <c r="AC384" s="1311"/>
      <c r="AD384" s="1311"/>
      <c r="AE384" s="1311"/>
      <c r="AF384" s="1311"/>
      <c r="AG384" s="1311"/>
      <c r="AH384" s="1311"/>
      <c r="AI384" s="1311"/>
      <c r="AJ384" s="1311"/>
      <c r="AK384" s="1311"/>
      <c r="AL384" s="1311"/>
      <c r="AM384" s="1311"/>
      <c r="AN384" s="1311"/>
      <c r="AO384" s="1311"/>
      <c r="AP384" s="1311"/>
      <c r="AQ384" s="1311"/>
      <c r="AR384" s="1311"/>
      <c r="AS384" s="1311"/>
      <c r="AT384" s="1311"/>
      <c r="AU384" s="1311"/>
      <c r="AV384" s="1311"/>
      <c r="AW384" s="1311"/>
      <c r="AX384" s="1311"/>
      <c r="AY384" s="1311"/>
      <c r="AZ384" s="1311"/>
      <c r="BA384" s="1311"/>
      <c r="BB384" s="1311"/>
      <c r="BC384" s="1311"/>
      <c r="BD384" s="1311"/>
      <c r="BE384" s="1311"/>
      <c r="BF384" s="1311"/>
      <c r="BG384" s="1311"/>
      <c r="BH384" s="1311"/>
      <c r="BI384" s="1311"/>
      <c r="BJ384" s="1311"/>
      <c r="BK384" s="1311"/>
      <c r="BL384" s="1311"/>
      <c r="BM384" s="1311"/>
      <c r="BN384" s="1311"/>
      <c r="BO384" s="1311"/>
      <c r="BP384" s="1311"/>
      <c r="BQ384" s="1311"/>
      <c r="BR384" s="1311"/>
      <c r="BS384" s="1311"/>
      <c r="BT384" s="1311"/>
      <c r="BU384" s="1311"/>
      <c r="BV384" s="1311"/>
      <c r="BW384" s="1311"/>
      <c r="BX384" s="1311"/>
      <c r="BY384" s="1311"/>
      <c r="BZ384" s="1311"/>
      <c r="CA384" s="1311"/>
      <c r="CB384" s="1311"/>
      <c r="CC384" s="1311"/>
      <c r="CD384" s="1311"/>
      <c r="CE384" s="1311"/>
      <c r="CF384" s="1311"/>
    </row>
    <row r="385" spans="2:84" s="1344" customFormat="1">
      <c r="B385" s="1311"/>
      <c r="C385" s="1311"/>
      <c r="D385" s="1311"/>
      <c r="E385" s="1311"/>
      <c r="F385" s="1311"/>
      <c r="G385" s="1311"/>
      <c r="H385" s="1311"/>
      <c r="I385" s="1311"/>
      <c r="J385" s="1311"/>
      <c r="K385" s="1311"/>
      <c r="P385" s="204"/>
      <c r="Q385" s="1311"/>
      <c r="R385" s="1311"/>
      <c r="S385" s="1311"/>
      <c r="T385" s="1311"/>
      <c r="U385" s="1311"/>
      <c r="V385" s="1311"/>
      <c r="W385" s="1311"/>
      <c r="X385" s="1311"/>
      <c r="Y385" s="1311"/>
      <c r="Z385" s="1311"/>
      <c r="AA385" s="1311"/>
      <c r="AB385" s="1311"/>
      <c r="AC385" s="1311"/>
      <c r="AD385" s="1311"/>
      <c r="AE385" s="1311"/>
      <c r="AF385" s="1311"/>
      <c r="AG385" s="1311"/>
      <c r="AH385" s="1311"/>
      <c r="AI385" s="1311"/>
      <c r="AJ385" s="1311"/>
      <c r="AK385" s="1311"/>
      <c r="AL385" s="1311"/>
      <c r="AM385" s="1311"/>
      <c r="AN385" s="1311"/>
      <c r="AO385" s="1311"/>
      <c r="AP385" s="1311"/>
      <c r="AQ385" s="1311"/>
      <c r="AR385" s="1311"/>
      <c r="AS385" s="1311"/>
      <c r="AT385" s="1311"/>
      <c r="AU385" s="1311"/>
      <c r="AV385" s="1311"/>
      <c r="AW385" s="1311"/>
      <c r="AX385" s="1311"/>
      <c r="AY385" s="1311"/>
      <c r="AZ385" s="1311"/>
      <c r="BA385" s="1311"/>
      <c r="BB385" s="1311"/>
      <c r="BC385" s="1311"/>
      <c r="BD385" s="1311"/>
      <c r="BE385" s="1311"/>
      <c r="BF385" s="1311"/>
      <c r="BG385" s="1311"/>
      <c r="BH385" s="1311"/>
      <c r="BI385" s="1311"/>
      <c r="BJ385" s="1311"/>
      <c r="BK385" s="1311"/>
      <c r="BL385" s="1311"/>
      <c r="BM385" s="1311"/>
      <c r="BN385" s="1311"/>
      <c r="BO385" s="1311"/>
      <c r="BP385" s="1311"/>
      <c r="BQ385" s="1311"/>
      <c r="BR385" s="1311"/>
      <c r="BS385" s="1311"/>
      <c r="BT385" s="1311"/>
      <c r="BU385" s="1311"/>
      <c r="BV385" s="1311"/>
      <c r="BW385" s="1311"/>
      <c r="BX385" s="1311"/>
      <c r="BY385" s="1311"/>
      <c r="BZ385" s="1311"/>
      <c r="CA385" s="1311"/>
      <c r="CB385" s="1311"/>
      <c r="CC385" s="1311"/>
      <c r="CD385" s="1311"/>
      <c r="CE385" s="1311"/>
      <c r="CF385" s="1311"/>
    </row>
    <row r="386" spans="2:84" s="1344" customFormat="1">
      <c r="B386" s="1311"/>
      <c r="C386" s="1311"/>
      <c r="D386" s="1311"/>
      <c r="E386" s="1311"/>
      <c r="F386" s="1311"/>
      <c r="G386" s="1311"/>
      <c r="H386" s="1311"/>
      <c r="I386" s="1311"/>
      <c r="J386" s="1311"/>
      <c r="K386" s="1311"/>
      <c r="P386" s="204"/>
      <c r="Q386" s="1311"/>
      <c r="R386" s="1311"/>
      <c r="S386" s="1311"/>
      <c r="T386" s="1311"/>
      <c r="U386" s="1311"/>
      <c r="V386" s="1311"/>
      <c r="W386" s="1311"/>
      <c r="X386" s="1311"/>
      <c r="Y386" s="1311"/>
      <c r="Z386" s="1311"/>
      <c r="AA386" s="1311"/>
      <c r="AB386" s="1311"/>
      <c r="AC386" s="1311"/>
      <c r="AD386" s="1311"/>
      <c r="AE386" s="1311"/>
      <c r="AF386" s="1311"/>
      <c r="AG386" s="1311"/>
      <c r="AH386" s="1311"/>
      <c r="AI386" s="1311"/>
      <c r="AJ386" s="1311"/>
      <c r="AK386" s="1311"/>
      <c r="AL386" s="1311"/>
      <c r="AM386" s="1311"/>
      <c r="AN386" s="1311"/>
      <c r="AO386" s="1311"/>
      <c r="AP386" s="1311"/>
      <c r="AQ386" s="1311"/>
      <c r="AR386" s="1311"/>
      <c r="AS386" s="1311"/>
      <c r="AT386" s="1311"/>
      <c r="AU386" s="1311"/>
      <c r="AV386" s="1311"/>
      <c r="AW386" s="1311"/>
      <c r="AX386" s="1311"/>
      <c r="AY386" s="1311"/>
      <c r="AZ386" s="1311"/>
      <c r="BA386" s="1311"/>
      <c r="BB386" s="1311"/>
      <c r="BC386" s="1311"/>
      <c r="BD386" s="1311"/>
      <c r="BE386" s="1311"/>
      <c r="BF386" s="1311"/>
      <c r="BG386" s="1311"/>
      <c r="BH386" s="1311"/>
      <c r="BI386" s="1311"/>
      <c r="BJ386" s="1311"/>
      <c r="BK386" s="1311"/>
      <c r="BL386" s="1311"/>
      <c r="BM386" s="1311"/>
      <c r="BN386" s="1311"/>
      <c r="BO386" s="1311"/>
      <c r="BP386" s="1311"/>
      <c r="BQ386" s="1311"/>
      <c r="BR386" s="1311"/>
      <c r="BS386" s="1311"/>
      <c r="BT386" s="1311"/>
      <c r="BU386" s="1311"/>
      <c r="BV386" s="1311"/>
      <c r="BW386" s="1311"/>
      <c r="BX386" s="1311"/>
      <c r="BY386" s="1311"/>
      <c r="BZ386" s="1311"/>
      <c r="CA386" s="1311"/>
      <c r="CB386" s="1311"/>
      <c r="CC386" s="1311"/>
      <c r="CD386" s="1311"/>
      <c r="CE386" s="1311"/>
      <c r="CF386" s="1311"/>
    </row>
    <row r="387" spans="2:84" s="1344" customFormat="1">
      <c r="B387" s="1311"/>
      <c r="C387" s="1311"/>
      <c r="D387" s="1311"/>
      <c r="E387" s="1311"/>
      <c r="F387" s="1311"/>
      <c r="G387" s="1311"/>
      <c r="H387" s="1311"/>
      <c r="I387" s="1311"/>
      <c r="J387" s="1311"/>
      <c r="K387" s="1311"/>
      <c r="P387" s="204"/>
      <c r="Q387" s="1311"/>
      <c r="R387" s="1311"/>
      <c r="S387" s="1311"/>
      <c r="T387" s="1311"/>
      <c r="U387" s="1311"/>
      <c r="V387" s="1311"/>
      <c r="W387" s="1311"/>
      <c r="X387" s="1311"/>
      <c r="Y387" s="1311"/>
      <c r="Z387" s="1311"/>
      <c r="AA387" s="1311"/>
      <c r="AB387" s="1311"/>
      <c r="AC387" s="1311"/>
      <c r="AD387" s="1311"/>
      <c r="AE387" s="1311"/>
      <c r="AF387" s="1311"/>
      <c r="AG387" s="1311"/>
      <c r="AH387" s="1311"/>
      <c r="AI387" s="1311"/>
      <c r="AJ387" s="1311"/>
      <c r="AK387" s="1311"/>
      <c r="AL387" s="1311"/>
      <c r="AM387" s="1311"/>
      <c r="AN387" s="1311"/>
      <c r="AO387" s="1311"/>
      <c r="AP387" s="1311"/>
      <c r="AQ387" s="1311"/>
      <c r="AR387" s="1311"/>
      <c r="AS387" s="1311"/>
      <c r="AT387" s="1311"/>
      <c r="AU387" s="1311"/>
      <c r="AV387" s="1311"/>
      <c r="AW387" s="1311"/>
      <c r="AX387" s="1311"/>
      <c r="AY387" s="1311"/>
      <c r="AZ387" s="1311"/>
      <c r="BA387" s="1311"/>
      <c r="BB387" s="1311"/>
      <c r="BC387" s="1311"/>
      <c r="BD387" s="1311"/>
      <c r="BE387" s="1311"/>
      <c r="BF387" s="1311"/>
      <c r="BG387" s="1311"/>
      <c r="BH387" s="1311"/>
      <c r="BI387" s="1311"/>
      <c r="BJ387" s="1311"/>
      <c r="BK387" s="1311"/>
      <c r="BL387" s="1311"/>
      <c r="BM387" s="1311"/>
      <c r="BN387" s="1311"/>
      <c r="BO387" s="1311"/>
      <c r="BP387" s="1311"/>
      <c r="BQ387" s="1311"/>
      <c r="BR387" s="1311"/>
      <c r="BS387" s="1311"/>
      <c r="BT387" s="1311"/>
      <c r="BU387" s="1311"/>
      <c r="BV387" s="1311"/>
      <c r="BW387" s="1311"/>
      <c r="BX387" s="1311"/>
      <c r="BY387" s="1311"/>
      <c r="BZ387" s="1311"/>
      <c r="CA387" s="1311"/>
      <c r="CB387" s="1311"/>
      <c r="CC387" s="1311"/>
      <c r="CD387" s="1311"/>
      <c r="CE387" s="1311"/>
      <c r="CF387" s="1311"/>
    </row>
    <row r="388" spans="2:84" s="1344" customFormat="1">
      <c r="B388" s="1311"/>
      <c r="C388" s="1311"/>
      <c r="D388" s="1311"/>
      <c r="E388" s="1311"/>
      <c r="F388" s="1311"/>
      <c r="G388" s="1311"/>
      <c r="H388" s="1311"/>
      <c r="I388" s="1311"/>
      <c r="J388" s="1311"/>
      <c r="K388" s="1311"/>
      <c r="P388" s="204"/>
      <c r="Q388" s="1311"/>
      <c r="R388" s="1311"/>
      <c r="S388" s="1311"/>
      <c r="T388" s="1311"/>
      <c r="U388" s="1311"/>
      <c r="V388" s="1311"/>
      <c r="W388" s="1311"/>
      <c r="X388" s="1311"/>
      <c r="Y388" s="1311"/>
      <c r="Z388" s="1311"/>
      <c r="AA388" s="1311"/>
      <c r="AB388" s="1311"/>
      <c r="AC388" s="1311"/>
      <c r="AD388" s="1311"/>
      <c r="AE388" s="1311"/>
      <c r="AF388" s="1311"/>
      <c r="AG388" s="1311"/>
      <c r="AH388" s="1311"/>
      <c r="AI388" s="1311"/>
      <c r="AJ388" s="1311"/>
      <c r="AK388" s="1311"/>
      <c r="AL388" s="1311"/>
      <c r="AM388" s="1311"/>
      <c r="AN388" s="1311"/>
      <c r="AO388" s="1311"/>
      <c r="AP388" s="1311"/>
      <c r="AQ388" s="1311"/>
      <c r="AR388" s="1311"/>
      <c r="AS388" s="1311"/>
      <c r="AT388" s="1311"/>
      <c r="AU388" s="1311"/>
      <c r="AV388" s="1311"/>
      <c r="AW388" s="1311"/>
      <c r="AX388" s="1311"/>
      <c r="AY388" s="1311"/>
      <c r="AZ388" s="1311"/>
      <c r="BA388" s="1311"/>
      <c r="BB388" s="1311"/>
      <c r="BC388" s="1311"/>
      <c r="BD388" s="1311"/>
      <c r="BE388" s="1311"/>
      <c r="BF388" s="1311"/>
      <c r="BG388" s="1311"/>
      <c r="BH388" s="1311"/>
      <c r="BI388" s="1311"/>
      <c r="BJ388" s="1311"/>
      <c r="BK388" s="1311"/>
      <c r="BL388" s="1311"/>
      <c r="BM388" s="1311"/>
      <c r="BN388" s="1311"/>
      <c r="BO388" s="1311"/>
      <c r="BP388" s="1311"/>
      <c r="BQ388" s="1311"/>
      <c r="BR388" s="1311"/>
      <c r="BS388" s="1311"/>
      <c r="BT388" s="1311"/>
      <c r="BU388" s="1311"/>
      <c r="BV388" s="1311"/>
      <c r="BW388" s="1311"/>
      <c r="BX388" s="1311"/>
      <c r="BY388" s="1311"/>
      <c r="BZ388" s="1311"/>
      <c r="CA388" s="1311"/>
      <c r="CB388" s="1311"/>
      <c r="CC388" s="1311"/>
      <c r="CD388" s="1311"/>
      <c r="CE388" s="1311"/>
      <c r="CF388" s="1311"/>
    </row>
    <row r="389" spans="2:84" s="1344" customFormat="1">
      <c r="B389" s="1311"/>
      <c r="C389" s="1311"/>
      <c r="D389" s="1311"/>
      <c r="E389" s="1311"/>
      <c r="F389" s="1311"/>
      <c r="G389" s="1311"/>
      <c r="H389" s="1311"/>
      <c r="I389" s="1311"/>
      <c r="J389" s="1311"/>
      <c r="K389" s="1311"/>
      <c r="P389" s="204"/>
      <c r="Q389" s="1311"/>
      <c r="R389" s="1311"/>
      <c r="S389" s="1311"/>
      <c r="T389" s="1311"/>
      <c r="U389" s="1311"/>
      <c r="V389" s="1311"/>
      <c r="W389" s="1311"/>
      <c r="X389" s="1311"/>
      <c r="Y389" s="1311"/>
      <c r="Z389" s="1311"/>
      <c r="AA389" s="1311"/>
      <c r="AB389" s="1311"/>
      <c r="AC389" s="1311"/>
      <c r="AD389" s="1311"/>
      <c r="AE389" s="1311"/>
      <c r="AF389" s="1311"/>
      <c r="AG389" s="1311"/>
      <c r="AH389" s="1311"/>
      <c r="AI389" s="1311"/>
      <c r="AJ389" s="1311"/>
      <c r="AK389" s="1311"/>
      <c r="AL389" s="1311"/>
      <c r="AM389" s="1311"/>
      <c r="AN389" s="1311"/>
      <c r="AO389" s="1311"/>
      <c r="AP389" s="1311"/>
      <c r="AQ389" s="1311"/>
      <c r="AR389" s="1311"/>
      <c r="AS389" s="1311"/>
      <c r="AT389" s="1311"/>
      <c r="AU389" s="1311"/>
      <c r="AV389" s="1311"/>
      <c r="AW389" s="1311"/>
      <c r="AX389" s="1311"/>
      <c r="AY389" s="1311"/>
      <c r="AZ389" s="1311"/>
      <c r="BA389" s="1311"/>
      <c r="BB389" s="1311"/>
      <c r="BC389" s="1311"/>
      <c r="BD389" s="1311"/>
      <c r="BE389" s="1311"/>
      <c r="BF389" s="1311"/>
      <c r="BG389" s="1311"/>
      <c r="BH389" s="1311"/>
      <c r="BI389" s="1311"/>
      <c r="BJ389" s="1311"/>
      <c r="BK389" s="1311"/>
      <c r="BL389" s="1311"/>
      <c r="BM389" s="1311"/>
      <c r="BN389" s="1311"/>
      <c r="BO389" s="1311"/>
      <c r="BP389" s="1311"/>
      <c r="BQ389" s="1311"/>
      <c r="BR389" s="1311"/>
      <c r="BS389" s="1311"/>
      <c r="BT389" s="1311"/>
      <c r="BU389" s="1311"/>
      <c r="BV389" s="1311"/>
      <c r="BW389" s="1311"/>
      <c r="BX389" s="1311"/>
      <c r="BY389" s="1311"/>
      <c r="BZ389" s="1311"/>
      <c r="CA389" s="1311"/>
      <c r="CB389" s="1311"/>
      <c r="CC389" s="1311"/>
      <c r="CD389" s="1311"/>
      <c r="CE389" s="1311"/>
      <c r="CF389" s="1311"/>
    </row>
    <row r="390" spans="2:84" s="1344" customFormat="1">
      <c r="B390" s="1311"/>
      <c r="C390" s="1311"/>
      <c r="D390" s="1311"/>
      <c r="E390" s="1311"/>
      <c r="F390" s="1311"/>
      <c r="G390" s="1311"/>
      <c r="H390" s="1311"/>
      <c r="I390" s="1311"/>
      <c r="J390" s="1311"/>
      <c r="K390" s="1311"/>
      <c r="P390" s="204"/>
      <c r="Q390" s="1311"/>
      <c r="R390" s="1311"/>
      <c r="S390" s="1311"/>
      <c r="T390" s="1311"/>
      <c r="U390" s="1311"/>
      <c r="V390" s="1311"/>
      <c r="W390" s="1311"/>
      <c r="X390" s="1311"/>
      <c r="Y390" s="1311"/>
      <c r="Z390" s="1311"/>
      <c r="AA390" s="1311"/>
      <c r="AB390" s="1311"/>
      <c r="AC390" s="1311"/>
      <c r="AD390" s="1311"/>
      <c r="AE390" s="1311"/>
      <c r="AF390" s="1311"/>
      <c r="AG390" s="1311"/>
      <c r="AH390" s="1311"/>
      <c r="AI390" s="1311"/>
      <c r="AJ390" s="1311"/>
      <c r="AK390" s="1311"/>
      <c r="AL390" s="1311"/>
      <c r="AM390" s="1311"/>
      <c r="AN390" s="1311"/>
      <c r="AO390" s="1311"/>
      <c r="AP390" s="1311"/>
      <c r="AQ390" s="1311"/>
      <c r="AR390" s="1311"/>
      <c r="AS390" s="1311"/>
      <c r="AT390" s="1311"/>
      <c r="AU390" s="1311"/>
      <c r="AV390" s="1311"/>
      <c r="AW390" s="1311"/>
      <c r="AX390" s="1311"/>
      <c r="AY390" s="1311"/>
      <c r="AZ390" s="1311"/>
      <c r="BA390" s="1311"/>
      <c r="BB390" s="1311"/>
      <c r="BC390" s="1311"/>
      <c r="BD390" s="1311"/>
      <c r="BE390" s="1311"/>
      <c r="BF390" s="1311"/>
      <c r="BG390" s="1311"/>
      <c r="BH390" s="1311"/>
      <c r="BI390" s="1311"/>
      <c r="BJ390" s="1311"/>
      <c r="BK390" s="1311"/>
      <c r="BL390" s="1311"/>
      <c r="BM390" s="1311"/>
      <c r="BN390" s="1311"/>
      <c r="BO390" s="1311"/>
      <c r="BP390" s="1311"/>
      <c r="BQ390" s="1311"/>
      <c r="BR390" s="1311"/>
      <c r="BS390" s="1311"/>
      <c r="BT390" s="1311"/>
      <c r="BU390" s="1311"/>
      <c r="BV390" s="1311"/>
      <c r="BW390" s="1311"/>
      <c r="BX390" s="1311"/>
      <c r="BY390" s="1311"/>
      <c r="BZ390" s="1311"/>
      <c r="CA390" s="1311"/>
      <c r="CB390" s="1311"/>
      <c r="CC390" s="1311"/>
      <c r="CD390" s="1311"/>
      <c r="CE390" s="1311"/>
      <c r="CF390" s="1311"/>
    </row>
    <row r="391" spans="2:84" s="1344" customFormat="1">
      <c r="B391" s="1311"/>
      <c r="C391" s="1311"/>
      <c r="D391" s="1311"/>
      <c r="E391" s="1311"/>
      <c r="F391" s="1311"/>
      <c r="G391" s="1311"/>
      <c r="H391" s="1311"/>
      <c r="I391" s="1311"/>
      <c r="J391" s="1311"/>
      <c r="K391" s="1311"/>
      <c r="P391" s="204"/>
      <c r="Q391" s="1311"/>
      <c r="R391" s="1311"/>
      <c r="S391" s="1311"/>
      <c r="T391" s="1311"/>
      <c r="U391" s="1311"/>
      <c r="V391" s="1311"/>
      <c r="W391" s="1311"/>
      <c r="X391" s="1311"/>
      <c r="Y391" s="1311"/>
      <c r="Z391" s="1311"/>
      <c r="AA391" s="1311"/>
      <c r="AB391" s="1311"/>
      <c r="AC391" s="1311"/>
      <c r="AD391" s="1311"/>
      <c r="AE391" s="1311"/>
      <c r="AF391" s="1311"/>
      <c r="AG391" s="1311"/>
      <c r="AH391" s="1311"/>
      <c r="AI391" s="1311"/>
      <c r="AJ391" s="1311"/>
      <c r="AK391" s="1311"/>
      <c r="AL391" s="1311"/>
      <c r="AM391" s="1311"/>
      <c r="AN391" s="1311"/>
      <c r="AO391" s="1311"/>
      <c r="AP391" s="1311"/>
      <c r="AQ391" s="1311"/>
      <c r="AR391" s="1311"/>
      <c r="AS391" s="1311"/>
      <c r="AT391" s="1311"/>
      <c r="AU391" s="1311"/>
      <c r="AV391" s="1311"/>
      <c r="AW391" s="1311"/>
      <c r="AX391" s="1311"/>
      <c r="AY391" s="1311"/>
      <c r="AZ391" s="1311"/>
      <c r="BA391" s="1311"/>
      <c r="BB391" s="1311"/>
      <c r="BC391" s="1311"/>
      <c r="BD391" s="1311"/>
      <c r="BE391" s="1311"/>
      <c r="BF391" s="1311"/>
      <c r="BG391" s="1311"/>
      <c r="BH391" s="1311"/>
      <c r="BI391" s="1311"/>
      <c r="BJ391" s="1311"/>
      <c r="BK391" s="1311"/>
      <c r="BL391" s="1311"/>
      <c r="BM391" s="1311"/>
      <c r="BN391" s="1311"/>
      <c r="BO391" s="1311"/>
      <c r="BP391" s="1311"/>
      <c r="BQ391" s="1311"/>
      <c r="BR391" s="1311"/>
      <c r="BS391" s="1311"/>
      <c r="BT391" s="1311"/>
      <c r="BU391" s="1311"/>
      <c r="BV391" s="1311"/>
      <c r="BW391" s="1311"/>
      <c r="BX391" s="1311"/>
      <c r="BY391" s="1311"/>
      <c r="BZ391" s="1311"/>
      <c r="CA391" s="1311"/>
      <c r="CB391" s="1311"/>
      <c r="CC391" s="1311"/>
      <c r="CD391" s="1311"/>
      <c r="CE391" s="1311"/>
      <c r="CF391" s="1311"/>
    </row>
    <row r="392" spans="2:84" s="1344" customFormat="1">
      <c r="B392" s="1311"/>
      <c r="C392" s="1311"/>
      <c r="D392" s="1311"/>
      <c r="E392" s="1311"/>
      <c r="F392" s="1311"/>
      <c r="G392" s="1311"/>
      <c r="H392" s="1311"/>
      <c r="I392" s="1311"/>
      <c r="J392" s="1311"/>
      <c r="K392" s="1311"/>
      <c r="P392" s="204"/>
      <c r="Q392" s="1311"/>
      <c r="R392" s="1311"/>
      <c r="S392" s="1311"/>
      <c r="T392" s="1311"/>
      <c r="U392" s="1311"/>
      <c r="V392" s="1311"/>
      <c r="W392" s="1311"/>
      <c r="X392" s="1311"/>
      <c r="Y392" s="1311"/>
      <c r="Z392" s="1311"/>
      <c r="AA392" s="1311"/>
      <c r="AB392" s="1311"/>
      <c r="AC392" s="1311"/>
      <c r="AD392" s="1311"/>
      <c r="AE392" s="1311"/>
      <c r="AF392" s="1311"/>
      <c r="AG392" s="1311"/>
      <c r="AH392" s="1311"/>
      <c r="AI392" s="1311"/>
      <c r="AJ392" s="1311"/>
      <c r="AK392" s="1311"/>
      <c r="AL392" s="1311"/>
      <c r="AM392" s="1311"/>
      <c r="AN392" s="1311"/>
      <c r="AO392" s="1311"/>
      <c r="AP392" s="1311"/>
      <c r="AQ392" s="1311"/>
      <c r="AR392" s="1311"/>
      <c r="AS392" s="1311"/>
      <c r="AT392" s="1311"/>
      <c r="AU392" s="1311"/>
      <c r="AV392" s="1311"/>
      <c r="AW392" s="1311"/>
      <c r="AX392" s="1311"/>
      <c r="AY392" s="1311"/>
      <c r="AZ392" s="1311"/>
      <c r="BA392" s="1311"/>
      <c r="BB392" s="1311"/>
      <c r="BC392" s="1311"/>
      <c r="BD392" s="1311"/>
      <c r="BE392" s="1311"/>
      <c r="BF392" s="1311"/>
      <c r="BG392" s="1311"/>
      <c r="BH392" s="1311"/>
      <c r="BI392" s="1311"/>
      <c r="BJ392" s="1311"/>
      <c r="BK392" s="1311"/>
      <c r="BL392" s="1311"/>
      <c r="BM392" s="1311"/>
      <c r="BN392" s="1311"/>
      <c r="BO392" s="1311"/>
      <c r="BP392" s="1311"/>
      <c r="BQ392" s="1311"/>
      <c r="BR392" s="1311"/>
      <c r="BS392" s="1311"/>
      <c r="BT392" s="1311"/>
      <c r="BU392" s="1311"/>
      <c r="BV392" s="1311"/>
      <c r="BW392" s="1311"/>
      <c r="BX392" s="1311"/>
      <c r="BY392" s="1311"/>
      <c r="BZ392" s="1311"/>
      <c r="CA392" s="1311"/>
      <c r="CB392" s="1311"/>
      <c r="CC392" s="1311"/>
      <c r="CD392" s="1311"/>
      <c r="CE392" s="1311"/>
      <c r="CF392" s="1311"/>
    </row>
    <row r="393" spans="2:84" s="1344" customFormat="1">
      <c r="B393" s="1311"/>
      <c r="C393" s="1311"/>
      <c r="D393" s="1311"/>
      <c r="E393" s="1311"/>
      <c r="F393" s="1311"/>
      <c r="G393" s="1311"/>
      <c r="H393" s="1311"/>
      <c r="I393" s="1311"/>
      <c r="J393" s="1311"/>
      <c r="K393" s="1311"/>
      <c r="P393" s="204"/>
      <c r="Q393" s="1311"/>
      <c r="R393" s="1311"/>
      <c r="S393" s="1311"/>
      <c r="T393" s="1311"/>
      <c r="U393" s="1311"/>
      <c r="V393" s="1311"/>
      <c r="W393" s="1311"/>
      <c r="X393" s="1311"/>
      <c r="Y393" s="1311"/>
      <c r="Z393" s="1311"/>
      <c r="AA393" s="1311"/>
      <c r="AB393" s="1311"/>
      <c r="AC393" s="1311"/>
      <c r="AD393" s="1311"/>
      <c r="AE393" s="1311"/>
      <c r="AF393" s="1311"/>
      <c r="AG393" s="1311"/>
      <c r="AH393" s="1311"/>
      <c r="AI393" s="1311"/>
      <c r="AJ393" s="1311"/>
      <c r="AK393" s="1311"/>
      <c r="AL393" s="1311"/>
      <c r="AM393" s="1311"/>
      <c r="AN393" s="1311"/>
      <c r="AO393" s="1311"/>
      <c r="AP393" s="1311"/>
      <c r="AQ393" s="1311"/>
      <c r="AR393" s="1311"/>
      <c r="AS393" s="1311"/>
      <c r="AT393" s="1311"/>
      <c r="AU393" s="1311"/>
      <c r="AV393" s="1311"/>
      <c r="AW393" s="1311"/>
      <c r="AX393" s="1311"/>
      <c r="AY393" s="1311"/>
      <c r="AZ393" s="1311"/>
      <c r="BA393" s="1311"/>
      <c r="BB393" s="1311"/>
      <c r="BC393" s="1311"/>
      <c r="BD393" s="1311"/>
      <c r="BE393" s="1311"/>
      <c r="BF393" s="1311"/>
      <c r="BG393" s="1311"/>
      <c r="BH393" s="1311"/>
      <c r="BI393" s="1311"/>
      <c r="BJ393" s="1311"/>
      <c r="BK393" s="1311"/>
      <c r="BL393" s="1311"/>
      <c r="BM393" s="1311"/>
      <c r="BN393" s="1311"/>
      <c r="BO393" s="1311"/>
      <c r="BP393" s="1311"/>
      <c r="BQ393" s="1311"/>
      <c r="BR393" s="1311"/>
      <c r="BS393" s="1311"/>
      <c r="BT393" s="1311"/>
      <c r="BU393" s="1311"/>
      <c r="BV393" s="1311"/>
      <c r="BW393" s="1311"/>
      <c r="BX393" s="1311"/>
      <c r="BY393" s="1311"/>
      <c r="BZ393" s="1311"/>
      <c r="CA393" s="1311"/>
      <c r="CB393" s="1311"/>
      <c r="CC393" s="1311"/>
      <c r="CD393" s="1311"/>
      <c r="CE393" s="1311"/>
      <c r="CF393" s="1311"/>
    </row>
    <row r="394" spans="2:84" s="1344" customFormat="1">
      <c r="B394" s="1311"/>
      <c r="C394" s="1311"/>
      <c r="D394" s="1311"/>
      <c r="E394" s="1311"/>
      <c r="F394" s="1311"/>
      <c r="G394" s="1311"/>
      <c r="H394" s="1311"/>
      <c r="I394" s="1311"/>
      <c r="J394" s="1311"/>
      <c r="K394" s="1311"/>
      <c r="P394" s="204"/>
      <c r="Q394" s="1311"/>
      <c r="R394" s="1311"/>
      <c r="S394" s="1311"/>
      <c r="T394" s="1311"/>
      <c r="U394" s="1311"/>
      <c r="V394" s="1311"/>
      <c r="W394" s="1311"/>
      <c r="X394" s="1311"/>
      <c r="Y394" s="1311"/>
      <c r="Z394" s="1311"/>
      <c r="AA394" s="1311"/>
      <c r="AB394" s="1311"/>
      <c r="AC394" s="1311"/>
      <c r="AD394" s="1311"/>
      <c r="AE394" s="1311"/>
      <c r="AF394" s="1311"/>
      <c r="AG394" s="1311"/>
      <c r="AH394" s="1311"/>
      <c r="AI394" s="1311"/>
      <c r="AJ394" s="1311"/>
      <c r="AK394" s="1311"/>
      <c r="AL394" s="1311"/>
      <c r="AM394" s="1311"/>
      <c r="AN394" s="1311"/>
      <c r="AO394" s="1311"/>
      <c r="AP394" s="1311"/>
      <c r="AQ394" s="1311"/>
      <c r="AR394" s="1311"/>
      <c r="AS394" s="1311"/>
      <c r="AT394" s="1311"/>
      <c r="AU394" s="1311"/>
      <c r="AV394" s="1311"/>
      <c r="AW394" s="1311"/>
      <c r="AX394" s="1311"/>
      <c r="AY394" s="1311"/>
      <c r="AZ394" s="1311"/>
      <c r="BA394" s="1311"/>
      <c r="BB394" s="1311"/>
      <c r="BC394" s="1311"/>
      <c r="BD394" s="1311"/>
      <c r="BE394" s="1311"/>
      <c r="BF394" s="1311"/>
      <c r="BG394" s="1311"/>
      <c r="BH394" s="1311"/>
      <c r="BI394" s="1311"/>
      <c r="BJ394" s="1311"/>
      <c r="BK394" s="1311"/>
      <c r="BL394" s="1311"/>
      <c r="BM394" s="1311"/>
      <c r="BN394" s="1311"/>
      <c r="BO394" s="1311"/>
      <c r="BP394" s="1311"/>
      <c r="BQ394" s="1311"/>
      <c r="BR394" s="1311"/>
      <c r="BS394" s="1311"/>
      <c r="BT394" s="1311"/>
      <c r="BU394" s="1311"/>
      <c r="BV394" s="1311"/>
      <c r="BW394" s="1311"/>
      <c r="BX394" s="1311"/>
      <c r="BY394" s="1311"/>
      <c r="BZ394" s="1311"/>
      <c r="CA394" s="1311"/>
      <c r="CB394" s="1311"/>
      <c r="CC394" s="1311"/>
      <c r="CD394" s="1311"/>
      <c r="CE394" s="1311"/>
      <c r="CF394" s="1311"/>
    </row>
    <row r="395" spans="2:84" s="1344" customFormat="1">
      <c r="B395" s="1311"/>
      <c r="C395" s="1311"/>
      <c r="D395" s="1311"/>
      <c r="E395" s="1311"/>
      <c r="F395" s="1311"/>
      <c r="G395" s="1311"/>
      <c r="H395" s="1311"/>
      <c r="I395" s="1311"/>
      <c r="J395" s="1311"/>
      <c r="K395" s="1311"/>
      <c r="P395" s="204"/>
      <c r="Q395" s="1311"/>
      <c r="R395" s="1311"/>
      <c r="S395" s="1311"/>
      <c r="T395" s="1311"/>
      <c r="U395" s="1311"/>
      <c r="V395" s="1311"/>
      <c r="W395" s="1311"/>
      <c r="X395" s="1311"/>
      <c r="Y395" s="1311"/>
      <c r="Z395" s="1311"/>
      <c r="AA395" s="1311"/>
      <c r="AB395" s="1311"/>
      <c r="AC395" s="1311"/>
      <c r="AD395" s="1311"/>
      <c r="AE395" s="1311"/>
      <c r="AF395" s="1311"/>
      <c r="AG395" s="1311"/>
      <c r="AH395" s="1311"/>
      <c r="AI395" s="1311"/>
      <c r="AJ395" s="1311"/>
      <c r="AK395" s="1311"/>
      <c r="AL395" s="1311"/>
      <c r="AM395" s="1311"/>
      <c r="AN395" s="1311"/>
      <c r="AO395" s="1311"/>
      <c r="AP395" s="1311"/>
      <c r="AQ395" s="1311"/>
      <c r="AR395" s="1311"/>
      <c r="AS395" s="1311"/>
      <c r="AT395" s="1311"/>
      <c r="AU395" s="1311"/>
      <c r="AV395" s="1311"/>
      <c r="AW395" s="1311"/>
      <c r="AX395" s="1311"/>
      <c r="AY395" s="1311"/>
      <c r="AZ395" s="1311"/>
      <c r="BA395" s="1311"/>
      <c r="BB395" s="1311"/>
      <c r="BC395" s="1311"/>
      <c r="BD395" s="1311"/>
      <c r="BE395" s="1311"/>
      <c r="BF395" s="1311"/>
      <c r="BG395" s="1311"/>
      <c r="BH395" s="1311"/>
      <c r="BI395" s="1311"/>
      <c r="BJ395" s="1311"/>
      <c r="BK395" s="1311"/>
      <c r="BL395" s="1311"/>
      <c r="BM395" s="1311"/>
      <c r="BN395" s="1311"/>
      <c r="BO395" s="1311"/>
      <c r="BP395" s="1311"/>
      <c r="BQ395" s="1311"/>
      <c r="BR395" s="1311"/>
      <c r="BS395" s="1311"/>
      <c r="BT395" s="1311"/>
      <c r="BU395" s="1311"/>
      <c r="BV395" s="1311"/>
      <c r="BW395" s="1311"/>
      <c r="BX395" s="1311"/>
      <c r="BY395" s="1311"/>
      <c r="BZ395" s="1311"/>
      <c r="CA395" s="1311"/>
      <c r="CB395" s="1311"/>
      <c r="CC395" s="1311"/>
      <c r="CD395" s="1311"/>
      <c r="CE395" s="1311"/>
      <c r="CF395" s="1311"/>
    </row>
    <row r="396" spans="2:84" s="1344" customFormat="1">
      <c r="B396" s="1311"/>
      <c r="C396" s="1311"/>
      <c r="D396" s="1311"/>
      <c r="E396" s="1311"/>
      <c r="F396" s="1311"/>
      <c r="G396" s="1311"/>
      <c r="H396" s="1311"/>
      <c r="I396" s="1311"/>
      <c r="J396" s="1311"/>
      <c r="K396" s="1311"/>
      <c r="P396" s="204"/>
      <c r="Q396" s="1311"/>
      <c r="R396" s="1311"/>
      <c r="S396" s="1311"/>
      <c r="T396" s="1311"/>
      <c r="U396" s="1311"/>
      <c r="V396" s="1311"/>
      <c r="W396" s="1311"/>
      <c r="X396" s="1311"/>
      <c r="Y396" s="1311"/>
      <c r="Z396" s="1311"/>
      <c r="AA396" s="1311"/>
      <c r="AB396" s="1311"/>
      <c r="AC396" s="1311"/>
      <c r="AD396" s="1311"/>
      <c r="AE396" s="1311"/>
      <c r="AF396" s="1311"/>
      <c r="AG396" s="1311"/>
      <c r="AH396" s="1311"/>
      <c r="AI396" s="1311"/>
      <c r="AJ396" s="1311"/>
      <c r="AK396" s="1311"/>
      <c r="AL396" s="1311"/>
      <c r="AM396" s="1311"/>
      <c r="AN396" s="1311"/>
      <c r="AO396" s="1311"/>
      <c r="AP396" s="1311"/>
      <c r="AQ396" s="1311"/>
      <c r="AR396" s="1311"/>
      <c r="AS396" s="1311"/>
      <c r="AT396" s="1311"/>
      <c r="AU396" s="1311"/>
      <c r="AV396" s="1311"/>
      <c r="AW396" s="1311"/>
      <c r="AX396" s="1311"/>
      <c r="AY396" s="1311"/>
      <c r="AZ396" s="1311"/>
      <c r="BA396" s="1311"/>
      <c r="BB396" s="1311"/>
      <c r="BC396" s="1311"/>
      <c r="BD396" s="1311"/>
      <c r="BE396" s="1311"/>
      <c r="BF396" s="1311"/>
      <c r="BG396" s="1311"/>
      <c r="BH396" s="1311"/>
      <c r="BI396" s="1311"/>
      <c r="BJ396" s="1311"/>
      <c r="BK396" s="1311"/>
      <c r="BL396" s="1311"/>
      <c r="BM396" s="1311"/>
      <c r="BN396" s="1311"/>
      <c r="BO396" s="1311"/>
      <c r="BP396" s="1311"/>
      <c r="BQ396" s="1311"/>
      <c r="BR396" s="1311"/>
      <c r="BS396" s="1311"/>
      <c r="BT396" s="1311"/>
      <c r="BU396" s="1311"/>
      <c r="BV396" s="1311"/>
      <c r="BW396" s="1311"/>
      <c r="BX396" s="1311"/>
      <c r="BY396" s="1311"/>
      <c r="BZ396" s="1311"/>
      <c r="CA396" s="1311"/>
      <c r="CB396" s="1311"/>
      <c r="CC396" s="1311"/>
      <c r="CD396" s="1311"/>
      <c r="CE396" s="1311"/>
      <c r="CF396" s="1311"/>
    </row>
    <row r="397" spans="2:84" s="1344" customFormat="1">
      <c r="B397" s="1311"/>
      <c r="C397" s="1311"/>
      <c r="D397" s="1311"/>
      <c r="E397" s="1311"/>
      <c r="F397" s="1311"/>
      <c r="G397" s="1311"/>
      <c r="H397" s="1311"/>
      <c r="I397" s="1311"/>
      <c r="J397" s="1311"/>
      <c r="K397" s="1311"/>
      <c r="P397" s="204"/>
      <c r="Q397" s="1311"/>
      <c r="R397" s="1311"/>
      <c r="S397" s="1311"/>
      <c r="T397" s="1311"/>
      <c r="U397" s="1311"/>
      <c r="V397" s="1311"/>
      <c r="W397" s="1311"/>
      <c r="X397" s="1311"/>
      <c r="Y397" s="1311"/>
      <c r="Z397" s="1311"/>
      <c r="AA397" s="1311"/>
      <c r="AB397" s="1311"/>
      <c r="AC397" s="1311"/>
      <c r="AD397" s="1311"/>
      <c r="AE397" s="1311"/>
      <c r="AF397" s="1311"/>
      <c r="AG397" s="1311"/>
      <c r="AH397" s="1311"/>
      <c r="AI397" s="1311"/>
      <c r="AJ397" s="1311"/>
      <c r="AK397" s="1311"/>
      <c r="AL397" s="1311"/>
      <c r="AM397" s="1311"/>
      <c r="AN397" s="1311"/>
      <c r="AO397" s="1311"/>
      <c r="AP397" s="1311"/>
      <c r="AQ397" s="1311"/>
      <c r="AR397" s="1311"/>
      <c r="AS397" s="1311"/>
      <c r="AT397" s="1311"/>
      <c r="AU397" s="1311"/>
      <c r="AV397" s="1311"/>
      <c r="AW397" s="1311"/>
      <c r="AX397" s="1311"/>
      <c r="AY397" s="1311"/>
      <c r="AZ397" s="1311"/>
      <c r="BA397" s="1311"/>
      <c r="BB397" s="1311"/>
      <c r="BC397" s="1311"/>
      <c r="BD397" s="1311"/>
      <c r="BE397" s="1311"/>
      <c r="BF397" s="1311"/>
      <c r="BG397" s="1311"/>
      <c r="BH397" s="1311"/>
      <c r="BI397" s="1311"/>
      <c r="BJ397" s="1311"/>
      <c r="BK397" s="1311"/>
      <c r="BL397" s="1311"/>
      <c r="BM397" s="1311"/>
      <c r="BN397" s="1311"/>
      <c r="BO397" s="1311"/>
      <c r="BP397" s="1311"/>
      <c r="BQ397" s="1311"/>
      <c r="BR397" s="1311"/>
      <c r="BS397" s="1311"/>
      <c r="BT397" s="1311"/>
      <c r="BU397" s="1311"/>
      <c r="BV397" s="1311"/>
      <c r="BW397" s="1311"/>
      <c r="BX397" s="1311"/>
      <c r="BY397" s="1311"/>
      <c r="BZ397" s="1311"/>
      <c r="CA397" s="1311"/>
      <c r="CB397" s="1311"/>
      <c r="CC397" s="1311"/>
      <c r="CD397" s="1311"/>
      <c r="CE397" s="1311"/>
      <c r="CF397" s="1311"/>
    </row>
    <row r="398" spans="2:84" s="1344" customFormat="1">
      <c r="B398" s="1311"/>
      <c r="C398" s="1311"/>
      <c r="D398" s="1311"/>
      <c r="E398" s="1311"/>
      <c r="F398" s="1311"/>
      <c r="G398" s="1311"/>
      <c r="H398" s="1311"/>
      <c r="I398" s="1311"/>
      <c r="J398" s="1311"/>
      <c r="K398" s="1311"/>
      <c r="P398" s="204"/>
      <c r="Q398" s="1311"/>
      <c r="R398" s="1311"/>
      <c r="S398" s="1311"/>
      <c r="T398" s="1311"/>
      <c r="U398" s="1311"/>
      <c r="V398" s="1311"/>
      <c r="W398" s="1311"/>
      <c r="X398" s="1311"/>
      <c r="Y398" s="1311"/>
      <c r="Z398" s="1311"/>
      <c r="AA398" s="1311"/>
      <c r="AB398" s="1311"/>
      <c r="AC398" s="1311"/>
      <c r="AD398" s="1311"/>
      <c r="AE398" s="1311"/>
      <c r="AF398" s="1311"/>
      <c r="AG398" s="1311"/>
      <c r="AH398" s="1311"/>
      <c r="AI398" s="1311"/>
      <c r="AJ398" s="1311"/>
      <c r="AK398" s="1311"/>
      <c r="AL398" s="1311"/>
      <c r="AM398" s="1311"/>
      <c r="AN398" s="1311"/>
      <c r="AO398" s="1311"/>
      <c r="AP398" s="1311"/>
      <c r="AQ398" s="1311"/>
      <c r="AR398" s="1311"/>
      <c r="AS398" s="1311"/>
      <c r="AT398" s="1311"/>
      <c r="AU398" s="1311"/>
      <c r="AV398" s="1311"/>
      <c r="AW398" s="1311"/>
      <c r="AX398" s="1311"/>
      <c r="AY398" s="1311"/>
      <c r="AZ398" s="1311"/>
      <c r="BA398" s="1311"/>
      <c r="BB398" s="1311"/>
      <c r="BC398" s="1311"/>
      <c r="BD398" s="1311"/>
      <c r="BE398" s="1311"/>
      <c r="BF398" s="1311"/>
      <c r="BG398" s="1311"/>
      <c r="BH398" s="1311"/>
      <c r="BI398" s="1311"/>
      <c r="BJ398" s="1311"/>
      <c r="BK398" s="1311"/>
      <c r="BL398" s="1311"/>
      <c r="BM398" s="1311"/>
      <c r="BN398" s="1311"/>
      <c r="BO398" s="1311"/>
      <c r="BP398" s="1311"/>
      <c r="BQ398" s="1311"/>
      <c r="BR398" s="1311"/>
      <c r="BS398" s="1311"/>
      <c r="BT398" s="1311"/>
      <c r="BU398" s="1311"/>
      <c r="BV398" s="1311"/>
      <c r="BW398" s="1311"/>
      <c r="BX398" s="1311"/>
      <c r="BY398" s="1311"/>
      <c r="BZ398" s="1311"/>
      <c r="CA398" s="1311"/>
      <c r="CB398" s="1311"/>
      <c r="CC398" s="1311"/>
      <c r="CD398" s="1311"/>
      <c r="CE398" s="1311"/>
      <c r="CF398" s="1311"/>
    </row>
    <row r="399" spans="2:84" s="1344" customFormat="1">
      <c r="B399" s="1311"/>
      <c r="C399" s="1311"/>
      <c r="D399" s="1311"/>
      <c r="E399" s="1311"/>
      <c r="F399" s="1311"/>
      <c r="G399" s="1311"/>
      <c r="H399" s="1311"/>
      <c r="I399" s="1311"/>
      <c r="J399" s="1311"/>
      <c r="K399" s="1311"/>
      <c r="P399" s="204"/>
      <c r="Q399" s="1311"/>
      <c r="R399" s="1311"/>
      <c r="S399" s="1311"/>
      <c r="T399" s="1311"/>
      <c r="U399" s="1311"/>
      <c r="V399" s="1311"/>
      <c r="W399" s="1311"/>
      <c r="X399" s="1311"/>
      <c r="Y399" s="1311"/>
      <c r="Z399" s="1311"/>
      <c r="AA399" s="1311"/>
      <c r="AB399" s="1311"/>
      <c r="AC399" s="1311"/>
      <c r="AD399" s="1311"/>
      <c r="AE399" s="1311"/>
      <c r="AF399" s="1311"/>
      <c r="AG399" s="1311"/>
      <c r="AH399" s="1311"/>
      <c r="AI399" s="1311"/>
      <c r="AJ399" s="1311"/>
      <c r="AK399" s="1311"/>
      <c r="AL399" s="1311"/>
      <c r="AM399" s="1311"/>
      <c r="AN399" s="1311"/>
      <c r="AO399" s="1311"/>
      <c r="AP399" s="1311"/>
      <c r="AQ399" s="1311"/>
      <c r="AR399" s="1311"/>
      <c r="AS399" s="1311"/>
      <c r="AT399" s="1311"/>
      <c r="AU399" s="1311"/>
      <c r="AV399" s="1311"/>
      <c r="AW399" s="1311"/>
      <c r="AX399" s="1311"/>
      <c r="AY399" s="1311"/>
      <c r="AZ399" s="1311"/>
      <c r="BA399" s="1311"/>
      <c r="BB399" s="1311"/>
      <c r="BC399" s="1311"/>
      <c r="BD399" s="1311"/>
      <c r="BE399" s="1311"/>
      <c r="BF399" s="1311"/>
      <c r="BG399" s="1311"/>
      <c r="BH399" s="1311"/>
      <c r="BI399" s="1311"/>
      <c r="BJ399" s="1311"/>
      <c r="BK399" s="1311"/>
      <c r="BL399" s="1311"/>
      <c r="BM399" s="1311"/>
      <c r="BN399" s="1311"/>
      <c r="BO399" s="1311"/>
      <c r="BP399" s="1311"/>
      <c r="BQ399" s="1311"/>
      <c r="BR399" s="1311"/>
      <c r="BS399" s="1311"/>
      <c r="BT399" s="1311"/>
      <c r="BU399" s="1311"/>
      <c r="BV399" s="1311"/>
      <c r="BW399" s="1311"/>
      <c r="BX399" s="1311"/>
      <c r="BY399" s="1311"/>
      <c r="BZ399" s="1311"/>
      <c r="CA399" s="1311"/>
      <c r="CB399" s="1311"/>
      <c r="CC399" s="1311"/>
      <c r="CD399" s="1311"/>
      <c r="CE399" s="1311"/>
      <c r="CF399" s="1311"/>
    </row>
    <row r="400" spans="2:84" s="1344" customFormat="1">
      <c r="B400" s="1311"/>
      <c r="C400" s="1311"/>
      <c r="D400" s="1311"/>
      <c r="E400" s="1311"/>
      <c r="F400" s="1311"/>
      <c r="G400" s="1311"/>
      <c r="H400" s="1311"/>
      <c r="I400" s="1311"/>
      <c r="J400" s="1311"/>
      <c r="K400" s="1311"/>
      <c r="P400" s="204"/>
      <c r="Q400" s="1311"/>
      <c r="R400" s="1311"/>
      <c r="S400" s="1311"/>
      <c r="T400" s="1311"/>
      <c r="U400" s="1311"/>
      <c r="V400" s="1311"/>
      <c r="W400" s="1311"/>
      <c r="X400" s="1311"/>
      <c r="Y400" s="1311"/>
      <c r="Z400" s="1311"/>
      <c r="AA400" s="1311"/>
      <c r="AB400" s="1311"/>
      <c r="AC400" s="1311"/>
      <c r="AD400" s="1311"/>
      <c r="AE400" s="1311"/>
      <c r="AF400" s="1311"/>
      <c r="AG400" s="1311"/>
      <c r="AH400" s="1311"/>
      <c r="AI400" s="1311"/>
      <c r="AJ400" s="1311"/>
      <c r="AK400" s="1311"/>
      <c r="AL400" s="1311"/>
      <c r="AM400" s="1311"/>
      <c r="AN400" s="1311"/>
      <c r="AO400" s="1311"/>
      <c r="AP400" s="1311"/>
      <c r="AQ400" s="1311"/>
      <c r="AR400" s="1311"/>
      <c r="AS400" s="1311"/>
      <c r="AT400" s="1311"/>
      <c r="AU400" s="1311"/>
      <c r="AV400" s="1311"/>
      <c r="AW400" s="1311"/>
      <c r="AX400" s="1311"/>
      <c r="AY400" s="1311"/>
      <c r="AZ400" s="1311"/>
      <c r="BA400" s="1311"/>
      <c r="BB400" s="1311"/>
      <c r="BC400" s="1311"/>
      <c r="BD400" s="1311"/>
      <c r="BE400" s="1311"/>
      <c r="BF400" s="1311"/>
      <c r="BG400" s="1311"/>
      <c r="BH400" s="1311"/>
      <c r="BI400" s="1311"/>
      <c r="BJ400" s="1311"/>
      <c r="BK400" s="1311"/>
      <c r="BL400" s="1311"/>
      <c r="BM400" s="1311"/>
      <c r="BN400" s="1311"/>
      <c r="BO400" s="1311"/>
      <c r="BP400" s="1311"/>
      <c r="BQ400" s="1311"/>
      <c r="BR400" s="1311"/>
      <c r="BS400" s="1311"/>
      <c r="BT400" s="1311"/>
      <c r="BU400" s="1311"/>
      <c r="BV400" s="1311"/>
      <c r="BW400" s="1311"/>
      <c r="BX400" s="1311"/>
      <c r="BY400" s="1311"/>
      <c r="BZ400" s="1311"/>
      <c r="CA400" s="1311"/>
      <c r="CB400" s="1311"/>
      <c r="CC400" s="1311"/>
      <c r="CD400" s="1311"/>
      <c r="CE400" s="1311"/>
      <c r="CF400" s="1311"/>
    </row>
    <row r="401" spans="2:84" s="1344" customFormat="1">
      <c r="B401" s="1311"/>
      <c r="C401" s="1311"/>
      <c r="D401" s="1311"/>
      <c r="E401" s="1311"/>
      <c r="F401" s="1311"/>
      <c r="G401" s="1311"/>
      <c r="H401" s="1311"/>
      <c r="I401" s="1311"/>
      <c r="J401" s="1311"/>
      <c r="K401" s="1311"/>
      <c r="P401" s="204"/>
      <c r="Q401" s="1311"/>
      <c r="R401" s="1311"/>
      <c r="S401" s="1311"/>
      <c r="T401" s="1311"/>
      <c r="U401" s="1311"/>
      <c r="V401" s="1311"/>
      <c r="W401" s="1311"/>
      <c r="X401" s="1311"/>
      <c r="Y401" s="1311"/>
      <c r="Z401" s="1311"/>
      <c r="AA401" s="1311"/>
      <c r="AB401" s="1311"/>
      <c r="AC401" s="1311"/>
      <c r="AD401" s="1311"/>
      <c r="AE401" s="1311"/>
      <c r="AF401" s="1311"/>
      <c r="AG401" s="1311"/>
      <c r="AH401" s="1311"/>
      <c r="AI401" s="1311"/>
      <c r="AJ401" s="1311"/>
      <c r="AK401" s="1311"/>
      <c r="AL401" s="1311"/>
      <c r="AM401" s="1311"/>
      <c r="AN401" s="1311"/>
      <c r="AO401" s="1311"/>
      <c r="AP401" s="1311"/>
      <c r="AQ401" s="1311"/>
      <c r="AR401" s="1311"/>
      <c r="AS401" s="1311"/>
      <c r="AT401" s="1311"/>
      <c r="AU401" s="1311"/>
      <c r="AV401" s="1311"/>
      <c r="AW401" s="1311"/>
      <c r="AX401" s="1311"/>
      <c r="AY401" s="1311"/>
      <c r="AZ401" s="1311"/>
      <c r="BA401" s="1311"/>
      <c r="BB401" s="1311"/>
      <c r="BC401" s="1311"/>
      <c r="BD401" s="1311"/>
      <c r="BE401" s="1311"/>
      <c r="BF401" s="1311"/>
      <c r="BG401" s="1311"/>
      <c r="BH401" s="1311"/>
      <c r="BI401" s="1311"/>
      <c r="BJ401" s="1311"/>
      <c r="BK401" s="1311"/>
      <c r="BL401" s="1311"/>
      <c r="BM401" s="1311"/>
      <c r="BN401" s="1311"/>
      <c r="BO401" s="1311"/>
      <c r="BP401" s="1311"/>
      <c r="BQ401" s="1311"/>
      <c r="BR401" s="1311"/>
      <c r="BS401" s="1311"/>
      <c r="BT401" s="1311"/>
      <c r="BU401" s="1311"/>
      <c r="BV401" s="1311"/>
      <c r="BW401" s="1311"/>
      <c r="BX401" s="1311"/>
      <c r="BY401" s="1311"/>
      <c r="BZ401" s="1311"/>
      <c r="CA401" s="1311"/>
      <c r="CB401" s="1311"/>
      <c r="CC401" s="1311"/>
      <c r="CD401" s="1311"/>
      <c r="CE401" s="1311"/>
      <c r="CF401" s="1311"/>
    </row>
    <row r="402" spans="2:84" s="1344" customFormat="1">
      <c r="B402" s="1311"/>
      <c r="C402" s="1311"/>
      <c r="D402" s="1311"/>
      <c r="E402" s="1311"/>
      <c r="F402" s="1311"/>
      <c r="G402" s="1311"/>
      <c r="H402" s="1311"/>
      <c r="I402" s="1311"/>
      <c r="J402" s="1311"/>
      <c r="K402" s="1311"/>
      <c r="P402" s="204"/>
      <c r="Q402" s="1311"/>
      <c r="R402" s="1311"/>
      <c r="S402" s="1311"/>
      <c r="T402" s="1311"/>
      <c r="U402" s="1311"/>
      <c r="V402" s="1311"/>
      <c r="W402" s="1311"/>
      <c r="X402" s="1311"/>
      <c r="Y402" s="1311"/>
      <c r="Z402" s="1311"/>
      <c r="AA402" s="1311"/>
      <c r="AB402" s="1311"/>
      <c r="AC402" s="1311"/>
      <c r="AD402" s="1311"/>
      <c r="AE402" s="1311"/>
      <c r="AF402" s="1311"/>
      <c r="AG402" s="1311"/>
      <c r="AH402" s="1311"/>
      <c r="AI402" s="1311"/>
      <c r="AJ402" s="1311"/>
      <c r="AK402" s="1311"/>
      <c r="AL402" s="1311"/>
      <c r="AM402" s="1311"/>
      <c r="AN402" s="1311"/>
      <c r="AO402" s="1311"/>
      <c r="AP402" s="1311"/>
      <c r="AQ402" s="1311"/>
      <c r="AR402" s="1311"/>
      <c r="AS402" s="1311"/>
      <c r="AT402" s="1311"/>
      <c r="AU402" s="1311"/>
      <c r="AV402" s="1311"/>
      <c r="AW402" s="1311"/>
      <c r="AX402" s="1311"/>
      <c r="AY402" s="1311"/>
      <c r="AZ402" s="1311"/>
      <c r="BA402" s="1311"/>
      <c r="BB402" s="1311"/>
      <c r="BC402" s="1311"/>
      <c r="BD402" s="1311"/>
      <c r="BE402" s="1311"/>
      <c r="BF402" s="1311"/>
      <c r="BG402" s="1311"/>
      <c r="BH402" s="1311"/>
      <c r="BI402" s="1311"/>
      <c r="BJ402" s="1311"/>
      <c r="BK402" s="1311"/>
      <c r="BL402" s="1311"/>
      <c r="BM402" s="1311"/>
      <c r="BN402" s="1311"/>
      <c r="BO402" s="1311"/>
      <c r="BP402" s="1311"/>
      <c r="BQ402" s="1311"/>
      <c r="BR402" s="1311"/>
      <c r="BS402" s="1311"/>
      <c r="BT402" s="1311"/>
      <c r="BU402" s="1311"/>
      <c r="BV402" s="1311"/>
      <c r="BW402" s="1311"/>
      <c r="BX402" s="1311"/>
      <c r="BY402" s="1311"/>
      <c r="BZ402" s="1311"/>
      <c r="CA402" s="1311"/>
      <c r="CB402" s="1311"/>
      <c r="CC402" s="1311"/>
      <c r="CD402" s="1311"/>
      <c r="CE402" s="1311"/>
      <c r="CF402" s="1311"/>
    </row>
    <row r="403" spans="2:84" s="1344" customFormat="1">
      <c r="B403" s="1311"/>
      <c r="C403" s="1311"/>
      <c r="D403" s="1311"/>
      <c r="E403" s="1311"/>
      <c r="F403" s="1311"/>
      <c r="G403" s="1311"/>
      <c r="H403" s="1311"/>
      <c r="I403" s="1311"/>
      <c r="J403" s="1311"/>
      <c r="K403" s="1311"/>
      <c r="P403" s="204"/>
      <c r="Q403" s="1311"/>
      <c r="R403" s="1311"/>
      <c r="S403" s="1311"/>
      <c r="T403" s="1311"/>
      <c r="U403" s="1311"/>
      <c r="V403" s="1311"/>
      <c r="W403" s="1311"/>
      <c r="X403" s="1311"/>
      <c r="Y403" s="1311"/>
      <c r="Z403" s="1311"/>
      <c r="AA403" s="1311"/>
      <c r="AB403" s="1311"/>
      <c r="AC403" s="1311"/>
      <c r="AD403" s="1311"/>
      <c r="AE403" s="1311"/>
      <c r="AF403" s="1311"/>
      <c r="AG403" s="1311"/>
      <c r="AH403" s="1311"/>
      <c r="AI403" s="1311"/>
      <c r="AJ403" s="1311"/>
      <c r="AK403" s="1311"/>
      <c r="AL403" s="1311"/>
      <c r="AM403" s="1311"/>
      <c r="AN403" s="1311"/>
      <c r="AO403" s="1311"/>
      <c r="AP403" s="1311"/>
      <c r="AQ403" s="1311"/>
      <c r="AR403" s="1311"/>
      <c r="AS403" s="1311"/>
      <c r="AT403" s="1311"/>
      <c r="AU403" s="1311"/>
      <c r="AV403" s="1311"/>
      <c r="AW403" s="1311"/>
      <c r="AX403" s="1311"/>
      <c r="AY403" s="1311"/>
      <c r="AZ403" s="1311"/>
      <c r="BA403" s="1311"/>
      <c r="BB403" s="1311"/>
      <c r="BC403" s="1311"/>
      <c r="BD403" s="1311"/>
      <c r="BE403" s="1311"/>
      <c r="BF403" s="1311"/>
      <c r="BG403" s="1311"/>
      <c r="BH403" s="1311"/>
      <c r="BI403" s="1311"/>
      <c r="BJ403" s="1311"/>
      <c r="BK403" s="1311"/>
      <c r="BL403" s="1311"/>
      <c r="BM403" s="1311"/>
      <c r="BN403" s="1311"/>
      <c r="BO403" s="1311"/>
      <c r="BP403" s="1311"/>
      <c r="BQ403" s="1311"/>
      <c r="BR403" s="1311"/>
      <c r="BS403" s="1311"/>
      <c r="BT403" s="1311"/>
      <c r="BU403" s="1311"/>
      <c r="BV403" s="1311"/>
      <c r="BW403" s="1311"/>
      <c r="BX403" s="1311"/>
      <c r="BY403" s="1311"/>
      <c r="BZ403" s="1311"/>
      <c r="CA403" s="1311"/>
      <c r="CB403" s="1311"/>
      <c r="CC403" s="1311"/>
      <c r="CD403" s="1311"/>
      <c r="CE403" s="1311"/>
      <c r="CF403" s="1311"/>
    </row>
    <row r="404" spans="2:84" s="1344" customFormat="1">
      <c r="B404" s="1311"/>
      <c r="C404" s="1311"/>
      <c r="D404" s="1311"/>
      <c r="E404" s="1311"/>
      <c r="F404" s="1311"/>
      <c r="G404" s="1311"/>
      <c r="H404" s="1311"/>
      <c r="I404" s="1311"/>
      <c r="J404" s="1311"/>
      <c r="K404" s="1311"/>
      <c r="P404" s="204"/>
      <c r="Q404" s="1311"/>
      <c r="R404" s="1311"/>
      <c r="S404" s="1311"/>
      <c r="T404" s="1311"/>
      <c r="U404" s="1311"/>
      <c r="V404" s="1311"/>
      <c r="W404" s="1311"/>
      <c r="X404" s="1311"/>
      <c r="Y404" s="1311"/>
      <c r="Z404" s="1311"/>
      <c r="AA404" s="1311"/>
      <c r="AB404" s="1311"/>
      <c r="AC404" s="1311"/>
      <c r="AD404" s="1311"/>
      <c r="AE404" s="1311"/>
      <c r="AF404" s="1311"/>
      <c r="AG404" s="1311"/>
      <c r="AH404" s="1311"/>
      <c r="AI404" s="1311"/>
      <c r="AJ404" s="1311"/>
      <c r="AK404" s="1311"/>
      <c r="AL404" s="1311"/>
      <c r="AM404" s="1311"/>
      <c r="AN404" s="1311"/>
      <c r="AO404" s="1311"/>
      <c r="AP404" s="1311"/>
      <c r="AQ404" s="1311"/>
      <c r="AR404" s="1311"/>
      <c r="AS404" s="1311"/>
      <c r="AT404" s="1311"/>
      <c r="AU404" s="1311"/>
      <c r="AV404" s="1311"/>
      <c r="AW404" s="1311"/>
      <c r="AX404" s="1311"/>
      <c r="AY404" s="1311"/>
      <c r="AZ404" s="1311"/>
      <c r="BA404" s="1311"/>
      <c r="BB404" s="1311"/>
      <c r="BC404" s="1311"/>
      <c r="BD404" s="1311"/>
      <c r="BE404" s="1311"/>
      <c r="BF404" s="1311"/>
      <c r="BG404" s="1311"/>
      <c r="BH404" s="1311"/>
      <c r="BI404" s="1311"/>
      <c r="BJ404" s="1311"/>
      <c r="BK404" s="1311"/>
      <c r="BL404" s="1311"/>
      <c r="BM404" s="1311"/>
      <c r="BN404" s="1311"/>
      <c r="BO404" s="1311"/>
      <c r="BP404" s="1311"/>
      <c r="BQ404" s="1311"/>
      <c r="BR404" s="1311"/>
      <c r="BS404" s="1311"/>
      <c r="BT404" s="1311"/>
      <c r="BU404" s="1311"/>
      <c r="BV404" s="1311"/>
      <c r="BW404" s="1311"/>
      <c r="BX404" s="1311"/>
      <c r="BY404" s="1311"/>
      <c r="BZ404" s="1311"/>
      <c r="CA404" s="1311"/>
      <c r="CB404" s="1311"/>
      <c r="CC404" s="1311"/>
      <c r="CD404" s="1311"/>
      <c r="CE404" s="1311"/>
      <c r="CF404" s="1311"/>
    </row>
    <row r="405" spans="2:84" s="1344" customFormat="1">
      <c r="B405" s="1311"/>
      <c r="C405" s="1311"/>
      <c r="D405" s="1311"/>
      <c r="E405" s="1311"/>
      <c r="F405" s="1311"/>
      <c r="G405" s="1311"/>
      <c r="H405" s="1311"/>
      <c r="I405" s="1311"/>
      <c r="J405" s="1311"/>
      <c r="K405" s="1311"/>
      <c r="P405" s="204"/>
      <c r="Q405" s="1311"/>
      <c r="R405" s="1311"/>
      <c r="S405" s="1311"/>
      <c r="T405" s="1311"/>
      <c r="U405" s="1311"/>
      <c r="V405" s="1311"/>
      <c r="W405" s="1311"/>
      <c r="X405" s="1311"/>
      <c r="Y405" s="1311"/>
      <c r="Z405" s="1311"/>
      <c r="AA405" s="1311"/>
      <c r="AB405" s="1311"/>
      <c r="AC405" s="1311"/>
      <c r="AD405" s="1311"/>
      <c r="AE405" s="1311"/>
      <c r="AF405" s="1311"/>
      <c r="AG405" s="1311"/>
      <c r="AH405" s="1311"/>
      <c r="AI405" s="1311"/>
      <c r="AJ405" s="1311"/>
      <c r="AK405" s="1311"/>
      <c r="AL405" s="1311"/>
      <c r="AM405" s="1311"/>
      <c r="AN405" s="1311"/>
      <c r="AO405" s="1311"/>
      <c r="AP405" s="1311"/>
      <c r="AQ405" s="1311"/>
      <c r="AR405" s="1311"/>
      <c r="AS405" s="1311"/>
      <c r="AT405" s="1311"/>
      <c r="AU405" s="1311"/>
      <c r="AV405" s="1311"/>
      <c r="AW405" s="1311"/>
      <c r="AX405" s="1311"/>
      <c r="AY405" s="1311"/>
      <c r="AZ405" s="1311"/>
      <c r="BA405" s="1311"/>
      <c r="BB405" s="1311"/>
      <c r="BC405" s="1311"/>
      <c r="BD405" s="1311"/>
      <c r="BE405" s="1311"/>
      <c r="BF405" s="1311"/>
      <c r="BG405" s="1311"/>
      <c r="BH405" s="1311"/>
      <c r="BI405" s="1311"/>
      <c r="BJ405" s="1311"/>
      <c r="BK405" s="1311"/>
      <c r="BL405" s="1311"/>
      <c r="BM405" s="1311"/>
      <c r="BN405" s="1311"/>
      <c r="BO405" s="1311"/>
      <c r="BP405" s="1311"/>
      <c r="BQ405" s="1311"/>
      <c r="BR405" s="1311"/>
      <c r="BS405" s="1311"/>
      <c r="BT405" s="1311"/>
      <c r="BU405" s="1311"/>
      <c r="BV405" s="1311"/>
      <c r="BW405" s="1311"/>
      <c r="BX405" s="1311"/>
      <c r="BY405" s="1311"/>
      <c r="BZ405" s="1311"/>
      <c r="CA405" s="1311"/>
      <c r="CB405" s="1311"/>
      <c r="CC405" s="1311"/>
      <c r="CD405" s="1311"/>
      <c r="CE405" s="1311"/>
      <c r="CF405" s="1311"/>
    </row>
    <row r="406" spans="2:84" s="1344" customFormat="1">
      <c r="B406" s="1311"/>
      <c r="C406" s="1311"/>
      <c r="D406" s="1311"/>
      <c r="E406" s="1311"/>
      <c r="F406" s="1311"/>
      <c r="G406" s="1311"/>
      <c r="H406" s="1311"/>
      <c r="I406" s="1311"/>
      <c r="J406" s="1311"/>
      <c r="K406" s="1311"/>
      <c r="P406" s="204"/>
      <c r="Q406" s="1311"/>
      <c r="R406" s="1311"/>
      <c r="S406" s="1311"/>
      <c r="T406" s="1311"/>
      <c r="U406" s="1311"/>
      <c r="V406" s="1311"/>
      <c r="W406" s="1311"/>
      <c r="X406" s="1311"/>
      <c r="Y406" s="1311"/>
      <c r="Z406" s="1311"/>
      <c r="AA406" s="1311"/>
      <c r="AB406" s="1311"/>
      <c r="AC406" s="1311"/>
      <c r="AD406" s="1311"/>
      <c r="AE406" s="1311"/>
      <c r="AF406" s="1311"/>
      <c r="AG406" s="1311"/>
      <c r="AH406" s="1311"/>
      <c r="AI406" s="1311"/>
      <c r="AJ406" s="1311"/>
      <c r="AK406" s="1311"/>
      <c r="AL406" s="1311"/>
      <c r="AM406" s="1311"/>
      <c r="AN406" s="1311"/>
      <c r="AO406" s="1311"/>
      <c r="AP406" s="1311"/>
      <c r="AQ406" s="1311"/>
      <c r="AR406" s="1311"/>
      <c r="AS406" s="1311"/>
      <c r="AT406" s="1311"/>
      <c r="AU406" s="1311"/>
      <c r="AV406" s="1311"/>
      <c r="AW406" s="1311"/>
      <c r="AX406" s="1311"/>
      <c r="AY406" s="1311"/>
      <c r="AZ406" s="1311"/>
      <c r="BA406" s="1311"/>
      <c r="BB406" s="1311"/>
      <c r="BC406" s="1311"/>
      <c r="BD406" s="1311"/>
      <c r="BE406" s="1311"/>
      <c r="BF406" s="1311"/>
      <c r="BG406" s="1311"/>
      <c r="BH406" s="1311"/>
      <c r="BI406" s="1311"/>
      <c r="BJ406" s="1311"/>
      <c r="BK406" s="1311"/>
      <c r="BL406" s="1311"/>
      <c r="BM406" s="1311"/>
      <c r="BN406" s="1311"/>
      <c r="BO406" s="1311"/>
      <c r="BP406" s="1311"/>
      <c r="BQ406" s="1311"/>
      <c r="BR406" s="1311"/>
      <c r="BS406" s="1311"/>
      <c r="BT406" s="1311"/>
      <c r="BU406" s="1311"/>
      <c r="BV406" s="1311"/>
      <c r="BW406" s="1311"/>
      <c r="BX406" s="1311"/>
      <c r="BY406" s="1311"/>
      <c r="BZ406" s="1311"/>
      <c r="CA406" s="1311"/>
      <c r="CB406" s="1311"/>
      <c r="CC406" s="1311"/>
      <c r="CD406" s="1311"/>
      <c r="CE406" s="1311"/>
      <c r="CF406" s="1311"/>
    </row>
    <row r="407" spans="2:84" s="1344" customFormat="1">
      <c r="B407" s="1311"/>
      <c r="C407" s="1311"/>
      <c r="D407" s="1311"/>
      <c r="E407" s="1311"/>
      <c r="F407" s="1311"/>
      <c r="G407" s="1311"/>
      <c r="H407" s="1311"/>
      <c r="I407" s="1311"/>
      <c r="J407" s="1311"/>
      <c r="K407" s="1311"/>
      <c r="P407" s="204"/>
      <c r="Q407" s="1311"/>
      <c r="R407" s="1311"/>
      <c r="S407" s="1311"/>
      <c r="T407" s="1311"/>
      <c r="U407" s="1311"/>
      <c r="V407" s="1311"/>
      <c r="W407" s="1311"/>
      <c r="X407" s="1311"/>
      <c r="Y407" s="1311"/>
      <c r="Z407" s="1311"/>
      <c r="AA407" s="1311"/>
      <c r="AB407" s="1311"/>
      <c r="AC407" s="1311"/>
      <c r="AD407" s="1311"/>
      <c r="AE407" s="1311"/>
      <c r="AF407" s="1311"/>
      <c r="AG407" s="1311"/>
      <c r="AH407" s="1311"/>
      <c r="AI407" s="1311"/>
      <c r="AJ407" s="1311"/>
      <c r="AK407" s="1311"/>
      <c r="AL407" s="1311"/>
      <c r="AM407" s="1311"/>
      <c r="AN407" s="1311"/>
      <c r="AO407" s="1311"/>
      <c r="AP407" s="1311"/>
      <c r="AQ407" s="1311"/>
      <c r="AR407" s="1311"/>
      <c r="AS407" s="1311"/>
      <c r="AT407" s="1311"/>
      <c r="AU407" s="1311"/>
      <c r="AV407" s="1311"/>
      <c r="AW407" s="1311"/>
      <c r="AX407" s="1311"/>
      <c r="AY407" s="1311"/>
      <c r="AZ407" s="1311"/>
      <c r="BA407" s="1311"/>
      <c r="BB407" s="1311"/>
      <c r="BC407" s="1311"/>
      <c r="BD407" s="1311"/>
      <c r="BE407" s="1311"/>
      <c r="BF407" s="1311"/>
      <c r="BG407" s="1311"/>
      <c r="BH407" s="1311"/>
      <c r="BI407" s="1311"/>
      <c r="BJ407" s="1311"/>
      <c r="BK407" s="1311"/>
      <c r="BL407" s="1311"/>
      <c r="BM407" s="1311"/>
      <c r="BN407" s="1311"/>
      <c r="BO407" s="1311"/>
      <c r="BP407" s="1311"/>
      <c r="BQ407" s="1311"/>
      <c r="BR407" s="1311"/>
      <c r="BS407" s="1311"/>
      <c r="BT407" s="1311"/>
      <c r="BU407" s="1311"/>
      <c r="BV407" s="1311"/>
      <c r="BW407" s="1311"/>
      <c r="BX407" s="1311"/>
      <c r="BY407" s="1311"/>
      <c r="BZ407" s="1311"/>
      <c r="CA407" s="1311"/>
      <c r="CB407" s="1311"/>
      <c r="CC407" s="1311"/>
      <c r="CD407" s="1311"/>
      <c r="CE407" s="1311"/>
      <c r="CF407" s="1311"/>
    </row>
    <row r="408" spans="2:84" s="1344" customFormat="1">
      <c r="B408" s="1311"/>
      <c r="C408" s="1311"/>
      <c r="D408" s="1311"/>
      <c r="E408" s="1311"/>
      <c r="F408" s="1311"/>
      <c r="G408" s="1311"/>
      <c r="H408" s="1311"/>
      <c r="I408" s="1311"/>
      <c r="J408" s="1311"/>
      <c r="K408" s="1311"/>
      <c r="P408" s="204"/>
      <c r="Q408" s="1311"/>
      <c r="R408" s="1311"/>
      <c r="S408" s="1311"/>
      <c r="T408" s="1311"/>
      <c r="U408" s="1311"/>
      <c r="V408" s="1311"/>
      <c r="W408" s="1311"/>
      <c r="X408" s="1311"/>
      <c r="Y408" s="1311"/>
      <c r="Z408" s="1311"/>
      <c r="AA408" s="1311"/>
      <c r="AB408" s="1311"/>
      <c r="AC408" s="1311"/>
      <c r="AD408" s="1311"/>
      <c r="AE408" s="1311"/>
      <c r="AF408" s="1311"/>
      <c r="AG408" s="1311"/>
      <c r="AH408" s="1311"/>
      <c r="AI408" s="1311"/>
      <c r="AJ408" s="1311"/>
      <c r="AK408" s="1311"/>
      <c r="AL408" s="1311"/>
      <c r="AM408" s="1311"/>
      <c r="AN408" s="1311"/>
      <c r="AO408" s="1311"/>
      <c r="AP408" s="1311"/>
      <c r="AQ408" s="1311"/>
      <c r="AR408" s="1311"/>
      <c r="AS408" s="1311"/>
      <c r="AT408" s="1311"/>
      <c r="AU408" s="1311"/>
      <c r="AV408" s="1311"/>
      <c r="AW408" s="1311"/>
      <c r="AX408" s="1311"/>
      <c r="AY408" s="1311"/>
      <c r="AZ408" s="1311"/>
      <c r="BA408" s="1311"/>
      <c r="BB408" s="1311"/>
      <c r="BC408" s="1311"/>
      <c r="BD408" s="1311"/>
      <c r="BE408" s="1311"/>
      <c r="BF408" s="1311"/>
      <c r="BG408" s="1311"/>
      <c r="BH408" s="1311"/>
      <c r="BI408" s="1311"/>
      <c r="BJ408" s="1311"/>
      <c r="BK408" s="1311"/>
      <c r="BL408" s="1311"/>
      <c r="BM408" s="1311"/>
      <c r="BN408" s="1311"/>
      <c r="BO408" s="1311"/>
      <c r="BP408" s="1311"/>
      <c r="BQ408" s="1311"/>
      <c r="BR408" s="1311"/>
      <c r="BS408" s="1311"/>
      <c r="BT408" s="1311"/>
      <c r="BU408" s="1311"/>
      <c r="BV408" s="1311"/>
      <c r="BW408" s="1311"/>
      <c r="BX408" s="1311"/>
      <c r="BY408" s="1311"/>
      <c r="BZ408" s="1311"/>
      <c r="CA408" s="1311"/>
      <c r="CB408" s="1311"/>
      <c r="CC408" s="1311"/>
      <c r="CD408" s="1311"/>
      <c r="CE408" s="1311"/>
      <c r="CF408" s="1311"/>
    </row>
    <row r="409" spans="2:84" s="1344" customFormat="1">
      <c r="B409" s="1311"/>
      <c r="C409" s="1311"/>
      <c r="D409" s="1311"/>
      <c r="E409" s="1311"/>
      <c r="F409" s="1311"/>
      <c r="G409" s="1311"/>
      <c r="H409" s="1311"/>
      <c r="I409" s="1311"/>
      <c r="J409" s="1311"/>
      <c r="K409" s="1311"/>
      <c r="P409" s="204"/>
      <c r="Q409" s="1311"/>
      <c r="R409" s="1311"/>
      <c r="S409" s="1311"/>
      <c r="T409" s="1311"/>
      <c r="U409" s="1311"/>
      <c r="V409" s="1311"/>
      <c r="W409" s="1311"/>
      <c r="X409" s="1311"/>
      <c r="Y409" s="1311"/>
      <c r="Z409" s="1311"/>
      <c r="AA409" s="1311"/>
      <c r="AB409" s="1311"/>
      <c r="AC409" s="1311"/>
      <c r="AD409" s="1311"/>
      <c r="AE409" s="1311"/>
      <c r="AF409" s="1311"/>
      <c r="AG409" s="1311"/>
      <c r="AH409" s="1311"/>
      <c r="AI409" s="1311"/>
      <c r="AJ409" s="1311"/>
      <c r="AK409" s="1311"/>
      <c r="AL409" s="1311"/>
      <c r="AM409" s="1311"/>
      <c r="AN409" s="1311"/>
      <c r="AO409" s="1311"/>
      <c r="AP409" s="1311"/>
      <c r="AQ409" s="1311"/>
      <c r="AR409" s="1311"/>
      <c r="AS409" s="1311"/>
      <c r="AT409" s="1311"/>
      <c r="AU409" s="1311"/>
      <c r="AV409" s="1311"/>
      <c r="AW409" s="1311"/>
      <c r="AX409" s="1311"/>
      <c r="AY409" s="1311"/>
      <c r="AZ409" s="1311"/>
      <c r="BA409" s="1311"/>
      <c r="BB409" s="1311"/>
      <c r="BC409" s="1311"/>
      <c r="BD409" s="1311"/>
      <c r="BE409" s="1311"/>
      <c r="BF409" s="1311"/>
      <c r="BG409" s="1311"/>
      <c r="BH409" s="1311"/>
      <c r="BI409" s="1311"/>
      <c r="BJ409" s="1311"/>
      <c r="BK409" s="1311"/>
      <c r="BL409" s="1311"/>
      <c r="BM409" s="1311"/>
      <c r="BN409" s="1311"/>
      <c r="BO409" s="1311"/>
      <c r="BP409" s="1311"/>
      <c r="BQ409" s="1311"/>
      <c r="BR409" s="1311"/>
      <c r="BS409" s="1311"/>
      <c r="BT409" s="1311"/>
      <c r="BU409" s="1311"/>
      <c r="BV409" s="1311"/>
      <c r="BW409" s="1311"/>
      <c r="BX409" s="1311"/>
      <c r="BY409" s="1311"/>
      <c r="BZ409" s="1311"/>
      <c r="CA409" s="1311"/>
      <c r="CB409" s="1311"/>
      <c r="CC409" s="1311"/>
      <c r="CD409" s="1311"/>
      <c r="CE409" s="1311"/>
      <c r="CF409" s="1311"/>
    </row>
    <row r="410" spans="2:84" s="1344" customFormat="1">
      <c r="B410" s="1311"/>
      <c r="C410" s="1311"/>
      <c r="D410" s="1311"/>
      <c r="E410" s="1311"/>
      <c r="F410" s="1311"/>
      <c r="G410" s="1311"/>
      <c r="H410" s="1311"/>
      <c r="I410" s="1311"/>
      <c r="J410" s="1311"/>
      <c r="K410" s="1311"/>
      <c r="P410" s="204"/>
      <c r="Q410" s="1311"/>
      <c r="R410" s="1311"/>
      <c r="S410" s="1311"/>
      <c r="T410" s="1311"/>
      <c r="U410" s="1311"/>
      <c r="V410" s="1311"/>
      <c r="W410" s="1311"/>
      <c r="X410" s="1311"/>
      <c r="Y410" s="1311"/>
      <c r="Z410" s="1311"/>
      <c r="AA410" s="1311"/>
      <c r="AB410" s="1311"/>
      <c r="AC410" s="1311"/>
      <c r="AD410" s="1311"/>
      <c r="AE410" s="1311"/>
      <c r="AF410" s="1311"/>
      <c r="AG410" s="1311"/>
      <c r="AH410" s="1311"/>
      <c r="AI410" s="1311"/>
      <c r="AJ410" s="1311"/>
      <c r="AK410" s="1311"/>
      <c r="AL410" s="1311"/>
      <c r="AM410" s="1311"/>
      <c r="AN410" s="1311"/>
      <c r="AO410" s="1311"/>
      <c r="AP410" s="1311"/>
      <c r="AQ410" s="1311"/>
      <c r="AR410" s="1311"/>
      <c r="AS410" s="1311"/>
      <c r="AT410" s="1311"/>
      <c r="AU410" s="1311"/>
      <c r="AV410" s="1311"/>
      <c r="AW410" s="1311"/>
      <c r="AX410" s="1311"/>
      <c r="AY410" s="1311"/>
      <c r="AZ410" s="1311"/>
      <c r="BA410" s="1311"/>
      <c r="BB410" s="1311"/>
      <c r="BC410" s="1311"/>
      <c r="BD410" s="1311"/>
      <c r="BE410" s="1311"/>
      <c r="BF410" s="1311"/>
      <c r="BG410" s="1311"/>
      <c r="BH410" s="1311"/>
      <c r="BI410" s="1311"/>
      <c r="BJ410" s="1311"/>
      <c r="BK410" s="1311"/>
      <c r="BL410" s="1311"/>
      <c r="BM410" s="1311"/>
      <c r="BN410" s="1311"/>
      <c r="BO410" s="1311"/>
      <c r="BP410" s="1311"/>
      <c r="BQ410" s="1311"/>
      <c r="BR410" s="1311"/>
      <c r="BS410" s="1311"/>
      <c r="BT410" s="1311"/>
      <c r="BU410" s="1311"/>
      <c r="BV410" s="1311"/>
      <c r="BW410" s="1311"/>
      <c r="BX410" s="1311"/>
      <c r="BY410" s="1311"/>
      <c r="BZ410" s="1311"/>
      <c r="CA410" s="1311"/>
      <c r="CB410" s="1311"/>
      <c r="CC410" s="1311"/>
      <c r="CD410" s="1311"/>
      <c r="CE410" s="1311"/>
      <c r="CF410" s="1311"/>
    </row>
    <row r="411" spans="2:84" s="1344" customFormat="1">
      <c r="B411" s="1311"/>
      <c r="C411" s="1311"/>
      <c r="D411" s="1311"/>
      <c r="E411" s="1311"/>
      <c r="F411" s="1311"/>
      <c r="G411" s="1311"/>
      <c r="H411" s="1311"/>
      <c r="I411" s="1311"/>
      <c r="J411" s="1311"/>
      <c r="K411" s="1311"/>
      <c r="P411" s="204"/>
      <c r="Q411" s="1311"/>
      <c r="R411" s="1311"/>
      <c r="S411" s="1311"/>
      <c r="T411" s="1311"/>
      <c r="U411" s="1311"/>
      <c r="V411" s="1311"/>
      <c r="W411" s="1311"/>
      <c r="X411" s="1311"/>
      <c r="Y411" s="1311"/>
      <c r="Z411" s="1311"/>
      <c r="AA411" s="1311"/>
      <c r="AB411" s="1311"/>
      <c r="AC411" s="1311"/>
      <c r="AD411" s="1311"/>
      <c r="AE411" s="1311"/>
      <c r="AF411" s="1311"/>
      <c r="AG411" s="1311"/>
      <c r="AH411" s="1311"/>
      <c r="AI411" s="1311"/>
      <c r="AJ411" s="1311"/>
      <c r="AK411" s="1311"/>
      <c r="AL411" s="1311"/>
      <c r="AM411" s="1311"/>
      <c r="AN411" s="1311"/>
      <c r="AO411" s="1311"/>
      <c r="AP411" s="1311"/>
      <c r="AQ411" s="1311"/>
      <c r="AR411" s="1311"/>
      <c r="AS411" s="1311"/>
      <c r="AT411" s="1311"/>
      <c r="AU411" s="1311"/>
      <c r="AV411" s="1311"/>
      <c r="AW411" s="1311"/>
      <c r="AX411" s="1311"/>
      <c r="AY411" s="1311"/>
      <c r="AZ411" s="1311"/>
      <c r="BA411" s="1311"/>
      <c r="BB411" s="1311"/>
      <c r="BC411" s="1311"/>
      <c r="BD411" s="1311"/>
      <c r="BE411" s="1311"/>
      <c r="BF411" s="1311"/>
      <c r="BG411" s="1311"/>
      <c r="BH411" s="1311"/>
      <c r="BI411" s="1311"/>
      <c r="BJ411" s="1311"/>
      <c r="BK411" s="1311"/>
      <c r="BL411" s="1311"/>
      <c r="BM411" s="1311"/>
      <c r="BN411" s="1311"/>
      <c r="BO411" s="1311"/>
      <c r="BP411" s="1311"/>
      <c r="BQ411" s="1311"/>
      <c r="BR411" s="1311"/>
      <c r="BS411" s="1311"/>
      <c r="BT411" s="1311"/>
      <c r="BU411" s="1311"/>
      <c r="BV411" s="1311"/>
      <c r="BW411" s="1311"/>
      <c r="BX411" s="1311"/>
      <c r="BY411" s="1311"/>
      <c r="BZ411" s="1311"/>
      <c r="CA411" s="1311"/>
      <c r="CB411" s="1311"/>
      <c r="CC411" s="1311"/>
      <c r="CD411" s="1311"/>
      <c r="CE411" s="1311"/>
      <c r="CF411" s="1311"/>
    </row>
    <row r="412" spans="2:84" s="1344" customFormat="1">
      <c r="B412" s="1311"/>
      <c r="C412" s="1311"/>
      <c r="D412" s="1311"/>
      <c r="E412" s="1311"/>
      <c r="F412" s="1311"/>
      <c r="G412" s="1311"/>
      <c r="H412" s="1311"/>
      <c r="I412" s="1311"/>
      <c r="J412" s="1311"/>
      <c r="K412" s="1311"/>
      <c r="P412" s="204"/>
      <c r="Q412" s="1311"/>
      <c r="R412" s="1311"/>
      <c r="S412" s="1311"/>
      <c r="T412" s="1311"/>
      <c r="U412" s="1311"/>
      <c r="V412" s="1311"/>
      <c r="W412" s="1311"/>
      <c r="X412" s="1311"/>
      <c r="Y412" s="1311"/>
      <c r="Z412" s="1311"/>
      <c r="AA412" s="1311"/>
      <c r="AB412" s="1311"/>
      <c r="AC412" s="1311"/>
      <c r="AD412" s="1311"/>
      <c r="AE412" s="1311"/>
      <c r="AF412" s="1311"/>
      <c r="AG412" s="1311"/>
      <c r="AH412" s="1311"/>
      <c r="AI412" s="1311"/>
      <c r="AJ412" s="1311"/>
      <c r="AK412" s="1311"/>
      <c r="AL412" s="1311"/>
      <c r="AM412" s="1311"/>
      <c r="AN412" s="1311"/>
      <c r="AO412" s="1311"/>
      <c r="AP412" s="1311"/>
      <c r="AQ412" s="1311"/>
      <c r="AR412" s="1311"/>
      <c r="AS412" s="1311"/>
      <c r="AT412" s="1311"/>
      <c r="AU412" s="1311"/>
      <c r="AV412" s="1311"/>
      <c r="AW412" s="1311"/>
      <c r="AX412" s="1311"/>
      <c r="AY412" s="1311"/>
      <c r="AZ412" s="1311"/>
      <c r="BA412" s="1311"/>
      <c r="BB412" s="1311"/>
      <c r="BC412" s="1311"/>
      <c r="BD412" s="1311"/>
      <c r="BE412" s="1311"/>
      <c r="BF412" s="1311"/>
      <c r="BG412" s="1311"/>
      <c r="BH412" s="1311"/>
      <c r="BI412" s="1311"/>
      <c r="BJ412" s="1311"/>
      <c r="BK412" s="1311"/>
      <c r="BL412" s="1311"/>
      <c r="BM412" s="1311"/>
      <c r="BN412" s="1311"/>
      <c r="BO412" s="1311"/>
      <c r="BP412" s="1311"/>
      <c r="BQ412" s="1311"/>
      <c r="BR412" s="1311"/>
      <c r="BS412" s="1311"/>
      <c r="BT412" s="1311"/>
      <c r="BU412" s="1311"/>
      <c r="BV412" s="1311"/>
      <c r="BW412" s="1311"/>
      <c r="BX412" s="1311"/>
      <c r="BY412" s="1311"/>
      <c r="BZ412" s="1311"/>
      <c r="CA412" s="1311"/>
      <c r="CB412" s="1311"/>
      <c r="CC412" s="1311"/>
      <c r="CD412" s="1311"/>
      <c r="CE412" s="1311"/>
      <c r="CF412" s="1311"/>
    </row>
    <row r="413" spans="2:84" s="1344" customFormat="1">
      <c r="B413" s="1311"/>
      <c r="C413" s="1311"/>
      <c r="D413" s="1311"/>
      <c r="E413" s="1311"/>
      <c r="F413" s="1311"/>
      <c r="G413" s="1311"/>
      <c r="H413" s="1311"/>
      <c r="I413" s="1311"/>
      <c r="J413" s="1311"/>
      <c r="K413" s="1311"/>
      <c r="P413" s="204"/>
      <c r="Q413" s="1311"/>
      <c r="R413" s="1311"/>
      <c r="S413" s="1311"/>
      <c r="T413" s="1311"/>
      <c r="U413" s="1311"/>
      <c r="V413" s="1311"/>
      <c r="W413" s="1311"/>
      <c r="X413" s="1311"/>
      <c r="Y413" s="1311"/>
      <c r="Z413" s="1311"/>
      <c r="AA413" s="1311"/>
      <c r="AB413" s="1311"/>
      <c r="AC413" s="1311"/>
      <c r="AD413" s="1311"/>
      <c r="AE413" s="1311"/>
      <c r="AF413" s="1311"/>
      <c r="AG413" s="1311"/>
      <c r="AH413" s="1311"/>
      <c r="AI413" s="1311"/>
      <c r="AJ413" s="1311"/>
      <c r="AK413" s="1311"/>
      <c r="AL413" s="1311"/>
      <c r="AM413" s="1311"/>
      <c r="AN413" s="1311"/>
      <c r="AO413" s="1311"/>
      <c r="AP413" s="1311"/>
      <c r="AQ413" s="1311"/>
      <c r="AR413" s="1311"/>
      <c r="AS413" s="1311"/>
      <c r="AT413" s="1311"/>
      <c r="AU413" s="1311"/>
      <c r="AV413" s="1311"/>
      <c r="AW413" s="1311"/>
      <c r="AX413" s="1311"/>
      <c r="AY413" s="1311"/>
      <c r="AZ413" s="1311"/>
      <c r="BA413" s="1311"/>
      <c r="BB413" s="1311"/>
      <c r="BC413" s="1311"/>
      <c r="BD413" s="1311"/>
      <c r="BE413" s="1311"/>
      <c r="BF413" s="1311"/>
      <c r="BG413" s="1311"/>
      <c r="BH413" s="1311"/>
      <c r="BI413" s="1311"/>
      <c r="BJ413" s="1311"/>
      <c r="BK413" s="1311"/>
      <c r="BL413" s="1311"/>
      <c r="BM413" s="1311"/>
      <c r="BN413" s="1311"/>
      <c r="BO413" s="1311"/>
      <c r="BP413" s="1311"/>
      <c r="BQ413" s="1311"/>
      <c r="BR413" s="1311"/>
      <c r="BS413" s="1311"/>
      <c r="BT413" s="1311"/>
      <c r="BU413" s="1311"/>
      <c r="BV413" s="1311"/>
      <c r="BW413" s="1311"/>
      <c r="BX413" s="1311"/>
      <c r="BY413" s="1311"/>
      <c r="BZ413" s="1311"/>
      <c r="CA413" s="1311"/>
      <c r="CB413" s="1311"/>
      <c r="CC413" s="1311"/>
      <c r="CD413" s="1311"/>
      <c r="CE413" s="1311"/>
      <c r="CF413" s="1311"/>
    </row>
    <row r="414" spans="2:84" s="1344" customFormat="1">
      <c r="B414" s="1311"/>
      <c r="C414" s="1311"/>
      <c r="D414" s="1311"/>
      <c r="E414" s="1311"/>
      <c r="F414" s="1311"/>
      <c r="G414" s="1311"/>
      <c r="H414" s="1311"/>
      <c r="I414" s="1311"/>
      <c r="J414" s="1311"/>
      <c r="K414" s="1311"/>
      <c r="P414" s="204"/>
      <c r="Q414" s="1311"/>
      <c r="R414" s="1311"/>
      <c r="S414" s="1311"/>
      <c r="T414" s="1311"/>
      <c r="U414" s="1311"/>
      <c r="V414" s="1311"/>
      <c r="W414" s="1311"/>
      <c r="X414" s="1311"/>
      <c r="Y414" s="1311"/>
      <c r="Z414" s="1311"/>
      <c r="AA414" s="1311"/>
      <c r="AB414" s="1311"/>
      <c r="AC414" s="1311"/>
      <c r="AD414" s="1311"/>
      <c r="AE414" s="1311"/>
      <c r="AF414" s="1311"/>
      <c r="AG414" s="1311"/>
      <c r="AH414" s="1311"/>
      <c r="AI414" s="1311"/>
      <c r="AJ414" s="1311"/>
      <c r="AK414" s="1311"/>
      <c r="AL414" s="1311"/>
      <c r="AM414" s="1311"/>
      <c r="AN414" s="1311"/>
      <c r="AO414" s="1311"/>
      <c r="AP414" s="1311"/>
      <c r="AQ414" s="1311"/>
      <c r="AR414" s="1311"/>
      <c r="AS414" s="1311"/>
      <c r="AT414" s="1311"/>
      <c r="AU414" s="1311"/>
      <c r="AV414" s="1311"/>
      <c r="AW414" s="1311"/>
      <c r="AX414" s="1311"/>
      <c r="AY414" s="1311"/>
      <c r="AZ414" s="1311"/>
      <c r="BA414" s="1311"/>
      <c r="BB414" s="1311"/>
      <c r="BC414" s="1311"/>
      <c r="BD414" s="1311"/>
      <c r="BE414" s="1311"/>
      <c r="BF414" s="1311"/>
      <c r="BG414" s="1311"/>
      <c r="BH414" s="1311"/>
      <c r="BI414" s="1311"/>
      <c r="BJ414" s="1311"/>
      <c r="BK414" s="1311"/>
      <c r="BL414" s="1311"/>
      <c r="BM414" s="1311"/>
      <c r="BN414" s="1311"/>
      <c r="BO414" s="1311"/>
      <c r="BP414" s="1311"/>
      <c r="BQ414" s="1311"/>
      <c r="BR414" s="1311"/>
      <c r="BS414" s="1311"/>
      <c r="BT414" s="1311"/>
      <c r="BU414" s="1311"/>
      <c r="BV414" s="1311"/>
      <c r="BW414" s="1311"/>
      <c r="BX414" s="1311"/>
      <c r="BY414" s="1311"/>
      <c r="BZ414" s="1311"/>
      <c r="CA414" s="1311"/>
      <c r="CB414" s="1311"/>
      <c r="CC414" s="1311"/>
      <c r="CD414" s="1311"/>
      <c r="CE414" s="1311"/>
      <c r="CF414" s="1311"/>
    </row>
    <row r="415" spans="2:84" s="1344" customFormat="1">
      <c r="B415" s="1311"/>
      <c r="C415" s="1311"/>
      <c r="D415" s="1311"/>
      <c r="E415" s="1311"/>
      <c r="F415" s="1311"/>
      <c r="G415" s="1311"/>
      <c r="H415" s="1311"/>
      <c r="I415" s="1311"/>
      <c r="J415" s="1311"/>
      <c r="K415" s="1311"/>
      <c r="P415" s="204"/>
      <c r="Q415" s="1311"/>
      <c r="R415" s="1311"/>
      <c r="S415" s="1311"/>
      <c r="T415" s="1311"/>
      <c r="U415" s="1311"/>
      <c r="V415" s="1311"/>
      <c r="W415" s="1311"/>
      <c r="X415" s="1311"/>
      <c r="Y415" s="1311"/>
      <c r="Z415" s="1311"/>
      <c r="AA415" s="1311"/>
      <c r="AB415" s="1311"/>
      <c r="AC415" s="1311"/>
      <c r="AD415" s="1311"/>
      <c r="AE415" s="1311"/>
      <c r="AF415" s="1311"/>
      <c r="AG415" s="1311"/>
      <c r="AH415" s="1311"/>
      <c r="AI415" s="1311"/>
      <c r="AJ415" s="1311"/>
      <c r="AK415" s="1311"/>
      <c r="AL415" s="1311"/>
      <c r="AM415" s="1311"/>
      <c r="AN415" s="1311"/>
      <c r="AO415" s="1311"/>
      <c r="AP415" s="1311"/>
      <c r="AQ415" s="1311"/>
      <c r="AR415" s="1311"/>
      <c r="AS415" s="1311"/>
      <c r="AT415" s="1311"/>
      <c r="AU415" s="1311"/>
      <c r="AV415" s="1311"/>
      <c r="AW415" s="1311"/>
      <c r="AX415" s="1311"/>
      <c r="AY415" s="1311"/>
      <c r="AZ415" s="1311"/>
      <c r="BA415" s="1311"/>
      <c r="BB415" s="1311"/>
      <c r="BC415" s="1311"/>
      <c r="BD415" s="1311"/>
      <c r="BE415" s="1311"/>
      <c r="BF415" s="1311"/>
      <c r="BG415" s="1311"/>
      <c r="BH415" s="1311"/>
      <c r="BI415" s="1311"/>
      <c r="BJ415" s="1311"/>
      <c r="BK415" s="1311"/>
      <c r="BL415" s="1311"/>
      <c r="BM415" s="1311"/>
      <c r="BN415" s="1311"/>
      <c r="BO415" s="1311"/>
      <c r="BP415" s="1311"/>
      <c r="BQ415" s="1311"/>
      <c r="BR415" s="1311"/>
      <c r="BS415" s="1311"/>
      <c r="BT415" s="1311"/>
      <c r="BU415" s="1311"/>
      <c r="BV415" s="1311"/>
      <c r="BW415" s="1311"/>
      <c r="BX415" s="1311"/>
      <c r="BY415" s="1311"/>
      <c r="BZ415" s="1311"/>
      <c r="CA415" s="1311"/>
      <c r="CB415" s="1311"/>
      <c r="CC415" s="1311"/>
      <c r="CD415" s="1311"/>
      <c r="CE415" s="1311"/>
      <c r="CF415" s="1311"/>
    </row>
    <row r="416" spans="2:84" s="1344" customFormat="1">
      <c r="B416" s="1311"/>
      <c r="C416" s="1311"/>
      <c r="D416" s="1311"/>
      <c r="E416" s="1311"/>
      <c r="F416" s="1311"/>
      <c r="G416" s="1311"/>
      <c r="H416" s="1311"/>
      <c r="I416" s="1311"/>
      <c r="J416" s="1311"/>
      <c r="K416" s="1311"/>
      <c r="P416" s="204"/>
      <c r="Q416" s="1311"/>
      <c r="R416" s="1311"/>
      <c r="S416" s="1311"/>
      <c r="T416" s="1311"/>
      <c r="U416" s="1311"/>
      <c r="V416" s="1311"/>
      <c r="W416" s="1311"/>
      <c r="X416" s="1311"/>
      <c r="Y416" s="1311"/>
      <c r="Z416" s="1311"/>
      <c r="AA416" s="1311"/>
      <c r="AB416" s="1311"/>
      <c r="AC416" s="1311"/>
      <c r="AD416" s="1311"/>
      <c r="AE416" s="1311"/>
      <c r="AF416" s="1311"/>
      <c r="AG416" s="1311"/>
      <c r="AH416" s="1311"/>
      <c r="AI416" s="1311"/>
      <c r="AJ416" s="1311"/>
      <c r="AK416" s="1311"/>
      <c r="AL416" s="1311"/>
      <c r="AM416" s="1311"/>
      <c r="AN416" s="1311"/>
      <c r="AO416" s="1311"/>
      <c r="AP416" s="1311"/>
      <c r="AQ416" s="1311"/>
      <c r="AR416" s="1311"/>
      <c r="AS416" s="1311"/>
      <c r="AT416" s="1311"/>
      <c r="AU416" s="1311"/>
      <c r="AV416" s="1311"/>
      <c r="AW416" s="1311"/>
      <c r="AX416" s="1311"/>
      <c r="AY416" s="1311"/>
      <c r="AZ416" s="1311"/>
      <c r="BA416" s="1311"/>
      <c r="BB416" s="1311"/>
      <c r="BC416" s="1311"/>
      <c r="BD416" s="1311"/>
      <c r="BE416" s="1311"/>
      <c r="BF416" s="1311"/>
      <c r="BG416" s="1311"/>
      <c r="BH416" s="1311"/>
      <c r="BI416" s="1311"/>
      <c r="BJ416" s="1311"/>
      <c r="BK416" s="1311"/>
      <c r="BL416" s="1311"/>
      <c r="BM416" s="1311"/>
      <c r="BN416" s="1311"/>
      <c r="BO416" s="1311"/>
      <c r="BP416" s="1311"/>
      <c r="BQ416" s="1311"/>
      <c r="BR416" s="1311"/>
      <c r="BS416" s="1311"/>
      <c r="BT416" s="1311"/>
      <c r="BU416" s="1311"/>
      <c r="BV416" s="1311"/>
      <c r="BW416" s="1311"/>
      <c r="BX416" s="1311"/>
      <c r="BY416" s="1311"/>
      <c r="BZ416" s="1311"/>
      <c r="CA416" s="1311"/>
      <c r="CB416" s="1311"/>
      <c r="CC416" s="1311"/>
      <c r="CD416" s="1311"/>
      <c r="CE416" s="1311"/>
      <c r="CF416" s="1311"/>
    </row>
    <row r="417" spans="2:84" s="1344" customFormat="1">
      <c r="B417" s="1311"/>
      <c r="C417" s="1311"/>
      <c r="D417" s="1311"/>
      <c r="E417" s="1311"/>
      <c r="F417" s="1311"/>
      <c r="G417" s="1311"/>
      <c r="H417" s="1311"/>
      <c r="I417" s="1311"/>
      <c r="J417" s="1311"/>
      <c r="K417" s="1311"/>
      <c r="P417" s="204"/>
      <c r="Q417" s="1311"/>
      <c r="R417" s="1311"/>
      <c r="S417" s="1311"/>
      <c r="T417" s="1311"/>
      <c r="U417" s="1311"/>
      <c r="V417" s="1311"/>
      <c r="W417" s="1311"/>
      <c r="X417" s="1311"/>
      <c r="Y417" s="1311"/>
      <c r="Z417" s="1311"/>
      <c r="AA417" s="1311"/>
      <c r="AB417" s="1311"/>
      <c r="AC417" s="1311"/>
      <c r="AD417" s="1311"/>
      <c r="AE417" s="1311"/>
      <c r="AF417" s="1311"/>
      <c r="AG417" s="1311"/>
      <c r="AH417" s="1311"/>
      <c r="AI417" s="1311"/>
      <c r="AJ417" s="1311"/>
      <c r="AK417" s="1311"/>
      <c r="AL417" s="1311"/>
      <c r="AM417" s="1311"/>
      <c r="AN417" s="1311"/>
      <c r="AO417" s="1311"/>
      <c r="AP417" s="1311"/>
      <c r="AQ417" s="1311"/>
      <c r="AR417" s="1311"/>
      <c r="AS417" s="1311"/>
      <c r="AT417" s="1311"/>
      <c r="AU417" s="1311"/>
      <c r="AV417" s="1311"/>
      <c r="AW417" s="1311"/>
      <c r="AX417" s="1311"/>
      <c r="AY417" s="1311"/>
      <c r="AZ417" s="1311"/>
      <c r="BA417" s="1311"/>
      <c r="BB417" s="1311"/>
      <c r="BC417" s="1311"/>
      <c r="BD417" s="1311"/>
      <c r="BE417" s="1311"/>
      <c r="BF417" s="1311"/>
      <c r="BG417" s="1311"/>
      <c r="BH417" s="1311"/>
      <c r="BI417" s="1311"/>
      <c r="BJ417" s="1311"/>
      <c r="BK417" s="1311"/>
      <c r="BL417" s="1311"/>
      <c r="BM417" s="1311"/>
      <c r="BN417" s="1311"/>
      <c r="BO417" s="1311"/>
      <c r="BP417" s="1311"/>
      <c r="BQ417" s="1311"/>
      <c r="BR417" s="1311"/>
      <c r="BS417" s="1311"/>
      <c r="BT417" s="1311"/>
      <c r="BU417" s="1311"/>
      <c r="BV417" s="1311"/>
      <c r="BW417" s="1311"/>
      <c r="BX417" s="1311"/>
      <c r="BY417" s="1311"/>
      <c r="BZ417" s="1311"/>
      <c r="CA417" s="1311"/>
      <c r="CB417" s="1311"/>
      <c r="CC417" s="1311"/>
      <c r="CD417" s="1311"/>
      <c r="CE417" s="1311"/>
      <c r="CF417" s="1311"/>
    </row>
    <row r="418" spans="2:84" s="1344" customFormat="1">
      <c r="B418" s="1311"/>
      <c r="C418" s="1311"/>
      <c r="D418" s="1311"/>
      <c r="E418" s="1311"/>
      <c r="F418" s="1311"/>
      <c r="G418" s="1311"/>
      <c r="H418" s="1311"/>
      <c r="I418" s="1311"/>
      <c r="J418" s="1311"/>
      <c r="K418" s="1311"/>
      <c r="P418" s="204"/>
      <c r="Q418" s="1311"/>
      <c r="R418" s="1311"/>
      <c r="S418" s="1311"/>
      <c r="T418" s="1311"/>
      <c r="U418" s="1311"/>
      <c r="V418" s="1311"/>
      <c r="W418" s="1311"/>
      <c r="X418" s="1311"/>
      <c r="Y418" s="1311"/>
      <c r="Z418" s="1311"/>
      <c r="AA418" s="1311"/>
      <c r="AB418" s="1311"/>
      <c r="AC418" s="1311"/>
      <c r="AD418" s="1311"/>
      <c r="AE418" s="1311"/>
      <c r="AF418" s="1311"/>
      <c r="AG418" s="1311"/>
      <c r="AH418" s="1311"/>
      <c r="AI418" s="1311"/>
      <c r="AJ418" s="1311"/>
      <c r="AK418" s="1311"/>
      <c r="AL418" s="1311"/>
      <c r="AM418" s="1311"/>
      <c r="AN418" s="1311"/>
      <c r="AO418" s="1311"/>
      <c r="AP418" s="1311"/>
      <c r="AQ418" s="1311"/>
      <c r="AR418" s="1311"/>
      <c r="AS418" s="1311"/>
      <c r="AT418" s="1311"/>
      <c r="AU418" s="1311"/>
      <c r="AV418" s="1311"/>
      <c r="AW418" s="1311"/>
      <c r="AX418" s="1311"/>
      <c r="AY418" s="1311"/>
      <c r="AZ418" s="1311"/>
      <c r="BA418" s="1311"/>
      <c r="BB418" s="1311"/>
      <c r="BC418" s="1311"/>
      <c r="BD418" s="1311"/>
      <c r="BE418" s="1311"/>
      <c r="BF418" s="1311"/>
      <c r="BG418" s="1311"/>
      <c r="BH418" s="1311"/>
      <c r="BI418" s="1311"/>
      <c r="BJ418" s="1311"/>
      <c r="BK418" s="1311"/>
      <c r="BL418" s="1311"/>
      <c r="BM418" s="1311"/>
      <c r="BN418" s="1311"/>
      <c r="BO418" s="1311"/>
      <c r="BP418" s="1311"/>
      <c r="BQ418" s="1311"/>
      <c r="BR418" s="1311"/>
      <c r="BS418" s="1311"/>
      <c r="BT418" s="1311"/>
      <c r="BU418" s="1311"/>
      <c r="BV418" s="1311"/>
      <c r="BW418" s="1311"/>
      <c r="BX418" s="1311"/>
      <c r="BY418" s="1311"/>
      <c r="BZ418" s="1311"/>
      <c r="CA418" s="1311"/>
      <c r="CB418" s="1311"/>
      <c r="CC418" s="1311"/>
      <c r="CD418" s="1311"/>
      <c r="CE418" s="1311"/>
      <c r="CF418" s="1311"/>
    </row>
    <row r="419" spans="2:84" s="1344" customFormat="1">
      <c r="B419" s="1311"/>
      <c r="C419" s="1311"/>
      <c r="D419" s="1311"/>
      <c r="E419" s="1311"/>
      <c r="F419" s="1311"/>
      <c r="G419" s="1311"/>
      <c r="H419" s="1311"/>
      <c r="I419" s="1311"/>
      <c r="J419" s="1311"/>
      <c r="K419" s="1311"/>
      <c r="P419" s="204"/>
      <c r="Q419" s="1311"/>
      <c r="R419" s="1311"/>
      <c r="S419" s="1311"/>
      <c r="T419" s="1311"/>
      <c r="U419" s="1311"/>
      <c r="V419" s="1311"/>
      <c r="W419" s="1311"/>
      <c r="X419" s="1311"/>
      <c r="Y419" s="1311"/>
      <c r="Z419" s="1311"/>
      <c r="AA419" s="1311"/>
      <c r="AB419" s="1311"/>
      <c r="AC419" s="1311"/>
      <c r="AD419" s="1311"/>
      <c r="AE419" s="1311"/>
      <c r="AF419" s="1311"/>
      <c r="AG419" s="1311"/>
      <c r="AH419" s="1311"/>
      <c r="AI419" s="1311"/>
      <c r="AJ419" s="1311"/>
      <c r="AK419" s="1311"/>
      <c r="AL419" s="1311"/>
      <c r="AM419" s="1311"/>
      <c r="AN419" s="1311"/>
      <c r="AO419" s="1311"/>
      <c r="AP419" s="1311"/>
      <c r="AQ419" s="1311"/>
      <c r="AR419" s="1311"/>
      <c r="AS419" s="1311"/>
      <c r="AT419" s="1311"/>
      <c r="AU419" s="1311"/>
      <c r="AV419" s="1311"/>
      <c r="AW419" s="1311"/>
      <c r="AX419" s="1311"/>
      <c r="AY419" s="1311"/>
      <c r="AZ419" s="1311"/>
      <c r="BA419" s="1311"/>
      <c r="BB419" s="1311"/>
      <c r="BC419" s="1311"/>
      <c r="BD419" s="1311"/>
      <c r="BE419" s="1311"/>
      <c r="BF419" s="1311"/>
      <c r="BG419" s="1311"/>
      <c r="BH419" s="1311"/>
      <c r="BI419" s="1311"/>
      <c r="BJ419" s="1311"/>
      <c r="BK419" s="1311"/>
      <c r="BL419" s="1311"/>
      <c r="BM419" s="1311"/>
      <c r="BN419" s="1311"/>
      <c r="BO419" s="1311"/>
      <c r="BP419" s="1311"/>
      <c r="BQ419" s="1311"/>
      <c r="BR419" s="1311"/>
      <c r="BS419" s="1311"/>
      <c r="BT419" s="1311"/>
      <c r="BU419" s="1311"/>
      <c r="BV419" s="1311"/>
      <c r="BW419" s="1311"/>
      <c r="BX419" s="1311"/>
      <c r="BY419" s="1311"/>
      <c r="BZ419" s="1311"/>
      <c r="CA419" s="1311"/>
      <c r="CB419" s="1311"/>
      <c r="CC419" s="1311"/>
      <c r="CD419" s="1311"/>
      <c r="CE419" s="1311"/>
      <c r="CF419" s="1311"/>
    </row>
    <row r="420" spans="2:84" s="1344" customFormat="1">
      <c r="B420" s="1311"/>
      <c r="C420" s="1311"/>
      <c r="D420" s="1311"/>
      <c r="E420" s="1311"/>
      <c r="F420" s="1311"/>
      <c r="G420" s="1311"/>
      <c r="H420" s="1311"/>
      <c r="I420" s="1311"/>
      <c r="J420" s="1311"/>
      <c r="K420" s="1311"/>
      <c r="P420" s="204"/>
      <c r="Q420" s="1311"/>
      <c r="R420" s="1311"/>
      <c r="S420" s="1311"/>
      <c r="T420" s="1311"/>
      <c r="U420" s="1311"/>
      <c r="V420" s="1311"/>
      <c r="W420" s="1311"/>
      <c r="X420" s="1311"/>
      <c r="Y420" s="1311"/>
      <c r="Z420" s="1311"/>
      <c r="AA420" s="1311"/>
      <c r="AB420" s="1311"/>
      <c r="AC420" s="1311"/>
      <c r="AD420" s="1311"/>
      <c r="AE420" s="1311"/>
      <c r="AF420" s="1311"/>
      <c r="AG420" s="1311"/>
      <c r="AH420" s="1311"/>
      <c r="AI420" s="1311"/>
      <c r="AJ420" s="1311"/>
      <c r="AK420" s="1311"/>
      <c r="AL420" s="1311"/>
      <c r="AM420" s="1311"/>
      <c r="AN420" s="1311"/>
      <c r="AO420" s="1311"/>
      <c r="AP420" s="1311"/>
      <c r="AQ420" s="1311"/>
      <c r="AR420" s="1311"/>
      <c r="AS420" s="1311"/>
      <c r="AT420" s="1311"/>
      <c r="AU420" s="1311"/>
      <c r="AV420" s="1311"/>
      <c r="AW420" s="1311"/>
      <c r="AX420" s="1311"/>
      <c r="AY420" s="1311"/>
      <c r="AZ420" s="1311"/>
      <c r="BA420" s="1311"/>
      <c r="BB420" s="1311"/>
      <c r="BC420" s="1311"/>
      <c r="BD420" s="1311"/>
      <c r="BE420" s="1311"/>
      <c r="BF420" s="1311"/>
      <c r="BG420" s="1311"/>
      <c r="BH420" s="1311"/>
      <c r="BI420" s="1311"/>
      <c r="BJ420" s="1311"/>
      <c r="BK420" s="1311"/>
      <c r="BL420" s="1311"/>
      <c r="BM420" s="1311"/>
      <c r="BN420" s="1311"/>
      <c r="BO420" s="1311"/>
      <c r="BP420" s="1311"/>
      <c r="BQ420" s="1311"/>
      <c r="BR420" s="1311"/>
      <c r="BS420" s="1311"/>
      <c r="BT420" s="1311"/>
      <c r="BU420" s="1311"/>
      <c r="BV420" s="1311"/>
      <c r="BW420" s="1311"/>
      <c r="BX420" s="1311"/>
      <c r="BY420" s="1311"/>
      <c r="BZ420" s="1311"/>
      <c r="CA420" s="1311"/>
      <c r="CB420" s="1311"/>
      <c r="CC420" s="1311"/>
      <c r="CD420" s="1311"/>
      <c r="CE420" s="1311"/>
      <c r="CF420" s="1311"/>
    </row>
    <row r="421" spans="2:84" s="1344" customFormat="1">
      <c r="B421" s="1311"/>
      <c r="C421" s="1311"/>
      <c r="D421" s="1311"/>
      <c r="E421" s="1311"/>
      <c r="F421" s="1311"/>
      <c r="G421" s="1311"/>
      <c r="H421" s="1311"/>
      <c r="I421" s="1311"/>
      <c r="J421" s="1311"/>
      <c r="K421" s="1311"/>
      <c r="P421" s="204"/>
      <c r="Q421" s="1311"/>
      <c r="R421" s="1311"/>
      <c r="S421" s="1311"/>
      <c r="T421" s="1311"/>
      <c r="U421" s="1311"/>
      <c r="V421" s="1311"/>
      <c r="W421" s="1311"/>
      <c r="X421" s="1311"/>
      <c r="Y421" s="1311"/>
      <c r="Z421" s="1311"/>
      <c r="AA421" s="1311"/>
      <c r="AB421" s="1311"/>
      <c r="AC421" s="1311"/>
      <c r="AD421" s="1311"/>
      <c r="AE421" s="1311"/>
      <c r="AF421" s="1311"/>
      <c r="AG421" s="1311"/>
      <c r="AH421" s="1311"/>
      <c r="AI421" s="1311"/>
      <c r="AJ421" s="1311"/>
      <c r="AK421" s="1311"/>
      <c r="AL421" s="1311"/>
      <c r="AM421" s="1311"/>
      <c r="AN421" s="1311"/>
      <c r="AO421" s="1311"/>
      <c r="AP421" s="1311"/>
      <c r="AQ421" s="1311"/>
      <c r="AR421" s="1311"/>
      <c r="AS421" s="1311"/>
      <c r="AT421" s="1311"/>
      <c r="AU421" s="1311"/>
      <c r="AV421" s="1311"/>
      <c r="AW421" s="1311"/>
      <c r="AX421" s="1311"/>
      <c r="AY421" s="1311"/>
      <c r="AZ421" s="1311"/>
      <c r="BA421" s="1311"/>
      <c r="BB421" s="1311"/>
      <c r="BC421" s="1311"/>
      <c r="BD421" s="1311"/>
      <c r="BE421" s="1311"/>
      <c r="BF421" s="1311"/>
      <c r="BG421" s="1311"/>
      <c r="BH421" s="1311"/>
      <c r="BI421" s="1311"/>
      <c r="BJ421" s="1311"/>
      <c r="BK421" s="1311"/>
      <c r="BL421" s="1311"/>
      <c r="BM421" s="1311"/>
      <c r="BN421" s="1311"/>
      <c r="BO421" s="1311"/>
      <c r="BP421" s="1311"/>
      <c r="BQ421" s="1311"/>
      <c r="BR421" s="1311"/>
      <c r="BS421" s="1311"/>
      <c r="BT421" s="1311"/>
      <c r="BU421" s="1311"/>
      <c r="BV421" s="1311"/>
      <c r="BW421" s="1311"/>
      <c r="BX421" s="1311"/>
      <c r="BY421" s="1311"/>
      <c r="BZ421" s="1311"/>
      <c r="CA421" s="1311"/>
      <c r="CB421" s="1311"/>
      <c r="CC421" s="1311"/>
      <c r="CD421" s="1311"/>
      <c r="CE421" s="1311"/>
      <c r="CF421" s="1311"/>
    </row>
    <row r="422" spans="2:84" s="1344" customFormat="1">
      <c r="B422" s="1311"/>
      <c r="C422" s="1311"/>
      <c r="D422" s="1311"/>
      <c r="E422" s="1311"/>
      <c r="F422" s="1311"/>
      <c r="G422" s="1311"/>
      <c r="H422" s="1311"/>
      <c r="I422" s="1311"/>
      <c r="J422" s="1311"/>
      <c r="K422" s="1311"/>
      <c r="P422" s="204"/>
      <c r="Q422" s="1311"/>
      <c r="R422" s="1311"/>
      <c r="S422" s="1311"/>
      <c r="T422" s="1311"/>
      <c r="U422" s="1311"/>
      <c r="V422" s="1311"/>
      <c r="W422" s="1311"/>
      <c r="X422" s="1311"/>
      <c r="Y422" s="1311"/>
      <c r="Z422" s="1311"/>
      <c r="AA422" s="1311"/>
      <c r="AB422" s="1311"/>
      <c r="AC422" s="1311"/>
      <c r="AD422" s="1311"/>
      <c r="AE422" s="1311"/>
      <c r="AF422" s="1311"/>
      <c r="AG422" s="1311"/>
      <c r="AH422" s="1311"/>
      <c r="AI422" s="1311"/>
      <c r="AJ422" s="1311"/>
      <c r="AK422" s="1311"/>
      <c r="AL422" s="1311"/>
      <c r="AM422" s="1311"/>
      <c r="AN422" s="1311"/>
      <c r="AO422" s="1311"/>
      <c r="AP422" s="1311"/>
      <c r="AQ422" s="1311"/>
      <c r="AR422" s="1311"/>
      <c r="AS422" s="1311"/>
      <c r="AT422" s="1311"/>
      <c r="AU422" s="1311"/>
      <c r="AV422" s="1311"/>
      <c r="AW422" s="1311"/>
      <c r="AX422" s="1311"/>
      <c r="AY422" s="1311"/>
      <c r="AZ422" s="1311"/>
      <c r="BA422" s="1311"/>
      <c r="BB422" s="1311"/>
      <c r="BC422" s="1311"/>
      <c r="BD422" s="1311"/>
      <c r="BE422" s="1311"/>
      <c r="BF422" s="1311"/>
      <c r="BG422" s="1311"/>
      <c r="BH422" s="1311"/>
      <c r="BI422" s="1311"/>
      <c r="BJ422" s="1311"/>
      <c r="BK422" s="1311"/>
      <c r="BL422" s="1311"/>
      <c r="BM422" s="1311"/>
      <c r="BN422" s="1311"/>
      <c r="BO422" s="1311"/>
      <c r="BP422" s="1311"/>
      <c r="BQ422" s="1311"/>
      <c r="BR422" s="1311"/>
      <c r="BS422" s="1311"/>
      <c r="BT422" s="1311"/>
      <c r="BU422" s="1311"/>
      <c r="BV422" s="1311"/>
      <c r="BW422" s="1311"/>
      <c r="BX422" s="1311"/>
      <c r="BY422" s="1311"/>
      <c r="BZ422" s="1311"/>
      <c r="CA422" s="1311"/>
      <c r="CB422" s="1311"/>
      <c r="CC422" s="1311"/>
      <c r="CD422" s="1311"/>
      <c r="CE422" s="1311"/>
      <c r="CF422" s="1311"/>
    </row>
    <row r="423" spans="2:84" s="1344" customFormat="1">
      <c r="B423" s="1311"/>
      <c r="C423" s="1311"/>
      <c r="D423" s="1311"/>
      <c r="E423" s="1311"/>
      <c r="F423" s="1311"/>
      <c r="G423" s="1311"/>
      <c r="H423" s="1311"/>
      <c r="I423" s="1311"/>
      <c r="J423" s="1311"/>
      <c r="K423" s="1311"/>
      <c r="P423" s="204"/>
      <c r="Q423" s="1311"/>
      <c r="R423" s="1311"/>
      <c r="S423" s="1311"/>
      <c r="T423" s="1311"/>
      <c r="U423" s="1311"/>
      <c r="V423" s="1311"/>
      <c r="W423" s="1311"/>
      <c r="X423" s="1311"/>
      <c r="Y423" s="1311"/>
      <c r="Z423" s="1311"/>
      <c r="AA423" s="1311"/>
      <c r="AB423" s="1311"/>
      <c r="AC423" s="1311"/>
      <c r="AD423" s="1311"/>
      <c r="AE423" s="1311"/>
      <c r="AF423" s="1311"/>
      <c r="AG423" s="1311"/>
      <c r="AH423" s="1311"/>
      <c r="AI423" s="1311"/>
      <c r="AJ423" s="1311"/>
      <c r="AK423" s="1311"/>
      <c r="AL423" s="1311"/>
      <c r="AM423" s="1311"/>
      <c r="AN423" s="1311"/>
      <c r="AO423" s="1311"/>
      <c r="AP423" s="1311"/>
      <c r="AQ423" s="1311"/>
      <c r="AR423" s="1311"/>
      <c r="AS423" s="1311"/>
      <c r="AT423" s="1311"/>
      <c r="AU423" s="1311"/>
      <c r="AV423" s="1311"/>
      <c r="AW423" s="1311"/>
      <c r="AX423" s="1311"/>
      <c r="AY423" s="1311"/>
      <c r="AZ423" s="1311"/>
      <c r="BA423" s="1311"/>
      <c r="BB423" s="1311"/>
      <c r="BC423" s="1311"/>
      <c r="BD423" s="1311"/>
      <c r="BE423" s="1311"/>
      <c r="BF423" s="1311"/>
      <c r="BG423" s="1311"/>
      <c r="BH423" s="1311"/>
      <c r="BI423" s="1311"/>
      <c r="BJ423" s="1311"/>
      <c r="BK423" s="1311"/>
      <c r="BL423" s="1311"/>
      <c r="BM423" s="1311"/>
      <c r="BN423" s="1311"/>
      <c r="BO423" s="1311"/>
      <c r="BP423" s="1311"/>
      <c r="BQ423" s="1311"/>
      <c r="BR423" s="1311"/>
      <c r="BS423" s="1311"/>
      <c r="BT423" s="1311"/>
      <c r="BU423" s="1311"/>
      <c r="BV423" s="1311"/>
      <c r="BW423" s="1311"/>
      <c r="BX423" s="1311"/>
      <c r="BY423" s="1311"/>
      <c r="BZ423" s="1311"/>
      <c r="CA423" s="1311"/>
      <c r="CB423" s="1311"/>
      <c r="CC423" s="1311"/>
      <c r="CD423" s="1311"/>
      <c r="CE423" s="1311"/>
      <c r="CF423" s="1311"/>
    </row>
    <row r="424" spans="2:84" s="1344" customFormat="1">
      <c r="B424" s="1311"/>
      <c r="C424" s="1311"/>
      <c r="D424" s="1311"/>
      <c r="E424" s="1311"/>
      <c r="F424" s="1311"/>
      <c r="G424" s="1311"/>
      <c r="H424" s="1311"/>
      <c r="I424" s="1311"/>
      <c r="J424" s="1311"/>
      <c r="K424" s="1311"/>
      <c r="P424" s="204"/>
      <c r="Q424" s="1311"/>
      <c r="R424" s="1311"/>
      <c r="S424" s="1311"/>
      <c r="T424" s="1311"/>
      <c r="U424" s="1311"/>
      <c r="V424" s="1311"/>
      <c r="W424" s="1311"/>
      <c r="X424" s="1311"/>
      <c r="Y424" s="1311"/>
      <c r="Z424" s="1311"/>
      <c r="AA424" s="1311"/>
      <c r="AB424" s="1311"/>
      <c r="AC424" s="1311"/>
      <c r="AD424" s="1311"/>
      <c r="AE424" s="1311"/>
      <c r="AF424" s="1311"/>
      <c r="AG424" s="1311"/>
      <c r="AH424" s="1311"/>
      <c r="AI424" s="1311"/>
      <c r="AJ424" s="1311"/>
      <c r="AK424" s="1311"/>
      <c r="AL424" s="1311"/>
      <c r="AM424" s="1311"/>
      <c r="AN424" s="1311"/>
      <c r="AO424" s="1311"/>
      <c r="AP424" s="1311"/>
      <c r="AQ424" s="1311"/>
      <c r="AR424" s="1311"/>
      <c r="AS424" s="1311"/>
      <c r="AT424" s="1311"/>
      <c r="AU424" s="1311"/>
      <c r="AV424" s="1311"/>
      <c r="AW424" s="1311"/>
      <c r="AX424" s="1311"/>
      <c r="AY424" s="1311"/>
      <c r="AZ424" s="1311"/>
      <c r="BA424" s="1311"/>
      <c r="BB424" s="1311"/>
      <c r="BC424" s="1311"/>
      <c r="BD424" s="1311"/>
      <c r="BE424" s="1311"/>
      <c r="BF424" s="1311"/>
      <c r="BG424" s="1311"/>
      <c r="BH424" s="1311"/>
      <c r="BI424" s="1311"/>
      <c r="BJ424" s="1311"/>
      <c r="BK424" s="1311"/>
      <c r="BL424" s="1311"/>
      <c r="BM424" s="1311"/>
      <c r="BN424" s="1311"/>
      <c r="BO424" s="1311"/>
      <c r="BP424" s="1311"/>
      <c r="BQ424" s="1311"/>
      <c r="BR424" s="1311"/>
      <c r="BS424" s="1311"/>
      <c r="BT424" s="1311"/>
      <c r="BU424" s="1311"/>
      <c r="BV424" s="1311"/>
      <c r="BW424" s="1311"/>
      <c r="BX424" s="1311"/>
      <c r="BY424" s="1311"/>
      <c r="BZ424" s="1311"/>
      <c r="CA424" s="1311"/>
      <c r="CB424" s="1311"/>
      <c r="CC424" s="1311"/>
      <c r="CD424" s="1311"/>
      <c r="CE424" s="1311"/>
      <c r="CF424" s="1311"/>
    </row>
    <row r="425" spans="2:84" s="1344" customFormat="1">
      <c r="B425" s="1311"/>
      <c r="C425" s="1311"/>
      <c r="D425" s="1311"/>
      <c r="E425" s="1311"/>
      <c r="F425" s="1311"/>
      <c r="G425" s="1311"/>
      <c r="H425" s="1311"/>
      <c r="I425" s="1311"/>
      <c r="J425" s="1311"/>
      <c r="K425" s="1311"/>
      <c r="P425" s="204"/>
      <c r="Q425" s="1311"/>
      <c r="R425" s="1311"/>
      <c r="S425" s="1311"/>
      <c r="T425" s="1311"/>
      <c r="U425" s="1311"/>
      <c r="V425" s="1311"/>
      <c r="W425" s="1311"/>
      <c r="X425" s="1311"/>
      <c r="Y425" s="1311"/>
      <c r="Z425" s="1311"/>
      <c r="AA425" s="1311"/>
      <c r="AB425" s="1311"/>
      <c r="AC425" s="1311"/>
      <c r="AD425" s="1311"/>
      <c r="AE425" s="1311"/>
      <c r="AF425" s="1311"/>
      <c r="AG425" s="1311"/>
      <c r="AH425" s="1311"/>
      <c r="AI425" s="1311"/>
      <c r="AJ425" s="1311"/>
      <c r="AK425" s="1311"/>
      <c r="AL425" s="1311"/>
      <c r="AM425" s="1311"/>
      <c r="AN425" s="1311"/>
      <c r="AO425" s="1311"/>
      <c r="AP425" s="1311"/>
      <c r="AQ425" s="1311"/>
      <c r="AR425" s="1311"/>
      <c r="AS425" s="1311"/>
      <c r="AT425" s="1311"/>
      <c r="AU425" s="1311"/>
      <c r="AV425" s="1311"/>
      <c r="AW425" s="1311"/>
      <c r="AX425" s="1311"/>
      <c r="AY425" s="1311"/>
      <c r="AZ425" s="1311"/>
      <c r="BA425" s="1311"/>
      <c r="BB425" s="1311"/>
      <c r="BC425" s="1311"/>
      <c r="BD425" s="1311"/>
      <c r="BE425" s="1311"/>
      <c r="BF425" s="1311"/>
      <c r="BG425" s="1311"/>
      <c r="BH425" s="1311"/>
      <c r="BI425" s="1311"/>
      <c r="BJ425" s="1311"/>
      <c r="BK425" s="1311"/>
      <c r="BL425" s="1311"/>
      <c r="BM425" s="1311"/>
      <c r="BN425" s="1311"/>
      <c r="BO425" s="1311"/>
      <c r="BP425" s="1311"/>
      <c r="BQ425" s="1311"/>
      <c r="BR425" s="1311"/>
      <c r="BS425" s="1311"/>
      <c r="BT425" s="1311"/>
      <c r="BU425" s="1311"/>
      <c r="BV425" s="1311"/>
      <c r="BW425" s="1311"/>
      <c r="BX425" s="1311"/>
      <c r="BY425" s="1311"/>
      <c r="BZ425" s="1311"/>
      <c r="CA425" s="1311"/>
      <c r="CB425" s="1311"/>
      <c r="CC425" s="1311"/>
      <c r="CD425" s="1311"/>
      <c r="CE425" s="1311"/>
      <c r="CF425" s="1311"/>
    </row>
    <row r="426" spans="2:84" s="1344" customFormat="1">
      <c r="B426" s="1311"/>
      <c r="C426" s="1311"/>
      <c r="D426" s="1311"/>
      <c r="E426" s="1311"/>
      <c r="F426" s="1311"/>
      <c r="G426" s="1311"/>
      <c r="H426" s="1311"/>
      <c r="I426" s="1311"/>
      <c r="J426" s="1311"/>
      <c r="K426" s="1311"/>
      <c r="P426" s="204"/>
      <c r="Q426" s="1311"/>
      <c r="R426" s="1311"/>
      <c r="S426" s="1311"/>
      <c r="T426" s="1311"/>
      <c r="U426" s="1311"/>
      <c r="V426" s="1311"/>
      <c r="W426" s="1311"/>
      <c r="X426" s="1311"/>
      <c r="Y426" s="1311"/>
      <c r="Z426" s="1311"/>
      <c r="AA426" s="1311"/>
      <c r="AB426" s="1311"/>
      <c r="AC426" s="1311"/>
      <c r="AD426" s="1311"/>
      <c r="AE426" s="1311"/>
      <c r="AF426" s="1311"/>
      <c r="AG426" s="1311"/>
      <c r="AH426" s="1311"/>
      <c r="AI426" s="1311"/>
      <c r="AJ426" s="1311"/>
      <c r="AK426" s="1311"/>
      <c r="AL426" s="1311"/>
      <c r="AM426" s="1311"/>
      <c r="AN426" s="1311"/>
      <c r="AO426" s="1311"/>
      <c r="AP426" s="1311"/>
      <c r="AQ426" s="1311"/>
      <c r="AR426" s="1311"/>
      <c r="AS426" s="1311"/>
      <c r="AT426" s="1311"/>
      <c r="AU426" s="1311"/>
      <c r="AV426" s="1311"/>
      <c r="AW426" s="1311"/>
      <c r="AX426" s="1311"/>
      <c r="AY426" s="1311"/>
      <c r="AZ426" s="1311"/>
      <c r="BA426" s="1311"/>
      <c r="BB426" s="1311"/>
      <c r="BC426" s="1311"/>
      <c r="BD426" s="1311"/>
      <c r="BE426" s="1311"/>
      <c r="BF426" s="1311"/>
      <c r="BG426" s="1311"/>
      <c r="BH426" s="1311"/>
      <c r="BI426" s="1311"/>
      <c r="BJ426" s="1311"/>
      <c r="BK426" s="1311"/>
      <c r="BL426" s="1311"/>
      <c r="BM426" s="1311"/>
      <c r="BN426" s="1311"/>
      <c r="BO426" s="1311"/>
      <c r="BP426" s="1311"/>
      <c r="BQ426" s="1311"/>
      <c r="BR426" s="1311"/>
      <c r="BS426" s="1311"/>
      <c r="BT426" s="1311"/>
      <c r="BU426" s="1311"/>
      <c r="BV426" s="1311"/>
      <c r="BW426" s="1311"/>
      <c r="BX426" s="1311"/>
      <c r="BY426" s="1311"/>
      <c r="BZ426" s="1311"/>
      <c r="CA426" s="1311"/>
      <c r="CB426" s="1311"/>
      <c r="CC426" s="1311"/>
      <c r="CD426" s="1311"/>
      <c r="CE426" s="1311"/>
      <c r="CF426" s="1311"/>
    </row>
    <row r="427" spans="2:84" s="1344" customFormat="1">
      <c r="B427" s="1311"/>
      <c r="C427" s="1311"/>
      <c r="D427" s="1311"/>
      <c r="E427" s="1311"/>
      <c r="F427" s="1311"/>
      <c r="G427" s="1311"/>
      <c r="H427" s="1311"/>
      <c r="I427" s="1311"/>
      <c r="J427" s="1311"/>
      <c r="K427" s="1311"/>
      <c r="P427" s="204"/>
      <c r="Q427" s="1311"/>
      <c r="R427" s="1311"/>
      <c r="S427" s="1311"/>
      <c r="T427" s="1311"/>
      <c r="U427" s="1311"/>
      <c r="V427" s="1311"/>
      <c r="W427" s="1311"/>
      <c r="X427" s="1311"/>
      <c r="Y427" s="1311"/>
      <c r="Z427" s="1311"/>
      <c r="AA427" s="1311"/>
      <c r="AB427" s="1311"/>
      <c r="AC427" s="1311"/>
      <c r="AD427" s="1311"/>
      <c r="AE427" s="1311"/>
      <c r="AF427" s="1311"/>
      <c r="AG427" s="1311"/>
      <c r="AH427" s="1311"/>
      <c r="AI427" s="1311"/>
      <c r="AJ427" s="1311"/>
      <c r="AK427" s="1311"/>
      <c r="AL427" s="1311"/>
      <c r="AM427" s="1311"/>
      <c r="AN427" s="1311"/>
      <c r="AO427" s="1311"/>
      <c r="AP427" s="1311"/>
      <c r="AQ427" s="1311"/>
      <c r="AR427" s="1311"/>
      <c r="AS427" s="1311"/>
      <c r="AT427" s="1311"/>
      <c r="AU427" s="1311"/>
      <c r="AV427" s="1311"/>
      <c r="AW427" s="1311"/>
      <c r="AX427" s="1311"/>
      <c r="AY427" s="1311"/>
      <c r="AZ427" s="1311"/>
      <c r="BA427" s="1311"/>
      <c r="BB427" s="1311"/>
      <c r="BC427" s="1311"/>
      <c r="BD427" s="1311"/>
      <c r="BE427" s="1311"/>
      <c r="BF427" s="1311"/>
      <c r="BG427" s="1311"/>
      <c r="BH427" s="1311"/>
      <c r="BI427" s="1311"/>
      <c r="BJ427" s="1311"/>
      <c r="BK427" s="1311"/>
      <c r="BL427" s="1311"/>
      <c r="BM427" s="1311"/>
      <c r="BN427" s="1311"/>
      <c r="BO427" s="1311"/>
      <c r="BP427" s="1311"/>
      <c r="BQ427" s="1311"/>
      <c r="BR427" s="1311"/>
      <c r="BS427" s="1311"/>
      <c r="BT427" s="1311"/>
      <c r="BU427" s="1311"/>
      <c r="BV427" s="1311"/>
      <c r="BW427" s="1311"/>
      <c r="BX427" s="1311"/>
      <c r="BY427" s="1311"/>
      <c r="BZ427" s="1311"/>
      <c r="CA427" s="1311"/>
      <c r="CB427" s="1311"/>
      <c r="CC427" s="1311"/>
      <c r="CD427" s="1311"/>
      <c r="CE427" s="1311"/>
      <c r="CF427" s="1311"/>
    </row>
    <row r="428" spans="2:84" s="1344" customFormat="1">
      <c r="B428" s="1311"/>
      <c r="C428" s="1311"/>
      <c r="D428" s="1311"/>
      <c r="E428" s="1311"/>
      <c r="F428" s="1311"/>
      <c r="G428" s="1311"/>
      <c r="H428" s="1311"/>
      <c r="I428" s="1311"/>
      <c r="J428" s="1311"/>
      <c r="K428" s="1311"/>
      <c r="P428" s="204"/>
      <c r="Q428" s="1311"/>
      <c r="R428" s="1311"/>
      <c r="S428" s="1311"/>
      <c r="T428" s="1311"/>
      <c r="U428" s="1311"/>
      <c r="V428" s="1311"/>
      <c r="W428" s="1311"/>
      <c r="X428" s="1311"/>
      <c r="Y428" s="1311"/>
      <c r="Z428" s="1311"/>
      <c r="AA428" s="1311"/>
      <c r="AB428" s="1311"/>
      <c r="AC428" s="1311"/>
      <c r="AD428" s="1311"/>
      <c r="AE428" s="1311"/>
      <c r="AF428" s="1311"/>
      <c r="AG428" s="1311"/>
      <c r="AH428" s="1311"/>
      <c r="AI428" s="1311"/>
      <c r="AJ428" s="1311"/>
      <c r="AK428" s="1311"/>
      <c r="AL428" s="1311"/>
      <c r="AM428" s="1311"/>
      <c r="AN428" s="1311"/>
      <c r="AO428" s="1311"/>
      <c r="AP428" s="1311"/>
      <c r="AQ428" s="1311"/>
      <c r="AR428" s="1311"/>
      <c r="AS428" s="1311"/>
      <c r="AT428" s="1311"/>
      <c r="AU428" s="1311"/>
      <c r="AV428" s="1311"/>
      <c r="AW428" s="1311"/>
      <c r="AX428" s="1311"/>
      <c r="AY428" s="1311"/>
      <c r="AZ428" s="1311"/>
      <c r="BA428" s="1311"/>
      <c r="BB428" s="1311"/>
      <c r="BC428" s="1311"/>
      <c r="BD428" s="1311"/>
      <c r="BE428" s="1311"/>
      <c r="BF428" s="1311"/>
      <c r="BG428" s="1311"/>
      <c r="BH428" s="1311"/>
      <c r="BI428" s="1311"/>
      <c r="BJ428" s="1311"/>
      <c r="BK428" s="1311"/>
      <c r="BL428" s="1311"/>
      <c r="BM428" s="1311"/>
      <c r="BN428" s="1311"/>
      <c r="BO428" s="1311"/>
      <c r="BP428" s="1311"/>
      <c r="BQ428" s="1311"/>
      <c r="BR428" s="1311"/>
      <c r="BS428" s="1311"/>
      <c r="BT428" s="1311"/>
      <c r="BU428" s="1311"/>
      <c r="BV428" s="1311"/>
      <c r="BW428" s="1311"/>
      <c r="BX428" s="1311"/>
      <c r="BY428" s="1311"/>
      <c r="BZ428" s="1311"/>
      <c r="CA428" s="1311"/>
      <c r="CB428" s="1311"/>
      <c r="CC428" s="1311"/>
      <c r="CD428" s="1311"/>
      <c r="CE428" s="1311"/>
      <c r="CF428" s="1311"/>
    </row>
    <row r="429" spans="2:84" s="1344" customFormat="1">
      <c r="B429" s="1311"/>
      <c r="C429" s="1311"/>
      <c r="D429" s="1311"/>
      <c r="E429" s="1311"/>
      <c r="F429" s="1311"/>
      <c r="G429" s="1311"/>
      <c r="H429" s="1311"/>
      <c r="I429" s="1311"/>
      <c r="J429" s="1311"/>
      <c r="K429" s="1311"/>
      <c r="P429" s="204"/>
      <c r="Q429" s="1311"/>
      <c r="R429" s="1311"/>
      <c r="S429" s="1311"/>
      <c r="T429" s="1311"/>
      <c r="U429" s="1311"/>
      <c r="V429" s="1311"/>
      <c r="W429" s="1311"/>
      <c r="X429" s="1311"/>
      <c r="Y429" s="1311"/>
      <c r="Z429" s="1311"/>
      <c r="AA429" s="1311"/>
      <c r="AB429" s="1311"/>
      <c r="AC429" s="1311"/>
      <c r="AD429" s="1311"/>
      <c r="AE429" s="1311"/>
      <c r="AF429" s="1311"/>
      <c r="AG429" s="1311"/>
      <c r="AH429" s="1311"/>
      <c r="AI429" s="1311"/>
      <c r="AJ429" s="1311"/>
      <c r="AK429" s="1311"/>
      <c r="AL429" s="1311"/>
      <c r="AM429" s="1311"/>
      <c r="AN429" s="1311"/>
      <c r="AO429" s="1311"/>
      <c r="AP429" s="1311"/>
      <c r="AQ429" s="1311"/>
      <c r="AR429" s="1311"/>
      <c r="AS429" s="1311"/>
      <c r="AT429" s="1311"/>
      <c r="AU429" s="1311"/>
      <c r="AV429" s="1311"/>
      <c r="AW429" s="1311"/>
      <c r="AX429" s="1311"/>
      <c r="AY429" s="1311"/>
      <c r="AZ429" s="1311"/>
      <c r="BA429" s="1311"/>
      <c r="BB429" s="1311"/>
      <c r="BC429" s="1311"/>
      <c r="BD429" s="1311"/>
      <c r="BE429" s="1311"/>
      <c r="BF429" s="1311"/>
      <c r="BG429" s="1311"/>
      <c r="BH429" s="1311"/>
      <c r="BI429" s="1311"/>
      <c r="BJ429" s="1311"/>
      <c r="BK429" s="1311"/>
      <c r="BL429" s="1311"/>
      <c r="BM429" s="1311"/>
      <c r="BN429" s="1311"/>
      <c r="BO429" s="1311"/>
      <c r="BP429" s="1311"/>
      <c r="BQ429" s="1311"/>
      <c r="BR429" s="1311"/>
      <c r="BS429" s="1311"/>
      <c r="BT429" s="1311"/>
      <c r="BU429" s="1311"/>
      <c r="BV429" s="1311"/>
      <c r="BW429" s="1311"/>
      <c r="BX429" s="1311"/>
      <c r="BY429" s="1311"/>
      <c r="BZ429" s="1311"/>
      <c r="CA429" s="1311"/>
      <c r="CB429" s="1311"/>
      <c r="CC429" s="1311"/>
      <c r="CD429" s="1311"/>
      <c r="CE429" s="1311"/>
      <c r="CF429" s="1311"/>
    </row>
    <row r="430" spans="2:84" s="1344" customFormat="1">
      <c r="B430" s="1311"/>
      <c r="C430" s="1311"/>
      <c r="D430" s="1311"/>
      <c r="E430" s="1311"/>
      <c r="F430" s="1311"/>
      <c r="G430" s="1311"/>
      <c r="H430" s="1311"/>
      <c r="I430" s="1311"/>
      <c r="J430" s="1311"/>
      <c r="K430" s="1311"/>
      <c r="P430" s="204"/>
      <c r="Q430" s="1311"/>
      <c r="R430" s="1311"/>
      <c r="S430" s="1311"/>
      <c r="T430" s="1311"/>
      <c r="U430" s="1311"/>
      <c r="V430" s="1311"/>
      <c r="W430" s="1311"/>
      <c r="X430" s="1311"/>
      <c r="Y430" s="1311"/>
      <c r="Z430" s="1311"/>
      <c r="AA430" s="1311"/>
      <c r="AB430" s="1311"/>
      <c r="AC430" s="1311"/>
      <c r="AD430" s="1311"/>
      <c r="AE430" s="1311"/>
      <c r="AF430" s="1311"/>
      <c r="AG430" s="1311"/>
      <c r="AH430" s="1311"/>
      <c r="AI430" s="1311"/>
      <c r="AJ430" s="1311"/>
      <c r="AK430" s="1311"/>
      <c r="AL430" s="1311"/>
      <c r="AM430" s="1311"/>
      <c r="AN430" s="1311"/>
      <c r="AO430" s="1311"/>
      <c r="AP430" s="1311"/>
      <c r="AQ430" s="1311"/>
      <c r="AR430" s="1311"/>
      <c r="AS430" s="1311"/>
      <c r="AT430" s="1311"/>
      <c r="AU430" s="1311"/>
      <c r="AV430" s="1311"/>
      <c r="AW430" s="1311"/>
      <c r="AX430" s="1311"/>
      <c r="AY430" s="1311"/>
      <c r="AZ430" s="1311"/>
      <c r="BA430" s="1311"/>
      <c r="BB430" s="1311"/>
      <c r="BC430" s="1311"/>
      <c r="BD430" s="1311"/>
      <c r="BE430" s="1311"/>
      <c r="BF430" s="1311"/>
      <c r="BG430" s="1311"/>
      <c r="BH430" s="1311"/>
      <c r="BI430" s="1311"/>
      <c r="BJ430" s="1311"/>
      <c r="BK430" s="1311"/>
      <c r="BL430" s="1311"/>
      <c r="BM430" s="1311"/>
      <c r="BN430" s="1311"/>
      <c r="BO430" s="1311"/>
      <c r="BP430" s="1311"/>
      <c r="BQ430" s="1311"/>
      <c r="BR430" s="1311"/>
      <c r="BS430" s="1311"/>
      <c r="BT430" s="1311"/>
      <c r="BU430" s="1311"/>
      <c r="BV430" s="1311"/>
      <c r="BW430" s="1311"/>
      <c r="BX430" s="1311"/>
      <c r="BY430" s="1311"/>
      <c r="BZ430" s="1311"/>
      <c r="CA430" s="1311"/>
      <c r="CB430" s="1311"/>
      <c r="CC430" s="1311"/>
      <c r="CD430" s="1311"/>
      <c r="CE430" s="1311"/>
      <c r="CF430" s="1311"/>
    </row>
    <row r="431" spans="2:84" s="1344" customFormat="1">
      <c r="B431" s="1311"/>
      <c r="C431" s="1311"/>
      <c r="D431" s="1311"/>
      <c r="E431" s="1311"/>
      <c r="F431" s="1311"/>
      <c r="G431" s="1311"/>
      <c r="H431" s="1311"/>
      <c r="I431" s="1311"/>
      <c r="J431" s="1311"/>
      <c r="K431" s="1311"/>
      <c r="P431" s="204"/>
      <c r="Q431" s="1311"/>
      <c r="R431" s="1311"/>
      <c r="S431" s="1311"/>
      <c r="T431" s="1311"/>
      <c r="U431" s="1311"/>
      <c r="V431" s="1311"/>
      <c r="W431" s="1311"/>
      <c r="X431" s="1311"/>
      <c r="Y431" s="1311"/>
      <c r="Z431" s="1311"/>
      <c r="AA431" s="1311"/>
      <c r="AB431" s="1311"/>
      <c r="AC431" s="1311"/>
      <c r="AD431" s="1311"/>
      <c r="AE431" s="1311"/>
      <c r="AF431" s="1311"/>
      <c r="AG431" s="1311"/>
      <c r="AH431" s="1311"/>
      <c r="AI431" s="1311"/>
      <c r="AJ431" s="1311"/>
      <c r="AK431" s="1311"/>
      <c r="AL431" s="1311"/>
      <c r="AM431" s="1311"/>
      <c r="AN431" s="1311"/>
      <c r="AO431" s="1311"/>
      <c r="AP431" s="1311"/>
      <c r="AQ431" s="1311"/>
      <c r="AR431" s="1311"/>
      <c r="AS431" s="1311"/>
      <c r="AT431" s="1311"/>
      <c r="AU431" s="1311"/>
      <c r="AV431" s="1311"/>
      <c r="AW431" s="1311"/>
      <c r="AX431" s="1311"/>
      <c r="AY431" s="1311"/>
      <c r="AZ431" s="1311"/>
      <c r="BA431" s="1311"/>
      <c r="BB431" s="1311"/>
      <c r="BC431" s="1311"/>
      <c r="BD431" s="1311"/>
      <c r="BE431" s="1311"/>
      <c r="BF431" s="1311"/>
      <c r="BG431" s="1311"/>
      <c r="BH431" s="1311"/>
      <c r="BI431" s="1311"/>
      <c r="BJ431" s="1311"/>
      <c r="BK431" s="1311"/>
      <c r="BL431" s="1311"/>
      <c r="BM431" s="1311"/>
      <c r="BN431" s="1311"/>
      <c r="BO431" s="1311"/>
      <c r="BP431" s="1311"/>
      <c r="BQ431" s="1311"/>
      <c r="BR431" s="1311"/>
      <c r="BS431" s="1311"/>
      <c r="BT431" s="1311"/>
      <c r="BU431" s="1311"/>
      <c r="BV431" s="1311"/>
      <c r="BW431" s="1311"/>
      <c r="BX431" s="1311"/>
      <c r="BY431" s="1311"/>
      <c r="BZ431" s="1311"/>
      <c r="CA431" s="1311"/>
      <c r="CB431" s="1311"/>
      <c r="CC431" s="1311"/>
      <c r="CD431" s="1311"/>
      <c r="CE431" s="1311"/>
      <c r="CF431" s="1311"/>
    </row>
    <row r="432" spans="2:84" s="1344" customFormat="1">
      <c r="B432" s="1311"/>
      <c r="C432" s="1311"/>
      <c r="D432" s="1311"/>
      <c r="E432" s="1311"/>
      <c r="F432" s="1311"/>
      <c r="G432" s="1311"/>
      <c r="H432" s="1311"/>
      <c r="I432" s="1311"/>
      <c r="J432" s="1311"/>
      <c r="K432" s="1311"/>
      <c r="P432" s="204"/>
      <c r="Q432" s="1311"/>
      <c r="R432" s="1311"/>
      <c r="S432" s="1311"/>
      <c r="T432" s="1311"/>
      <c r="U432" s="1311"/>
      <c r="V432" s="1311"/>
      <c r="W432" s="1311"/>
      <c r="X432" s="1311"/>
      <c r="Y432" s="1311"/>
      <c r="Z432" s="1311"/>
      <c r="AA432" s="1311"/>
      <c r="AB432" s="1311"/>
      <c r="AC432" s="1311"/>
      <c r="AD432" s="1311"/>
      <c r="AE432" s="1311"/>
      <c r="AF432" s="1311"/>
      <c r="AG432" s="1311"/>
      <c r="AH432" s="1311"/>
      <c r="AI432" s="1311"/>
      <c r="AJ432" s="1311"/>
      <c r="AK432" s="1311"/>
      <c r="AL432" s="1311"/>
      <c r="AM432" s="1311"/>
      <c r="AN432" s="1311"/>
      <c r="AO432" s="1311"/>
      <c r="AP432" s="1311"/>
      <c r="AQ432" s="1311"/>
      <c r="AR432" s="1311"/>
      <c r="AS432" s="1311"/>
      <c r="AT432" s="1311"/>
      <c r="AU432" s="1311"/>
      <c r="AV432" s="1311"/>
      <c r="AW432" s="1311"/>
      <c r="AX432" s="1311"/>
      <c r="AY432" s="1311"/>
      <c r="AZ432" s="1311"/>
      <c r="BA432" s="1311"/>
      <c r="BB432" s="1311"/>
      <c r="BC432" s="1311"/>
      <c r="BD432" s="1311"/>
      <c r="BE432" s="1311"/>
      <c r="BF432" s="1311"/>
      <c r="BG432" s="1311"/>
      <c r="BH432" s="1311"/>
      <c r="BI432" s="1311"/>
      <c r="BJ432" s="1311"/>
      <c r="BK432" s="1311"/>
      <c r="BL432" s="1311"/>
      <c r="BM432" s="1311"/>
      <c r="BN432" s="1311"/>
      <c r="BO432" s="1311"/>
      <c r="BP432" s="1311"/>
      <c r="BQ432" s="1311"/>
      <c r="BR432" s="1311"/>
      <c r="BS432" s="1311"/>
      <c r="BT432" s="1311"/>
      <c r="BU432" s="1311"/>
      <c r="BV432" s="1311"/>
      <c r="BW432" s="1311"/>
      <c r="BX432" s="1311"/>
      <c r="BY432" s="1311"/>
      <c r="BZ432" s="1311"/>
      <c r="CA432" s="1311"/>
      <c r="CB432" s="1311"/>
      <c r="CC432" s="1311"/>
      <c r="CD432" s="1311"/>
      <c r="CE432" s="1311"/>
      <c r="CF432" s="1311"/>
    </row>
    <row r="433" spans="2:84" s="1344" customFormat="1">
      <c r="B433" s="1311"/>
      <c r="C433" s="1311"/>
      <c r="D433" s="1311"/>
      <c r="E433" s="1311"/>
      <c r="F433" s="1311"/>
      <c r="G433" s="1311"/>
      <c r="H433" s="1311"/>
      <c r="I433" s="1311"/>
      <c r="J433" s="1311"/>
      <c r="K433" s="1311"/>
      <c r="P433" s="204"/>
      <c r="Q433" s="1311"/>
      <c r="R433" s="1311"/>
      <c r="S433" s="1311"/>
      <c r="T433" s="1311"/>
      <c r="U433" s="1311"/>
      <c r="V433" s="1311"/>
      <c r="W433" s="1311"/>
      <c r="X433" s="1311"/>
      <c r="Y433" s="1311"/>
      <c r="Z433" s="1311"/>
      <c r="AA433" s="1311"/>
      <c r="AB433" s="1311"/>
      <c r="AC433" s="1311"/>
      <c r="AD433" s="1311"/>
      <c r="AE433" s="1311"/>
      <c r="AF433" s="1311"/>
      <c r="AG433" s="1311"/>
      <c r="AH433" s="1311"/>
      <c r="AI433" s="1311"/>
      <c r="AJ433" s="1311"/>
      <c r="AK433" s="1311"/>
      <c r="AL433" s="1311"/>
      <c r="AM433" s="1311"/>
      <c r="AN433" s="1311"/>
      <c r="AO433" s="1311"/>
      <c r="AP433" s="1311"/>
      <c r="AQ433" s="1311"/>
      <c r="AR433" s="1311"/>
      <c r="AS433" s="1311"/>
      <c r="AT433" s="1311"/>
      <c r="AU433" s="1311"/>
      <c r="AV433" s="1311"/>
      <c r="AW433" s="1311"/>
      <c r="AX433" s="1311"/>
      <c r="AY433" s="1311"/>
      <c r="AZ433" s="1311"/>
      <c r="BA433" s="1311"/>
      <c r="BB433" s="1311"/>
      <c r="BC433" s="1311"/>
      <c r="BD433" s="1311"/>
      <c r="BE433" s="1311"/>
      <c r="BF433" s="1311"/>
      <c r="BG433" s="1311"/>
      <c r="BH433" s="1311"/>
      <c r="BI433" s="1311"/>
      <c r="BJ433" s="1311"/>
      <c r="BK433" s="1311"/>
      <c r="BL433" s="1311"/>
      <c r="BM433" s="1311"/>
      <c r="BN433" s="1311"/>
      <c r="BO433" s="1311"/>
      <c r="BP433" s="1311"/>
      <c r="BQ433" s="1311"/>
      <c r="BR433" s="1311"/>
      <c r="BS433" s="1311"/>
      <c r="BT433" s="1311"/>
      <c r="BU433" s="1311"/>
      <c r="BV433" s="1311"/>
      <c r="BW433" s="1311"/>
      <c r="BX433" s="1311"/>
      <c r="BY433" s="1311"/>
      <c r="BZ433" s="1311"/>
      <c r="CA433" s="1311"/>
      <c r="CB433" s="1311"/>
      <c r="CC433" s="1311"/>
      <c r="CD433" s="1311"/>
      <c r="CE433" s="1311"/>
      <c r="CF433" s="1311"/>
    </row>
    <row r="434" spans="2:84" s="1344" customFormat="1">
      <c r="B434" s="1311"/>
      <c r="C434" s="1311"/>
      <c r="D434" s="1311"/>
      <c r="E434" s="1311"/>
      <c r="F434" s="1311"/>
      <c r="G434" s="1311"/>
      <c r="H434" s="1311"/>
      <c r="I434" s="1311"/>
      <c r="J434" s="1311"/>
      <c r="K434" s="1311"/>
      <c r="P434" s="204"/>
      <c r="Q434" s="1311"/>
      <c r="R434" s="1311"/>
      <c r="S434" s="1311"/>
      <c r="T434" s="1311"/>
      <c r="U434" s="1311"/>
      <c r="V434" s="1311"/>
      <c r="W434" s="1311"/>
      <c r="X434" s="1311"/>
      <c r="Y434" s="1311"/>
      <c r="Z434" s="1311"/>
      <c r="AA434" s="1311"/>
      <c r="AB434" s="1311"/>
      <c r="AC434" s="1311"/>
      <c r="AD434" s="1311"/>
      <c r="AE434" s="1311"/>
      <c r="AF434" s="1311"/>
      <c r="AG434" s="1311"/>
      <c r="AH434" s="1311"/>
      <c r="AI434" s="1311"/>
      <c r="AJ434" s="1311"/>
      <c r="AK434" s="1311"/>
      <c r="AL434" s="1311"/>
      <c r="AM434" s="1311"/>
      <c r="AN434" s="1311"/>
      <c r="AO434" s="1311"/>
      <c r="AP434" s="1311"/>
      <c r="AQ434" s="1311"/>
      <c r="AR434" s="1311"/>
      <c r="AS434" s="1311"/>
      <c r="AT434" s="1311"/>
      <c r="AU434" s="1311"/>
      <c r="AV434" s="1311"/>
      <c r="AW434" s="1311"/>
      <c r="AX434" s="1311"/>
      <c r="AY434" s="1311"/>
      <c r="AZ434" s="1311"/>
      <c r="BA434" s="1311"/>
      <c r="BB434" s="1311"/>
      <c r="BC434" s="1311"/>
      <c r="BD434" s="1311"/>
      <c r="BE434" s="1311"/>
      <c r="BF434" s="1311"/>
      <c r="BG434" s="1311"/>
      <c r="BH434" s="1311"/>
      <c r="BI434" s="1311"/>
      <c r="BJ434" s="1311"/>
      <c r="BK434" s="1311"/>
      <c r="BL434" s="1311"/>
      <c r="BM434" s="1311"/>
      <c r="BN434" s="1311"/>
      <c r="BO434" s="1311"/>
      <c r="BP434" s="1311"/>
      <c r="BQ434" s="1311"/>
      <c r="BR434" s="1311"/>
      <c r="BS434" s="1311"/>
      <c r="BT434" s="1311"/>
      <c r="BU434" s="1311"/>
      <c r="BV434" s="1311"/>
      <c r="BW434" s="1311"/>
      <c r="BX434" s="1311"/>
      <c r="BY434" s="1311"/>
      <c r="BZ434" s="1311"/>
      <c r="CA434" s="1311"/>
      <c r="CB434" s="1311"/>
      <c r="CC434" s="1311"/>
      <c r="CD434" s="1311"/>
      <c r="CE434" s="1311"/>
      <c r="CF434" s="1311"/>
    </row>
    <row r="435" spans="2:84" s="1344" customFormat="1">
      <c r="B435" s="1311"/>
      <c r="C435" s="1311"/>
      <c r="D435" s="1311"/>
      <c r="E435" s="1311"/>
      <c r="F435" s="1311"/>
      <c r="G435" s="1311"/>
      <c r="H435" s="1311"/>
      <c r="I435" s="1311"/>
      <c r="J435" s="1311"/>
      <c r="K435" s="1311"/>
      <c r="P435" s="204"/>
      <c r="Q435" s="1311"/>
      <c r="R435" s="1311"/>
      <c r="S435" s="1311"/>
      <c r="T435" s="1311"/>
      <c r="U435" s="1311"/>
      <c r="V435" s="1311"/>
      <c r="W435" s="1311"/>
      <c r="X435" s="1311"/>
      <c r="Y435" s="1311"/>
      <c r="Z435" s="1311"/>
      <c r="AA435" s="1311"/>
      <c r="AB435" s="1311"/>
      <c r="AC435" s="1311"/>
      <c r="AD435" s="1311"/>
      <c r="AE435" s="1311"/>
      <c r="AF435" s="1311"/>
      <c r="AG435" s="1311"/>
      <c r="AH435" s="1311"/>
      <c r="AI435" s="1311"/>
      <c r="AJ435" s="1311"/>
      <c r="AK435" s="1311"/>
      <c r="AL435" s="1311"/>
      <c r="AM435" s="1311"/>
      <c r="AN435" s="1311"/>
      <c r="AO435" s="1311"/>
      <c r="AP435" s="1311"/>
      <c r="AQ435" s="1311"/>
      <c r="AR435" s="1311"/>
      <c r="AS435" s="1311"/>
      <c r="AT435" s="1311"/>
      <c r="AU435" s="1311"/>
      <c r="AV435" s="1311"/>
      <c r="AW435" s="1311"/>
      <c r="AX435" s="1311"/>
      <c r="AY435" s="1311"/>
      <c r="AZ435" s="1311"/>
      <c r="BA435" s="1311"/>
      <c r="BB435" s="1311"/>
      <c r="BC435" s="1311"/>
      <c r="BD435" s="1311"/>
      <c r="BE435" s="1311"/>
      <c r="BF435" s="1311"/>
      <c r="BG435" s="1311"/>
      <c r="BH435" s="1311"/>
      <c r="BI435" s="1311"/>
      <c r="BJ435" s="1311"/>
      <c r="BK435" s="1311"/>
      <c r="BL435" s="1311"/>
      <c r="BM435" s="1311"/>
      <c r="BN435" s="1311"/>
      <c r="BO435" s="1311"/>
      <c r="BP435" s="1311"/>
      <c r="BQ435" s="1311"/>
      <c r="BR435" s="1311"/>
      <c r="BS435" s="1311"/>
      <c r="BT435" s="1311"/>
      <c r="BU435" s="1311"/>
      <c r="BV435" s="1311"/>
      <c r="BW435" s="1311"/>
      <c r="BX435" s="1311"/>
      <c r="BY435" s="1311"/>
      <c r="BZ435" s="1311"/>
      <c r="CA435" s="1311"/>
      <c r="CB435" s="1311"/>
      <c r="CC435" s="1311"/>
      <c r="CD435" s="1311"/>
      <c r="CE435" s="1311"/>
      <c r="CF435" s="1311"/>
    </row>
    <row r="436" spans="2:84" s="1344" customFormat="1">
      <c r="B436" s="1311"/>
      <c r="C436" s="1311"/>
      <c r="D436" s="1311"/>
      <c r="E436" s="1311"/>
      <c r="F436" s="1311"/>
      <c r="G436" s="1311"/>
      <c r="H436" s="1311"/>
      <c r="I436" s="1311"/>
      <c r="J436" s="1311"/>
      <c r="K436" s="1311"/>
      <c r="P436" s="204"/>
      <c r="Q436" s="1311"/>
      <c r="R436" s="1311"/>
      <c r="S436" s="1311"/>
      <c r="T436" s="1311"/>
      <c r="U436" s="1311"/>
      <c r="V436" s="1311"/>
      <c r="W436" s="1311"/>
      <c r="X436" s="1311"/>
      <c r="Y436" s="1311"/>
      <c r="Z436" s="1311"/>
      <c r="AA436" s="1311"/>
      <c r="AB436" s="1311"/>
      <c r="AC436" s="1311"/>
      <c r="AD436" s="1311"/>
      <c r="AE436" s="1311"/>
      <c r="AF436" s="1311"/>
      <c r="AG436" s="1311"/>
      <c r="AH436" s="1311"/>
      <c r="AI436" s="1311"/>
      <c r="AJ436" s="1311"/>
      <c r="AK436" s="1311"/>
      <c r="AL436" s="1311"/>
      <c r="AM436" s="1311"/>
      <c r="AN436" s="1311"/>
      <c r="AO436" s="1311"/>
      <c r="AP436" s="1311"/>
      <c r="AQ436" s="1311"/>
      <c r="AR436" s="1311"/>
      <c r="AS436" s="1311"/>
      <c r="AT436" s="1311"/>
      <c r="AU436" s="1311"/>
      <c r="AV436" s="1311"/>
      <c r="AW436" s="1311"/>
      <c r="AX436" s="1311"/>
      <c r="AY436" s="1311"/>
      <c r="AZ436" s="1311"/>
      <c r="BA436" s="1311"/>
      <c r="BB436" s="1311"/>
      <c r="BC436" s="1311"/>
      <c r="BD436" s="1311"/>
      <c r="BE436" s="1311"/>
      <c r="BF436" s="1311"/>
      <c r="BG436" s="1311"/>
      <c r="BH436" s="1311"/>
      <c r="BI436" s="1311"/>
      <c r="BJ436" s="1311"/>
      <c r="BK436" s="1311"/>
      <c r="BL436" s="1311"/>
      <c r="BM436" s="1311"/>
      <c r="BN436" s="1311"/>
      <c r="BO436" s="1311"/>
      <c r="BP436" s="1311"/>
      <c r="BQ436" s="1311"/>
      <c r="BR436" s="1311"/>
      <c r="BS436" s="1311"/>
      <c r="BT436" s="1311"/>
      <c r="BU436" s="1311"/>
      <c r="BV436" s="1311"/>
      <c r="BW436" s="1311"/>
      <c r="BX436" s="1311"/>
      <c r="BY436" s="1311"/>
      <c r="BZ436" s="1311"/>
      <c r="CA436" s="1311"/>
      <c r="CB436" s="1311"/>
      <c r="CC436" s="1311"/>
      <c r="CD436" s="1311"/>
      <c r="CE436" s="1311"/>
      <c r="CF436" s="1311"/>
    </row>
    <row r="437" spans="2:84" s="1344" customFormat="1">
      <c r="B437" s="1311"/>
      <c r="C437" s="1311"/>
      <c r="D437" s="1311"/>
      <c r="E437" s="1311"/>
      <c r="F437" s="1311"/>
      <c r="G437" s="1311"/>
      <c r="H437" s="1311"/>
      <c r="I437" s="1311"/>
      <c r="J437" s="1311"/>
      <c r="K437" s="1311"/>
      <c r="P437" s="204"/>
      <c r="Q437" s="1311"/>
      <c r="R437" s="1311"/>
      <c r="S437" s="1311"/>
      <c r="T437" s="1311"/>
      <c r="U437" s="1311"/>
      <c r="V437" s="1311"/>
      <c r="W437" s="1311"/>
      <c r="X437" s="1311"/>
      <c r="Y437" s="1311"/>
      <c r="Z437" s="1311"/>
      <c r="AA437" s="1311"/>
      <c r="AB437" s="1311"/>
      <c r="AC437" s="1311"/>
      <c r="AD437" s="1311"/>
      <c r="AE437" s="1311"/>
      <c r="AF437" s="1311"/>
      <c r="AG437" s="1311"/>
      <c r="AH437" s="1311"/>
      <c r="AI437" s="1311"/>
      <c r="AJ437" s="1311"/>
      <c r="AK437" s="1311"/>
      <c r="AL437" s="1311"/>
      <c r="AM437" s="1311"/>
      <c r="AN437" s="1311"/>
      <c r="AO437" s="1311"/>
      <c r="AP437" s="1311"/>
      <c r="AQ437" s="1311"/>
      <c r="AR437" s="1311"/>
      <c r="AS437" s="1311"/>
      <c r="AT437" s="1311"/>
      <c r="AU437" s="1311"/>
      <c r="AV437" s="1311"/>
      <c r="AW437" s="1311"/>
      <c r="AX437" s="1311"/>
      <c r="AY437" s="1311"/>
      <c r="AZ437" s="1311"/>
      <c r="BA437" s="1311"/>
      <c r="BB437" s="1311"/>
      <c r="BC437" s="1311"/>
      <c r="BD437" s="1311"/>
      <c r="BE437" s="1311"/>
      <c r="BF437" s="1311"/>
      <c r="BG437" s="1311"/>
      <c r="BH437" s="1311"/>
      <c r="BI437" s="1311"/>
      <c r="BJ437" s="1311"/>
      <c r="BK437" s="1311"/>
      <c r="BL437" s="1311"/>
      <c r="BM437" s="1311"/>
      <c r="BN437" s="1311"/>
      <c r="BO437" s="1311"/>
      <c r="BP437" s="1311"/>
      <c r="BQ437" s="1311"/>
      <c r="BR437" s="1311"/>
      <c r="BS437" s="1311"/>
      <c r="BT437" s="1311"/>
      <c r="BU437" s="1311"/>
      <c r="BV437" s="1311"/>
      <c r="BW437" s="1311"/>
      <c r="BX437" s="1311"/>
      <c r="BY437" s="1311"/>
      <c r="BZ437" s="1311"/>
      <c r="CA437" s="1311"/>
      <c r="CB437" s="1311"/>
      <c r="CC437" s="1311"/>
      <c r="CD437" s="1311"/>
      <c r="CE437" s="1311"/>
      <c r="CF437" s="1311"/>
    </row>
    <row r="438" spans="2:84" s="1344" customFormat="1">
      <c r="B438" s="1311"/>
      <c r="C438" s="1311"/>
      <c r="D438" s="1311"/>
      <c r="E438" s="1311"/>
      <c r="F438" s="1311"/>
      <c r="G438" s="1311"/>
      <c r="H438" s="1311"/>
      <c r="I438" s="1311"/>
      <c r="J438" s="1311"/>
      <c r="K438" s="1311"/>
      <c r="P438" s="204"/>
      <c r="Q438" s="1311"/>
      <c r="R438" s="1311"/>
      <c r="S438" s="1311"/>
      <c r="T438" s="1311"/>
      <c r="U438" s="1311"/>
      <c r="V438" s="1311"/>
      <c r="W438" s="1311"/>
      <c r="X438" s="1311"/>
      <c r="Y438" s="1311"/>
      <c r="Z438" s="1311"/>
      <c r="AA438" s="1311"/>
      <c r="AB438" s="1311"/>
      <c r="AC438" s="1311"/>
      <c r="AD438" s="1311"/>
      <c r="AE438" s="1311"/>
      <c r="AF438" s="1311"/>
      <c r="AG438" s="1311"/>
      <c r="AH438" s="1311"/>
      <c r="AI438" s="1311"/>
      <c r="AJ438" s="1311"/>
      <c r="AK438" s="1311"/>
      <c r="AL438" s="1311"/>
      <c r="AM438" s="1311"/>
      <c r="AN438" s="1311"/>
      <c r="AO438" s="1311"/>
      <c r="AP438" s="1311"/>
      <c r="AQ438" s="1311"/>
      <c r="AR438" s="1311"/>
      <c r="AS438" s="1311"/>
      <c r="AT438" s="1311"/>
      <c r="AU438" s="1311"/>
      <c r="AV438" s="1311"/>
      <c r="AW438" s="1311"/>
      <c r="AX438" s="1311"/>
      <c r="AY438" s="1311"/>
      <c r="AZ438" s="1311"/>
      <c r="BA438" s="1311"/>
      <c r="BB438" s="1311"/>
      <c r="BC438" s="1311"/>
      <c r="BD438" s="1311"/>
      <c r="BE438" s="1311"/>
      <c r="BF438" s="1311"/>
      <c r="BG438" s="1311"/>
      <c r="BH438" s="1311"/>
      <c r="BI438" s="1311"/>
      <c r="BJ438" s="1311"/>
      <c r="BK438" s="1311"/>
      <c r="BL438" s="1311"/>
      <c r="BM438" s="1311"/>
      <c r="BN438" s="1311"/>
      <c r="BO438" s="1311"/>
      <c r="BP438" s="1311"/>
      <c r="BQ438" s="1311"/>
      <c r="BR438" s="1311"/>
      <c r="BS438" s="1311"/>
      <c r="BT438" s="1311"/>
      <c r="BU438" s="1311"/>
      <c r="BV438" s="1311"/>
      <c r="BW438" s="1311"/>
      <c r="BX438" s="1311"/>
      <c r="BY438" s="1311"/>
      <c r="BZ438" s="1311"/>
      <c r="CA438" s="1311"/>
      <c r="CB438" s="1311"/>
      <c r="CC438" s="1311"/>
      <c r="CD438" s="1311"/>
      <c r="CE438" s="1311"/>
      <c r="CF438" s="1311"/>
    </row>
    <row r="439" spans="2:84" s="1344" customFormat="1">
      <c r="B439" s="1311"/>
      <c r="C439" s="1311"/>
      <c r="D439" s="1311"/>
      <c r="E439" s="1311"/>
      <c r="F439" s="1311"/>
      <c r="G439" s="1311"/>
      <c r="H439" s="1311"/>
      <c r="I439" s="1311"/>
      <c r="J439" s="1311"/>
      <c r="K439" s="1311"/>
      <c r="P439" s="204"/>
      <c r="Q439" s="1311"/>
      <c r="R439" s="1311"/>
      <c r="S439" s="1311"/>
      <c r="T439" s="1311"/>
      <c r="U439" s="1311"/>
      <c r="V439" s="1311"/>
      <c r="W439" s="1311"/>
      <c r="X439" s="1311"/>
      <c r="Y439" s="1311"/>
      <c r="Z439" s="1311"/>
      <c r="AA439" s="1311"/>
      <c r="AB439" s="1311"/>
      <c r="AC439" s="1311"/>
      <c r="AD439" s="1311"/>
      <c r="AE439" s="1311"/>
      <c r="AF439" s="1311"/>
      <c r="AG439" s="1311"/>
      <c r="AH439" s="1311"/>
      <c r="AI439" s="1311"/>
      <c r="AJ439" s="1311"/>
      <c r="AK439" s="1311"/>
      <c r="AL439" s="1311"/>
      <c r="AM439" s="1311"/>
      <c r="AN439" s="1311"/>
      <c r="AO439" s="1311"/>
      <c r="AP439" s="1311"/>
      <c r="AQ439" s="1311"/>
      <c r="AR439" s="1311"/>
      <c r="AS439" s="1311"/>
      <c r="AT439" s="1311"/>
      <c r="AU439" s="1311"/>
      <c r="AV439" s="1311"/>
      <c r="AW439" s="1311"/>
      <c r="AX439" s="1311"/>
      <c r="AY439" s="1311"/>
      <c r="AZ439" s="1311"/>
      <c r="BA439" s="1311"/>
      <c r="BB439" s="1311"/>
      <c r="BC439" s="1311"/>
      <c r="BD439" s="1311"/>
      <c r="BE439" s="1311"/>
      <c r="BF439" s="1311"/>
      <c r="BG439" s="1311"/>
      <c r="BH439" s="1311"/>
      <c r="BI439" s="1311"/>
      <c r="BJ439" s="1311"/>
      <c r="BK439" s="1311"/>
      <c r="BL439" s="1311"/>
      <c r="BM439" s="1311"/>
      <c r="BN439" s="1311"/>
      <c r="BO439" s="1311"/>
      <c r="BP439" s="1311"/>
      <c r="BQ439" s="1311"/>
      <c r="BR439" s="1311"/>
      <c r="BS439" s="1311"/>
      <c r="BT439" s="1311"/>
      <c r="BU439" s="1311"/>
      <c r="BV439" s="1311"/>
      <c r="BW439" s="1311"/>
      <c r="BX439" s="1311"/>
      <c r="BY439" s="1311"/>
      <c r="BZ439" s="1311"/>
      <c r="CA439" s="1311"/>
      <c r="CB439" s="1311"/>
      <c r="CC439" s="1311"/>
      <c r="CD439" s="1311"/>
      <c r="CE439" s="1311"/>
      <c r="CF439" s="1311"/>
    </row>
    <row r="440" spans="2:84" s="1344" customFormat="1">
      <c r="B440" s="1311"/>
      <c r="C440" s="1311"/>
      <c r="D440" s="1311"/>
      <c r="E440" s="1311"/>
      <c r="F440" s="1311"/>
      <c r="G440" s="1311"/>
      <c r="H440" s="1311"/>
      <c r="I440" s="1311"/>
      <c r="J440" s="1311"/>
      <c r="K440" s="1311"/>
      <c r="P440" s="204"/>
      <c r="Q440" s="1311"/>
      <c r="R440" s="1311"/>
      <c r="S440" s="1311"/>
      <c r="T440" s="1311"/>
      <c r="U440" s="1311"/>
      <c r="V440" s="1311"/>
      <c r="W440" s="1311"/>
      <c r="X440" s="1311"/>
      <c r="Y440" s="1311"/>
      <c r="Z440" s="1311"/>
      <c r="AA440" s="1311"/>
      <c r="AB440" s="1311"/>
      <c r="AC440" s="1311"/>
      <c r="AD440" s="1311"/>
      <c r="AE440" s="1311"/>
      <c r="AF440" s="1311"/>
      <c r="AG440" s="1311"/>
      <c r="AH440" s="1311"/>
      <c r="AI440" s="1311"/>
      <c r="AJ440" s="1311"/>
      <c r="AK440" s="1311"/>
      <c r="AL440" s="1311"/>
      <c r="AM440" s="1311"/>
      <c r="AN440" s="1311"/>
      <c r="AO440" s="1311"/>
      <c r="AP440" s="1311"/>
      <c r="AQ440" s="1311"/>
      <c r="AR440" s="1311"/>
      <c r="AS440" s="1311"/>
      <c r="AT440" s="1311"/>
      <c r="AU440" s="1311"/>
      <c r="AV440" s="1311"/>
      <c r="AW440" s="1311"/>
      <c r="AX440" s="1311"/>
      <c r="AY440" s="1311"/>
      <c r="AZ440" s="1311"/>
      <c r="BA440" s="1311"/>
      <c r="BB440" s="1311"/>
      <c r="BC440" s="1311"/>
      <c r="BD440" s="1311"/>
      <c r="BE440" s="1311"/>
      <c r="BF440" s="1311"/>
      <c r="BG440" s="1311"/>
      <c r="BH440" s="1311"/>
      <c r="BI440" s="1311"/>
      <c r="BJ440" s="1311"/>
      <c r="BK440" s="1311"/>
      <c r="BL440" s="1311"/>
      <c r="BM440" s="1311"/>
      <c r="BN440" s="1311"/>
      <c r="BO440" s="1311"/>
      <c r="BP440" s="1311"/>
      <c r="BQ440" s="1311"/>
      <c r="BR440" s="1311"/>
      <c r="BS440" s="1311"/>
      <c r="BT440" s="1311"/>
      <c r="BU440" s="1311"/>
      <c r="BV440" s="1311"/>
      <c r="BW440" s="1311"/>
      <c r="BX440" s="1311"/>
      <c r="BY440" s="1311"/>
      <c r="BZ440" s="1311"/>
      <c r="CA440" s="1311"/>
      <c r="CB440" s="1311"/>
      <c r="CC440" s="1311"/>
      <c r="CD440" s="1311"/>
      <c r="CE440" s="1311"/>
      <c r="CF440" s="1311"/>
    </row>
    <row r="441" spans="2:84" s="1344" customFormat="1">
      <c r="B441" s="1311"/>
      <c r="C441" s="1311"/>
      <c r="D441" s="1311"/>
      <c r="E441" s="1311"/>
      <c r="F441" s="1311"/>
      <c r="G441" s="1311"/>
      <c r="H441" s="1311"/>
      <c r="I441" s="1311"/>
      <c r="J441" s="1311"/>
      <c r="K441" s="1311"/>
      <c r="P441" s="204"/>
      <c r="Q441" s="1311"/>
      <c r="R441" s="1311"/>
      <c r="S441" s="1311"/>
      <c r="T441" s="1311"/>
      <c r="U441" s="1311"/>
      <c r="V441" s="1311"/>
      <c r="W441" s="1311"/>
      <c r="X441" s="1311"/>
      <c r="Y441" s="1311"/>
      <c r="Z441" s="1311"/>
      <c r="AA441" s="1311"/>
      <c r="AB441" s="1311"/>
      <c r="AC441" s="1311"/>
      <c r="AD441" s="1311"/>
      <c r="AE441" s="1311"/>
      <c r="AF441" s="1311"/>
      <c r="AG441" s="1311"/>
      <c r="AH441" s="1311"/>
      <c r="AI441" s="1311"/>
      <c r="AJ441" s="1311"/>
      <c r="AK441" s="1311"/>
      <c r="AL441" s="1311"/>
      <c r="AM441" s="1311"/>
      <c r="AN441" s="1311"/>
      <c r="AO441" s="1311"/>
      <c r="AP441" s="1311"/>
      <c r="AQ441" s="1311"/>
      <c r="AR441" s="1311"/>
      <c r="AS441" s="1311"/>
      <c r="AT441" s="1311"/>
      <c r="AU441" s="1311"/>
      <c r="AV441" s="1311"/>
      <c r="AW441" s="1311"/>
      <c r="AX441" s="1311"/>
      <c r="AY441" s="1311"/>
      <c r="AZ441" s="1311"/>
      <c r="BA441" s="1311"/>
      <c r="BB441" s="1311"/>
      <c r="BC441" s="1311"/>
      <c r="BD441" s="1311"/>
      <c r="BE441" s="1311"/>
      <c r="BF441" s="1311"/>
      <c r="BG441" s="1311"/>
      <c r="BH441" s="1311"/>
      <c r="BI441" s="1311"/>
      <c r="BJ441" s="1311"/>
      <c r="BK441" s="1311"/>
      <c r="BL441" s="1311"/>
      <c r="BM441" s="1311"/>
      <c r="BN441" s="1311"/>
      <c r="BO441" s="1311"/>
      <c r="BP441" s="1311"/>
      <c r="BQ441" s="1311"/>
      <c r="BR441" s="1311"/>
      <c r="BS441" s="1311"/>
      <c r="BT441" s="1311"/>
      <c r="BU441" s="1311"/>
      <c r="BV441" s="1311"/>
      <c r="BW441" s="1311"/>
      <c r="BX441" s="1311"/>
      <c r="BY441" s="1311"/>
      <c r="BZ441" s="1311"/>
      <c r="CA441" s="1311"/>
      <c r="CB441" s="1311"/>
      <c r="CC441" s="1311"/>
      <c r="CD441" s="1311"/>
      <c r="CE441" s="1311"/>
      <c r="CF441" s="1311"/>
    </row>
    <row r="442" spans="2:84" s="1344" customFormat="1">
      <c r="B442" s="1311"/>
      <c r="C442" s="1311"/>
      <c r="D442" s="1311"/>
      <c r="E442" s="1311"/>
      <c r="F442" s="1311"/>
      <c r="G442" s="1311"/>
      <c r="H442" s="1311"/>
      <c r="I442" s="1311"/>
      <c r="J442" s="1311"/>
      <c r="K442" s="1311"/>
      <c r="P442" s="204"/>
      <c r="Q442" s="1311"/>
      <c r="R442" s="1311"/>
      <c r="S442" s="1311"/>
      <c r="T442" s="1311"/>
      <c r="U442" s="1311"/>
      <c r="V442" s="1311"/>
      <c r="W442" s="1311"/>
      <c r="X442" s="1311"/>
      <c r="Y442" s="1311"/>
      <c r="Z442" s="1311"/>
      <c r="AA442" s="1311"/>
      <c r="AB442" s="1311"/>
      <c r="AC442" s="1311"/>
      <c r="AD442" s="1311"/>
      <c r="AE442" s="1311"/>
      <c r="AF442" s="1311"/>
      <c r="AG442" s="1311"/>
      <c r="AH442" s="1311"/>
      <c r="AI442" s="1311"/>
      <c r="AJ442" s="1311"/>
      <c r="AK442" s="1311"/>
      <c r="AL442" s="1311"/>
      <c r="AM442" s="1311"/>
      <c r="AN442" s="1311"/>
      <c r="AO442" s="1311"/>
      <c r="AP442" s="1311"/>
      <c r="AQ442" s="1311"/>
      <c r="AR442" s="1311"/>
      <c r="AS442" s="1311"/>
      <c r="AT442" s="1311"/>
      <c r="AU442" s="1311"/>
      <c r="AV442" s="1311"/>
      <c r="AW442" s="1311"/>
      <c r="AX442" s="1311"/>
      <c r="AY442" s="1311"/>
      <c r="AZ442" s="1311"/>
      <c r="BA442" s="1311"/>
      <c r="BB442" s="1311"/>
      <c r="BC442" s="1311"/>
      <c r="BD442" s="1311"/>
      <c r="BE442" s="1311"/>
      <c r="BF442" s="1311"/>
      <c r="BG442" s="1311"/>
      <c r="BH442" s="1311"/>
      <c r="BI442" s="1311"/>
      <c r="BJ442" s="1311"/>
      <c r="BK442" s="1311"/>
      <c r="BL442" s="1311"/>
      <c r="BM442" s="1311"/>
      <c r="BN442" s="1311"/>
      <c r="BO442" s="1311"/>
      <c r="BP442" s="1311"/>
      <c r="BQ442" s="1311"/>
      <c r="BR442" s="1311"/>
      <c r="BS442" s="1311"/>
      <c r="BT442" s="1311"/>
      <c r="BU442" s="1311"/>
      <c r="BV442" s="1311"/>
      <c r="BW442" s="1311"/>
      <c r="BX442" s="1311"/>
      <c r="BY442" s="1311"/>
      <c r="BZ442" s="1311"/>
      <c r="CA442" s="1311"/>
      <c r="CB442" s="1311"/>
      <c r="CC442" s="1311"/>
      <c r="CD442" s="1311"/>
      <c r="CE442" s="1311"/>
      <c r="CF442" s="1311"/>
    </row>
    <row r="443" spans="2:84" s="1344" customFormat="1">
      <c r="B443" s="1311"/>
      <c r="C443" s="1311"/>
      <c r="D443" s="1311"/>
      <c r="E443" s="1311"/>
      <c r="F443" s="1311"/>
      <c r="G443" s="1311"/>
      <c r="H443" s="1311"/>
      <c r="I443" s="1311"/>
      <c r="J443" s="1311"/>
      <c r="K443" s="1311"/>
      <c r="P443" s="204"/>
      <c r="Q443" s="1311"/>
      <c r="R443" s="1311"/>
      <c r="S443" s="1311"/>
      <c r="T443" s="1311"/>
      <c r="U443" s="1311"/>
      <c r="V443" s="1311"/>
      <c r="W443" s="1311"/>
      <c r="X443" s="1311"/>
      <c r="Y443" s="1311"/>
      <c r="Z443" s="1311"/>
      <c r="AA443" s="1311"/>
      <c r="AB443" s="1311"/>
      <c r="AC443" s="1311"/>
      <c r="AD443" s="1311"/>
      <c r="AE443" s="1311"/>
      <c r="AF443" s="1311"/>
      <c r="AG443" s="1311"/>
      <c r="AH443" s="1311"/>
      <c r="AI443" s="1311"/>
      <c r="AJ443" s="1311"/>
      <c r="AK443" s="1311"/>
      <c r="AL443" s="1311"/>
      <c r="AM443" s="1311"/>
      <c r="AN443" s="1311"/>
      <c r="AO443" s="1311"/>
      <c r="AP443" s="1311"/>
      <c r="AQ443" s="1311"/>
      <c r="AR443" s="1311"/>
      <c r="AS443" s="1311"/>
      <c r="AT443" s="1311"/>
      <c r="AU443" s="1311"/>
      <c r="AV443" s="1311"/>
      <c r="AW443" s="1311"/>
      <c r="AX443" s="1311"/>
      <c r="AY443" s="1311"/>
      <c r="AZ443" s="1311"/>
      <c r="BA443" s="1311"/>
      <c r="BB443" s="1311"/>
      <c r="BC443" s="1311"/>
      <c r="BD443" s="1311"/>
      <c r="BE443" s="1311"/>
      <c r="BF443" s="1311"/>
      <c r="BG443" s="1311"/>
      <c r="BH443" s="1311"/>
      <c r="BI443" s="1311"/>
      <c r="BJ443" s="1311"/>
      <c r="BK443" s="1311"/>
      <c r="BL443" s="1311"/>
      <c r="BM443" s="1311"/>
      <c r="BN443" s="1311"/>
      <c r="BO443" s="1311"/>
      <c r="BP443" s="1311"/>
      <c r="BQ443" s="1311"/>
      <c r="BR443" s="1311"/>
      <c r="BS443" s="1311"/>
      <c r="BT443" s="1311"/>
      <c r="BU443" s="1311"/>
      <c r="BV443" s="1311"/>
      <c r="BW443" s="1311"/>
      <c r="BX443" s="1311"/>
      <c r="BY443" s="1311"/>
      <c r="BZ443" s="1311"/>
      <c r="CA443" s="1311"/>
      <c r="CB443" s="1311"/>
      <c r="CC443" s="1311"/>
      <c r="CD443" s="1311"/>
      <c r="CE443" s="1311"/>
      <c r="CF443" s="1311"/>
    </row>
    <row r="444" spans="2:84" s="1344" customFormat="1">
      <c r="B444" s="1311"/>
      <c r="C444" s="1311"/>
      <c r="D444" s="1311"/>
      <c r="E444" s="1311"/>
      <c r="F444" s="1311"/>
      <c r="G444" s="1311"/>
      <c r="H444" s="1311"/>
      <c r="I444" s="1311"/>
      <c r="J444" s="1311"/>
      <c r="K444" s="1311"/>
      <c r="P444" s="204"/>
      <c r="Q444" s="1311"/>
      <c r="R444" s="1311"/>
      <c r="S444" s="1311"/>
      <c r="T444" s="1311"/>
      <c r="U444" s="1311"/>
      <c r="V444" s="1311"/>
      <c r="W444" s="1311"/>
      <c r="X444" s="1311"/>
      <c r="Y444" s="1311"/>
      <c r="Z444" s="1311"/>
      <c r="AA444" s="1311"/>
      <c r="AB444" s="1311"/>
      <c r="AC444" s="1311"/>
      <c r="AD444" s="1311"/>
      <c r="AE444" s="1311"/>
      <c r="AF444" s="1311"/>
      <c r="AG444" s="1311"/>
      <c r="AH444" s="1311"/>
      <c r="AI444" s="1311"/>
      <c r="AJ444" s="1311"/>
      <c r="AK444" s="1311"/>
      <c r="AL444" s="1311"/>
      <c r="AM444" s="1311"/>
      <c r="AN444" s="1311"/>
      <c r="AO444" s="1311"/>
      <c r="AP444" s="1311"/>
      <c r="AQ444" s="1311"/>
      <c r="AR444" s="1311"/>
      <c r="AS444" s="1311"/>
      <c r="AT444" s="1311"/>
      <c r="AU444" s="1311"/>
      <c r="AV444" s="1311"/>
      <c r="AW444" s="1311"/>
      <c r="AX444" s="1311"/>
      <c r="AY444" s="1311"/>
      <c r="AZ444" s="1311"/>
      <c r="BA444" s="1311"/>
      <c r="BB444" s="1311"/>
      <c r="BC444" s="1311"/>
      <c r="BD444" s="1311"/>
      <c r="BE444" s="1311"/>
      <c r="BF444" s="1311"/>
      <c r="BG444" s="1311"/>
      <c r="BH444" s="1311"/>
      <c r="BI444" s="1311"/>
      <c r="BJ444" s="1311"/>
      <c r="BK444" s="1311"/>
      <c r="BL444" s="1311"/>
      <c r="BM444" s="1311"/>
      <c r="BN444" s="1311"/>
      <c r="BO444" s="1311"/>
      <c r="BP444" s="1311"/>
      <c r="BQ444" s="1311"/>
      <c r="BR444" s="1311"/>
      <c r="BS444" s="1311"/>
      <c r="BT444" s="1311"/>
      <c r="BU444" s="1311"/>
      <c r="BV444" s="1311"/>
      <c r="BW444" s="1311"/>
      <c r="BX444" s="1311"/>
      <c r="BY444" s="1311"/>
      <c r="BZ444" s="1311"/>
      <c r="CA444" s="1311"/>
      <c r="CB444" s="1311"/>
      <c r="CC444" s="1311"/>
      <c r="CD444" s="1311"/>
      <c r="CE444" s="1311"/>
      <c r="CF444" s="1311"/>
    </row>
    <row r="445" spans="2:84" s="1344" customFormat="1">
      <c r="B445" s="1311"/>
      <c r="C445" s="1311"/>
      <c r="D445" s="1311"/>
      <c r="E445" s="1311"/>
      <c r="F445" s="1311"/>
      <c r="G445" s="1311"/>
      <c r="H445" s="1311"/>
      <c r="I445" s="1311"/>
      <c r="J445" s="1311"/>
      <c r="K445" s="1311"/>
      <c r="P445" s="204"/>
      <c r="Q445" s="1311"/>
      <c r="R445" s="1311"/>
      <c r="S445" s="1311"/>
      <c r="T445" s="1311"/>
      <c r="U445" s="1311"/>
      <c r="V445" s="1311"/>
      <c r="W445" s="1311"/>
      <c r="X445" s="1311"/>
      <c r="Y445" s="1311"/>
      <c r="Z445" s="1311"/>
      <c r="AA445" s="1311"/>
      <c r="AB445" s="1311"/>
      <c r="AC445" s="1311"/>
      <c r="AD445" s="1311"/>
      <c r="AE445" s="1311"/>
      <c r="AF445" s="1311"/>
      <c r="AG445" s="1311"/>
      <c r="AH445" s="1311"/>
      <c r="AI445" s="1311"/>
      <c r="AJ445" s="1311"/>
      <c r="AK445" s="1311"/>
      <c r="AL445" s="1311"/>
      <c r="AM445" s="1311"/>
      <c r="AN445" s="1311"/>
      <c r="AO445" s="1311"/>
      <c r="AP445" s="1311"/>
      <c r="AQ445" s="1311"/>
      <c r="AR445" s="1311"/>
      <c r="AS445" s="1311"/>
      <c r="AT445" s="1311"/>
      <c r="AU445" s="1311"/>
      <c r="AV445" s="1311"/>
      <c r="AW445" s="1311"/>
      <c r="AX445" s="1311"/>
      <c r="AY445" s="1311"/>
      <c r="AZ445" s="1311"/>
      <c r="BA445" s="1311"/>
      <c r="BB445" s="1311"/>
      <c r="BC445" s="1311"/>
      <c r="BD445" s="1311"/>
      <c r="BE445" s="1311"/>
      <c r="BF445" s="1311"/>
      <c r="BG445" s="1311"/>
      <c r="BH445" s="1311"/>
      <c r="BI445" s="1311"/>
      <c r="BJ445" s="1311"/>
      <c r="BK445" s="1311"/>
      <c r="BL445" s="1311"/>
      <c r="BM445" s="1311"/>
      <c r="BN445" s="1311"/>
      <c r="BO445" s="1311"/>
      <c r="BP445" s="1311"/>
      <c r="BQ445" s="1311"/>
      <c r="BR445" s="1311"/>
      <c r="BS445" s="1311"/>
      <c r="BT445" s="1311"/>
      <c r="BU445" s="1311"/>
      <c r="BV445" s="1311"/>
      <c r="BW445" s="1311"/>
      <c r="BX445" s="1311"/>
      <c r="BY445" s="1311"/>
      <c r="BZ445" s="1311"/>
      <c r="CA445" s="1311"/>
      <c r="CB445" s="1311"/>
      <c r="CC445" s="1311"/>
      <c r="CD445" s="1311"/>
      <c r="CE445" s="1311"/>
      <c r="CF445" s="1311"/>
    </row>
    <row r="446" spans="2:84" s="1344" customFormat="1">
      <c r="B446" s="1311"/>
      <c r="C446" s="1311"/>
      <c r="D446" s="1311"/>
      <c r="E446" s="1311"/>
      <c r="F446" s="1311"/>
      <c r="G446" s="1311"/>
      <c r="H446" s="1311"/>
      <c r="I446" s="1311"/>
      <c r="J446" s="1311"/>
      <c r="K446" s="1311"/>
      <c r="P446" s="204"/>
      <c r="Q446" s="1311"/>
      <c r="R446" s="1311"/>
      <c r="S446" s="1311"/>
      <c r="T446" s="1311"/>
      <c r="U446" s="1311"/>
      <c r="V446" s="1311"/>
      <c r="W446" s="1311"/>
      <c r="X446" s="1311"/>
      <c r="Y446" s="1311"/>
      <c r="Z446" s="1311"/>
      <c r="AA446" s="1311"/>
      <c r="AB446" s="1311"/>
      <c r="AC446" s="1311"/>
      <c r="AD446" s="1311"/>
      <c r="AE446" s="1311"/>
      <c r="AF446" s="1311"/>
      <c r="AG446" s="1311"/>
      <c r="AH446" s="1311"/>
      <c r="AI446" s="1311"/>
      <c r="AJ446" s="1311"/>
      <c r="AK446" s="1311"/>
      <c r="AL446" s="1311"/>
      <c r="AM446" s="1311"/>
      <c r="AN446" s="1311"/>
      <c r="AO446" s="1311"/>
      <c r="AP446" s="1311"/>
      <c r="AQ446" s="1311"/>
      <c r="AR446" s="1311"/>
      <c r="AS446" s="1311"/>
      <c r="AT446" s="1311"/>
      <c r="AU446" s="1311"/>
      <c r="AV446" s="1311"/>
      <c r="AW446" s="1311"/>
      <c r="AX446" s="1311"/>
      <c r="AY446" s="1311"/>
      <c r="AZ446" s="1311"/>
      <c r="BA446" s="1311"/>
      <c r="BB446" s="1311"/>
      <c r="BC446" s="1311"/>
      <c r="BD446" s="1311"/>
      <c r="BE446" s="1311"/>
      <c r="BF446" s="1311"/>
      <c r="BG446" s="1311"/>
      <c r="BH446" s="1311"/>
      <c r="BI446" s="1311"/>
      <c r="BJ446" s="1311"/>
      <c r="BK446" s="1311"/>
      <c r="BL446" s="1311"/>
      <c r="BM446" s="1311"/>
      <c r="BN446" s="1311"/>
      <c r="BO446" s="1311"/>
      <c r="BP446" s="1311"/>
      <c r="BQ446" s="1311"/>
      <c r="BR446" s="1311"/>
      <c r="BS446" s="1311"/>
      <c r="BT446" s="1311"/>
      <c r="BU446" s="1311"/>
      <c r="BV446" s="1311"/>
      <c r="BW446" s="1311"/>
      <c r="BX446" s="1311"/>
      <c r="BY446" s="1311"/>
      <c r="BZ446" s="1311"/>
      <c r="CA446" s="1311"/>
      <c r="CB446" s="1311"/>
      <c r="CC446" s="1311"/>
      <c r="CD446" s="1311"/>
      <c r="CE446" s="1311"/>
      <c r="CF446" s="1311"/>
    </row>
    <row r="447" spans="2:84" s="1344" customFormat="1">
      <c r="B447" s="1311"/>
      <c r="C447" s="1311"/>
      <c r="D447" s="1311"/>
      <c r="E447" s="1311"/>
      <c r="F447" s="1311"/>
      <c r="G447" s="1311"/>
      <c r="H447" s="1311"/>
      <c r="I447" s="1311"/>
      <c r="J447" s="1311"/>
      <c r="K447" s="1311"/>
      <c r="P447" s="204"/>
      <c r="Q447" s="1311"/>
      <c r="R447" s="1311"/>
      <c r="S447" s="1311"/>
      <c r="T447" s="1311"/>
      <c r="U447" s="1311"/>
      <c r="V447" s="1311"/>
      <c r="W447" s="1311"/>
      <c r="X447" s="1311"/>
      <c r="Y447" s="1311"/>
      <c r="Z447" s="1311"/>
      <c r="AA447" s="1311"/>
      <c r="AB447" s="1311"/>
      <c r="AC447" s="1311"/>
      <c r="AD447" s="1311"/>
      <c r="AE447" s="1311"/>
      <c r="AF447" s="1311"/>
      <c r="AG447" s="1311"/>
      <c r="AH447" s="1311"/>
      <c r="AI447" s="1311"/>
      <c r="AJ447" s="1311"/>
      <c r="AK447" s="1311"/>
      <c r="AL447" s="1311"/>
      <c r="AM447" s="1311"/>
      <c r="AN447" s="1311"/>
      <c r="AO447" s="1311"/>
      <c r="AP447" s="1311"/>
      <c r="AQ447" s="1311"/>
      <c r="AR447" s="1311"/>
      <c r="AS447" s="1311"/>
      <c r="AT447" s="1311"/>
      <c r="AU447" s="1311"/>
      <c r="AV447" s="1311"/>
      <c r="AW447" s="1311"/>
      <c r="AX447" s="1311"/>
      <c r="AY447" s="1311"/>
      <c r="AZ447" s="1311"/>
      <c r="BA447" s="1311"/>
      <c r="BB447" s="1311"/>
      <c r="BC447" s="1311"/>
      <c r="BD447" s="1311"/>
      <c r="BE447" s="1311"/>
      <c r="BF447" s="1311"/>
      <c r="BG447" s="1311"/>
      <c r="BH447" s="1311"/>
      <c r="BI447" s="1311"/>
      <c r="BJ447" s="1311"/>
      <c r="BK447" s="1311"/>
      <c r="BL447" s="1311"/>
      <c r="BM447" s="1311"/>
      <c r="BN447" s="1311"/>
      <c r="BO447" s="1311"/>
      <c r="BP447" s="1311"/>
      <c r="BQ447" s="1311"/>
      <c r="BR447" s="1311"/>
      <c r="BS447" s="1311"/>
      <c r="BT447" s="1311"/>
      <c r="BU447" s="1311"/>
      <c r="BV447" s="1311"/>
      <c r="BW447" s="1311"/>
      <c r="BX447" s="1311"/>
      <c r="BY447" s="1311"/>
      <c r="BZ447" s="1311"/>
      <c r="CA447" s="1311"/>
      <c r="CB447" s="1311"/>
      <c r="CC447" s="1311"/>
      <c r="CD447" s="1311"/>
      <c r="CE447" s="1311"/>
      <c r="CF447" s="1311"/>
    </row>
    <row r="448" spans="2:84" s="1344" customFormat="1">
      <c r="B448" s="1311"/>
      <c r="C448" s="1311"/>
      <c r="D448" s="1311"/>
      <c r="E448" s="1311"/>
      <c r="F448" s="1311"/>
      <c r="G448" s="1311"/>
      <c r="H448" s="1311"/>
      <c r="I448" s="1311"/>
      <c r="J448" s="1311"/>
      <c r="K448" s="1311"/>
      <c r="P448" s="204"/>
      <c r="Q448" s="1311"/>
      <c r="R448" s="1311"/>
      <c r="S448" s="1311"/>
      <c r="T448" s="1311"/>
      <c r="U448" s="1311"/>
      <c r="V448" s="1311"/>
      <c r="W448" s="1311"/>
      <c r="X448" s="1311"/>
      <c r="Y448" s="1311"/>
      <c r="Z448" s="1311"/>
      <c r="AA448" s="1311"/>
      <c r="AB448" s="1311"/>
      <c r="AC448" s="1311"/>
      <c r="AD448" s="1311"/>
      <c r="AE448" s="1311"/>
      <c r="AF448" s="1311"/>
      <c r="AG448" s="1311"/>
      <c r="AH448" s="1311"/>
      <c r="AI448" s="1311"/>
      <c r="AJ448" s="1311"/>
      <c r="AK448" s="1311"/>
      <c r="AL448" s="1311"/>
      <c r="AM448" s="1311"/>
      <c r="AN448" s="1311"/>
      <c r="AO448" s="1311"/>
      <c r="AP448" s="1311"/>
      <c r="AQ448" s="1311"/>
      <c r="AR448" s="1311"/>
      <c r="AS448" s="1311"/>
      <c r="AT448" s="1311"/>
      <c r="AU448" s="1311"/>
      <c r="AV448" s="1311"/>
      <c r="AW448" s="1311"/>
      <c r="AX448" s="1311"/>
      <c r="AY448" s="1311"/>
      <c r="AZ448" s="1311"/>
      <c r="BA448" s="1311"/>
      <c r="BB448" s="1311"/>
      <c r="BC448" s="1311"/>
      <c r="BD448" s="1311"/>
      <c r="BE448" s="1311"/>
      <c r="BF448" s="1311"/>
      <c r="BG448" s="1311"/>
      <c r="BH448" s="1311"/>
      <c r="BI448" s="1311"/>
      <c r="BJ448" s="1311"/>
      <c r="BK448" s="1311"/>
      <c r="BL448" s="1311"/>
      <c r="BM448" s="1311"/>
      <c r="BN448" s="1311"/>
      <c r="BO448" s="1311"/>
      <c r="BP448" s="1311"/>
      <c r="BQ448" s="1311"/>
      <c r="BR448" s="1311"/>
      <c r="BS448" s="1311"/>
      <c r="BT448" s="1311"/>
      <c r="BU448" s="1311"/>
      <c r="BV448" s="1311"/>
      <c r="BW448" s="1311"/>
      <c r="BX448" s="1311"/>
      <c r="BY448" s="1311"/>
      <c r="BZ448" s="1311"/>
      <c r="CA448" s="1311"/>
      <c r="CB448" s="1311"/>
      <c r="CC448" s="1311"/>
      <c r="CD448" s="1311"/>
      <c r="CE448" s="1311"/>
      <c r="CF448" s="1311"/>
    </row>
    <row r="449" spans="2:84" s="1344" customFormat="1">
      <c r="B449" s="1311"/>
      <c r="C449" s="1311"/>
      <c r="D449" s="1311"/>
      <c r="E449" s="1311"/>
      <c r="F449" s="1311"/>
      <c r="G449" s="1311"/>
      <c r="H449" s="1311"/>
      <c r="I449" s="1311"/>
      <c r="J449" s="1311"/>
      <c r="K449" s="1311"/>
      <c r="P449" s="204"/>
      <c r="Q449" s="1311"/>
      <c r="R449" s="1311"/>
      <c r="S449" s="1311"/>
      <c r="T449" s="1311"/>
      <c r="U449" s="1311"/>
      <c r="V449" s="1311"/>
      <c r="W449" s="1311"/>
      <c r="X449" s="1311"/>
      <c r="Y449" s="1311"/>
      <c r="Z449" s="1311"/>
      <c r="AA449" s="1311"/>
      <c r="AB449" s="1311"/>
      <c r="AC449" s="1311"/>
      <c r="AD449" s="1311"/>
      <c r="AE449" s="1311"/>
      <c r="AF449" s="1311"/>
      <c r="AG449" s="1311"/>
      <c r="AH449" s="1311"/>
      <c r="AI449" s="1311"/>
      <c r="AJ449" s="1311"/>
      <c r="AK449" s="1311"/>
      <c r="AL449" s="1311"/>
      <c r="AM449" s="1311"/>
      <c r="AN449" s="1311"/>
      <c r="AO449" s="1311"/>
      <c r="AP449" s="1311"/>
      <c r="AQ449" s="1311"/>
      <c r="AR449" s="1311"/>
      <c r="AS449" s="1311"/>
      <c r="AT449" s="1311"/>
      <c r="AU449" s="1311"/>
      <c r="AV449" s="1311"/>
      <c r="AW449" s="1311"/>
      <c r="AX449" s="1311"/>
      <c r="AY449" s="1311"/>
      <c r="AZ449" s="1311"/>
      <c r="BA449" s="1311"/>
      <c r="BB449" s="1311"/>
      <c r="BC449" s="1311"/>
      <c r="BD449" s="1311"/>
      <c r="BE449" s="1311"/>
      <c r="BF449" s="1311"/>
      <c r="BG449" s="1311"/>
      <c r="BH449" s="1311"/>
      <c r="BI449" s="1311"/>
      <c r="BJ449" s="1311"/>
      <c r="BK449" s="1311"/>
      <c r="BL449" s="1311"/>
      <c r="BM449" s="1311"/>
      <c r="BN449" s="1311"/>
      <c r="BO449" s="1311"/>
      <c r="BP449" s="1311"/>
      <c r="BQ449" s="1311"/>
      <c r="BR449" s="1311"/>
      <c r="BS449" s="1311"/>
      <c r="BT449" s="1311"/>
      <c r="BU449" s="1311"/>
      <c r="BV449" s="1311"/>
      <c r="BW449" s="1311"/>
      <c r="BX449" s="1311"/>
      <c r="BY449" s="1311"/>
      <c r="BZ449" s="1311"/>
      <c r="CA449" s="1311"/>
      <c r="CB449" s="1311"/>
      <c r="CC449" s="1311"/>
      <c r="CD449" s="1311"/>
      <c r="CE449" s="1311"/>
      <c r="CF449" s="1311"/>
    </row>
    <row r="450" spans="2:84" s="1344" customFormat="1">
      <c r="B450" s="1311"/>
      <c r="C450" s="1311"/>
      <c r="D450" s="1311"/>
      <c r="E450" s="1311"/>
      <c r="F450" s="1311"/>
      <c r="G450" s="1311"/>
      <c r="H450" s="1311"/>
      <c r="I450" s="1311"/>
      <c r="J450" s="1311"/>
      <c r="K450" s="1311"/>
      <c r="P450" s="204"/>
      <c r="Q450" s="1311"/>
      <c r="R450" s="1311"/>
      <c r="S450" s="1311"/>
      <c r="T450" s="1311"/>
      <c r="U450" s="1311"/>
      <c r="V450" s="1311"/>
      <c r="W450" s="1311"/>
      <c r="X450" s="1311"/>
      <c r="Y450" s="1311"/>
      <c r="Z450" s="1311"/>
      <c r="AA450" s="1311"/>
      <c r="AB450" s="1311"/>
      <c r="AC450" s="1311"/>
      <c r="AD450" s="1311"/>
      <c r="AE450" s="1311"/>
      <c r="AF450" s="1311"/>
      <c r="AG450" s="1311"/>
      <c r="AH450" s="1311"/>
      <c r="AI450" s="1311"/>
      <c r="AJ450" s="1311"/>
      <c r="AK450" s="1311"/>
      <c r="AL450" s="1311"/>
      <c r="AM450" s="1311"/>
      <c r="AN450" s="1311"/>
      <c r="AO450" s="1311"/>
      <c r="AP450" s="1311"/>
      <c r="AQ450" s="1311"/>
      <c r="AR450" s="1311"/>
      <c r="AS450" s="1311"/>
      <c r="AT450" s="1311"/>
      <c r="AU450" s="1311"/>
      <c r="AV450" s="1311"/>
      <c r="AW450" s="1311"/>
      <c r="AX450" s="1311"/>
      <c r="AY450" s="1311"/>
      <c r="AZ450" s="1311"/>
      <c r="BA450" s="1311"/>
      <c r="BB450" s="1311"/>
      <c r="BC450" s="1311"/>
      <c r="BD450" s="1311"/>
      <c r="BE450" s="1311"/>
      <c r="BF450" s="1311"/>
      <c r="BG450" s="1311"/>
      <c r="BH450" s="1311"/>
      <c r="BI450" s="1311"/>
      <c r="BJ450" s="1311"/>
      <c r="BK450" s="1311"/>
      <c r="BL450" s="1311"/>
      <c r="BM450" s="1311"/>
      <c r="BN450" s="1311"/>
      <c r="BO450" s="1311"/>
      <c r="BP450" s="1311"/>
      <c r="BQ450" s="1311"/>
      <c r="BR450" s="1311"/>
      <c r="BS450" s="1311"/>
      <c r="BT450" s="1311"/>
      <c r="BU450" s="1311"/>
      <c r="BV450" s="1311"/>
      <c r="BW450" s="1311"/>
      <c r="BX450" s="1311"/>
      <c r="BY450" s="1311"/>
      <c r="BZ450" s="1311"/>
      <c r="CA450" s="1311"/>
      <c r="CB450" s="1311"/>
      <c r="CC450" s="1311"/>
      <c r="CD450" s="1311"/>
      <c r="CE450" s="1311"/>
      <c r="CF450" s="1311"/>
    </row>
    <row r="451" spans="2:84" s="1344" customFormat="1">
      <c r="B451" s="1311"/>
      <c r="C451" s="1311"/>
      <c r="D451" s="1311"/>
      <c r="E451" s="1311"/>
      <c r="F451" s="1311"/>
      <c r="G451" s="1311"/>
      <c r="H451" s="1311"/>
      <c r="I451" s="1311"/>
      <c r="J451" s="1311"/>
      <c r="K451" s="1311"/>
      <c r="P451" s="204"/>
      <c r="Q451" s="1311"/>
      <c r="R451" s="1311"/>
      <c r="S451" s="1311"/>
      <c r="T451" s="1311"/>
      <c r="U451" s="1311"/>
      <c r="V451" s="1311"/>
      <c r="W451" s="1311"/>
      <c r="X451" s="1311"/>
      <c r="Y451" s="1311"/>
      <c r="Z451" s="1311"/>
      <c r="AA451" s="1311"/>
      <c r="AB451" s="1311"/>
      <c r="AC451" s="1311"/>
      <c r="AD451" s="1311"/>
      <c r="AE451" s="1311"/>
      <c r="AF451" s="1311"/>
      <c r="AG451" s="1311"/>
      <c r="AH451" s="1311"/>
      <c r="AI451" s="1311"/>
      <c r="AJ451" s="1311"/>
      <c r="AK451" s="1311"/>
      <c r="AL451" s="1311"/>
      <c r="AM451" s="1311"/>
      <c r="AN451" s="1311"/>
      <c r="AO451" s="1311"/>
      <c r="AP451" s="1311"/>
      <c r="AQ451" s="1311"/>
      <c r="AR451" s="1311"/>
      <c r="AS451" s="1311"/>
      <c r="AT451" s="1311"/>
      <c r="AU451" s="1311"/>
      <c r="AV451" s="1311"/>
      <c r="AW451" s="1311"/>
      <c r="AX451" s="1311"/>
      <c r="AY451" s="1311"/>
      <c r="AZ451" s="1311"/>
      <c r="BA451" s="1311"/>
      <c r="BB451" s="1311"/>
      <c r="BC451" s="1311"/>
      <c r="BD451" s="1311"/>
      <c r="BE451" s="1311"/>
      <c r="BF451" s="1311"/>
      <c r="BG451" s="1311"/>
      <c r="BH451" s="1311"/>
      <c r="BI451" s="1311"/>
      <c r="BJ451" s="1311"/>
      <c r="BK451" s="1311"/>
      <c r="BL451" s="1311"/>
      <c r="BM451" s="1311"/>
      <c r="BN451" s="1311"/>
      <c r="BO451" s="1311"/>
      <c r="BP451" s="1311"/>
      <c r="BQ451" s="1311"/>
      <c r="BR451" s="1311"/>
      <c r="BS451" s="1311"/>
      <c r="BT451" s="1311"/>
      <c r="BU451" s="1311"/>
      <c r="BV451" s="1311"/>
      <c r="BW451" s="1311"/>
      <c r="BX451" s="1311"/>
      <c r="BY451" s="1311"/>
      <c r="BZ451" s="1311"/>
      <c r="CA451" s="1311"/>
      <c r="CB451" s="1311"/>
      <c r="CC451" s="1311"/>
      <c r="CD451" s="1311"/>
      <c r="CE451" s="1311"/>
      <c r="CF451" s="1311"/>
    </row>
    <row r="452" spans="2:84" s="1344" customFormat="1">
      <c r="B452" s="1311"/>
      <c r="C452" s="1311"/>
      <c r="D452" s="1311"/>
      <c r="E452" s="1311"/>
      <c r="F452" s="1311"/>
      <c r="G452" s="1311"/>
      <c r="H452" s="1311"/>
      <c r="I452" s="1311"/>
      <c r="J452" s="1311"/>
      <c r="K452" s="1311"/>
      <c r="P452" s="204"/>
      <c r="Q452" s="1311"/>
      <c r="R452" s="1311"/>
      <c r="S452" s="1311"/>
      <c r="T452" s="1311"/>
      <c r="U452" s="1311"/>
      <c r="V452" s="1311"/>
      <c r="W452" s="1311"/>
      <c r="X452" s="1311"/>
      <c r="Y452" s="1311"/>
      <c r="Z452" s="1311"/>
      <c r="AA452" s="1311"/>
      <c r="AB452" s="1311"/>
      <c r="AC452" s="1311"/>
      <c r="AD452" s="1311"/>
      <c r="AE452" s="1311"/>
      <c r="AF452" s="1311"/>
      <c r="AG452" s="1311"/>
      <c r="AH452" s="1311"/>
      <c r="AI452" s="1311"/>
      <c r="AJ452" s="1311"/>
      <c r="AK452" s="1311"/>
      <c r="AL452" s="1311"/>
      <c r="AM452" s="1311"/>
      <c r="AN452" s="1311"/>
      <c r="AO452" s="1311"/>
      <c r="AP452" s="1311"/>
      <c r="AQ452" s="1311"/>
      <c r="AR452" s="1311"/>
      <c r="AS452" s="1311"/>
      <c r="AT452" s="1311"/>
      <c r="AU452" s="1311"/>
      <c r="AV452" s="1311"/>
      <c r="AW452" s="1311"/>
      <c r="AX452" s="1311"/>
      <c r="AY452" s="1311"/>
      <c r="AZ452" s="1311"/>
      <c r="BA452" s="1311"/>
      <c r="BB452" s="1311"/>
      <c r="BC452" s="1311"/>
      <c r="BD452" s="1311"/>
      <c r="BE452" s="1311"/>
      <c r="BF452" s="1311"/>
      <c r="BG452" s="1311"/>
      <c r="BH452" s="1311"/>
      <c r="BI452" s="1311"/>
      <c r="BJ452" s="1311"/>
      <c r="BK452" s="1311"/>
      <c r="BL452" s="1311"/>
      <c r="BM452" s="1311"/>
      <c r="BN452" s="1311"/>
      <c r="BO452" s="1311"/>
      <c r="BP452" s="1311"/>
      <c r="BQ452" s="1311"/>
      <c r="BR452" s="1311"/>
      <c r="BS452" s="1311"/>
      <c r="BT452" s="1311"/>
      <c r="BU452" s="1311"/>
      <c r="BV452" s="1311"/>
      <c r="BW452" s="1311"/>
      <c r="BX452" s="1311"/>
      <c r="BY452" s="1311"/>
      <c r="BZ452" s="1311"/>
      <c r="CA452" s="1311"/>
      <c r="CB452" s="1311"/>
      <c r="CC452" s="1311"/>
      <c r="CD452" s="1311"/>
      <c r="CE452" s="1311"/>
      <c r="CF452" s="1311"/>
    </row>
    <row r="453" spans="2:84" s="1344" customFormat="1">
      <c r="B453" s="1311"/>
      <c r="C453" s="1311"/>
      <c r="D453" s="1311"/>
      <c r="E453" s="1311"/>
      <c r="F453" s="1311"/>
      <c r="G453" s="1311"/>
      <c r="H453" s="1311"/>
      <c r="I453" s="1311"/>
      <c r="J453" s="1311"/>
      <c r="K453" s="1311"/>
      <c r="P453" s="204"/>
      <c r="Q453" s="1311"/>
      <c r="R453" s="1311"/>
      <c r="S453" s="1311"/>
      <c r="T453" s="1311"/>
      <c r="U453" s="1311"/>
      <c r="V453" s="1311"/>
      <c r="W453" s="1311"/>
      <c r="X453" s="1311"/>
      <c r="Y453" s="1311"/>
      <c r="Z453" s="1311"/>
      <c r="AA453" s="1311"/>
      <c r="AB453" s="1311"/>
      <c r="AC453" s="1311"/>
      <c r="AD453" s="1311"/>
      <c r="AE453" s="1311"/>
      <c r="AF453" s="1311"/>
      <c r="AG453" s="1311"/>
      <c r="AH453" s="1311"/>
      <c r="AI453" s="1311"/>
      <c r="AJ453" s="1311"/>
      <c r="AK453" s="1311"/>
      <c r="AL453" s="1311"/>
      <c r="AM453" s="1311"/>
      <c r="AN453" s="1311"/>
      <c r="AO453" s="1311"/>
      <c r="AP453" s="1311"/>
      <c r="AQ453" s="1311"/>
      <c r="AR453" s="1311"/>
      <c r="AS453" s="1311"/>
      <c r="AT453" s="1311"/>
      <c r="AU453" s="1311"/>
      <c r="AV453" s="1311"/>
      <c r="AW453" s="1311"/>
      <c r="AX453" s="1311"/>
      <c r="AY453" s="1311"/>
      <c r="AZ453" s="1311"/>
      <c r="BA453" s="1311"/>
      <c r="BB453" s="1311"/>
      <c r="BC453" s="1311"/>
      <c r="BD453" s="1311"/>
      <c r="BE453" s="1311"/>
      <c r="BF453" s="1311"/>
      <c r="BG453" s="1311"/>
      <c r="BH453" s="1311"/>
      <c r="BI453" s="1311"/>
      <c r="BJ453" s="1311"/>
      <c r="BK453" s="1311"/>
      <c r="BL453" s="1311"/>
      <c r="BM453" s="1311"/>
      <c r="BN453" s="1311"/>
      <c r="BO453" s="1311"/>
      <c r="BP453" s="1311"/>
      <c r="BQ453" s="1311"/>
      <c r="BR453" s="1311"/>
      <c r="BS453" s="1311"/>
      <c r="BT453" s="1311"/>
      <c r="BU453" s="1311"/>
      <c r="BV453" s="1311"/>
      <c r="BW453" s="1311"/>
      <c r="BX453" s="1311"/>
      <c r="BY453" s="1311"/>
      <c r="BZ453" s="1311"/>
      <c r="CA453" s="1311"/>
      <c r="CB453" s="1311"/>
      <c r="CC453" s="1311"/>
      <c r="CD453" s="1311"/>
      <c r="CE453" s="1311"/>
      <c r="CF453" s="1311"/>
    </row>
    <row r="454" spans="2:84" s="1344" customFormat="1">
      <c r="B454" s="1311"/>
      <c r="C454" s="1311"/>
      <c r="D454" s="1311"/>
      <c r="E454" s="1311"/>
      <c r="F454" s="1311"/>
      <c r="G454" s="1311"/>
      <c r="H454" s="1311"/>
      <c r="I454" s="1311"/>
      <c r="J454" s="1311"/>
      <c r="K454" s="1311"/>
      <c r="P454" s="204"/>
      <c r="Q454" s="1311"/>
      <c r="R454" s="1311"/>
      <c r="S454" s="1311"/>
      <c r="T454" s="1311"/>
      <c r="U454" s="1311"/>
      <c r="V454" s="1311"/>
      <c r="W454" s="1311"/>
      <c r="X454" s="1311"/>
      <c r="Y454" s="1311"/>
      <c r="Z454" s="1311"/>
      <c r="AA454" s="1311"/>
      <c r="AB454" s="1311"/>
      <c r="AC454" s="1311"/>
      <c r="AD454" s="1311"/>
      <c r="AE454" s="1311"/>
      <c r="AF454" s="1311"/>
      <c r="AG454" s="1311"/>
      <c r="AH454" s="1311"/>
      <c r="AI454" s="1311"/>
      <c r="AJ454" s="1311"/>
      <c r="AK454" s="1311"/>
      <c r="AL454" s="1311"/>
      <c r="AM454" s="1311"/>
      <c r="AN454" s="1311"/>
      <c r="AO454" s="1311"/>
      <c r="AP454" s="1311"/>
      <c r="AQ454" s="1311"/>
      <c r="AR454" s="1311"/>
      <c r="AS454" s="1311"/>
      <c r="AT454" s="1311"/>
      <c r="AU454" s="1311"/>
      <c r="AV454" s="1311"/>
      <c r="AW454" s="1311"/>
      <c r="AX454" s="1311"/>
      <c r="AY454" s="1311"/>
      <c r="AZ454" s="1311"/>
      <c r="BA454" s="1311"/>
      <c r="BB454" s="1311"/>
      <c r="BC454" s="1311"/>
      <c r="BD454" s="1311"/>
      <c r="BE454" s="1311"/>
      <c r="BF454" s="1311"/>
      <c r="BG454" s="1311"/>
      <c r="BH454" s="1311"/>
      <c r="BI454" s="1311"/>
      <c r="BJ454" s="1311"/>
      <c r="BK454" s="1311"/>
      <c r="BL454" s="1311"/>
      <c r="BM454" s="1311"/>
      <c r="BN454" s="1311"/>
      <c r="BO454" s="1311"/>
      <c r="BP454" s="1311"/>
      <c r="BQ454" s="1311"/>
      <c r="BR454" s="1311"/>
      <c r="BS454" s="1311"/>
      <c r="BT454" s="1311"/>
      <c r="BU454" s="1311"/>
      <c r="BV454" s="1311"/>
      <c r="BW454" s="1311"/>
      <c r="BX454" s="1311"/>
      <c r="BY454" s="1311"/>
      <c r="BZ454" s="1311"/>
      <c r="CA454" s="1311"/>
      <c r="CB454" s="1311"/>
      <c r="CC454" s="1311"/>
      <c r="CD454" s="1311"/>
      <c r="CE454" s="1311"/>
      <c r="CF454" s="1311"/>
    </row>
    <row r="455" spans="2:84" s="1344" customFormat="1">
      <c r="B455" s="1311"/>
      <c r="C455" s="1311"/>
      <c r="D455" s="1311"/>
      <c r="E455" s="1311"/>
      <c r="F455" s="1311"/>
      <c r="G455" s="1311"/>
      <c r="H455" s="1311"/>
      <c r="I455" s="1311"/>
      <c r="J455" s="1311"/>
      <c r="K455" s="1311"/>
      <c r="P455" s="204"/>
      <c r="Q455" s="1311"/>
      <c r="R455" s="1311"/>
      <c r="S455" s="1311"/>
      <c r="T455" s="1311"/>
      <c r="U455" s="1311"/>
      <c r="V455" s="1311"/>
      <c r="W455" s="1311"/>
      <c r="X455" s="1311"/>
      <c r="Y455" s="1311"/>
      <c r="Z455" s="1311"/>
      <c r="AA455" s="1311"/>
      <c r="AB455" s="1311"/>
      <c r="AC455" s="1311"/>
      <c r="AD455" s="1311"/>
      <c r="AE455" s="1311"/>
      <c r="AF455" s="1311"/>
      <c r="AG455" s="1311"/>
      <c r="AH455" s="1311"/>
      <c r="AI455" s="1311"/>
      <c r="AJ455" s="1311"/>
      <c r="AK455" s="1311"/>
      <c r="AL455" s="1311"/>
      <c r="AM455" s="1311"/>
      <c r="AN455" s="1311"/>
      <c r="AO455" s="1311"/>
      <c r="AP455" s="1311"/>
      <c r="AQ455" s="1311"/>
      <c r="AR455" s="1311"/>
      <c r="AS455" s="1311"/>
      <c r="AT455" s="1311"/>
      <c r="AU455" s="1311"/>
      <c r="AV455" s="1311"/>
      <c r="AW455" s="1311"/>
      <c r="AX455" s="1311"/>
      <c r="AY455" s="1311"/>
      <c r="AZ455" s="1311"/>
      <c r="BA455" s="1311"/>
      <c r="BB455" s="1311"/>
      <c r="BC455" s="1311"/>
      <c r="BD455" s="1311"/>
      <c r="BE455" s="1311"/>
      <c r="BF455" s="1311"/>
      <c r="BG455" s="1311"/>
      <c r="BH455" s="1311"/>
      <c r="BI455" s="1311"/>
      <c r="BJ455" s="1311"/>
      <c r="BK455" s="1311"/>
      <c r="BL455" s="1311"/>
      <c r="BM455" s="1311"/>
      <c r="BN455" s="1311"/>
      <c r="BO455" s="1311"/>
      <c r="BP455" s="1311"/>
      <c r="BQ455" s="1311"/>
      <c r="BR455" s="1311"/>
      <c r="BS455" s="1311"/>
      <c r="BT455" s="1311"/>
      <c r="BU455" s="1311"/>
      <c r="BV455" s="1311"/>
      <c r="BW455" s="1311"/>
      <c r="BX455" s="1311"/>
      <c r="BY455" s="1311"/>
      <c r="BZ455" s="1311"/>
      <c r="CA455" s="1311"/>
      <c r="CB455" s="1311"/>
      <c r="CC455" s="1311"/>
      <c r="CD455" s="1311"/>
      <c r="CE455" s="1311"/>
      <c r="CF455" s="1311"/>
    </row>
    <row r="456" spans="2:84" s="1344" customFormat="1">
      <c r="B456" s="1311"/>
      <c r="C456" s="1311"/>
      <c r="D456" s="1311"/>
      <c r="E456" s="1311"/>
      <c r="F456" s="1311"/>
      <c r="G456" s="1311"/>
      <c r="H456" s="1311"/>
      <c r="I456" s="1311"/>
      <c r="J456" s="1311"/>
      <c r="K456" s="1311"/>
      <c r="P456" s="204"/>
      <c r="Q456" s="1311"/>
      <c r="R456" s="1311"/>
      <c r="S456" s="1311"/>
      <c r="T456" s="1311"/>
      <c r="U456" s="1311"/>
      <c r="V456" s="1311"/>
      <c r="W456" s="1311"/>
      <c r="X456" s="1311"/>
      <c r="Y456" s="1311"/>
      <c r="Z456" s="1311"/>
      <c r="AA456" s="1311"/>
      <c r="AB456" s="1311"/>
      <c r="AC456" s="1311"/>
      <c r="AD456" s="1311"/>
      <c r="AE456" s="1311"/>
      <c r="AF456" s="1311"/>
      <c r="AG456" s="1311"/>
      <c r="AH456" s="1311"/>
      <c r="AI456" s="1311"/>
      <c r="AJ456" s="1311"/>
      <c r="AK456" s="1311"/>
      <c r="AL456" s="1311"/>
      <c r="AM456" s="1311"/>
      <c r="AN456" s="1311"/>
      <c r="AO456" s="1311"/>
      <c r="AP456" s="1311"/>
      <c r="AQ456" s="1311"/>
      <c r="AR456" s="1311"/>
      <c r="AS456" s="1311"/>
      <c r="AT456" s="1311"/>
      <c r="AU456" s="1311"/>
      <c r="AV456" s="1311"/>
      <c r="AW456" s="1311"/>
      <c r="AX456" s="1311"/>
      <c r="AY456" s="1311"/>
      <c r="AZ456" s="1311"/>
      <c r="BA456" s="1311"/>
      <c r="BB456" s="1311"/>
      <c r="BC456" s="1311"/>
      <c r="BD456" s="1311"/>
      <c r="BE456" s="1311"/>
      <c r="BF456" s="1311"/>
      <c r="BG456" s="1311"/>
      <c r="BH456" s="1311"/>
      <c r="BI456" s="1311"/>
      <c r="BJ456" s="1311"/>
      <c r="BK456" s="1311"/>
      <c r="BL456" s="1311"/>
      <c r="BM456" s="1311"/>
      <c r="BN456" s="1311"/>
      <c r="BO456" s="1311"/>
      <c r="BP456" s="1311"/>
      <c r="BQ456" s="1311"/>
      <c r="BR456" s="1311"/>
      <c r="BS456" s="1311"/>
      <c r="BT456" s="1311"/>
      <c r="BU456" s="1311"/>
      <c r="BV456" s="1311"/>
      <c r="BW456" s="1311"/>
      <c r="BX456" s="1311"/>
      <c r="BY456" s="1311"/>
      <c r="BZ456" s="1311"/>
      <c r="CA456" s="1311"/>
      <c r="CB456" s="1311"/>
      <c r="CC456" s="1311"/>
      <c r="CD456" s="1311"/>
      <c r="CE456" s="1311"/>
      <c r="CF456" s="1311"/>
    </row>
    <row r="457" spans="2:84" s="1344" customFormat="1">
      <c r="B457" s="1311"/>
      <c r="C457" s="1311"/>
      <c r="D457" s="1311"/>
      <c r="E457" s="1311"/>
      <c r="F457" s="1311"/>
      <c r="G457" s="1311"/>
      <c r="H457" s="1311"/>
      <c r="I457" s="1311"/>
      <c r="J457" s="1311"/>
      <c r="K457" s="1311"/>
      <c r="P457" s="204"/>
      <c r="Q457" s="1311"/>
      <c r="R457" s="1311"/>
      <c r="S457" s="1311"/>
      <c r="T457" s="1311"/>
      <c r="U457" s="1311"/>
      <c r="V457" s="1311"/>
      <c r="W457" s="1311"/>
      <c r="X457" s="1311"/>
      <c r="Y457" s="1311"/>
      <c r="Z457" s="1311"/>
      <c r="AA457" s="1311"/>
      <c r="AB457" s="1311"/>
      <c r="AC457" s="1311"/>
      <c r="AD457" s="1311"/>
      <c r="AE457" s="1311"/>
      <c r="AF457" s="1311"/>
      <c r="AG457" s="1311"/>
      <c r="AH457" s="1311"/>
      <c r="AI457" s="1311"/>
      <c r="AJ457" s="1311"/>
      <c r="AK457" s="1311"/>
      <c r="AL457" s="1311"/>
      <c r="AM457" s="1311"/>
      <c r="AN457" s="1311"/>
      <c r="AO457" s="1311"/>
      <c r="AP457" s="1311"/>
      <c r="AQ457" s="1311"/>
      <c r="AR457" s="1311"/>
      <c r="AS457" s="1311"/>
      <c r="AT457" s="1311"/>
      <c r="AU457" s="1311"/>
      <c r="AV457" s="1311"/>
      <c r="AW457" s="1311"/>
      <c r="AX457" s="1311"/>
      <c r="AY457" s="1311"/>
      <c r="AZ457" s="1311"/>
      <c r="BA457" s="1311"/>
      <c r="BB457" s="1311"/>
      <c r="BC457" s="1311"/>
      <c r="BD457" s="1311"/>
      <c r="BE457" s="1311"/>
      <c r="BF457" s="1311"/>
      <c r="BG457" s="1311"/>
      <c r="BH457" s="1311"/>
      <c r="BI457" s="1311"/>
      <c r="BJ457" s="1311"/>
      <c r="BK457" s="1311"/>
      <c r="BL457" s="1311"/>
      <c r="BM457" s="1311"/>
      <c r="BN457" s="1311"/>
      <c r="BO457" s="1311"/>
      <c r="BP457" s="1311"/>
      <c r="BQ457" s="1311"/>
      <c r="BR457" s="1311"/>
      <c r="BS457" s="1311"/>
      <c r="BT457" s="1311"/>
      <c r="BU457" s="1311"/>
      <c r="BV457" s="1311"/>
      <c r="BW457" s="1311"/>
      <c r="BX457" s="1311"/>
      <c r="BY457" s="1311"/>
      <c r="BZ457" s="1311"/>
      <c r="CA457" s="1311"/>
      <c r="CB457" s="1311"/>
      <c r="CC457" s="1311"/>
      <c r="CD457" s="1311"/>
      <c r="CE457" s="1311"/>
      <c r="CF457" s="1311"/>
    </row>
    <row r="458" spans="2:84" s="1344" customFormat="1">
      <c r="B458" s="1311"/>
      <c r="C458" s="1311"/>
      <c r="D458" s="1311"/>
      <c r="E458" s="1311"/>
      <c r="F458" s="1311"/>
      <c r="G458" s="1311"/>
      <c r="H458" s="1311"/>
      <c r="I458" s="1311"/>
      <c r="J458" s="1311"/>
      <c r="K458" s="1311"/>
      <c r="P458" s="204"/>
      <c r="Q458" s="1311"/>
      <c r="R458" s="1311"/>
      <c r="S458" s="1311"/>
      <c r="T458" s="1311"/>
      <c r="U458" s="1311"/>
      <c r="V458" s="1311"/>
      <c r="W458" s="1311"/>
      <c r="X458" s="1311"/>
      <c r="Y458" s="1311"/>
      <c r="Z458" s="1311"/>
      <c r="AA458" s="1311"/>
      <c r="AB458" s="1311"/>
      <c r="AC458" s="1311"/>
      <c r="AD458" s="1311"/>
      <c r="AE458" s="1311"/>
      <c r="AF458" s="1311"/>
      <c r="AG458" s="1311"/>
      <c r="AH458" s="1311"/>
      <c r="AI458" s="1311"/>
      <c r="AJ458" s="1311"/>
      <c r="AK458" s="1311"/>
      <c r="AL458" s="1311"/>
      <c r="AM458" s="1311"/>
      <c r="AN458" s="1311"/>
      <c r="AO458" s="1311"/>
      <c r="AP458" s="1311"/>
      <c r="AQ458" s="1311"/>
      <c r="AR458" s="1311"/>
      <c r="AS458" s="1311"/>
      <c r="AT458" s="1311"/>
      <c r="AU458" s="1311"/>
      <c r="AV458" s="1311"/>
      <c r="AW458" s="1311"/>
      <c r="AX458" s="1311"/>
      <c r="AY458" s="1311"/>
      <c r="AZ458" s="1311"/>
      <c r="BA458" s="1311"/>
      <c r="BB458" s="1311"/>
      <c r="BC458" s="1311"/>
      <c r="BD458" s="1311"/>
      <c r="BE458" s="1311"/>
      <c r="BF458" s="1311"/>
      <c r="BG458" s="1311"/>
      <c r="BH458" s="1311"/>
      <c r="BI458" s="1311"/>
      <c r="BJ458" s="1311"/>
      <c r="BK458" s="1311"/>
      <c r="BL458" s="1311"/>
      <c r="BM458" s="1311"/>
      <c r="BN458" s="1311"/>
      <c r="BO458" s="1311"/>
      <c r="BP458" s="1311"/>
      <c r="BQ458" s="1311"/>
      <c r="BR458" s="1311"/>
      <c r="BS458" s="1311"/>
      <c r="BT458" s="1311"/>
      <c r="BU458" s="1311"/>
      <c r="BV458" s="1311"/>
      <c r="BW458" s="1311"/>
      <c r="BX458" s="1311"/>
      <c r="BY458" s="1311"/>
      <c r="BZ458" s="1311"/>
      <c r="CA458" s="1311"/>
      <c r="CB458" s="1311"/>
      <c r="CC458" s="1311"/>
      <c r="CD458" s="1311"/>
      <c r="CE458" s="1311"/>
      <c r="CF458" s="1311"/>
    </row>
    <row r="459" spans="2:84" s="1344" customFormat="1">
      <c r="B459" s="1311"/>
      <c r="C459" s="1311"/>
      <c r="D459" s="1311"/>
      <c r="E459" s="1311"/>
      <c r="F459" s="1311"/>
      <c r="G459" s="1311"/>
      <c r="H459" s="1311"/>
      <c r="I459" s="1311"/>
      <c r="J459" s="1311"/>
      <c r="K459" s="1311"/>
      <c r="P459" s="204"/>
      <c r="Q459" s="1311"/>
      <c r="R459" s="1311"/>
      <c r="S459" s="1311"/>
      <c r="T459" s="1311"/>
      <c r="U459" s="1311"/>
      <c r="V459" s="1311"/>
      <c r="W459" s="1311"/>
      <c r="X459" s="1311"/>
      <c r="Y459" s="1311"/>
      <c r="Z459" s="1311"/>
      <c r="AA459" s="1311"/>
      <c r="AB459" s="1311"/>
      <c r="AC459" s="1311"/>
      <c r="AD459" s="1311"/>
      <c r="AE459" s="1311"/>
      <c r="AF459" s="1311"/>
      <c r="AG459" s="1311"/>
      <c r="AH459" s="1311"/>
      <c r="AI459" s="1311"/>
      <c r="AJ459" s="1311"/>
      <c r="AK459" s="1311"/>
      <c r="AL459" s="1311"/>
      <c r="AM459" s="1311"/>
      <c r="AN459" s="1311"/>
      <c r="AO459" s="1311"/>
      <c r="AP459" s="1311"/>
      <c r="AQ459" s="1311"/>
      <c r="AR459" s="1311"/>
      <c r="AS459" s="1311"/>
      <c r="AT459" s="1311"/>
      <c r="AU459" s="1311"/>
      <c r="AV459" s="1311"/>
      <c r="AW459" s="1311"/>
      <c r="AX459" s="1311"/>
      <c r="AY459" s="1311"/>
      <c r="AZ459" s="1311"/>
      <c r="BA459" s="1311"/>
      <c r="BB459" s="1311"/>
      <c r="BC459" s="1311"/>
      <c r="BD459" s="1311"/>
      <c r="BE459" s="1311"/>
      <c r="BF459" s="1311"/>
      <c r="BG459" s="1311"/>
      <c r="BH459" s="1311"/>
      <c r="BI459" s="1311"/>
      <c r="BJ459" s="1311"/>
      <c r="BK459" s="1311"/>
      <c r="BL459" s="1311"/>
      <c r="BM459" s="1311"/>
      <c r="BN459" s="1311"/>
      <c r="BO459" s="1311"/>
      <c r="BP459" s="1311"/>
      <c r="BQ459" s="1311"/>
      <c r="BR459" s="1311"/>
      <c r="BS459" s="1311"/>
      <c r="BT459" s="1311"/>
      <c r="BU459" s="1311"/>
      <c r="BV459" s="1311"/>
      <c r="BW459" s="1311"/>
      <c r="BX459" s="1311"/>
      <c r="BY459" s="1311"/>
      <c r="BZ459" s="1311"/>
      <c r="CA459" s="1311"/>
      <c r="CB459" s="1311"/>
      <c r="CC459" s="1311"/>
      <c r="CD459" s="1311"/>
      <c r="CE459" s="1311"/>
      <c r="CF459" s="1311"/>
    </row>
    <row r="460" spans="2:84" s="1344" customFormat="1">
      <c r="B460" s="1311"/>
      <c r="C460" s="1311"/>
      <c r="D460" s="1311"/>
      <c r="E460" s="1311"/>
      <c r="F460" s="1311"/>
      <c r="G460" s="1311"/>
      <c r="H460" s="1311"/>
      <c r="I460" s="1311"/>
      <c r="J460" s="1311"/>
      <c r="K460" s="1311"/>
      <c r="P460" s="204"/>
      <c r="Q460" s="1311"/>
      <c r="R460" s="1311"/>
      <c r="S460" s="1311"/>
      <c r="T460" s="1311"/>
      <c r="U460" s="1311"/>
      <c r="V460" s="1311"/>
      <c r="W460" s="1311"/>
      <c r="X460" s="1311"/>
      <c r="Y460" s="1311"/>
      <c r="Z460" s="1311"/>
      <c r="AA460" s="1311"/>
      <c r="AB460" s="1311"/>
      <c r="AC460" s="1311"/>
      <c r="AD460" s="1311"/>
      <c r="AE460" s="1311"/>
      <c r="AF460" s="1311"/>
      <c r="AG460" s="1311"/>
      <c r="AH460" s="1311"/>
      <c r="AI460" s="1311"/>
      <c r="AJ460" s="1311"/>
      <c r="AK460" s="1311"/>
      <c r="AL460" s="1311"/>
      <c r="AM460" s="1311"/>
      <c r="AN460" s="1311"/>
      <c r="AO460" s="1311"/>
      <c r="AP460" s="1311"/>
      <c r="AQ460" s="1311"/>
      <c r="AR460" s="1311"/>
      <c r="AS460" s="1311"/>
      <c r="AT460" s="1311"/>
      <c r="AU460" s="1311"/>
      <c r="AV460" s="1311"/>
      <c r="AW460" s="1311"/>
      <c r="AX460" s="1311"/>
      <c r="AY460" s="1311"/>
      <c r="AZ460" s="1311"/>
      <c r="BA460" s="1311"/>
      <c r="BB460" s="1311"/>
      <c r="BC460" s="1311"/>
      <c r="BD460" s="1311"/>
      <c r="BE460" s="1311"/>
      <c r="BF460" s="1311"/>
      <c r="BG460" s="1311"/>
      <c r="BH460" s="1311"/>
      <c r="BI460" s="1311"/>
      <c r="BJ460" s="1311"/>
      <c r="BK460" s="1311"/>
      <c r="BL460" s="1311"/>
      <c r="BM460" s="1311"/>
      <c r="BN460" s="1311"/>
      <c r="BO460" s="1311"/>
      <c r="BP460" s="1311"/>
      <c r="BQ460" s="1311"/>
      <c r="BR460" s="1311"/>
      <c r="BS460" s="1311"/>
      <c r="BT460" s="1311"/>
      <c r="BU460" s="1311"/>
      <c r="BV460" s="1311"/>
      <c r="BW460" s="1311"/>
      <c r="BX460" s="1311"/>
      <c r="BY460" s="1311"/>
      <c r="BZ460" s="1311"/>
      <c r="CA460" s="1311"/>
      <c r="CB460" s="1311"/>
      <c r="CC460" s="1311"/>
      <c r="CD460" s="1311"/>
      <c r="CE460" s="1311"/>
      <c r="CF460" s="1311"/>
    </row>
    <row r="461" spans="2:84" s="1344" customFormat="1">
      <c r="B461" s="1311"/>
      <c r="C461" s="1311"/>
      <c r="D461" s="1311"/>
      <c r="E461" s="1311"/>
      <c r="F461" s="1311"/>
      <c r="G461" s="1311"/>
      <c r="H461" s="1311"/>
      <c r="I461" s="1311"/>
      <c r="J461" s="1311"/>
      <c r="K461" s="1311"/>
      <c r="P461" s="204"/>
      <c r="Q461" s="1311"/>
      <c r="R461" s="1311"/>
      <c r="S461" s="1311"/>
      <c r="T461" s="1311"/>
      <c r="U461" s="1311"/>
      <c r="V461" s="1311"/>
      <c r="W461" s="1311"/>
      <c r="X461" s="1311"/>
      <c r="Y461" s="1311"/>
      <c r="Z461" s="1311"/>
      <c r="AA461" s="1311"/>
      <c r="AB461" s="1311"/>
      <c r="AC461" s="1311"/>
      <c r="AD461" s="1311"/>
      <c r="AE461" s="1311"/>
      <c r="AF461" s="1311"/>
      <c r="AG461" s="1311"/>
      <c r="AH461" s="1311"/>
      <c r="AI461" s="1311"/>
      <c r="AJ461" s="1311"/>
      <c r="AK461" s="1311"/>
      <c r="AL461" s="1311"/>
      <c r="AM461" s="1311"/>
      <c r="AN461" s="1311"/>
      <c r="AO461" s="1311"/>
      <c r="AP461" s="1311"/>
      <c r="AQ461" s="1311"/>
      <c r="AR461" s="1311"/>
      <c r="AS461" s="1311"/>
      <c r="AT461" s="1311"/>
      <c r="AU461" s="1311"/>
      <c r="AV461" s="1311"/>
      <c r="AW461" s="1311"/>
      <c r="AX461" s="1311"/>
      <c r="AY461" s="1311"/>
      <c r="AZ461" s="1311"/>
      <c r="BA461" s="1311"/>
      <c r="BB461" s="1311"/>
      <c r="BC461" s="1311"/>
      <c r="BD461" s="1311"/>
      <c r="BE461" s="1311"/>
      <c r="BF461" s="1311"/>
      <c r="BG461" s="1311"/>
      <c r="BH461" s="1311"/>
      <c r="BI461" s="1311"/>
      <c r="BJ461" s="1311"/>
      <c r="BK461" s="1311"/>
      <c r="BL461" s="1311"/>
      <c r="BM461" s="1311"/>
      <c r="BN461" s="1311"/>
      <c r="BO461" s="1311"/>
      <c r="BP461" s="1311"/>
      <c r="BQ461" s="1311"/>
      <c r="BR461" s="1311"/>
      <c r="BS461" s="1311"/>
      <c r="BT461" s="1311"/>
      <c r="BU461" s="1311"/>
      <c r="BV461" s="1311"/>
      <c r="BW461" s="1311"/>
      <c r="BX461" s="1311"/>
      <c r="BY461" s="1311"/>
      <c r="BZ461" s="1311"/>
      <c r="CA461" s="1311"/>
      <c r="CB461" s="1311"/>
      <c r="CC461" s="1311"/>
      <c r="CD461" s="1311"/>
      <c r="CE461" s="1311"/>
      <c r="CF461" s="1311"/>
    </row>
    <row r="462" spans="2:84" s="1344" customFormat="1">
      <c r="B462" s="1311"/>
      <c r="C462" s="1311"/>
      <c r="D462" s="1311"/>
      <c r="E462" s="1311"/>
      <c r="F462" s="1311"/>
      <c r="G462" s="1311"/>
      <c r="H462" s="1311"/>
      <c r="I462" s="1311"/>
      <c r="J462" s="1311"/>
      <c r="K462" s="1311"/>
      <c r="P462" s="204"/>
      <c r="Q462" s="1311"/>
      <c r="R462" s="1311"/>
      <c r="S462" s="1311"/>
      <c r="T462" s="1311"/>
      <c r="U462" s="1311"/>
      <c r="V462" s="1311"/>
      <c r="W462" s="1311"/>
      <c r="X462" s="1311"/>
      <c r="Y462" s="1311"/>
      <c r="Z462" s="1311"/>
      <c r="AA462" s="1311"/>
      <c r="AB462" s="1311"/>
      <c r="AC462" s="1311"/>
      <c r="AD462" s="1311"/>
      <c r="AE462" s="1311"/>
      <c r="AF462" s="1311"/>
      <c r="AG462" s="1311"/>
      <c r="AH462" s="1311"/>
      <c r="AI462" s="1311"/>
      <c r="AJ462" s="1311"/>
      <c r="AK462" s="1311"/>
      <c r="AL462" s="1311"/>
      <c r="AM462" s="1311"/>
      <c r="AN462" s="1311"/>
      <c r="AO462" s="1311"/>
      <c r="AP462" s="1311"/>
      <c r="AQ462" s="1311"/>
      <c r="AR462" s="1311"/>
      <c r="AS462" s="1311"/>
      <c r="AT462" s="1311"/>
      <c r="AU462" s="1311"/>
      <c r="AV462" s="1311"/>
      <c r="AW462" s="1311"/>
      <c r="AX462" s="1311"/>
      <c r="AY462" s="1311"/>
      <c r="AZ462" s="1311"/>
      <c r="BA462" s="1311"/>
      <c r="BB462" s="1311"/>
      <c r="BC462" s="1311"/>
      <c r="BD462" s="1311"/>
      <c r="BE462" s="1311"/>
      <c r="BF462" s="1311"/>
      <c r="BG462" s="1311"/>
      <c r="BH462" s="1311"/>
      <c r="BI462" s="1311"/>
      <c r="BJ462" s="1311"/>
      <c r="BK462" s="1311"/>
      <c r="BL462" s="1311"/>
      <c r="BM462" s="1311"/>
      <c r="BN462" s="1311"/>
      <c r="BO462" s="1311"/>
      <c r="BP462" s="1311"/>
      <c r="BQ462" s="1311"/>
      <c r="BR462" s="1311"/>
      <c r="BS462" s="1311"/>
      <c r="BT462" s="1311"/>
      <c r="BU462" s="1311"/>
      <c r="BV462" s="1311"/>
      <c r="BW462" s="1311"/>
      <c r="BX462" s="1311"/>
      <c r="BY462" s="1311"/>
      <c r="BZ462" s="1311"/>
      <c r="CA462" s="1311"/>
      <c r="CB462" s="1311"/>
      <c r="CC462" s="1311"/>
      <c r="CD462" s="1311"/>
      <c r="CE462" s="1311"/>
      <c r="CF462" s="1311"/>
    </row>
    <row r="463" spans="2:84" s="1344" customFormat="1">
      <c r="B463" s="1311"/>
      <c r="C463" s="1311"/>
      <c r="D463" s="1311"/>
      <c r="E463" s="1311"/>
      <c r="F463" s="1311"/>
      <c r="G463" s="1311"/>
      <c r="H463" s="1311"/>
      <c r="I463" s="1311"/>
      <c r="J463" s="1311"/>
      <c r="K463" s="1311"/>
      <c r="P463" s="204"/>
      <c r="Q463" s="1311"/>
      <c r="R463" s="1311"/>
      <c r="S463" s="1311"/>
      <c r="T463" s="1311"/>
      <c r="U463" s="1311"/>
      <c r="V463" s="1311"/>
      <c r="W463" s="1311"/>
      <c r="X463" s="1311"/>
      <c r="Y463" s="1311"/>
      <c r="Z463" s="1311"/>
      <c r="AA463" s="1311"/>
      <c r="AB463" s="1311"/>
      <c r="AC463" s="1311"/>
      <c r="AD463" s="1311"/>
      <c r="AE463" s="1311"/>
      <c r="AF463" s="1311"/>
      <c r="AG463" s="1311"/>
      <c r="AH463" s="1311"/>
      <c r="AI463" s="1311"/>
      <c r="AJ463" s="1311"/>
      <c r="AK463" s="1311"/>
      <c r="AL463" s="1311"/>
      <c r="AM463" s="1311"/>
      <c r="AN463" s="1311"/>
      <c r="AO463" s="1311"/>
      <c r="AP463" s="1311"/>
      <c r="AQ463" s="1311"/>
      <c r="AR463" s="1311"/>
      <c r="AS463" s="1311"/>
      <c r="AT463" s="1311"/>
      <c r="AU463" s="1311"/>
      <c r="AV463" s="1311"/>
      <c r="AW463" s="1311"/>
      <c r="AX463" s="1311"/>
      <c r="AY463" s="1311"/>
      <c r="AZ463" s="1311"/>
      <c r="BA463" s="1311"/>
      <c r="BB463" s="1311"/>
      <c r="BC463" s="1311"/>
      <c r="BD463" s="1311"/>
      <c r="BE463" s="1311"/>
      <c r="BF463" s="1311"/>
      <c r="BG463" s="1311"/>
      <c r="BH463" s="1311"/>
      <c r="BI463" s="1311"/>
      <c r="BJ463" s="1311"/>
      <c r="BK463" s="1311"/>
      <c r="BL463" s="1311"/>
      <c r="BM463" s="1311"/>
      <c r="BN463" s="1311"/>
      <c r="BO463" s="1311"/>
      <c r="BP463" s="1311"/>
      <c r="BQ463" s="1311"/>
      <c r="BR463" s="1311"/>
      <c r="BS463" s="1311"/>
      <c r="BT463" s="1311"/>
      <c r="BU463" s="1311"/>
      <c r="BV463" s="1311"/>
      <c r="BW463" s="1311"/>
      <c r="BX463" s="1311"/>
      <c r="BY463" s="1311"/>
      <c r="BZ463" s="1311"/>
      <c r="CA463" s="1311"/>
      <c r="CB463" s="1311"/>
      <c r="CC463" s="1311"/>
      <c r="CD463" s="1311"/>
      <c r="CE463" s="1311"/>
      <c r="CF463" s="1311"/>
    </row>
    <row r="464" spans="2:84" s="1344" customFormat="1">
      <c r="B464" s="1311"/>
      <c r="C464" s="1311"/>
      <c r="D464" s="1311"/>
      <c r="E464" s="1311"/>
      <c r="F464" s="1311"/>
      <c r="G464" s="1311"/>
      <c r="H464" s="1311"/>
      <c r="I464" s="1311"/>
      <c r="J464" s="1311"/>
      <c r="K464" s="1311"/>
      <c r="P464" s="204"/>
      <c r="Q464" s="1311"/>
      <c r="R464" s="1311"/>
      <c r="S464" s="1311"/>
      <c r="T464" s="1311"/>
      <c r="U464" s="1311"/>
      <c r="V464" s="1311"/>
      <c r="W464" s="1311"/>
      <c r="X464" s="1311"/>
      <c r="Y464" s="1311"/>
      <c r="Z464" s="1311"/>
      <c r="AA464" s="1311"/>
      <c r="AB464" s="1311"/>
      <c r="AC464" s="1311"/>
      <c r="AD464" s="1311"/>
      <c r="AE464" s="1311"/>
      <c r="AF464" s="1311"/>
      <c r="AG464" s="1311"/>
      <c r="AH464" s="1311"/>
      <c r="AI464" s="1311"/>
      <c r="AJ464" s="1311"/>
      <c r="AK464" s="1311"/>
      <c r="AL464" s="1311"/>
      <c r="AM464" s="1311"/>
      <c r="AN464" s="1311"/>
      <c r="AO464" s="1311"/>
      <c r="AP464" s="1311"/>
      <c r="AQ464" s="1311"/>
      <c r="AR464" s="1311"/>
      <c r="AS464" s="1311"/>
      <c r="AT464" s="1311"/>
      <c r="AU464" s="1311"/>
      <c r="AV464" s="1311"/>
      <c r="AW464" s="1311"/>
      <c r="AX464" s="1311"/>
      <c r="AY464" s="1311"/>
      <c r="AZ464" s="1311"/>
      <c r="BA464" s="1311"/>
      <c r="BB464" s="1311"/>
      <c r="BC464" s="1311"/>
      <c r="BD464" s="1311"/>
      <c r="BE464" s="1311"/>
      <c r="BF464" s="1311"/>
      <c r="BG464" s="1311"/>
      <c r="BH464" s="1311"/>
      <c r="BI464" s="1311"/>
      <c r="BJ464" s="1311"/>
      <c r="BK464" s="1311"/>
      <c r="BL464" s="1311"/>
      <c r="BM464" s="1311"/>
      <c r="BN464" s="1311"/>
      <c r="BO464" s="1311"/>
      <c r="BP464" s="1311"/>
      <c r="BQ464" s="1311"/>
      <c r="BR464" s="1311"/>
      <c r="BS464" s="1311"/>
      <c r="BT464" s="1311"/>
      <c r="BU464" s="1311"/>
      <c r="BV464" s="1311"/>
      <c r="BW464" s="1311"/>
      <c r="BX464" s="1311"/>
      <c r="BY464" s="1311"/>
      <c r="BZ464" s="1311"/>
      <c r="CA464" s="1311"/>
      <c r="CB464" s="1311"/>
      <c r="CC464" s="1311"/>
      <c r="CD464" s="1311"/>
      <c r="CE464" s="1311"/>
      <c r="CF464" s="1311"/>
    </row>
    <row r="465" spans="2:84" s="1344" customFormat="1">
      <c r="B465" s="1311"/>
      <c r="C465" s="1311"/>
      <c r="D465" s="1311"/>
      <c r="E465" s="1311"/>
      <c r="F465" s="1311"/>
      <c r="G465" s="1311"/>
      <c r="H465" s="1311"/>
      <c r="I465" s="1311"/>
      <c r="J465" s="1311"/>
      <c r="K465" s="1311"/>
      <c r="P465" s="204"/>
      <c r="Q465" s="1311"/>
      <c r="R465" s="1311"/>
      <c r="S465" s="1311"/>
      <c r="T465" s="1311"/>
      <c r="U465" s="1311"/>
      <c r="V465" s="1311"/>
      <c r="W465" s="1311"/>
      <c r="X465" s="1311"/>
      <c r="Y465" s="1311"/>
      <c r="Z465" s="1311"/>
      <c r="AA465" s="1311"/>
      <c r="AB465" s="1311"/>
      <c r="AC465" s="1311"/>
      <c r="AD465" s="1311"/>
      <c r="AE465" s="1311"/>
      <c r="AF465" s="1311"/>
      <c r="AG465" s="1311"/>
      <c r="AH465" s="1311"/>
      <c r="AI465" s="1311"/>
      <c r="AJ465" s="1311"/>
      <c r="AK465" s="1311"/>
      <c r="AL465" s="1311"/>
      <c r="AM465" s="1311"/>
      <c r="AN465" s="1311"/>
      <c r="AO465" s="1311"/>
      <c r="AP465" s="1311"/>
      <c r="AQ465" s="1311"/>
      <c r="AR465" s="1311"/>
      <c r="AS465" s="1311"/>
      <c r="AT465" s="1311"/>
      <c r="AU465" s="1311"/>
      <c r="AV465" s="1311"/>
      <c r="AW465" s="1311"/>
      <c r="AX465" s="1311"/>
      <c r="AY465" s="1311"/>
      <c r="AZ465" s="1311"/>
      <c r="BA465" s="1311"/>
      <c r="BB465" s="1311"/>
      <c r="BC465" s="1311"/>
      <c r="BD465" s="1311"/>
      <c r="BE465" s="1311"/>
      <c r="BF465" s="1311"/>
      <c r="BG465" s="1311"/>
      <c r="BH465" s="1311"/>
      <c r="BI465" s="1311"/>
      <c r="BJ465" s="1311"/>
      <c r="BK465" s="1311"/>
      <c r="BL465" s="1311"/>
      <c r="BM465" s="1311"/>
      <c r="BN465" s="1311"/>
      <c r="BO465" s="1311"/>
      <c r="BP465" s="1311"/>
      <c r="BQ465" s="1311"/>
      <c r="BR465" s="1311"/>
      <c r="BS465" s="1311"/>
      <c r="BT465" s="1311"/>
      <c r="BU465" s="1311"/>
      <c r="BV465" s="1311"/>
      <c r="BW465" s="1311"/>
      <c r="BX465" s="1311"/>
      <c r="BY465" s="1311"/>
      <c r="BZ465" s="1311"/>
      <c r="CA465" s="1311"/>
      <c r="CB465" s="1311"/>
      <c r="CC465" s="1311"/>
      <c r="CD465" s="1311"/>
      <c r="CE465" s="1311"/>
      <c r="CF465" s="1311"/>
    </row>
    <row r="466" spans="2:84" s="1344" customFormat="1">
      <c r="B466" s="1311"/>
      <c r="C466" s="1311"/>
      <c r="D466" s="1311"/>
      <c r="E466" s="1311"/>
      <c r="F466" s="1311"/>
      <c r="G466" s="1311"/>
      <c r="H466" s="1311"/>
      <c r="I466" s="1311"/>
      <c r="J466" s="1311"/>
      <c r="K466" s="1311"/>
      <c r="P466" s="204"/>
      <c r="Q466" s="1311"/>
      <c r="R466" s="1311"/>
      <c r="S466" s="1311"/>
      <c r="T466" s="1311"/>
      <c r="U466" s="1311"/>
      <c r="V466" s="1311"/>
      <c r="W466" s="1311"/>
      <c r="X466" s="1311"/>
      <c r="Y466" s="1311"/>
      <c r="Z466" s="1311"/>
      <c r="AA466" s="1311"/>
      <c r="AB466" s="1311"/>
      <c r="AC466" s="1311"/>
      <c r="AD466" s="1311"/>
      <c r="AE466" s="1311"/>
      <c r="AF466" s="1311"/>
      <c r="AG466" s="1311"/>
      <c r="AH466" s="1311"/>
      <c r="AI466" s="1311"/>
      <c r="AJ466" s="1311"/>
      <c r="AK466" s="1311"/>
      <c r="AL466" s="1311"/>
      <c r="AM466" s="1311"/>
      <c r="AN466" s="1311"/>
      <c r="AO466" s="1311"/>
      <c r="AP466" s="1311"/>
      <c r="AQ466" s="1311"/>
      <c r="AR466" s="1311"/>
      <c r="AS466" s="1311"/>
      <c r="AT466" s="1311"/>
      <c r="AU466" s="1311"/>
      <c r="AV466" s="1311"/>
      <c r="AW466" s="1311"/>
      <c r="AX466" s="1311"/>
      <c r="AY466" s="1311"/>
      <c r="AZ466" s="1311"/>
      <c r="BA466" s="1311"/>
      <c r="BB466" s="1311"/>
      <c r="BC466" s="1311"/>
      <c r="BD466" s="1311"/>
      <c r="BE466" s="1311"/>
      <c r="BF466" s="1311"/>
      <c r="BG466" s="1311"/>
      <c r="BH466" s="1311"/>
      <c r="BI466" s="1311"/>
      <c r="BJ466" s="1311"/>
      <c r="BK466" s="1311"/>
      <c r="BL466" s="1311"/>
      <c r="BM466" s="1311"/>
      <c r="BN466" s="1311"/>
      <c r="BO466" s="1311"/>
      <c r="BP466" s="1311"/>
      <c r="BQ466" s="1311"/>
      <c r="BR466" s="1311"/>
      <c r="BS466" s="1311"/>
      <c r="BT466" s="1311"/>
      <c r="BU466" s="1311"/>
      <c r="BV466" s="1311"/>
      <c r="BW466" s="1311"/>
      <c r="BX466" s="1311"/>
      <c r="BY466" s="1311"/>
      <c r="BZ466" s="1311"/>
      <c r="CA466" s="1311"/>
      <c r="CB466" s="1311"/>
      <c r="CC466" s="1311"/>
      <c r="CD466" s="1311"/>
      <c r="CE466" s="1311"/>
      <c r="CF466" s="1311"/>
    </row>
    <row r="467" spans="2:84" s="1344" customFormat="1">
      <c r="B467" s="1311"/>
      <c r="C467" s="1311"/>
      <c r="D467" s="1311"/>
      <c r="E467" s="1311"/>
      <c r="F467" s="1311"/>
      <c r="G467" s="1311"/>
      <c r="H467" s="1311"/>
      <c r="I467" s="1311"/>
      <c r="J467" s="1311"/>
      <c r="K467" s="1311"/>
      <c r="P467" s="204"/>
      <c r="Q467" s="1311"/>
      <c r="R467" s="1311"/>
      <c r="S467" s="1311"/>
      <c r="T467" s="1311"/>
      <c r="U467" s="1311"/>
      <c r="V467" s="1311"/>
      <c r="W467" s="1311"/>
      <c r="X467" s="1311"/>
      <c r="Y467" s="1311"/>
      <c r="Z467" s="1311"/>
      <c r="AA467" s="1311"/>
      <c r="AB467" s="1311"/>
      <c r="AC467" s="1311"/>
      <c r="AD467" s="1311"/>
      <c r="AE467" s="1311"/>
      <c r="AF467" s="1311"/>
      <c r="AG467" s="1311"/>
      <c r="AH467" s="1311"/>
      <c r="AI467" s="1311"/>
      <c r="AJ467" s="1311"/>
      <c r="AK467" s="1311"/>
      <c r="AL467" s="1311"/>
      <c r="AM467" s="1311"/>
      <c r="AN467" s="1311"/>
      <c r="AO467" s="1311"/>
      <c r="AP467" s="1311"/>
      <c r="AQ467" s="1311"/>
      <c r="AR467" s="1311"/>
      <c r="AS467" s="1311"/>
      <c r="AT467" s="1311"/>
      <c r="AU467" s="1311"/>
      <c r="AV467" s="1311"/>
      <c r="AW467" s="1311"/>
      <c r="AX467" s="1311"/>
      <c r="AY467" s="1311"/>
      <c r="AZ467" s="1311"/>
      <c r="BA467" s="1311"/>
      <c r="BB467" s="1311"/>
      <c r="BC467" s="1311"/>
      <c r="BD467" s="1311"/>
      <c r="BE467" s="1311"/>
      <c r="BF467" s="1311"/>
      <c r="BG467" s="1311"/>
      <c r="BH467" s="1311"/>
      <c r="BI467" s="1311"/>
      <c r="BJ467" s="1311"/>
      <c r="BK467" s="1311"/>
      <c r="BL467" s="1311"/>
      <c r="BM467" s="1311"/>
      <c r="BN467" s="1311"/>
      <c r="BO467" s="1311"/>
      <c r="BP467" s="1311"/>
      <c r="BQ467" s="1311"/>
      <c r="BR467" s="1311"/>
      <c r="BS467" s="1311"/>
      <c r="BT467" s="1311"/>
      <c r="BU467" s="1311"/>
      <c r="BV467" s="1311"/>
      <c r="BW467" s="1311"/>
      <c r="BX467" s="1311"/>
      <c r="BY467" s="1311"/>
      <c r="BZ467" s="1311"/>
      <c r="CA467" s="1311"/>
      <c r="CB467" s="1311"/>
      <c r="CC467" s="1311"/>
      <c r="CD467" s="1311"/>
      <c r="CE467" s="1311"/>
      <c r="CF467" s="1311"/>
    </row>
    <row r="468" spans="2:84" s="1344" customFormat="1">
      <c r="B468" s="1311"/>
      <c r="C468" s="1311"/>
      <c r="D468" s="1311"/>
      <c r="E468" s="1311"/>
      <c r="F468" s="1311"/>
      <c r="G468" s="1311"/>
      <c r="H468" s="1311"/>
      <c r="I468" s="1311"/>
      <c r="J468" s="1311"/>
      <c r="K468" s="1311"/>
      <c r="P468" s="204"/>
      <c r="Q468" s="1311"/>
      <c r="R468" s="1311"/>
      <c r="S468" s="1311"/>
      <c r="T468" s="1311"/>
      <c r="U468" s="1311"/>
      <c r="V468" s="1311"/>
      <c r="W468" s="1311"/>
      <c r="X468" s="1311"/>
      <c r="Y468" s="1311"/>
      <c r="Z468" s="1311"/>
      <c r="AA468" s="1311"/>
      <c r="AB468" s="1311"/>
      <c r="AC468" s="1311"/>
      <c r="AD468" s="1311"/>
      <c r="AE468" s="1311"/>
      <c r="AF468" s="1311"/>
      <c r="AG468" s="1311"/>
      <c r="AH468" s="1311"/>
      <c r="AI468" s="1311"/>
      <c r="AJ468" s="1311"/>
      <c r="AK468" s="1311"/>
      <c r="AL468" s="1311"/>
      <c r="AM468" s="1311"/>
      <c r="AN468" s="1311"/>
      <c r="AO468" s="1311"/>
      <c r="AP468" s="1311"/>
      <c r="AQ468" s="1311"/>
      <c r="AR468" s="1311"/>
      <c r="AS468" s="1311"/>
      <c r="AT468" s="1311"/>
      <c r="AU468" s="1311"/>
      <c r="AV468" s="1311"/>
      <c r="AW468" s="1311"/>
      <c r="AX468" s="1311"/>
      <c r="AY468" s="1311"/>
      <c r="AZ468" s="1311"/>
      <c r="BA468" s="1311"/>
      <c r="BB468" s="1311"/>
      <c r="BC468" s="1311"/>
      <c r="BD468" s="1311"/>
      <c r="BE468" s="1311"/>
      <c r="BF468" s="1311"/>
      <c r="BG468" s="1311"/>
      <c r="BH468" s="1311"/>
      <c r="BI468" s="1311"/>
      <c r="BJ468" s="1311"/>
      <c r="BK468" s="1311"/>
      <c r="BL468" s="1311"/>
      <c r="BM468" s="1311"/>
      <c r="BN468" s="1311"/>
      <c r="BO468" s="1311"/>
      <c r="BP468" s="1311"/>
      <c r="BQ468" s="1311"/>
      <c r="BR468" s="1311"/>
      <c r="BS468" s="1311"/>
      <c r="BT468" s="1311"/>
      <c r="BU468" s="1311"/>
      <c r="BV468" s="1311"/>
      <c r="BW468" s="1311"/>
      <c r="BX468" s="1311"/>
      <c r="BY468" s="1311"/>
      <c r="BZ468" s="1311"/>
      <c r="CA468" s="1311"/>
      <c r="CB468" s="1311"/>
      <c r="CC468" s="1311"/>
      <c r="CD468" s="1311"/>
      <c r="CE468" s="1311"/>
      <c r="CF468" s="1311"/>
    </row>
    <row r="469" spans="2:84" s="1344" customFormat="1">
      <c r="B469" s="1311"/>
      <c r="C469" s="1311"/>
      <c r="D469" s="1311"/>
      <c r="E469" s="1311"/>
      <c r="F469" s="1311"/>
      <c r="G469" s="1311"/>
      <c r="H469" s="1311"/>
      <c r="I469" s="1311"/>
      <c r="J469" s="1311"/>
      <c r="K469" s="1311"/>
      <c r="P469" s="204"/>
      <c r="Q469" s="1311"/>
      <c r="R469" s="1311"/>
      <c r="S469" s="1311"/>
      <c r="T469" s="1311"/>
      <c r="U469" s="1311"/>
      <c r="V469" s="1311"/>
      <c r="W469" s="1311"/>
      <c r="X469" s="1311"/>
      <c r="Y469" s="1311"/>
      <c r="Z469" s="1311"/>
      <c r="AA469" s="1311"/>
      <c r="AB469" s="1311"/>
      <c r="AC469" s="1311"/>
      <c r="AD469" s="1311"/>
      <c r="AE469" s="1311"/>
      <c r="AF469" s="1311"/>
      <c r="AG469" s="1311"/>
      <c r="AH469" s="1311"/>
      <c r="AI469" s="1311"/>
      <c r="AJ469" s="1311"/>
      <c r="AK469" s="1311"/>
      <c r="AL469" s="1311"/>
      <c r="AM469" s="1311"/>
      <c r="AN469" s="1311"/>
      <c r="AO469" s="1311"/>
      <c r="AP469" s="1311"/>
      <c r="AQ469" s="1311"/>
      <c r="AR469" s="1311"/>
      <c r="AS469" s="1311"/>
      <c r="AT469" s="1311"/>
      <c r="AU469" s="1311"/>
      <c r="AV469" s="1311"/>
      <c r="AW469" s="1311"/>
      <c r="AX469" s="1311"/>
      <c r="AY469" s="1311"/>
      <c r="AZ469" s="1311"/>
      <c r="BA469" s="1311"/>
      <c r="BB469" s="1311"/>
      <c r="BC469" s="1311"/>
      <c r="BD469" s="1311"/>
      <c r="BE469" s="1311"/>
      <c r="BF469" s="1311"/>
      <c r="BG469" s="1311"/>
      <c r="BH469" s="1311"/>
      <c r="BI469" s="1311"/>
      <c r="BJ469" s="1311"/>
      <c r="BK469" s="1311"/>
      <c r="BL469" s="1311"/>
      <c r="BM469" s="1311"/>
      <c r="BN469" s="1311"/>
      <c r="BO469" s="1311"/>
      <c r="BP469" s="1311"/>
      <c r="BQ469" s="1311"/>
      <c r="BR469" s="1311"/>
      <c r="BS469" s="1311"/>
      <c r="BT469" s="1311"/>
      <c r="BU469" s="1311"/>
      <c r="BV469" s="1311"/>
      <c r="BW469" s="1311"/>
      <c r="BX469" s="1311"/>
      <c r="BY469" s="1311"/>
      <c r="BZ469" s="1311"/>
      <c r="CA469" s="1311"/>
      <c r="CB469" s="1311"/>
      <c r="CC469" s="1311"/>
      <c r="CD469" s="1311"/>
      <c r="CE469" s="1311"/>
      <c r="CF469" s="1311"/>
    </row>
    <row r="470" spans="2:84" s="1344" customFormat="1">
      <c r="B470" s="1311"/>
      <c r="C470" s="1311"/>
      <c r="D470" s="1311"/>
      <c r="E470" s="1311"/>
      <c r="F470" s="1311"/>
      <c r="G470" s="1311"/>
      <c r="H470" s="1311"/>
      <c r="I470" s="1311"/>
      <c r="J470" s="1311"/>
      <c r="K470" s="1311"/>
      <c r="P470" s="204"/>
      <c r="Q470" s="1311"/>
      <c r="R470" s="1311"/>
      <c r="S470" s="1311"/>
      <c r="T470" s="1311"/>
      <c r="U470" s="1311"/>
      <c r="V470" s="1311"/>
      <c r="W470" s="1311"/>
      <c r="X470" s="1311"/>
      <c r="Y470" s="1311"/>
      <c r="Z470" s="1311"/>
      <c r="AA470" s="1311"/>
      <c r="AB470" s="1311"/>
      <c r="AC470" s="1311"/>
      <c r="AD470" s="1311"/>
      <c r="AE470" s="1311"/>
      <c r="AF470" s="1311"/>
      <c r="AG470" s="1311"/>
      <c r="AH470" s="1311"/>
      <c r="AI470" s="1311"/>
      <c r="AJ470" s="1311"/>
      <c r="AK470" s="1311"/>
      <c r="AL470" s="1311"/>
      <c r="AM470" s="1311"/>
      <c r="AN470" s="1311"/>
      <c r="AO470" s="1311"/>
      <c r="AP470" s="1311"/>
      <c r="AQ470" s="1311"/>
      <c r="AR470" s="1311"/>
      <c r="AS470" s="1311"/>
      <c r="AT470" s="1311"/>
      <c r="AU470" s="1311"/>
      <c r="AV470" s="1311"/>
      <c r="AW470" s="1311"/>
      <c r="AX470" s="1311"/>
      <c r="AY470" s="1311"/>
      <c r="AZ470" s="1311"/>
      <c r="BA470" s="1311"/>
      <c r="BB470" s="1311"/>
      <c r="BC470" s="1311"/>
      <c r="BD470" s="1311"/>
      <c r="BE470" s="1311"/>
      <c r="BF470" s="1311"/>
      <c r="BG470" s="1311"/>
      <c r="BH470" s="1311"/>
      <c r="BI470" s="1311"/>
      <c r="BJ470" s="1311"/>
      <c r="BK470" s="1311"/>
      <c r="BL470" s="1311"/>
      <c r="BM470" s="1311"/>
      <c r="BN470" s="1311"/>
      <c r="BO470" s="1311"/>
      <c r="BP470" s="1311"/>
      <c r="BQ470" s="1311"/>
      <c r="BR470" s="1311"/>
      <c r="BS470" s="1311"/>
      <c r="BT470" s="1311"/>
      <c r="BU470" s="1311"/>
      <c r="BV470" s="1311"/>
      <c r="BW470" s="1311"/>
      <c r="BX470" s="1311"/>
      <c r="BY470" s="1311"/>
      <c r="BZ470" s="1311"/>
      <c r="CA470" s="1311"/>
      <c r="CB470" s="1311"/>
      <c r="CC470" s="1311"/>
      <c r="CD470" s="1311"/>
      <c r="CE470" s="1311"/>
      <c r="CF470" s="1311"/>
    </row>
    <row r="471" spans="2:84" s="1344" customFormat="1">
      <c r="B471" s="1311"/>
      <c r="C471" s="1311"/>
      <c r="D471" s="1311"/>
      <c r="E471" s="1311"/>
      <c r="F471" s="1311"/>
      <c r="G471" s="1311"/>
      <c r="H471" s="1311"/>
      <c r="I471" s="1311"/>
      <c r="J471" s="1311"/>
      <c r="K471" s="1311"/>
      <c r="P471" s="204"/>
      <c r="Q471" s="1311"/>
      <c r="R471" s="1311"/>
      <c r="S471" s="1311"/>
      <c r="T471" s="1311"/>
      <c r="U471" s="1311"/>
      <c r="V471" s="1311"/>
      <c r="W471" s="1311"/>
      <c r="X471" s="1311"/>
      <c r="Y471" s="1311"/>
      <c r="Z471" s="1311"/>
      <c r="AA471" s="1311"/>
      <c r="AB471" s="1311"/>
      <c r="AC471" s="1311"/>
      <c r="AD471" s="1311"/>
      <c r="AE471" s="1311"/>
      <c r="AF471" s="1311"/>
      <c r="AG471" s="1311"/>
      <c r="AH471" s="1311"/>
      <c r="AI471" s="1311"/>
      <c r="AJ471" s="1311"/>
      <c r="AK471" s="1311"/>
      <c r="AL471" s="1311"/>
      <c r="AM471" s="1311"/>
      <c r="AN471" s="1311"/>
      <c r="AO471" s="1311"/>
      <c r="AP471" s="1311"/>
      <c r="AQ471" s="1311"/>
      <c r="AR471" s="1311"/>
      <c r="AS471" s="1311"/>
      <c r="AT471" s="1311"/>
      <c r="AU471" s="1311"/>
      <c r="AV471" s="1311"/>
      <c r="AW471" s="1311"/>
      <c r="AX471" s="1311"/>
      <c r="AY471" s="1311"/>
      <c r="AZ471" s="1311"/>
      <c r="BA471" s="1311"/>
      <c r="BB471" s="1311"/>
      <c r="BC471" s="1311"/>
      <c r="BD471" s="1311"/>
      <c r="BE471" s="1311"/>
      <c r="BF471" s="1311"/>
      <c r="BG471" s="1311"/>
      <c r="BH471" s="1311"/>
      <c r="BI471" s="1311"/>
      <c r="BJ471" s="1311"/>
      <c r="BK471" s="1311"/>
      <c r="BL471" s="1311"/>
      <c r="BM471" s="1311"/>
      <c r="BN471" s="1311"/>
      <c r="BO471" s="1311"/>
      <c r="BP471" s="1311"/>
      <c r="BQ471" s="1311"/>
      <c r="BR471" s="1311"/>
      <c r="BS471" s="1311"/>
      <c r="BT471" s="1311"/>
      <c r="BU471" s="1311"/>
      <c r="BV471" s="1311"/>
      <c r="BW471" s="1311"/>
      <c r="BX471" s="1311"/>
      <c r="BY471" s="1311"/>
      <c r="BZ471" s="1311"/>
      <c r="CA471" s="1311"/>
      <c r="CB471" s="1311"/>
      <c r="CC471" s="1311"/>
      <c r="CD471" s="1311"/>
      <c r="CE471" s="1311"/>
      <c r="CF471" s="1311"/>
    </row>
    <row r="472" spans="2:84" s="1344" customFormat="1">
      <c r="B472" s="1311"/>
      <c r="C472" s="1311"/>
      <c r="D472" s="1311"/>
      <c r="E472" s="1311"/>
      <c r="F472" s="1311"/>
      <c r="G472" s="1311"/>
      <c r="H472" s="1311"/>
      <c r="I472" s="1311"/>
      <c r="J472" s="1311"/>
      <c r="K472" s="1311"/>
      <c r="P472" s="204"/>
      <c r="Q472" s="1311"/>
      <c r="R472" s="1311"/>
      <c r="S472" s="1311"/>
      <c r="T472" s="1311"/>
      <c r="U472" s="1311"/>
      <c r="V472" s="1311"/>
      <c r="W472" s="1311"/>
      <c r="X472" s="1311"/>
      <c r="Y472" s="1311"/>
      <c r="Z472" s="1311"/>
      <c r="AA472" s="1311"/>
      <c r="AB472" s="1311"/>
      <c r="AC472" s="1311"/>
      <c r="AD472" s="1311"/>
      <c r="AE472" s="1311"/>
      <c r="AF472" s="1311"/>
      <c r="AG472" s="1311"/>
      <c r="AH472" s="1311"/>
      <c r="AI472" s="1311"/>
      <c r="AJ472" s="1311"/>
      <c r="AK472" s="1311"/>
      <c r="AL472" s="1311"/>
      <c r="AM472" s="1311"/>
      <c r="AN472" s="1311"/>
      <c r="AO472" s="1311"/>
      <c r="AP472" s="1311"/>
      <c r="AQ472" s="1311"/>
      <c r="AR472" s="1311"/>
      <c r="AS472" s="1311"/>
      <c r="AT472" s="1311"/>
      <c r="AU472" s="1311"/>
      <c r="AV472" s="1311"/>
      <c r="AW472" s="1311"/>
      <c r="AX472" s="1311"/>
      <c r="AY472" s="1311"/>
      <c r="AZ472" s="1311"/>
      <c r="BA472" s="1311"/>
      <c r="BB472" s="1311"/>
      <c r="BC472" s="1311"/>
      <c r="BD472" s="1311"/>
      <c r="BE472" s="1311"/>
      <c r="BF472" s="1311"/>
      <c r="BG472" s="1311"/>
      <c r="BH472" s="1311"/>
      <c r="BI472" s="1311"/>
      <c r="BJ472" s="1311"/>
      <c r="BK472" s="1311"/>
      <c r="BL472" s="1311"/>
      <c r="BM472" s="1311"/>
      <c r="BN472" s="1311"/>
      <c r="BO472" s="1311"/>
      <c r="BP472" s="1311"/>
      <c r="BQ472" s="1311"/>
      <c r="BR472" s="1311"/>
      <c r="BS472" s="1311"/>
      <c r="BT472" s="1311"/>
      <c r="BU472" s="1311"/>
      <c r="BV472" s="1311"/>
      <c r="BW472" s="1311"/>
      <c r="BX472" s="1311"/>
      <c r="BY472" s="1311"/>
      <c r="BZ472" s="1311"/>
      <c r="CA472" s="1311"/>
      <c r="CB472" s="1311"/>
      <c r="CC472" s="1311"/>
      <c r="CD472" s="1311"/>
      <c r="CE472" s="1311"/>
      <c r="CF472" s="1311"/>
    </row>
    <row r="473" spans="2:84" s="1344" customFormat="1">
      <c r="B473" s="1311"/>
      <c r="C473" s="1311"/>
      <c r="D473" s="1311"/>
      <c r="E473" s="1311"/>
      <c r="F473" s="1311"/>
      <c r="G473" s="1311"/>
      <c r="H473" s="1311"/>
      <c r="I473" s="1311"/>
      <c r="J473" s="1311"/>
      <c r="K473" s="1311"/>
      <c r="P473" s="204"/>
      <c r="Q473" s="1311"/>
      <c r="R473" s="1311"/>
      <c r="S473" s="1311"/>
      <c r="T473" s="1311"/>
      <c r="U473" s="1311"/>
      <c r="V473" s="1311"/>
      <c r="W473" s="1311"/>
      <c r="X473" s="1311"/>
      <c r="Y473" s="1311"/>
      <c r="Z473" s="1311"/>
      <c r="AA473" s="1311"/>
      <c r="AB473" s="1311"/>
      <c r="AC473" s="1311"/>
      <c r="AD473" s="1311"/>
      <c r="AE473" s="1311"/>
      <c r="AF473" s="1311"/>
      <c r="AG473" s="1311"/>
      <c r="AH473" s="1311"/>
      <c r="AI473" s="1311"/>
      <c r="AJ473" s="1311"/>
      <c r="AK473" s="1311"/>
      <c r="AL473" s="1311"/>
      <c r="AM473" s="1311"/>
      <c r="AN473" s="1311"/>
      <c r="AO473" s="1311"/>
      <c r="AP473" s="1311"/>
      <c r="AQ473" s="1311"/>
      <c r="AR473" s="1311"/>
      <c r="AS473" s="1311"/>
      <c r="AT473" s="1311"/>
      <c r="AU473" s="1311"/>
      <c r="AV473" s="1311"/>
      <c r="AW473" s="1311"/>
      <c r="AX473" s="1311"/>
      <c r="AY473" s="1311"/>
      <c r="AZ473" s="1311"/>
      <c r="BA473" s="1311"/>
      <c r="BB473" s="1311"/>
      <c r="BC473" s="1311"/>
      <c r="BD473" s="1311"/>
      <c r="BE473" s="1311"/>
      <c r="BF473" s="1311"/>
      <c r="BG473" s="1311"/>
      <c r="BH473" s="1311"/>
      <c r="BI473" s="1311"/>
      <c r="BJ473" s="1311"/>
      <c r="BK473" s="1311"/>
      <c r="BL473" s="1311"/>
      <c r="BM473" s="1311"/>
      <c r="BN473" s="1311"/>
      <c r="BO473" s="1311"/>
      <c r="BP473" s="1311"/>
      <c r="BQ473" s="1311"/>
      <c r="BR473" s="1311"/>
      <c r="BS473" s="1311"/>
      <c r="BT473" s="1311"/>
      <c r="BU473" s="1311"/>
      <c r="BV473" s="1311"/>
      <c r="BW473" s="1311"/>
      <c r="BX473" s="1311"/>
      <c r="BY473" s="1311"/>
      <c r="BZ473" s="1311"/>
      <c r="CA473" s="1311"/>
      <c r="CB473" s="1311"/>
      <c r="CC473" s="1311"/>
      <c r="CD473" s="1311"/>
      <c r="CE473" s="1311"/>
      <c r="CF473" s="1311"/>
    </row>
    <row r="474" spans="2:84" s="1344" customFormat="1">
      <c r="B474" s="1311"/>
      <c r="C474" s="1311"/>
      <c r="D474" s="1311"/>
      <c r="E474" s="1311"/>
      <c r="F474" s="1311"/>
      <c r="G474" s="1311"/>
      <c r="H474" s="1311"/>
      <c r="I474" s="1311"/>
      <c r="J474" s="1311"/>
      <c r="K474" s="1311"/>
      <c r="P474" s="204"/>
      <c r="Q474" s="1311"/>
      <c r="R474" s="1311"/>
      <c r="S474" s="1311"/>
      <c r="T474" s="1311"/>
      <c r="U474" s="1311"/>
      <c r="V474" s="1311"/>
      <c r="W474" s="1311"/>
      <c r="X474" s="1311"/>
      <c r="Y474" s="1311"/>
      <c r="Z474" s="1311"/>
      <c r="AA474" s="1311"/>
      <c r="AB474" s="1311"/>
      <c r="AC474" s="1311"/>
      <c r="AD474" s="1311"/>
      <c r="AE474" s="1311"/>
      <c r="AF474" s="1311"/>
      <c r="AG474" s="1311"/>
      <c r="AH474" s="1311"/>
      <c r="AI474" s="1311"/>
      <c r="AJ474" s="1311"/>
      <c r="AK474" s="1311"/>
      <c r="AL474" s="1311"/>
      <c r="AM474" s="1311"/>
      <c r="AN474" s="1311"/>
      <c r="AO474" s="1311"/>
      <c r="AP474" s="1311"/>
      <c r="AQ474" s="1311"/>
      <c r="AR474" s="1311"/>
      <c r="AS474" s="1311"/>
      <c r="AT474" s="1311"/>
      <c r="AU474" s="1311"/>
      <c r="AV474" s="1311"/>
      <c r="AW474" s="1311"/>
      <c r="AX474" s="1311"/>
      <c r="AY474" s="1311"/>
      <c r="AZ474" s="1311"/>
      <c r="BA474" s="1311"/>
      <c r="BB474" s="1311"/>
      <c r="BC474" s="1311"/>
      <c r="BD474" s="1311"/>
      <c r="BE474" s="1311"/>
      <c r="BF474" s="1311"/>
      <c r="BG474" s="1311"/>
      <c r="BH474" s="1311"/>
      <c r="BI474" s="1311"/>
      <c r="BJ474" s="1311"/>
      <c r="BK474" s="1311"/>
      <c r="BL474" s="1311"/>
      <c r="BM474" s="1311"/>
      <c r="BN474" s="1311"/>
      <c r="BO474" s="1311"/>
      <c r="BP474" s="1311"/>
      <c r="BQ474" s="1311"/>
      <c r="BR474" s="1311"/>
      <c r="BS474" s="1311"/>
      <c r="BT474" s="1311"/>
      <c r="BU474" s="1311"/>
      <c r="BV474" s="1311"/>
      <c r="BW474" s="1311"/>
      <c r="BX474" s="1311"/>
      <c r="BY474" s="1311"/>
      <c r="BZ474" s="1311"/>
      <c r="CA474" s="1311"/>
      <c r="CB474" s="1311"/>
      <c r="CC474" s="1311"/>
      <c r="CD474" s="1311"/>
      <c r="CE474" s="1311"/>
      <c r="CF474" s="1311"/>
    </row>
    <row r="475" spans="2:84" s="1344" customFormat="1">
      <c r="B475" s="1311"/>
      <c r="C475" s="1311"/>
      <c r="D475" s="1311"/>
      <c r="E475" s="1311"/>
      <c r="F475" s="1311"/>
      <c r="G475" s="1311"/>
      <c r="H475" s="1311"/>
      <c r="I475" s="1311"/>
      <c r="J475" s="1311"/>
      <c r="K475" s="1311"/>
      <c r="P475" s="204"/>
      <c r="Q475" s="1311"/>
      <c r="R475" s="1311"/>
      <c r="S475" s="1311"/>
      <c r="T475" s="1311"/>
      <c r="U475" s="1311"/>
      <c r="V475" s="1311"/>
      <c r="W475" s="1311"/>
      <c r="X475" s="1311"/>
      <c r="Y475" s="1311"/>
      <c r="Z475" s="1311"/>
      <c r="AA475" s="1311"/>
      <c r="AB475" s="1311"/>
      <c r="AC475" s="1311"/>
      <c r="AD475" s="1311"/>
      <c r="AE475" s="1311"/>
      <c r="AF475" s="1311"/>
      <c r="AG475" s="1311"/>
      <c r="AH475" s="1311"/>
      <c r="AI475" s="1311"/>
      <c r="AJ475" s="1311"/>
      <c r="AK475" s="1311"/>
      <c r="AL475" s="1311"/>
      <c r="AM475" s="1311"/>
      <c r="AN475" s="1311"/>
      <c r="AO475" s="1311"/>
      <c r="AP475" s="1311"/>
      <c r="AQ475" s="1311"/>
      <c r="AR475" s="1311"/>
      <c r="AS475" s="1311"/>
      <c r="AT475" s="1311"/>
      <c r="AU475" s="1311"/>
      <c r="AV475" s="1311"/>
      <c r="AW475" s="1311"/>
      <c r="AX475" s="1311"/>
      <c r="AY475" s="1311"/>
      <c r="AZ475" s="1311"/>
      <c r="BA475" s="1311"/>
      <c r="BB475" s="1311"/>
      <c r="BC475" s="1311"/>
      <c r="BD475" s="1311"/>
      <c r="BE475" s="1311"/>
      <c r="BF475" s="1311"/>
      <c r="BG475" s="1311"/>
      <c r="BH475" s="1311"/>
      <c r="BI475" s="1311"/>
      <c r="BJ475" s="1311"/>
      <c r="BK475" s="1311"/>
      <c r="BL475" s="1311"/>
      <c r="BM475" s="1311"/>
      <c r="BN475" s="1311"/>
      <c r="BO475" s="1311"/>
      <c r="BP475" s="1311"/>
      <c r="BQ475" s="1311"/>
      <c r="BR475" s="1311"/>
      <c r="BS475" s="1311"/>
      <c r="BT475" s="1311"/>
      <c r="BU475" s="1311"/>
      <c r="BV475" s="1311"/>
      <c r="BW475" s="1311"/>
      <c r="BX475" s="1311"/>
      <c r="BY475" s="1311"/>
      <c r="BZ475" s="1311"/>
      <c r="CA475" s="1311"/>
      <c r="CB475" s="1311"/>
      <c r="CC475" s="1311"/>
      <c r="CD475" s="1311"/>
      <c r="CE475" s="1311"/>
      <c r="CF475" s="1311"/>
    </row>
    <row r="476" spans="2:84" s="1344" customFormat="1">
      <c r="B476" s="1311"/>
      <c r="C476" s="1311"/>
      <c r="D476" s="1311"/>
      <c r="E476" s="1311"/>
      <c r="F476" s="1311"/>
      <c r="G476" s="1311"/>
      <c r="H476" s="1311"/>
      <c r="I476" s="1311"/>
      <c r="J476" s="1311"/>
      <c r="K476" s="1311"/>
      <c r="P476" s="204"/>
      <c r="Q476" s="1311"/>
      <c r="R476" s="1311"/>
      <c r="S476" s="1311"/>
      <c r="T476" s="1311"/>
      <c r="U476" s="1311"/>
      <c r="V476" s="1311"/>
      <c r="W476" s="1311"/>
      <c r="X476" s="1311"/>
      <c r="Y476" s="1311"/>
      <c r="Z476" s="1311"/>
      <c r="AA476" s="1311"/>
      <c r="AB476" s="1311"/>
      <c r="AC476" s="1311"/>
      <c r="AD476" s="1311"/>
      <c r="AE476" s="1311"/>
      <c r="AF476" s="1311"/>
      <c r="AG476" s="1311"/>
      <c r="AH476" s="1311"/>
      <c r="AI476" s="1311"/>
      <c r="AJ476" s="1311"/>
      <c r="AK476" s="1311"/>
      <c r="AL476" s="1311"/>
      <c r="AM476" s="1311"/>
      <c r="AN476" s="1311"/>
      <c r="AO476" s="1311"/>
      <c r="AP476" s="1311"/>
      <c r="AQ476" s="1311"/>
      <c r="AR476" s="1311"/>
      <c r="AS476" s="1311"/>
      <c r="AT476" s="1311"/>
      <c r="AU476" s="1311"/>
      <c r="AV476" s="1311"/>
      <c r="AW476" s="1311"/>
      <c r="AX476" s="1311"/>
      <c r="AY476" s="1311"/>
      <c r="AZ476" s="1311"/>
      <c r="BA476" s="1311"/>
      <c r="BB476" s="1311"/>
      <c r="BC476" s="1311"/>
      <c r="BD476" s="1311"/>
      <c r="BE476" s="1311"/>
      <c r="BF476" s="1311"/>
      <c r="BG476" s="1311"/>
      <c r="BH476" s="1311"/>
      <c r="BI476" s="1311"/>
      <c r="BJ476" s="1311"/>
      <c r="BK476" s="1311"/>
      <c r="BL476" s="1311"/>
      <c r="BM476" s="1311"/>
      <c r="BN476" s="1311"/>
      <c r="BO476" s="1311"/>
      <c r="BP476" s="1311"/>
      <c r="BQ476" s="1311"/>
      <c r="BR476" s="1311"/>
      <c r="BS476" s="1311"/>
      <c r="BT476" s="1311"/>
      <c r="BU476" s="1311"/>
      <c r="BV476" s="1311"/>
      <c r="BW476" s="1311"/>
      <c r="BX476" s="1311"/>
      <c r="BY476" s="1311"/>
      <c r="BZ476" s="1311"/>
      <c r="CA476" s="1311"/>
      <c r="CB476" s="1311"/>
      <c r="CC476" s="1311"/>
      <c r="CD476" s="1311"/>
      <c r="CE476" s="1311"/>
      <c r="CF476" s="1311"/>
    </row>
    <row r="477" spans="2:84" s="1344" customFormat="1">
      <c r="B477" s="1311"/>
      <c r="C477" s="1311"/>
      <c r="D477" s="1311"/>
      <c r="E477" s="1311"/>
      <c r="F477" s="1311"/>
      <c r="G477" s="1311"/>
      <c r="H477" s="1311"/>
      <c r="I477" s="1311"/>
      <c r="J477" s="1311"/>
      <c r="K477" s="1311"/>
      <c r="P477" s="204"/>
      <c r="Q477" s="1311"/>
      <c r="R477" s="1311"/>
      <c r="S477" s="1311"/>
      <c r="T477" s="1311"/>
      <c r="U477" s="1311"/>
      <c r="V477" s="1311"/>
      <c r="W477" s="1311"/>
      <c r="X477" s="1311"/>
      <c r="Y477" s="1311"/>
      <c r="Z477" s="1311"/>
      <c r="AA477" s="1311"/>
      <c r="AB477" s="1311"/>
      <c r="AC477" s="1311"/>
      <c r="AD477" s="1311"/>
      <c r="AE477" s="1311"/>
      <c r="AF477" s="1311"/>
      <c r="AG477" s="1311"/>
      <c r="AH477" s="1311"/>
      <c r="AI477" s="1311"/>
      <c r="AJ477" s="1311"/>
      <c r="AK477" s="1311"/>
      <c r="AL477" s="1311"/>
      <c r="AM477" s="1311"/>
      <c r="AN477" s="1311"/>
      <c r="AO477" s="1311"/>
      <c r="AP477" s="1311"/>
      <c r="AQ477" s="1311"/>
      <c r="AR477" s="1311"/>
      <c r="AS477" s="1311"/>
      <c r="AT477" s="1311"/>
      <c r="AU477" s="1311"/>
      <c r="AV477" s="1311"/>
      <c r="AW477" s="1311"/>
      <c r="AX477" s="1311"/>
      <c r="AY477" s="1311"/>
      <c r="AZ477" s="1311"/>
      <c r="BA477" s="1311"/>
      <c r="BB477" s="1311"/>
      <c r="BC477" s="1311"/>
      <c r="BD477" s="1311"/>
      <c r="BE477" s="1311"/>
      <c r="BF477" s="1311"/>
      <c r="BG477" s="1311"/>
      <c r="BH477" s="1311"/>
      <c r="BI477" s="1311"/>
      <c r="BJ477" s="1311"/>
      <c r="BK477" s="1311"/>
      <c r="BL477" s="1311"/>
      <c r="BM477" s="1311"/>
      <c r="BN477" s="1311"/>
      <c r="BO477" s="1311"/>
      <c r="BP477" s="1311"/>
      <c r="BQ477" s="1311"/>
      <c r="BR477" s="1311"/>
      <c r="BS477" s="1311"/>
      <c r="BT477" s="1311"/>
      <c r="BU477" s="1311"/>
      <c r="BV477" s="1311"/>
      <c r="BW477" s="1311"/>
      <c r="BX477" s="1311"/>
      <c r="BY477" s="1311"/>
      <c r="BZ477" s="1311"/>
      <c r="CA477" s="1311"/>
      <c r="CB477" s="1311"/>
      <c r="CC477" s="1311"/>
      <c r="CD477" s="1311"/>
      <c r="CE477" s="1311"/>
      <c r="CF477" s="1311"/>
    </row>
    <row r="478" spans="2:84" s="1344" customFormat="1">
      <c r="B478" s="1311"/>
      <c r="C478" s="1311"/>
      <c r="D478" s="1311"/>
      <c r="E478" s="1311"/>
      <c r="F478" s="1311"/>
      <c r="G478" s="1311"/>
      <c r="H478" s="1311"/>
      <c r="I478" s="1311"/>
      <c r="J478" s="1311"/>
      <c r="K478" s="1311"/>
      <c r="P478" s="204"/>
      <c r="Q478" s="1311"/>
      <c r="R478" s="1311"/>
      <c r="S478" s="1311"/>
      <c r="T478" s="1311"/>
      <c r="U478" s="1311"/>
      <c r="V478" s="1311"/>
      <c r="W478" s="1311"/>
      <c r="X478" s="1311"/>
      <c r="Y478" s="1311"/>
      <c r="Z478" s="1311"/>
      <c r="AA478" s="1311"/>
      <c r="AB478" s="1311"/>
      <c r="AC478" s="1311"/>
      <c r="AD478" s="1311"/>
      <c r="AE478" s="1311"/>
      <c r="AF478" s="1311"/>
      <c r="AG478" s="1311"/>
      <c r="AH478" s="1311"/>
      <c r="AI478" s="1311"/>
      <c r="AJ478" s="1311"/>
      <c r="AK478" s="1311"/>
      <c r="AL478" s="1311"/>
      <c r="AM478" s="1311"/>
      <c r="AN478" s="1311"/>
      <c r="AO478" s="1311"/>
      <c r="AP478" s="1311"/>
      <c r="AQ478" s="1311"/>
      <c r="AR478" s="1311"/>
      <c r="AS478" s="1311"/>
      <c r="AT478" s="1311"/>
      <c r="AU478" s="1311"/>
      <c r="AV478" s="1311"/>
      <c r="AW478" s="1311"/>
      <c r="AX478" s="1311"/>
      <c r="AY478" s="1311"/>
      <c r="AZ478" s="1311"/>
      <c r="BA478" s="1311"/>
      <c r="BB478" s="1311"/>
      <c r="BC478" s="1311"/>
      <c r="BD478" s="1311"/>
      <c r="BE478" s="1311"/>
      <c r="BF478" s="1311"/>
      <c r="BG478" s="1311"/>
      <c r="BH478" s="1311"/>
      <c r="BI478" s="1311"/>
      <c r="BJ478" s="1311"/>
      <c r="BK478" s="1311"/>
      <c r="BL478" s="1311"/>
      <c r="BM478" s="1311"/>
      <c r="BN478" s="1311"/>
      <c r="BO478" s="1311"/>
      <c r="BP478" s="1311"/>
      <c r="BQ478" s="1311"/>
      <c r="BR478" s="1311"/>
      <c r="BS478" s="1311"/>
      <c r="BT478" s="1311"/>
      <c r="BU478" s="1311"/>
      <c r="BV478" s="1311"/>
      <c r="BW478" s="1311"/>
      <c r="BX478" s="1311"/>
      <c r="BY478" s="1311"/>
      <c r="BZ478" s="1311"/>
      <c r="CA478" s="1311"/>
      <c r="CB478" s="1311"/>
      <c r="CC478" s="1311"/>
      <c r="CD478" s="1311"/>
      <c r="CE478" s="1311"/>
      <c r="CF478" s="1311"/>
    </row>
    <row r="479" spans="2:84" s="1344" customFormat="1">
      <c r="B479" s="1311"/>
      <c r="C479" s="1311"/>
      <c r="D479" s="1311"/>
      <c r="E479" s="1311"/>
      <c r="F479" s="1311"/>
      <c r="G479" s="1311"/>
      <c r="H479" s="1311"/>
      <c r="I479" s="1311"/>
      <c r="J479" s="1311"/>
      <c r="K479" s="1311"/>
      <c r="P479" s="204"/>
      <c r="Q479" s="1311"/>
      <c r="R479" s="1311"/>
      <c r="S479" s="1311"/>
      <c r="T479" s="1311"/>
      <c r="U479" s="1311"/>
      <c r="V479" s="1311"/>
      <c r="W479" s="1311"/>
      <c r="X479" s="1311"/>
      <c r="Y479" s="1311"/>
      <c r="Z479" s="1311"/>
      <c r="AA479" s="1311"/>
      <c r="AB479" s="1311"/>
      <c r="AC479" s="1311"/>
      <c r="AD479" s="1311"/>
      <c r="AE479" s="1311"/>
      <c r="AF479" s="1311"/>
      <c r="AG479" s="1311"/>
      <c r="AH479" s="1311"/>
      <c r="AI479" s="1311"/>
      <c r="AJ479" s="1311"/>
      <c r="AK479" s="1311"/>
      <c r="AL479" s="1311"/>
      <c r="AM479" s="1311"/>
      <c r="AN479" s="1311"/>
      <c r="AO479" s="1311"/>
      <c r="AP479" s="1311"/>
      <c r="AQ479" s="1311"/>
      <c r="AR479" s="1311"/>
      <c r="AS479" s="1311"/>
      <c r="AT479" s="1311"/>
      <c r="AU479" s="1311"/>
      <c r="AV479" s="1311"/>
      <c r="AW479" s="1311"/>
      <c r="AX479" s="1311"/>
      <c r="AY479" s="1311"/>
      <c r="AZ479" s="1311"/>
      <c r="BA479" s="1311"/>
      <c r="BB479" s="1311"/>
      <c r="BC479" s="1311"/>
      <c r="BD479" s="1311"/>
      <c r="BE479" s="1311"/>
      <c r="BF479" s="1311"/>
      <c r="BG479" s="1311"/>
      <c r="BH479" s="1311"/>
      <c r="BI479" s="1311"/>
      <c r="BJ479" s="1311"/>
      <c r="BK479" s="1311"/>
      <c r="BL479" s="1311"/>
      <c r="BM479" s="1311"/>
      <c r="BN479" s="1311"/>
      <c r="BO479" s="1311"/>
      <c r="BP479" s="1311"/>
      <c r="BQ479" s="1311"/>
      <c r="BR479" s="1311"/>
      <c r="BS479" s="1311"/>
      <c r="BT479" s="1311"/>
      <c r="BU479" s="1311"/>
      <c r="BV479" s="1311"/>
      <c r="BW479" s="1311"/>
      <c r="BX479" s="1311"/>
      <c r="BY479" s="1311"/>
      <c r="BZ479" s="1311"/>
      <c r="CA479" s="1311"/>
      <c r="CB479" s="1311"/>
      <c r="CC479" s="1311"/>
      <c r="CD479" s="1311"/>
      <c r="CE479" s="1311"/>
      <c r="CF479" s="1311"/>
    </row>
    <row r="480" spans="2:84" s="1344" customFormat="1">
      <c r="B480" s="1311"/>
      <c r="C480" s="1311"/>
      <c r="D480" s="1311"/>
      <c r="E480" s="1311"/>
      <c r="F480" s="1311"/>
      <c r="G480" s="1311"/>
      <c r="H480" s="1311"/>
      <c r="I480" s="1311"/>
      <c r="J480" s="1311"/>
      <c r="K480" s="1311"/>
      <c r="P480" s="204"/>
      <c r="Q480" s="1311"/>
      <c r="R480" s="1311"/>
      <c r="S480" s="1311"/>
      <c r="T480" s="1311"/>
      <c r="U480" s="1311"/>
      <c r="V480" s="1311"/>
      <c r="W480" s="1311"/>
      <c r="X480" s="1311"/>
      <c r="Y480" s="1311"/>
      <c r="Z480" s="1311"/>
      <c r="AA480" s="1311"/>
      <c r="AB480" s="1311"/>
      <c r="AC480" s="1311"/>
      <c r="AD480" s="1311"/>
      <c r="AE480" s="1311"/>
      <c r="AF480" s="1311"/>
      <c r="AG480" s="1311"/>
      <c r="AH480" s="1311"/>
      <c r="AI480" s="1311"/>
      <c r="AJ480" s="1311"/>
      <c r="AK480" s="1311"/>
      <c r="AL480" s="1311"/>
      <c r="AM480" s="1311"/>
      <c r="AN480" s="1311"/>
      <c r="AO480" s="1311"/>
      <c r="AP480" s="1311"/>
      <c r="AQ480" s="1311"/>
      <c r="AR480" s="1311"/>
      <c r="AS480" s="1311"/>
      <c r="AT480" s="1311"/>
      <c r="AU480" s="1311"/>
      <c r="AV480" s="1311"/>
      <c r="AW480" s="1311"/>
      <c r="AX480" s="1311"/>
      <c r="AY480" s="1311"/>
      <c r="AZ480" s="1311"/>
      <c r="BA480" s="1311"/>
      <c r="BB480" s="1311"/>
      <c r="BC480" s="1311"/>
      <c r="BD480" s="1311"/>
      <c r="BE480" s="1311"/>
      <c r="BF480" s="1311"/>
      <c r="BG480" s="1311"/>
      <c r="BH480" s="1311"/>
      <c r="BI480" s="1311"/>
      <c r="BJ480" s="1311"/>
      <c r="BK480" s="1311"/>
      <c r="BL480" s="1311"/>
      <c r="BM480" s="1311"/>
      <c r="BN480" s="1311"/>
      <c r="BO480" s="1311"/>
      <c r="BP480" s="1311"/>
      <c r="BQ480" s="1311"/>
      <c r="BR480" s="1311"/>
      <c r="BS480" s="1311"/>
      <c r="BT480" s="1311"/>
      <c r="BU480" s="1311"/>
      <c r="BV480" s="1311"/>
      <c r="BW480" s="1311"/>
      <c r="BX480" s="1311"/>
      <c r="BY480" s="1311"/>
      <c r="BZ480" s="1311"/>
      <c r="CA480" s="1311"/>
      <c r="CB480" s="1311"/>
      <c r="CC480" s="1311"/>
      <c r="CD480" s="1311"/>
      <c r="CE480" s="1311"/>
      <c r="CF480" s="1311"/>
    </row>
    <row r="481" spans="2:84" s="1344" customFormat="1">
      <c r="B481" s="1311"/>
      <c r="C481" s="1311"/>
      <c r="D481" s="1311"/>
      <c r="E481" s="1311"/>
      <c r="F481" s="1311"/>
      <c r="G481" s="1311"/>
      <c r="H481" s="1311"/>
      <c r="I481" s="1311"/>
      <c r="J481" s="1311"/>
      <c r="K481" s="1311"/>
      <c r="P481" s="204"/>
      <c r="Q481" s="1311"/>
      <c r="R481" s="1311"/>
      <c r="S481" s="1311"/>
      <c r="T481" s="1311"/>
      <c r="U481" s="1311"/>
      <c r="V481" s="1311"/>
      <c r="W481" s="1311"/>
      <c r="X481" s="1311"/>
      <c r="Y481" s="1311"/>
      <c r="Z481" s="1311"/>
      <c r="AA481" s="1311"/>
      <c r="AB481" s="1311"/>
      <c r="AC481" s="1311"/>
      <c r="AD481" s="1311"/>
      <c r="AE481" s="1311"/>
      <c r="AF481" s="1311"/>
      <c r="AG481" s="1311"/>
      <c r="AH481" s="1311"/>
      <c r="AI481" s="1311"/>
      <c r="AJ481" s="1311"/>
      <c r="AK481" s="1311"/>
      <c r="AL481" s="1311"/>
      <c r="AM481" s="1311"/>
      <c r="AN481" s="1311"/>
      <c r="AO481" s="1311"/>
      <c r="AP481" s="1311"/>
      <c r="AQ481" s="1311"/>
      <c r="AR481" s="1311"/>
      <c r="AS481" s="1311"/>
      <c r="AT481" s="1311"/>
      <c r="AU481" s="1311"/>
      <c r="AV481" s="1311"/>
      <c r="AW481" s="1311"/>
      <c r="AX481" s="1311"/>
      <c r="AY481" s="1311"/>
      <c r="AZ481" s="1311"/>
      <c r="BA481" s="1311"/>
      <c r="BB481" s="1311"/>
      <c r="BC481" s="1311"/>
      <c r="BD481" s="1311"/>
      <c r="BE481" s="1311"/>
      <c r="BF481" s="1311"/>
      <c r="BG481" s="1311"/>
      <c r="BH481" s="1311"/>
      <c r="BI481" s="1311"/>
      <c r="BJ481" s="1311"/>
      <c r="BK481" s="1311"/>
      <c r="BL481" s="1311"/>
      <c r="BM481" s="1311"/>
      <c r="BN481" s="1311"/>
      <c r="BO481" s="1311"/>
      <c r="BP481" s="1311"/>
      <c r="BQ481" s="1311"/>
      <c r="BR481" s="1311"/>
      <c r="BS481" s="1311"/>
      <c r="BT481" s="1311"/>
      <c r="BU481" s="1311"/>
      <c r="BV481" s="1311"/>
      <c r="BW481" s="1311"/>
      <c r="BX481" s="1311"/>
      <c r="BY481" s="1311"/>
      <c r="BZ481" s="1311"/>
      <c r="CA481" s="1311"/>
      <c r="CB481" s="1311"/>
      <c r="CC481" s="1311"/>
      <c r="CD481" s="1311"/>
      <c r="CE481" s="1311"/>
      <c r="CF481" s="1311"/>
    </row>
    <row r="482" spans="2:84" s="1344" customFormat="1">
      <c r="B482" s="1311"/>
      <c r="C482" s="1311"/>
      <c r="D482" s="1311"/>
      <c r="E482" s="1311"/>
      <c r="F482" s="1311"/>
      <c r="G482" s="1311"/>
      <c r="H482" s="1311"/>
      <c r="I482" s="1311"/>
      <c r="J482" s="1311"/>
      <c r="K482" s="1311"/>
      <c r="P482" s="204"/>
      <c r="Q482" s="1311"/>
      <c r="R482" s="1311"/>
      <c r="S482" s="1311"/>
      <c r="T482" s="1311"/>
      <c r="U482" s="1311"/>
      <c r="V482" s="1311"/>
      <c r="W482" s="1311"/>
      <c r="X482" s="1311"/>
      <c r="Y482" s="1311"/>
      <c r="Z482" s="1311"/>
      <c r="AA482" s="1311"/>
      <c r="AB482" s="1311"/>
      <c r="AC482" s="1311"/>
      <c r="AD482" s="1311"/>
      <c r="AE482" s="1311"/>
      <c r="AF482" s="1311"/>
      <c r="AG482" s="1311"/>
      <c r="AH482" s="1311"/>
      <c r="AI482" s="1311"/>
      <c r="AJ482" s="1311"/>
      <c r="AK482" s="1311"/>
      <c r="AL482" s="1311"/>
      <c r="AM482" s="1311"/>
      <c r="AN482" s="1311"/>
      <c r="AO482" s="1311"/>
      <c r="AP482" s="1311"/>
      <c r="AQ482" s="1311"/>
      <c r="AR482" s="1311"/>
      <c r="AS482" s="1311"/>
      <c r="AT482" s="1311"/>
      <c r="AU482" s="1311"/>
      <c r="AV482" s="1311"/>
      <c r="AW482" s="1311"/>
      <c r="AX482" s="1311"/>
      <c r="AY482" s="1311"/>
      <c r="AZ482" s="1311"/>
      <c r="BA482" s="1311"/>
      <c r="BB482" s="1311"/>
      <c r="BC482" s="1311"/>
      <c r="BD482" s="1311"/>
      <c r="BE482" s="1311"/>
      <c r="BF482" s="1311"/>
      <c r="BG482" s="1311"/>
      <c r="BH482" s="1311"/>
      <c r="BI482" s="1311"/>
      <c r="BJ482" s="1311"/>
      <c r="BK482" s="1311"/>
      <c r="BL482" s="1311"/>
      <c r="BM482" s="1311"/>
      <c r="BN482" s="1311"/>
      <c r="BO482" s="1311"/>
      <c r="BP482" s="1311"/>
      <c r="BQ482" s="1311"/>
      <c r="BR482" s="1311"/>
      <c r="BS482" s="1311"/>
      <c r="BT482" s="1311"/>
      <c r="BU482" s="1311"/>
      <c r="BV482" s="1311"/>
      <c r="BW482" s="1311"/>
      <c r="BX482" s="1311"/>
      <c r="BY482" s="1311"/>
      <c r="BZ482" s="1311"/>
      <c r="CA482" s="1311"/>
      <c r="CB482" s="1311"/>
      <c r="CC482" s="1311"/>
      <c r="CD482" s="1311"/>
      <c r="CE482" s="1311"/>
      <c r="CF482" s="1311"/>
    </row>
    <row r="483" spans="2:84" s="1344" customFormat="1">
      <c r="B483" s="1311"/>
      <c r="C483" s="1311"/>
      <c r="D483" s="1311"/>
      <c r="E483" s="1311"/>
      <c r="F483" s="1311"/>
      <c r="G483" s="1311"/>
      <c r="H483" s="1311"/>
      <c r="I483" s="1311"/>
      <c r="J483" s="1311"/>
      <c r="K483" s="1311"/>
      <c r="P483" s="204"/>
      <c r="Q483" s="1311"/>
      <c r="R483" s="1311"/>
      <c r="S483" s="1311"/>
      <c r="T483" s="1311"/>
      <c r="U483" s="1311"/>
      <c r="V483" s="1311"/>
      <c r="W483" s="1311"/>
      <c r="X483" s="1311"/>
      <c r="Y483" s="1311"/>
      <c r="Z483" s="1311"/>
      <c r="AA483" s="1311"/>
      <c r="AB483" s="1311"/>
      <c r="AC483" s="1311"/>
      <c r="AD483" s="1311"/>
      <c r="AE483" s="1311"/>
      <c r="AF483" s="1311"/>
      <c r="AG483" s="1311"/>
      <c r="AH483" s="1311"/>
      <c r="AI483" s="1311"/>
      <c r="AJ483" s="1311"/>
      <c r="AK483" s="1311"/>
      <c r="AL483" s="1311"/>
      <c r="AM483" s="1311"/>
      <c r="AN483" s="1311"/>
      <c r="AO483" s="1311"/>
      <c r="AP483" s="1311"/>
      <c r="AQ483" s="1311"/>
      <c r="AR483" s="1311"/>
      <c r="AS483" s="1311"/>
      <c r="AT483" s="1311"/>
      <c r="AU483" s="1311"/>
      <c r="AV483" s="1311"/>
      <c r="AW483" s="1311"/>
      <c r="AX483" s="1311"/>
      <c r="AY483" s="1311"/>
      <c r="AZ483" s="1311"/>
      <c r="BA483" s="1311"/>
      <c r="BB483" s="1311"/>
      <c r="BC483" s="1311"/>
      <c r="BD483" s="1311"/>
      <c r="BE483" s="1311"/>
      <c r="BF483" s="1311"/>
      <c r="BG483" s="1311"/>
      <c r="BH483" s="1311"/>
      <c r="BI483" s="1311"/>
      <c r="BJ483" s="1311"/>
      <c r="BK483" s="1311"/>
      <c r="BL483" s="1311"/>
      <c r="BM483" s="1311"/>
      <c r="BN483" s="1311"/>
      <c r="BO483" s="1311"/>
      <c r="BP483" s="1311"/>
      <c r="BQ483" s="1311"/>
      <c r="BR483" s="1311"/>
      <c r="BS483" s="1311"/>
      <c r="BT483" s="1311"/>
      <c r="BU483" s="1311"/>
      <c r="BV483" s="1311"/>
      <c r="BW483" s="1311"/>
      <c r="BX483" s="1311"/>
      <c r="BY483" s="1311"/>
      <c r="BZ483" s="1311"/>
      <c r="CA483" s="1311"/>
      <c r="CB483" s="1311"/>
      <c r="CC483" s="1311"/>
      <c r="CD483" s="1311"/>
      <c r="CE483" s="1311"/>
      <c r="CF483" s="1311"/>
    </row>
    <row r="484" spans="2:84" s="1344" customFormat="1">
      <c r="B484" s="1311"/>
      <c r="C484" s="1311"/>
      <c r="D484" s="1311"/>
      <c r="E484" s="1311"/>
      <c r="F484" s="1311"/>
      <c r="G484" s="1311"/>
      <c r="H484" s="1311"/>
      <c r="I484" s="1311"/>
      <c r="J484" s="1311"/>
      <c r="K484" s="1311"/>
      <c r="P484" s="204"/>
      <c r="Q484" s="1311"/>
      <c r="R484" s="1311"/>
      <c r="S484" s="1311"/>
      <c r="T484" s="1311"/>
      <c r="U484" s="1311"/>
      <c r="V484" s="1311"/>
      <c r="W484" s="1311"/>
      <c r="X484" s="1311"/>
      <c r="Y484" s="1311"/>
      <c r="Z484" s="1311"/>
      <c r="AA484" s="1311"/>
      <c r="AB484" s="1311"/>
      <c r="AC484" s="1311"/>
      <c r="AD484" s="1311"/>
      <c r="AE484" s="1311"/>
      <c r="AF484" s="1311"/>
      <c r="AG484" s="1311"/>
      <c r="AH484" s="1311"/>
      <c r="AI484" s="1311"/>
      <c r="AJ484" s="1311"/>
      <c r="AK484" s="1311"/>
      <c r="AL484" s="1311"/>
      <c r="AM484" s="1311"/>
      <c r="AN484" s="1311"/>
      <c r="AO484" s="1311"/>
      <c r="AP484" s="1311"/>
      <c r="AQ484" s="1311"/>
      <c r="AR484" s="1311"/>
      <c r="AS484" s="1311"/>
      <c r="AT484" s="1311"/>
      <c r="AU484" s="1311"/>
      <c r="AV484" s="1311"/>
      <c r="AW484" s="1311"/>
      <c r="AX484" s="1311"/>
      <c r="AY484" s="1311"/>
      <c r="AZ484" s="1311"/>
      <c r="BA484" s="1311"/>
      <c r="BB484" s="1311"/>
      <c r="BC484" s="1311"/>
      <c r="BD484" s="1311"/>
      <c r="BE484" s="1311"/>
      <c r="BF484" s="1311"/>
      <c r="BG484" s="1311"/>
      <c r="BH484" s="1311"/>
      <c r="BI484" s="1311"/>
      <c r="BJ484" s="1311"/>
      <c r="BK484" s="1311"/>
      <c r="BL484" s="1311"/>
      <c r="BM484" s="1311"/>
      <c r="BN484" s="1311"/>
      <c r="BO484" s="1311"/>
      <c r="BP484" s="1311"/>
      <c r="BQ484" s="1311"/>
      <c r="BR484" s="1311"/>
      <c r="BS484" s="1311"/>
      <c r="BT484" s="1311"/>
      <c r="BU484" s="1311"/>
      <c r="BV484" s="1311"/>
      <c r="BW484" s="1311"/>
      <c r="BX484" s="1311"/>
      <c r="BY484" s="1311"/>
      <c r="BZ484" s="1311"/>
      <c r="CA484" s="1311"/>
      <c r="CB484" s="1311"/>
      <c r="CC484" s="1311"/>
      <c r="CD484" s="1311"/>
      <c r="CE484" s="1311"/>
      <c r="CF484" s="1311"/>
    </row>
    <row r="485" spans="2:84" s="1344" customFormat="1">
      <c r="B485" s="1311"/>
      <c r="C485" s="1311"/>
      <c r="D485" s="1311"/>
      <c r="E485" s="1311"/>
      <c r="F485" s="1311"/>
      <c r="G485" s="1311"/>
      <c r="H485" s="1311"/>
      <c r="I485" s="1311"/>
      <c r="J485" s="1311"/>
      <c r="K485" s="1311"/>
      <c r="P485" s="204"/>
      <c r="Q485" s="1311"/>
      <c r="R485" s="1311"/>
      <c r="S485" s="1311"/>
      <c r="T485" s="1311"/>
      <c r="U485" s="1311"/>
      <c r="V485" s="1311"/>
      <c r="W485" s="1311"/>
      <c r="X485" s="1311"/>
      <c r="Y485" s="1311"/>
      <c r="Z485" s="1311"/>
      <c r="AA485" s="1311"/>
      <c r="AB485" s="1311"/>
      <c r="AC485" s="1311"/>
      <c r="AD485" s="1311"/>
      <c r="AE485" s="1311"/>
      <c r="AF485" s="1311"/>
      <c r="AG485" s="1311"/>
      <c r="AH485" s="1311"/>
      <c r="AI485" s="1311"/>
      <c r="AJ485" s="1311"/>
      <c r="AK485" s="1311"/>
      <c r="AL485" s="1311"/>
      <c r="AM485" s="1311"/>
      <c r="AN485" s="1311"/>
      <c r="AO485" s="1311"/>
      <c r="AP485" s="1311"/>
      <c r="AQ485" s="1311"/>
      <c r="AR485" s="1311"/>
      <c r="AS485" s="1311"/>
      <c r="AT485" s="1311"/>
      <c r="AU485" s="1311"/>
      <c r="AV485" s="1311"/>
      <c r="AW485" s="1311"/>
      <c r="AX485" s="1311"/>
      <c r="AY485" s="1311"/>
      <c r="AZ485" s="1311"/>
      <c r="BA485" s="1311"/>
      <c r="BB485" s="1311"/>
      <c r="BC485" s="1311"/>
      <c r="BD485" s="1311"/>
      <c r="BE485" s="1311"/>
      <c r="BF485" s="1311"/>
      <c r="BG485" s="1311"/>
      <c r="BH485" s="1311"/>
      <c r="BI485" s="1311"/>
      <c r="BJ485" s="1311"/>
      <c r="BK485" s="1311"/>
      <c r="BL485" s="1311"/>
      <c r="BM485" s="1311"/>
      <c r="BN485" s="1311"/>
      <c r="BO485" s="1311"/>
      <c r="BP485" s="1311"/>
      <c r="BQ485" s="1311"/>
      <c r="BR485" s="1311"/>
      <c r="BS485" s="1311"/>
      <c r="BT485" s="1311"/>
      <c r="BU485" s="1311"/>
      <c r="BV485" s="1311"/>
      <c r="BW485" s="1311"/>
      <c r="BX485" s="1311"/>
      <c r="BY485" s="1311"/>
      <c r="BZ485" s="1311"/>
      <c r="CA485" s="1311"/>
      <c r="CB485" s="1311"/>
      <c r="CC485" s="1311"/>
      <c r="CD485" s="1311"/>
      <c r="CE485" s="1311"/>
      <c r="CF485" s="1311"/>
    </row>
    <row r="486" spans="2:84" s="1344" customFormat="1">
      <c r="B486" s="1311"/>
      <c r="C486" s="1311"/>
      <c r="D486" s="1311"/>
      <c r="E486" s="1311"/>
      <c r="F486" s="1311"/>
      <c r="G486" s="1311"/>
      <c r="H486" s="1311"/>
      <c r="I486" s="1311"/>
      <c r="J486" s="1311"/>
      <c r="K486" s="1311"/>
      <c r="P486" s="204"/>
      <c r="Q486" s="1311"/>
      <c r="R486" s="1311"/>
      <c r="S486" s="1311"/>
      <c r="T486" s="1311"/>
      <c r="U486" s="1311"/>
      <c r="V486" s="1311"/>
      <c r="W486" s="1311"/>
      <c r="X486" s="1311"/>
      <c r="Y486" s="1311"/>
      <c r="Z486" s="1311"/>
      <c r="AA486" s="1311"/>
      <c r="AB486" s="1311"/>
      <c r="AC486" s="1311"/>
      <c r="AD486" s="1311"/>
      <c r="AE486" s="1311"/>
      <c r="AF486" s="1311"/>
      <c r="AG486" s="1311"/>
      <c r="AH486" s="1311"/>
      <c r="AI486" s="1311"/>
      <c r="AJ486" s="1311"/>
      <c r="AK486" s="1311"/>
      <c r="AL486" s="1311"/>
      <c r="AM486" s="1311"/>
      <c r="AN486" s="1311"/>
      <c r="AO486" s="1311"/>
      <c r="AP486" s="1311"/>
      <c r="AQ486" s="1311"/>
      <c r="AR486" s="1311"/>
      <c r="AS486" s="1311"/>
      <c r="AT486" s="1311"/>
      <c r="AU486" s="1311"/>
      <c r="AV486" s="1311"/>
      <c r="AW486" s="1311"/>
      <c r="AX486" s="1311"/>
      <c r="AY486" s="1311"/>
      <c r="AZ486" s="1311"/>
      <c r="BA486" s="1311"/>
      <c r="BB486" s="1311"/>
      <c r="BC486" s="1311"/>
      <c r="BD486" s="1311"/>
      <c r="BE486" s="1311"/>
      <c r="BF486" s="1311"/>
      <c r="BG486" s="1311"/>
      <c r="BH486" s="1311"/>
      <c r="BI486" s="1311"/>
      <c r="BJ486" s="1311"/>
      <c r="BK486" s="1311"/>
      <c r="BL486" s="1311"/>
      <c r="BM486" s="1311"/>
      <c r="BN486" s="1311"/>
      <c r="BO486" s="1311"/>
      <c r="BP486" s="1311"/>
      <c r="BQ486" s="1311"/>
      <c r="BR486" s="1311"/>
      <c r="BS486" s="1311"/>
      <c r="BT486" s="1311"/>
      <c r="BU486" s="1311"/>
      <c r="BV486" s="1311"/>
      <c r="BW486" s="1311"/>
      <c r="BX486" s="1311"/>
      <c r="BY486" s="1311"/>
      <c r="BZ486" s="1311"/>
      <c r="CA486" s="1311"/>
      <c r="CB486" s="1311"/>
      <c r="CC486" s="1311"/>
      <c r="CD486" s="1311"/>
      <c r="CE486" s="1311"/>
      <c r="CF486" s="1311"/>
    </row>
    <row r="487" spans="2:84" s="1344" customFormat="1">
      <c r="B487" s="1311"/>
      <c r="C487" s="1311"/>
      <c r="D487" s="1311"/>
      <c r="E487" s="1311"/>
      <c r="F487" s="1311"/>
      <c r="G487" s="1311"/>
      <c r="H487" s="1311"/>
      <c r="I487" s="1311"/>
      <c r="J487" s="1311"/>
      <c r="K487" s="1311"/>
      <c r="P487" s="204"/>
      <c r="Q487" s="1311"/>
      <c r="R487" s="1311"/>
      <c r="S487" s="1311"/>
      <c r="T487" s="1311"/>
      <c r="U487" s="1311"/>
      <c r="V487" s="1311"/>
      <c r="W487" s="1311"/>
      <c r="X487" s="1311"/>
      <c r="Y487" s="1311"/>
      <c r="Z487" s="1311"/>
      <c r="AA487" s="1311"/>
      <c r="AB487" s="1311"/>
      <c r="AC487" s="1311"/>
      <c r="AD487" s="1311"/>
      <c r="AE487" s="1311"/>
      <c r="AF487" s="1311"/>
      <c r="AG487" s="1311"/>
      <c r="AH487" s="1311"/>
      <c r="AI487" s="1311"/>
      <c r="AJ487" s="1311"/>
      <c r="AK487" s="1311"/>
      <c r="AL487" s="1311"/>
      <c r="AM487" s="1311"/>
      <c r="AN487" s="1311"/>
      <c r="AO487" s="1311"/>
      <c r="AP487" s="1311"/>
      <c r="AQ487" s="1311"/>
      <c r="AR487" s="1311"/>
      <c r="AS487" s="1311"/>
      <c r="AT487" s="1311"/>
      <c r="AU487" s="1311"/>
      <c r="AV487" s="1311"/>
      <c r="AW487" s="1311"/>
      <c r="AX487" s="1311"/>
      <c r="AY487" s="1311"/>
      <c r="AZ487" s="1311"/>
      <c r="BA487" s="1311"/>
      <c r="BB487" s="1311"/>
      <c r="BC487" s="1311"/>
      <c r="BD487" s="1311"/>
      <c r="BE487" s="1311"/>
      <c r="BF487" s="1311"/>
      <c r="BG487" s="1311"/>
      <c r="BH487" s="1311"/>
      <c r="BI487" s="1311"/>
      <c r="BJ487" s="1311"/>
      <c r="BK487" s="1311"/>
      <c r="BL487" s="1311"/>
      <c r="BM487" s="1311"/>
      <c r="BN487" s="1311"/>
      <c r="BO487" s="1311"/>
      <c r="BP487" s="1311"/>
      <c r="BQ487" s="1311"/>
      <c r="BR487" s="1311"/>
      <c r="BS487" s="1311"/>
      <c r="BT487" s="1311"/>
      <c r="BU487" s="1311"/>
      <c r="BV487" s="1311"/>
      <c r="BW487" s="1311"/>
      <c r="BX487" s="1311"/>
      <c r="BY487" s="1311"/>
      <c r="BZ487" s="1311"/>
      <c r="CA487" s="1311"/>
      <c r="CB487" s="1311"/>
      <c r="CC487" s="1311"/>
      <c r="CD487" s="1311"/>
      <c r="CE487" s="1311"/>
      <c r="CF487" s="1311"/>
    </row>
    <row r="488" spans="2:84" s="1344" customFormat="1">
      <c r="B488" s="1311"/>
      <c r="C488" s="1311"/>
      <c r="D488" s="1311"/>
      <c r="E488" s="1311"/>
      <c r="F488" s="1311"/>
      <c r="G488" s="1311"/>
      <c r="H488" s="1311"/>
      <c r="I488" s="1311"/>
      <c r="J488" s="1311"/>
      <c r="K488" s="1311"/>
      <c r="P488" s="204"/>
      <c r="Q488" s="1311"/>
      <c r="R488" s="1311"/>
      <c r="S488" s="1311"/>
      <c r="T488" s="1311"/>
      <c r="U488" s="1311"/>
      <c r="V488" s="1311"/>
      <c r="W488" s="1311"/>
      <c r="X488" s="1311"/>
      <c r="Y488" s="1311"/>
      <c r="Z488" s="1311"/>
      <c r="AA488" s="1311"/>
      <c r="AB488" s="1311"/>
      <c r="AC488" s="1311"/>
      <c r="AD488" s="1311"/>
      <c r="AE488" s="1311"/>
      <c r="AF488" s="1311"/>
      <c r="AG488" s="1311"/>
      <c r="AH488" s="1311"/>
      <c r="AI488" s="1311"/>
      <c r="AJ488" s="1311"/>
      <c r="AK488" s="1311"/>
      <c r="AL488" s="1311"/>
      <c r="AM488" s="1311"/>
      <c r="AN488" s="1311"/>
      <c r="AO488" s="1311"/>
      <c r="AP488" s="1311"/>
      <c r="AQ488" s="1311"/>
      <c r="AR488" s="1311"/>
      <c r="AS488" s="1311"/>
      <c r="AT488" s="1311"/>
      <c r="AU488" s="1311"/>
      <c r="AV488" s="1311"/>
      <c r="AW488" s="1311"/>
      <c r="AX488" s="1311"/>
      <c r="AY488" s="1311"/>
      <c r="AZ488" s="1311"/>
      <c r="BA488" s="1311"/>
      <c r="BB488" s="1311"/>
      <c r="BC488" s="1311"/>
      <c r="BD488" s="1311"/>
      <c r="BE488" s="1311"/>
      <c r="BF488" s="1311"/>
      <c r="BG488" s="1311"/>
      <c r="BH488" s="1311"/>
      <c r="BI488" s="1311"/>
      <c r="BJ488" s="1311"/>
      <c r="BK488" s="1311"/>
      <c r="BL488" s="1311"/>
      <c r="BM488" s="1311"/>
      <c r="BN488" s="1311"/>
      <c r="BO488" s="1311"/>
      <c r="BP488" s="1311"/>
      <c r="BQ488" s="1311"/>
      <c r="BR488" s="1311"/>
      <c r="BS488" s="1311"/>
      <c r="BT488" s="1311"/>
      <c r="BU488" s="1311"/>
      <c r="BV488" s="1311"/>
      <c r="BW488" s="1311"/>
      <c r="BX488" s="1311"/>
      <c r="BY488" s="1311"/>
      <c r="BZ488" s="1311"/>
      <c r="CA488" s="1311"/>
      <c r="CB488" s="1311"/>
      <c r="CC488" s="1311"/>
      <c r="CD488" s="1311"/>
      <c r="CE488" s="1311"/>
      <c r="CF488" s="1311"/>
    </row>
    <row r="489" spans="2:84" s="1344" customFormat="1">
      <c r="B489" s="1311"/>
      <c r="C489" s="1311"/>
      <c r="D489" s="1311"/>
      <c r="E489" s="1311"/>
      <c r="F489" s="1311"/>
      <c r="G489" s="1311"/>
      <c r="H489" s="1311"/>
      <c r="I489" s="1311"/>
      <c r="J489" s="1311"/>
      <c r="K489" s="1311"/>
      <c r="P489" s="204"/>
      <c r="Q489" s="1311"/>
      <c r="R489" s="1311"/>
      <c r="S489" s="1311"/>
      <c r="T489" s="1311"/>
      <c r="U489" s="1311"/>
      <c r="V489" s="1311"/>
      <c r="W489" s="1311"/>
      <c r="X489" s="1311"/>
      <c r="Y489" s="1311"/>
      <c r="Z489" s="1311"/>
      <c r="AA489" s="1311"/>
      <c r="AB489" s="1311"/>
      <c r="AC489" s="1311"/>
      <c r="AD489" s="1311"/>
      <c r="AE489" s="1311"/>
      <c r="AF489" s="1311"/>
      <c r="AG489" s="1311"/>
      <c r="AH489" s="1311"/>
      <c r="AI489" s="1311"/>
      <c r="AJ489" s="1311"/>
      <c r="AK489" s="1311"/>
      <c r="AL489" s="1311"/>
      <c r="AM489" s="1311"/>
      <c r="AN489" s="1311"/>
      <c r="AO489" s="1311"/>
      <c r="AP489" s="1311"/>
      <c r="AQ489" s="1311"/>
      <c r="AR489" s="1311"/>
      <c r="AS489" s="1311"/>
      <c r="AT489" s="1311"/>
      <c r="AU489" s="1311"/>
      <c r="AV489" s="1311"/>
      <c r="AW489" s="1311"/>
      <c r="AX489" s="1311"/>
      <c r="AY489" s="1311"/>
      <c r="AZ489" s="1311"/>
      <c r="BA489" s="1311"/>
      <c r="BB489" s="1311"/>
      <c r="BC489" s="1311"/>
      <c r="BD489" s="1311"/>
      <c r="BE489" s="1311"/>
      <c r="BF489" s="1311"/>
      <c r="BG489" s="1311"/>
      <c r="BH489" s="1311"/>
      <c r="BI489" s="1311"/>
      <c r="BJ489" s="1311"/>
      <c r="BK489" s="1311"/>
      <c r="BL489" s="1311"/>
      <c r="BM489" s="1311"/>
      <c r="BN489" s="1311"/>
      <c r="BO489" s="1311"/>
      <c r="BP489" s="1311"/>
      <c r="BQ489" s="1311"/>
      <c r="BR489" s="1311"/>
      <c r="BS489" s="1311"/>
      <c r="BT489" s="1311"/>
      <c r="BU489" s="1311"/>
      <c r="BV489" s="1311"/>
      <c r="BW489" s="1311"/>
      <c r="BX489" s="1311"/>
      <c r="BY489" s="1311"/>
      <c r="BZ489" s="1311"/>
      <c r="CA489" s="1311"/>
      <c r="CB489" s="1311"/>
      <c r="CC489" s="1311"/>
      <c r="CD489" s="1311"/>
      <c r="CE489" s="1311"/>
      <c r="CF489" s="1311"/>
    </row>
    <row r="490" spans="2:84" s="1344" customFormat="1">
      <c r="B490" s="1311"/>
      <c r="C490" s="1311"/>
      <c r="D490" s="1311"/>
      <c r="E490" s="1311"/>
      <c r="F490" s="1311"/>
      <c r="G490" s="1311"/>
      <c r="H490" s="1311"/>
      <c r="I490" s="1311"/>
      <c r="J490" s="1311"/>
      <c r="K490" s="1311"/>
      <c r="P490" s="204"/>
      <c r="Q490" s="1311"/>
      <c r="R490" s="1311"/>
      <c r="S490" s="1311"/>
      <c r="T490" s="1311"/>
      <c r="U490" s="1311"/>
      <c r="V490" s="1311"/>
      <c r="W490" s="1311"/>
      <c r="X490" s="1311"/>
      <c r="Y490" s="1311"/>
      <c r="Z490" s="1311"/>
      <c r="AA490" s="1311"/>
      <c r="AB490" s="1311"/>
      <c r="AC490" s="1311"/>
      <c r="AD490" s="1311"/>
      <c r="AE490" s="1311"/>
      <c r="AF490" s="1311"/>
      <c r="AG490" s="1311"/>
      <c r="AH490" s="1311"/>
      <c r="AI490" s="1311"/>
      <c r="AJ490" s="1311"/>
      <c r="AK490" s="1311"/>
      <c r="AL490" s="1311"/>
      <c r="AM490" s="1311"/>
      <c r="AN490" s="1311"/>
      <c r="AO490" s="1311"/>
      <c r="AP490" s="1311"/>
      <c r="AQ490" s="1311"/>
      <c r="AR490" s="1311"/>
      <c r="AS490" s="1311"/>
      <c r="AT490" s="1311"/>
      <c r="AU490" s="1311"/>
      <c r="AV490" s="1311"/>
      <c r="AW490" s="1311"/>
      <c r="AX490" s="1311"/>
      <c r="AY490" s="1311"/>
      <c r="AZ490" s="1311"/>
      <c r="BA490" s="1311"/>
      <c r="BB490" s="1311"/>
      <c r="BC490" s="1311"/>
      <c r="BD490" s="1311"/>
      <c r="BE490" s="1311"/>
      <c r="BF490" s="1311"/>
      <c r="BG490" s="1311"/>
      <c r="BH490" s="1311"/>
      <c r="BI490" s="1311"/>
      <c r="BJ490" s="1311"/>
      <c r="BK490" s="1311"/>
      <c r="BL490" s="1311"/>
      <c r="BM490" s="1311"/>
      <c r="BN490" s="1311"/>
      <c r="BO490" s="1311"/>
      <c r="BP490" s="1311"/>
      <c r="BQ490" s="1311"/>
      <c r="BR490" s="1311"/>
      <c r="BS490" s="1311"/>
      <c r="BT490" s="1311"/>
      <c r="BU490" s="1311"/>
      <c r="BV490" s="1311"/>
      <c r="BW490" s="1311"/>
      <c r="BX490" s="1311"/>
      <c r="BY490" s="1311"/>
      <c r="BZ490" s="1311"/>
      <c r="CA490" s="1311"/>
      <c r="CB490" s="1311"/>
      <c r="CC490" s="1311"/>
      <c r="CD490" s="1311"/>
      <c r="CE490" s="1311"/>
      <c r="CF490" s="1311"/>
    </row>
    <row r="491" spans="2:84" s="1344" customFormat="1">
      <c r="B491" s="1311"/>
      <c r="C491" s="1311"/>
      <c r="D491" s="1311"/>
      <c r="E491" s="1311"/>
      <c r="F491" s="1311"/>
      <c r="G491" s="1311"/>
      <c r="H491" s="1311"/>
      <c r="I491" s="1311"/>
      <c r="J491" s="1311"/>
      <c r="K491" s="1311"/>
      <c r="P491" s="204"/>
      <c r="Q491" s="1311"/>
      <c r="R491" s="1311"/>
      <c r="S491" s="1311"/>
      <c r="T491" s="1311"/>
      <c r="U491" s="1311"/>
      <c r="V491" s="1311"/>
      <c r="W491" s="1311"/>
      <c r="X491" s="1311"/>
      <c r="Y491" s="1311"/>
      <c r="Z491" s="1311"/>
      <c r="AA491" s="1311"/>
      <c r="AB491" s="1311"/>
      <c r="AC491" s="1311"/>
      <c r="AD491" s="1311"/>
      <c r="AE491" s="1311"/>
      <c r="AF491" s="1311"/>
      <c r="AG491" s="1311"/>
      <c r="AH491" s="1311"/>
      <c r="AI491" s="1311"/>
      <c r="AJ491" s="1311"/>
      <c r="AK491" s="1311"/>
      <c r="AL491" s="1311"/>
      <c r="AM491" s="1311"/>
      <c r="AN491" s="1311"/>
      <c r="AO491" s="1311"/>
      <c r="AP491" s="1311"/>
      <c r="AQ491" s="1311"/>
      <c r="AR491" s="1311"/>
      <c r="AS491" s="1311"/>
      <c r="AT491" s="1311"/>
      <c r="AU491" s="1311"/>
      <c r="AV491" s="1311"/>
      <c r="AW491" s="1311"/>
      <c r="AX491" s="1311"/>
      <c r="AY491" s="1311"/>
      <c r="AZ491" s="1311"/>
      <c r="BA491" s="1311"/>
      <c r="BB491" s="1311"/>
      <c r="BC491" s="1311"/>
      <c r="BD491" s="1311"/>
      <c r="BE491" s="1311"/>
      <c r="BF491" s="1311"/>
      <c r="BG491" s="1311"/>
      <c r="BH491" s="1311"/>
      <c r="BI491" s="1311"/>
      <c r="BJ491" s="1311"/>
      <c r="BK491" s="1311"/>
      <c r="BL491" s="1311"/>
      <c r="BM491" s="1311"/>
      <c r="BN491" s="1311"/>
      <c r="BO491" s="1311"/>
      <c r="BP491" s="1311"/>
      <c r="BQ491" s="1311"/>
      <c r="BR491" s="1311"/>
      <c r="BS491" s="1311"/>
      <c r="BT491" s="1311"/>
      <c r="BU491" s="1311"/>
      <c r="BV491" s="1311"/>
      <c r="BW491" s="1311"/>
      <c r="BX491" s="1311"/>
      <c r="BY491" s="1311"/>
      <c r="BZ491" s="1311"/>
      <c r="CA491" s="1311"/>
      <c r="CB491" s="1311"/>
      <c r="CC491" s="1311"/>
      <c r="CD491" s="1311"/>
      <c r="CE491" s="1311"/>
      <c r="CF491" s="1311"/>
    </row>
    <row r="492" spans="2:84" s="1344" customFormat="1">
      <c r="B492" s="1311"/>
      <c r="C492" s="1311"/>
      <c r="D492" s="1311"/>
      <c r="E492" s="1311"/>
      <c r="F492" s="1311"/>
      <c r="G492" s="1311"/>
      <c r="H492" s="1311"/>
      <c r="I492" s="1311"/>
      <c r="J492" s="1311"/>
      <c r="K492" s="1311"/>
      <c r="P492" s="204"/>
      <c r="Q492" s="1311"/>
      <c r="R492" s="1311"/>
      <c r="S492" s="1311"/>
      <c r="T492" s="1311"/>
      <c r="U492" s="1311"/>
      <c r="V492" s="1311"/>
      <c r="W492" s="1311"/>
      <c r="X492" s="1311"/>
      <c r="Y492" s="1311"/>
      <c r="Z492" s="1311"/>
      <c r="AA492" s="1311"/>
      <c r="AB492" s="1311"/>
      <c r="AC492" s="1311"/>
      <c r="AD492" s="1311"/>
      <c r="AE492" s="1311"/>
      <c r="AF492" s="1311"/>
      <c r="AG492" s="1311"/>
      <c r="AH492" s="1311"/>
      <c r="AI492" s="1311"/>
      <c r="AJ492" s="1311"/>
      <c r="AK492" s="1311"/>
      <c r="AL492" s="1311"/>
      <c r="AM492" s="1311"/>
      <c r="AN492" s="1311"/>
      <c r="AO492" s="1311"/>
      <c r="AP492" s="1311"/>
      <c r="AQ492" s="1311"/>
      <c r="AR492" s="1311"/>
      <c r="AS492" s="1311"/>
      <c r="AT492" s="1311"/>
      <c r="AU492" s="1311"/>
      <c r="AV492" s="1311"/>
      <c r="AW492" s="1311"/>
      <c r="AX492" s="1311"/>
      <c r="AY492" s="1311"/>
      <c r="AZ492" s="1311"/>
      <c r="BA492" s="1311"/>
      <c r="BB492" s="1311"/>
      <c r="BC492" s="1311"/>
      <c r="BD492" s="1311"/>
      <c r="BE492" s="1311"/>
      <c r="BF492" s="1311"/>
      <c r="BG492" s="1311"/>
      <c r="BH492" s="1311"/>
      <c r="BI492" s="1311"/>
      <c r="BJ492" s="1311"/>
      <c r="BK492" s="1311"/>
      <c r="BL492" s="1311"/>
      <c r="BM492" s="1311"/>
      <c r="BN492" s="1311"/>
      <c r="BO492" s="1311"/>
      <c r="BP492" s="1311"/>
      <c r="BQ492" s="1311"/>
      <c r="BR492" s="1311"/>
      <c r="BS492" s="1311"/>
      <c r="BT492" s="1311"/>
      <c r="BU492" s="1311"/>
      <c r="BV492" s="1311"/>
      <c r="BW492" s="1311"/>
      <c r="BX492" s="1311"/>
      <c r="BY492" s="1311"/>
      <c r="BZ492" s="1311"/>
      <c r="CA492" s="1311"/>
      <c r="CB492" s="1311"/>
      <c r="CC492" s="1311"/>
      <c r="CD492" s="1311"/>
      <c r="CE492" s="1311"/>
      <c r="CF492" s="1311"/>
    </row>
    <row r="493" spans="2:84" s="1344" customFormat="1">
      <c r="B493" s="1311"/>
      <c r="C493" s="1311"/>
      <c r="D493" s="1311"/>
      <c r="E493" s="1311"/>
      <c r="F493" s="1311"/>
      <c r="G493" s="1311"/>
      <c r="H493" s="1311"/>
      <c r="I493" s="1311"/>
      <c r="J493" s="1311"/>
      <c r="K493" s="1311"/>
      <c r="P493" s="204"/>
      <c r="Q493" s="1311"/>
      <c r="R493" s="1311"/>
      <c r="S493" s="1311"/>
      <c r="T493" s="1311"/>
      <c r="U493" s="1311"/>
      <c r="V493" s="1311"/>
      <c r="W493" s="1311"/>
      <c r="X493" s="1311"/>
      <c r="Y493" s="1311"/>
      <c r="Z493" s="1311"/>
      <c r="AA493" s="1311"/>
      <c r="AB493" s="1311"/>
      <c r="AC493" s="1311"/>
      <c r="AD493" s="1311"/>
      <c r="AE493" s="1311"/>
      <c r="AF493" s="1311"/>
      <c r="AG493" s="1311"/>
      <c r="AH493" s="1311"/>
      <c r="AI493" s="1311"/>
      <c r="AJ493" s="1311"/>
      <c r="AK493" s="1311"/>
      <c r="AL493" s="1311"/>
      <c r="AM493" s="1311"/>
      <c r="AN493" s="1311"/>
      <c r="AO493" s="1311"/>
      <c r="AP493" s="1311"/>
      <c r="AQ493" s="1311"/>
      <c r="AR493" s="1311"/>
      <c r="AS493" s="1311"/>
      <c r="AT493" s="1311"/>
      <c r="AU493" s="1311"/>
      <c r="AV493" s="1311"/>
      <c r="AW493" s="1311"/>
      <c r="AX493" s="1311"/>
      <c r="AY493" s="1311"/>
      <c r="AZ493" s="1311"/>
      <c r="BA493" s="1311"/>
      <c r="BB493" s="1311"/>
      <c r="BC493" s="1311"/>
      <c r="BD493" s="1311"/>
      <c r="BE493" s="1311"/>
      <c r="BF493" s="1311"/>
      <c r="BG493" s="1311"/>
      <c r="BH493" s="1311"/>
      <c r="BI493" s="1311"/>
      <c r="BJ493" s="1311"/>
      <c r="BK493" s="1311"/>
      <c r="BL493" s="1311"/>
      <c r="BM493" s="1311"/>
      <c r="BN493" s="1311"/>
      <c r="BO493" s="1311"/>
      <c r="BP493" s="1311"/>
      <c r="BQ493" s="1311"/>
      <c r="BR493" s="1311"/>
      <c r="BS493" s="1311"/>
      <c r="BT493" s="1311"/>
      <c r="BU493" s="1311"/>
      <c r="BV493" s="1311"/>
      <c r="BW493" s="1311"/>
      <c r="BX493" s="1311"/>
      <c r="BY493" s="1311"/>
      <c r="BZ493" s="1311"/>
      <c r="CA493" s="1311"/>
      <c r="CB493" s="1311"/>
      <c r="CC493" s="1311"/>
      <c r="CD493" s="1311"/>
      <c r="CE493" s="1311"/>
      <c r="CF493" s="1311"/>
    </row>
    <row r="494" spans="2:84" s="1344" customFormat="1">
      <c r="B494" s="1311"/>
      <c r="C494" s="1311"/>
      <c r="D494" s="1311"/>
      <c r="E494" s="1311"/>
      <c r="F494" s="1311"/>
      <c r="G494" s="1311"/>
      <c r="H494" s="1311"/>
      <c r="I494" s="1311"/>
      <c r="J494" s="1311"/>
      <c r="K494" s="1311"/>
      <c r="P494" s="204"/>
      <c r="Q494" s="1311"/>
      <c r="R494" s="1311"/>
      <c r="S494" s="1311"/>
      <c r="T494" s="1311"/>
      <c r="U494" s="1311"/>
      <c r="V494" s="1311"/>
      <c r="W494" s="1311"/>
      <c r="X494" s="1311"/>
      <c r="Y494" s="1311"/>
      <c r="Z494" s="1311"/>
      <c r="AA494" s="1311"/>
      <c r="AB494" s="1311"/>
      <c r="AC494" s="1311"/>
      <c r="AD494" s="1311"/>
      <c r="AE494" s="1311"/>
      <c r="AF494" s="1311"/>
      <c r="AG494" s="1311"/>
      <c r="AH494" s="1311"/>
      <c r="AI494" s="1311"/>
      <c r="AJ494" s="1311"/>
      <c r="AK494" s="1311"/>
      <c r="AL494" s="1311"/>
      <c r="AM494" s="1311"/>
      <c r="AN494" s="1311"/>
      <c r="AO494" s="1311"/>
      <c r="AP494" s="1311"/>
      <c r="AQ494" s="1311"/>
      <c r="AR494" s="1311"/>
      <c r="AS494" s="1311"/>
      <c r="AT494" s="1311"/>
      <c r="AU494" s="1311"/>
      <c r="AV494" s="1311"/>
      <c r="AW494" s="1311"/>
      <c r="AX494" s="1311"/>
      <c r="AY494" s="1311"/>
      <c r="AZ494" s="1311"/>
      <c r="BA494" s="1311"/>
      <c r="BB494" s="1311"/>
      <c r="BC494" s="1311"/>
      <c r="BD494" s="1311"/>
      <c r="BE494" s="1311"/>
      <c r="BF494" s="1311"/>
      <c r="BG494" s="1311"/>
      <c r="BH494" s="1311"/>
      <c r="BI494" s="1311"/>
      <c r="BJ494" s="1311"/>
      <c r="BK494" s="1311"/>
      <c r="BL494" s="1311"/>
      <c r="BM494" s="1311"/>
      <c r="BN494" s="1311"/>
      <c r="BO494" s="1311"/>
      <c r="BP494" s="1311"/>
      <c r="BQ494" s="1311"/>
      <c r="BR494" s="1311"/>
      <c r="BS494" s="1311"/>
      <c r="BT494" s="1311"/>
      <c r="BU494" s="1311"/>
      <c r="BV494" s="1311"/>
      <c r="BW494" s="1311"/>
      <c r="BX494" s="1311"/>
      <c r="BY494" s="1311"/>
      <c r="BZ494" s="1311"/>
      <c r="CA494" s="1311"/>
      <c r="CB494" s="1311"/>
      <c r="CC494" s="1311"/>
      <c r="CD494" s="1311"/>
      <c r="CE494" s="1311"/>
      <c r="CF494" s="1311"/>
    </row>
    <row r="495" spans="2:84" s="1344" customFormat="1">
      <c r="B495" s="1311"/>
      <c r="C495" s="1311"/>
      <c r="D495" s="1311"/>
      <c r="E495" s="1311"/>
      <c r="F495" s="1311"/>
      <c r="G495" s="1311"/>
      <c r="H495" s="1311"/>
      <c r="I495" s="1311"/>
      <c r="J495" s="1311"/>
      <c r="K495" s="1311"/>
      <c r="P495" s="204"/>
      <c r="Q495" s="1311"/>
      <c r="R495" s="1311"/>
      <c r="S495" s="1311"/>
      <c r="T495" s="1311"/>
      <c r="U495" s="1311"/>
      <c r="V495" s="1311"/>
      <c r="W495" s="1311"/>
      <c r="X495" s="1311"/>
      <c r="Y495" s="1311"/>
      <c r="Z495" s="1311"/>
      <c r="AA495" s="1311"/>
      <c r="AB495" s="1311"/>
      <c r="AC495" s="1311"/>
      <c r="AD495" s="1311"/>
      <c r="AE495" s="1311"/>
      <c r="AF495" s="1311"/>
      <c r="AG495" s="1311"/>
      <c r="AH495" s="1311"/>
      <c r="AI495" s="1311"/>
      <c r="AJ495" s="1311"/>
      <c r="AK495" s="1311"/>
      <c r="AL495" s="1311"/>
      <c r="AM495" s="1311"/>
      <c r="AN495" s="1311"/>
      <c r="AO495" s="1311"/>
      <c r="AP495" s="1311"/>
      <c r="AQ495" s="1311"/>
      <c r="AR495" s="1311"/>
      <c r="AS495" s="1311"/>
      <c r="AT495" s="1311"/>
      <c r="AU495" s="1311"/>
      <c r="AV495" s="1311"/>
      <c r="AW495" s="1311"/>
      <c r="AX495" s="1311"/>
      <c r="AY495" s="1311"/>
      <c r="AZ495" s="1311"/>
      <c r="BA495" s="1311"/>
      <c r="BB495" s="1311"/>
      <c r="BC495" s="1311"/>
      <c r="BD495" s="1311"/>
      <c r="BE495" s="1311"/>
      <c r="BF495" s="1311"/>
      <c r="BG495" s="1311"/>
      <c r="BH495" s="1311"/>
      <c r="BI495" s="1311"/>
      <c r="BJ495" s="1311"/>
      <c r="BK495" s="1311"/>
      <c r="BL495" s="1311"/>
      <c r="BM495" s="1311"/>
      <c r="BN495" s="1311"/>
      <c r="BO495" s="1311"/>
      <c r="BP495" s="1311"/>
      <c r="BQ495" s="1311"/>
      <c r="BR495" s="1311"/>
      <c r="BS495" s="1311"/>
      <c r="BT495" s="1311"/>
      <c r="BU495" s="1311"/>
      <c r="BV495" s="1311"/>
      <c r="BW495" s="1311"/>
      <c r="BX495" s="1311"/>
      <c r="BY495" s="1311"/>
      <c r="BZ495" s="1311"/>
      <c r="CA495" s="1311"/>
      <c r="CB495" s="1311"/>
      <c r="CC495" s="1311"/>
      <c r="CD495" s="1311"/>
      <c r="CE495" s="1311"/>
      <c r="CF495" s="1311"/>
    </row>
    <row r="496" spans="2:84" s="1344" customFormat="1">
      <c r="B496" s="1311"/>
      <c r="C496" s="1311"/>
      <c r="D496" s="1311"/>
      <c r="E496" s="1311"/>
      <c r="F496" s="1311"/>
      <c r="G496" s="1311"/>
      <c r="H496" s="1311"/>
      <c r="I496" s="1311"/>
      <c r="J496" s="1311"/>
      <c r="K496" s="1311"/>
      <c r="P496" s="204"/>
      <c r="Q496" s="1311"/>
      <c r="R496" s="1311"/>
      <c r="S496" s="1311"/>
      <c r="T496" s="1311"/>
      <c r="U496" s="1311"/>
      <c r="V496" s="1311"/>
      <c r="W496" s="1311"/>
      <c r="X496" s="1311"/>
      <c r="Y496" s="1311"/>
      <c r="Z496" s="1311"/>
      <c r="AA496" s="1311"/>
      <c r="AB496" s="1311"/>
      <c r="AC496" s="1311"/>
      <c r="AD496" s="1311"/>
      <c r="AE496" s="1311"/>
      <c r="AF496" s="1311"/>
      <c r="AG496" s="1311"/>
      <c r="AH496" s="1311"/>
      <c r="AI496" s="1311"/>
      <c r="AJ496" s="1311"/>
      <c r="AK496" s="1311"/>
      <c r="AL496" s="1311"/>
      <c r="AM496" s="1311"/>
      <c r="AN496" s="1311"/>
      <c r="AO496" s="1311"/>
      <c r="AP496" s="1311"/>
      <c r="AQ496" s="1311"/>
      <c r="AR496" s="1311"/>
      <c r="AS496" s="1311"/>
      <c r="AT496" s="1311"/>
      <c r="AU496" s="1311"/>
      <c r="AV496" s="1311"/>
      <c r="AW496" s="1311"/>
      <c r="AX496" s="1311"/>
      <c r="AY496" s="1311"/>
      <c r="AZ496" s="1311"/>
      <c r="BA496" s="1311"/>
      <c r="BB496" s="1311"/>
      <c r="BC496" s="1311"/>
      <c r="BD496" s="1311"/>
      <c r="BE496" s="1311"/>
      <c r="BF496" s="1311"/>
      <c r="BG496" s="1311"/>
      <c r="BH496" s="1311"/>
      <c r="BI496" s="1311"/>
      <c r="BJ496" s="1311"/>
      <c r="BK496" s="1311"/>
      <c r="BL496" s="1311"/>
      <c r="BM496" s="1311"/>
      <c r="BN496" s="1311"/>
      <c r="BO496" s="1311"/>
      <c r="BP496" s="1311"/>
      <c r="BQ496" s="1311"/>
      <c r="BR496" s="1311"/>
      <c r="BS496" s="1311"/>
      <c r="BT496" s="1311"/>
      <c r="BU496" s="1311"/>
      <c r="BV496" s="1311"/>
      <c r="BW496" s="1311"/>
      <c r="BX496" s="1311"/>
      <c r="BY496" s="1311"/>
      <c r="BZ496" s="1311"/>
      <c r="CA496" s="1311"/>
      <c r="CB496" s="1311"/>
      <c r="CC496" s="1311"/>
      <c r="CD496" s="1311"/>
      <c r="CE496" s="1311"/>
      <c r="CF496" s="1311"/>
    </row>
    <row r="497" spans="2:84" s="1344" customFormat="1">
      <c r="B497" s="1311"/>
      <c r="C497" s="1311"/>
      <c r="D497" s="1311"/>
      <c r="E497" s="1311"/>
      <c r="F497" s="1311"/>
      <c r="G497" s="1311"/>
      <c r="H497" s="1311"/>
      <c r="I497" s="1311"/>
      <c r="J497" s="1311"/>
      <c r="K497" s="1311"/>
      <c r="P497" s="204"/>
      <c r="Q497" s="1311"/>
      <c r="R497" s="1311"/>
      <c r="S497" s="1311"/>
      <c r="T497" s="1311"/>
      <c r="U497" s="1311"/>
      <c r="V497" s="1311"/>
      <c r="W497" s="1311"/>
      <c r="X497" s="1311"/>
      <c r="Y497" s="1311"/>
      <c r="Z497" s="1311"/>
      <c r="AA497" s="1311"/>
      <c r="AB497" s="1311"/>
      <c r="AC497" s="1311"/>
      <c r="AD497" s="1311"/>
      <c r="AE497" s="1311"/>
      <c r="AF497" s="1311"/>
      <c r="AG497" s="1311"/>
      <c r="AH497" s="1311"/>
      <c r="AI497" s="1311"/>
      <c r="AJ497" s="1311"/>
      <c r="AK497" s="1311"/>
      <c r="AL497" s="1311"/>
      <c r="AM497" s="1311"/>
      <c r="AN497" s="1311"/>
      <c r="AO497" s="1311"/>
      <c r="AP497" s="1311"/>
      <c r="AQ497" s="1311"/>
      <c r="AR497" s="1311"/>
      <c r="AS497" s="1311"/>
      <c r="AT497" s="1311"/>
      <c r="AU497" s="1311"/>
      <c r="AV497" s="1311"/>
      <c r="AW497" s="1311"/>
      <c r="AX497" s="1311"/>
      <c r="AY497" s="1311"/>
      <c r="AZ497" s="1311"/>
      <c r="BA497" s="1311"/>
      <c r="BB497" s="1311"/>
      <c r="BC497" s="1311"/>
      <c r="BD497" s="1311"/>
      <c r="BE497" s="1311"/>
      <c r="BF497" s="1311"/>
      <c r="BG497" s="1311"/>
      <c r="BH497" s="1311"/>
      <c r="BI497" s="1311"/>
      <c r="BJ497" s="1311"/>
      <c r="BK497" s="1311"/>
      <c r="BL497" s="1311"/>
      <c r="BM497" s="1311"/>
      <c r="BN497" s="1311"/>
      <c r="BO497" s="1311"/>
      <c r="BP497" s="1311"/>
      <c r="BQ497" s="1311"/>
      <c r="BR497" s="1311"/>
      <c r="BS497" s="1311"/>
      <c r="BT497" s="1311"/>
      <c r="BU497" s="1311"/>
      <c r="BV497" s="1311"/>
      <c r="BW497" s="1311"/>
      <c r="BX497" s="1311"/>
      <c r="BY497" s="1311"/>
      <c r="BZ497" s="1311"/>
      <c r="CA497" s="1311"/>
      <c r="CB497" s="1311"/>
      <c r="CC497" s="1311"/>
      <c r="CD497" s="1311"/>
      <c r="CE497" s="1311"/>
      <c r="CF497" s="1311"/>
    </row>
    <row r="498" spans="2:84" s="1344" customFormat="1">
      <c r="B498" s="1311"/>
      <c r="C498" s="1311"/>
      <c r="D498" s="1311"/>
      <c r="E498" s="1311"/>
      <c r="F498" s="1311"/>
      <c r="G498" s="1311"/>
      <c r="H498" s="1311"/>
      <c r="I498" s="1311"/>
      <c r="J498" s="1311"/>
      <c r="K498" s="1311"/>
      <c r="P498" s="204"/>
      <c r="Q498" s="1311"/>
      <c r="R498" s="1311"/>
      <c r="S498" s="1311"/>
      <c r="T498" s="1311"/>
      <c r="U498" s="1311"/>
      <c r="V498" s="1311"/>
      <c r="W498" s="1311"/>
      <c r="X498" s="1311"/>
      <c r="Y498" s="1311"/>
      <c r="Z498" s="1311"/>
      <c r="AA498" s="1311"/>
      <c r="AB498" s="1311"/>
      <c r="AC498" s="1311"/>
      <c r="AD498" s="1311"/>
      <c r="AE498" s="1311"/>
      <c r="AF498" s="1311"/>
      <c r="AG498" s="1311"/>
      <c r="AH498" s="1311"/>
      <c r="AI498" s="1311"/>
      <c r="AJ498" s="1311"/>
      <c r="AK498" s="1311"/>
      <c r="AL498" s="1311"/>
      <c r="AM498" s="1311"/>
      <c r="AN498" s="1311"/>
      <c r="AO498" s="1311"/>
      <c r="AP498" s="1311"/>
      <c r="AQ498" s="1311"/>
      <c r="AR498" s="1311"/>
      <c r="AS498" s="1311"/>
      <c r="AT498" s="1311"/>
      <c r="AU498" s="1311"/>
      <c r="AV498" s="1311"/>
      <c r="AW498" s="1311"/>
      <c r="AX498" s="1311"/>
      <c r="AY498" s="1311"/>
      <c r="AZ498" s="1311"/>
      <c r="BA498" s="1311"/>
      <c r="BB498" s="1311"/>
      <c r="BC498" s="1311"/>
      <c r="BD498" s="1311"/>
      <c r="BE498" s="1311"/>
      <c r="BF498" s="1311"/>
      <c r="BG498" s="1311"/>
      <c r="BH498" s="1311"/>
      <c r="BI498" s="1311"/>
      <c r="BJ498" s="1311"/>
      <c r="BK498" s="1311"/>
      <c r="BL498" s="1311"/>
      <c r="BM498" s="1311"/>
      <c r="BN498" s="1311"/>
      <c r="BO498" s="1311"/>
      <c r="BP498" s="1311"/>
      <c r="BQ498" s="1311"/>
      <c r="BR498" s="1311"/>
      <c r="BS498" s="1311"/>
      <c r="BT498" s="1311"/>
      <c r="BU498" s="1311"/>
      <c r="BV498" s="1311"/>
      <c r="BW498" s="1311"/>
      <c r="BX498" s="1311"/>
      <c r="BY498" s="1311"/>
      <c r="BZ498" s="1311"/>
      <c r="CA498" s="1311"/>
      <c r="CB498" s="1311"/>
      <c r="CC498" s="1311"/>
      <c r="CD498" s="1311"/>
      <c r="CE498" s="1311"/>
      <c r="CF498" s="1311"/>
    </row>
    <row r="499" spans="2:84" s="1344" customFormat="1">
      <c r="B499" s="1311"/>
      <c r="C499" s="1311"/>
      <c r="D499" s="1311"/>
      <c r="E499" s="1311"/>
      <c r="F499" s="1311"/>
      <c r="G499" s="1311"/>
      <c r="H499" s="1311"/>
      <c r="I499" s="1311"/>
      <c r="J499" s="1311"/>
      <c r="K499" s="1311"/>
      <c r="P499" s="204"/>
      <c r="Q499" s="1311"/>
      <c r="R499" s="1311"/>
      <c r="S499" s="1311"/>
      <c r="T499" s="1311"/>
      <c r="U499" s="1311"/>
      <c r="V499" s="1311"/>
      <c r="W499" s="1311"/>
      <c r="X499" s="1311"/>
      <c r="Y499" s="1311"/>
      <c r="Z499" s="1311"/>
      <c r="AA499" s="1311"/>
      <c r="AB499" s="1311"/>
      <c r="AC499" s="1311"/>
      <c r="AD499" s="1311"/>
      <c r="AE499" s="1311"/>
      <c r="AF499" s="1311"/>
      <c r="AG499" s="1311"/>
      <c r="AH499" s="1311"/>
      <c r="AI499" s="1311"/>
      <c r="AJ499" s="1311"/>
      <c r="AK499" s="1311"/>
      <c r="AL499" s="1311"/>
      <c r="AM499" s="1311"/>
      <c r="AN499" s="1311"/>
      <c r="AO499" s="1311"/>
      <c r="AP499" s="1311"/>
      <c r="AQ499" s="1311"/>
      <c r="AR499" s="1311"/>
      <c r="AS499" s="1311"/>
      <c r="AT499" s="1311"/>
      <c r="AU499" s="1311"/>
      <c r="AV499" s="1311"/>
      <c r="AW499" s="1311"/>
      <c r="AX499" s="1311"/>
      <c r="AY499" s="1311"/>
      <c r="AZ499" s="1311"/>
      <c r="BA499" s="1311"/>
      <c r="BB499" s="1311"/>
      <c r="BC499" s="1311"/>
      <c r="BD499" s="1311"/>
      <c r="BE499" s="1311"/>
      <c r="BF499" s="1311"/>
      <c r="BG499" s="1311"/>
      <c r="BH499" s="1311"/>
      <c r="BI499" s="1311"/>
      <c r="BJ499" s="1311"/>
      <c r="BK499" s="1311"/>
      <c r="BL499" s="1311"/>
      <c r="BM499" s="1311"/>
      <c r="BN499" s="1311"/>
      <c r="BO499" s="1311"/>
      <c r="BP499" s="1311"/>
      <c r="BQ499" s="1311"/>
      <c r="BR499" s="1311"/>
      <c r="BS499" s="1311"/>
      <c r="BT499" s="1311"/>
      <c r="BU499" s="1311"/>
      <c r="BV499" s="1311"/>
      <c r="BW499" s="1311"/>
      <c r="BX499" s="1311"/>
      <c r="BY499" s="1311"/>
      <c r="BZ499" s="1311"/>
      <c r="CA499" s="1311"/>
      <c r="CB499" s="1311"/>
      <c r="CC499" s="1311"/>
      <c r="CD499" s="1311"/>
      <c r="CE499" s="1311"/>
      <c r="CF499" s="1311"/>
    </row>
    <row r="500" spans="2:84" s="1344" customFormat="1">
      <c r="B500" s="1311"/>
      <c r="C500" s="1311"/>
      <c r="D500" s="1311"/>
      <c r="E500" s="1311"/>
      <c r="F500" s="1311"/>
      <c r="G500" s="1311"/>
      <c r="H500" s="1311"/>
      <c r="I500" s="1311"/>
      <c r="J500" s="1311"/>
      <c r="K500" s="1311"/>
      <c r="P500" s="204"/>
      <c r="Q500" s="1311"/>
      <c r="R500" s="1311"/>
      <c r="S500" s="1311"/>
      <c r="T500" s="1311"/>
      <c r="U500" s="1311"/>
      <c r="V500" s="1311"/>
      <c r="W500" s="1311"/>
      <c r="X500" s="1311"/>
      <c r="Y500" s="1311"/>
      <c r="Z500" s="1311"/>
      <c r="AA500" s="1311"/>
      <c r="AB500" s="1311"/>
      <c r="AC500" s="1311"/>
      <c r="AD500" s="1311"/>
      <c r="AE500" s="1311"/>
      <c r="AF500" s="1311"/>
      <c r="AG500" s="1311"/>
      <c r="AH500" s="1311"/>
      <c r="AI500" s="1311"/>
      <c r="AJ500" s="1311"/>
      <c r="AK500" s="1311"/>
      <c r="AL500" s="1311"/>
      <c r="AM500" s="1311"/>
      <c r="AN500" s="1311"/>
      <c r="AO500" s="1311"/>
      <c r="AP500" s="1311"/>
      <c r="AQ500" s="1311"/>
      <c r="AR500" s="1311"/>
      <c r="AS500" s="1311"/>
      <c r="AT500" s="1311"/>
      <c r="AU500" s="1311"/>
      <c r="AV500" s="1311"/>
      <c r="AW500" s="1311"/>
      <c r="AX500" s="1311"/>
      <c r="AY500" s="1311"/>
      <c r="AZ500" s="1311"/>
      <c r="BA500" s="1311"/>
      <c r="BB500" s="1311"/>
      <c r="BC500" s="1311"/>
      <c r="BD500" s="1311"/>
      <c r="BE500" s="1311"/>
      <c r="BF500" s="1311"/>
      <c r="BG500" s="1311"/>
      <c r="BH500" s="1311"/>
      <c r="BI500" s="1311"/>
      <c r="BJ500" s="1311"/>
      <c r="BK500" s="1311"/>
      <c r="BL500" s="1311"/>
      <c r="BM500" s="1311"/>
      <c r="BN500" s="1311"/>
      <c r="BO500" s="1311"/>
      <c r="BP500" s="1311"/>
      <c r="BQ500" s="1311"/>
      <c r="BR500" s="1311"/>
      <c r="BS500" s="1311"/>
      <c r="BT500" s="1311"/>
      <c r="BU500" s="1311"/>
      <c r="BV500" s="1311"/>
      <c r="BW500" s="1311"/>
      <c r="BX500" s="1311"/>
      <c r="BY500" s="1311"/>
      <c r="BZ500" s="1311"/>
      <c r="CA500" s="1311"/>
      <c r="CB500" s="1311"/>
      <c r="CC500" s="1311"/>
      <c r="CD500" s="1311"/>
      <c r="CE500" s="1311"/>
      <c r="CF500" s="1311"/>
    </row>
    <row r="501" spans="2:84" s="1344" customFormat="1">
      <c r="B501" s="1311"/>
      <c r="C501" s="1311"/>
      <c r="D501" s="1311"/>
      <c r="E501" s="1311"/>
      <c r="F501" s="1311"/>
      <c r="G501" s="1311"/>
      <c r="H501" s="1311"/>
      <c r="I501" s="1311"/>
      <c r="J501" s="1311"/>
      <c r="K501" s="1311"/>
      <c r="P501" s="204"/>
      <c r="Q501" s="1311"/>
      <c r="R501" s="1311"/>
      <c r="S501" s="1311"/>
      <c r="T501" s="1311"/>
      <c r="U501" s="1311"/>
      <c r="V501" s="1311"/>
      <c r="W501" s="1311"/>
      <c r="X501" s="1311"/>
      <c r="Y501" s="1311"/>
      <c r="Z501" s="1311"/>
      <c r="AA501" s="1311"/>
      <c r="AB501" s="1311"/>
      <c r="AC501" s="1311"/>
      <c r="AD501" s="1311"/>
      <c r="AE501" s="1311"/>
      <c r="AF501" s="1311"/>
      <c r="AG501" s="1311"/>
      <c r="AH501" s="1311"/>
      <c r="AI501" s="1311"/>
      <c r="AJ501" s="1311"/>
      <c r="AK501" s="1311"/>
      <c r="AL501" s="1311"/>
      <c r="AM501" s="1311"/>
      <c r="AN501" s="1311"/>
      <c r="AO501" s="1311"/>
      <c r="AP501" s="1311"/>
      <c r="AQ501" s="1311"/>
      <c r="AR501" s="1311"/>
      <c r="AS501" s="1311"/>
      <c r="AT501" s="1311"/>
      <c r="AU501" s="1311"/>
      <c r="AV501" s="1311"/>
      <c r="AW501" s="1311"/>
      <c r="AX501" s="1311"/>
      <c r="AY501" s="1311"/>
      <c r="AZ501" s="1311"/>
      <c r="BA501" s="1311"/>
      <c r="BB501" s="1311"/>
      <c r="BC501" s="1311"/>
      <c r="BD501" s="1311"/>
      <c r="BE501" s="1311"/>
      <c r="BF501" s="1311"/>
      <c r="BG501" s="1311"/>
      <c r="BH501" s="1311"/>
      <c r="BI501" s="1311"/>
      <c r="BJ501" s="1311"/>
      <c r="BK501" s="1311"/>
      <c r="BL501" s="1311"/>
      <c r="BM501" s="1311"/>
      <c r="BN501" s="1311"/>
      <c r="BO501" s="1311"/>
      <c r="BP501" s="1311"/>
      <c r="BQ501" s="1311"/>
      <c r="BR501" s="1311"/>
      <c r="BS501" s="1311"/>
      <c r="BT501" s="1311"/>
      <c r="BU501" s="1311"/>
      <c r="BV501" s="1311"/>
      <c r="BW501" s="1311"/>
      <c r="BX501" s="1311"/>
      <c r="BY501" s="1311"/>
      <c r="BZ501" s="1311"/>
      <c r="CA501" s="1311"/>
      <c r="CB501" s="1311"/>
      <c r="CC501" s="1311"/>
      <c r="CD501" s="1311"/>
      <c r="CE501" s="1311"/>
      <c r="CF501" s="1311"/>
    </row>
    <row r="502" spans="2:84" s="1344" customFormat="1">
      <c r="B502" s="1311"/>
      <c r="C502" s="1311"/>
      <c r="D502" s="1311"/>
      <c r="E502" s="1311"/>
      <c r="F502" s="1311"/>
      <c r="G502" s="1311"/>
      <c r="H502" s="1311"/>
      <c r="I502" s="1311"/>
      <c r="J502" s="1311"/>
      <c r="K502" s="1311"/>
      <c r="P502" s="204"/>
      <c r="Q502" s="1311"/>
      <c r="R502" s="1311"/>
      <c r="S502" s="1311"/>
      <c r="T502" s="1311"/>
      <c r="U502" s="1311"/>
      <c r="V502" s="1311"/>
      <c r="W502" s="1311"/>
      <c r="X502" s="1311"/>
      <c r="Y502" s="1311"/>
      <c r="Z502" s="1311"/>
      <c r="AA502" s="1311"/>
      <c r="AB502" s="1311"/>
      <c r="AC502" s="1311"/>
      <c r="AD502" s="1311"/>
      <c r="AE502" s="1311"/>
      <c r="AF502" s="1311"/>
      <c r="AG502" s="1311"/>
      <c r="AH502" s="1311"/>
      <c r="AI502" s="1311"/>
      <c r="AJ502" s="1311"/>
      <c r="AK502" s="1311"/>
      <c r="AL502" s="1311"/>
      <c r="AM502" s="1311"/>
      <c r="AN502" s="1311"/>
      <c r="AO502" s="1311"/>
      <c r="AP502" s="1311"/>
      <c r="AQ502" s="1311"/>
      <c r="AR502" s="1311"/>
      <c r="AS502" s="1311"/>
      <c r="AT502" s="1311"/>
      <c r="AU502" s="1311"/>
      <c r="AV502" s="1311"/>
      <c r="AW502" s="1311"/>
      <c r="AX502" s="1311"/>
      <c r="AY502" s="1311"/>
      <c r="AZ502" s="1311"/>
      <c r="BA502" s="1311"/>
      <c r="BB502" s="1311"/>
      <c r="BC502" s="1311"/>
      <c r="BD502" s="1311"/>
      <c r="BE502" s="1311"/>
      <c r="BF502" s="1311"/>
      <c r="BG502" s="1311"/>
      <c r="BH502" s="1311"/>
      <c r="BI502" s="1311"/>
      <c r="BJ502" s="1311"/>
      <c r="BK502" s="1311"/>
      <c r="BL502" s="1311"/>
      <c r="BM502" s="1311"/>
      <c r="BN502" s="1311"/>
      <c r="BO502" s="1311"/>
      <c r="BP502" s="1311"/>
      <c r="BQ502" s="1311"/>
      <c r="BR502" s="1311"/>
      <c r="BS502" s="1311"/>
      <c r="BT502" s="1311"/>
      <c r="BU502" s="1311"/>
      <c r="BV502" s="1311"/>
      <c r="BW502" s="1311"/>
      <c r="BX502" s="1311"/>
      <c r="BY502" s="1311"/>
      <c r="BZ502" s="1311"/>
      <c r="CA502" s="1311"/>
      <c r="CB502" s="1311"/>
      <c r="CC502" s="1311"/>
      <c r="CD502" s="1311"/>
      <c r="CE502" s="1311"/>
      <c r="CF502" s="1311"/>
    </row>
    <row r="503" spans="2:84" s="1344" customFormat="1">
      <c r="B503" s="1311"/>
      <c r="C503" s="1311"/>
      <c r="D503" s="1311"/>
      <c r="E503" s="1311"/>
      <c r="F503" s="1311"/>
      <c r="G503" s="1311"/>
      <c r="H503" s="1311"/>
      <c r="I503" s="1311"/>
      <c r="J503" s="1311"/>
      <c r="K503" s="1311"/>
      <c r="P503" s="204"/>
      <c r="Q503" s="1311"/>
      <c r="R503" s="1311"/>
      <c r="S503" s="1311"/>
      <c r="T503" s="1311"/>
      <c r="U503" s="1311"/>
      <c r="V503" s="1311"/>
      <c r="W503" s="1311"/>
      <c r="X503" s="1311"/>
      <c r="Y503" s="1311"/>
      <c r="Z503" s="1311"/>
      <c r="AA503" s="1311"/>
      <c r="AB503" s="1311"/>
      <c r="AC503" s="1311"/>
      <c r="AD503" s="1311"/>
      <c r="AE503" s="1311"/>
      <c r="AF503" s="1311"/>
      <c r="AG503" s="1311"/>
      <c r="AH503" s="1311"/>
      <c r="AI503" s="1311"/>
      <c r="AJ503" s="1311"/>
      <c r="AK503" s="1311"/>
      <c r="AL503" s="1311"/>
      <c r="AM503" s="1311"/>
      <c r="AN503" s="1311"/>
      <c r="AO503" s="1311"/>
      <c r="AP503" s="1311"/>
      <c r="AQ503" s="1311"/>
      <c r="AR503" s="1311"/>
      <c r="AS503" s="1311"/>
      <c r="AT503" s="1311"/>
      <c r="AU503" s="1311"/>
      <c r="AV503" s="1311"/>
      <c r="AW503" s="1311"/>
      <c r="AX503" s="1311"/>
      <c r="AY503" s="1311"/>
      <c r="AZ503" s="1311"/>
      <c r="BA503" s="1311"/>
      <c r="BB503" s="1311"/>
      <c r="BC503" s="1311"/>
      <c r="BD503" s="1311"/>
      <c r="BE503" s="1311"/>
      <c r="BF503" s="1311"/>
      <c r="BG503" s="1311"/>
      <c r="BH503" s="1311"/>
      <c r="BI503" s="1311"/>
      <c r="BJ503" s="1311"/>
      <c r="BK503" s="1311"/>
      <c r="BL503" s="1311"/>
      <c r="BM503" s="1311"/>
      <c r="BN503" s="1311"/>
      <c r="BO503" s="1311"/>
      <c r="BP503" s="1311"/>
      <c r="BQ503" s="1311"/>
      <c r="BR503" s="1311"/>
      <c r="BS503" s="1311"/>
      <c r="BT503" s="1311"/>
      <c r="BU503" s="1311"/>
      <c r="BV503" s="1311"/>
      <c r="BW503" s="1311"/>
      <c r="BX503" s="1311"/>
      <c r="BY503" s="1311"/>
      <c r="BZ503" s="1311"/>
      <c r="CA503" s="1311"/>
      <c r="CB503" s="1311"/>
      <c r="CC503" s="1311"/>
      <c r="CD503" s="1311"/>
      <c r="CE503" s="1311"/>
      <c r="CF503" s="1311"/>
    </row>
    <row r="504" spans="2:84" s="1344" customFormat="1">
      <c r="B504" s="1311"/>
      <c r="C504" s="1311"/>
      <c r="D504" s="1311"/>
      <c r="E504" s="1311"/>
      <c r="F504" s="1311"/>
      <c r="G504" s="1311"/>
      <c r="H504" s="1311"/>
      <c r="I504" s="1311"/>
      <c r="J504" s="1311"/>
      <c r="K504" s="1311"/>
      <c r="P504" s="204"/>
      <c r="Q504" s="1311"/>
      <c r="R504" s="1311"/>
      <c r="S504" s="1311"/>
      <c r="T504" s="1311"/>
      <c r="U504" s="1311"/>
      <c r="V504" s="1311"/>
      <c r="W504" s="1311"/>
      <c r="X504" s="1311"/>
      <c r="Y504" s="1311"/>
      <c r="Z504" s="1311"/>
      <c r="AA504" s="1311"/>
      <c r="AB504" s="1311"/>
      <c r="AC504" s="1311"/>
      <c r="AD504" s="1311"/>
      <c r="AE504" s="1311"/>
      <c r="AF504" s="1311"/>
      <c r="AG504" s="1311"/>
      <c r="AH504" s="1311"/>
      <c r="AI504" s="1311"/>
      <c r="AJ504" s="1311"/>
      <c r="AK504" s="1311"/>
      <c r="AL504" s="1311"/>
      <c r="AM504" s="1311"/>
      <c r="AN504" s="1311"/>
      <c r="AO504" s="1311"/>
      <c r="AP504" s="1311"/>
      <c r="AQ504" s="1311"/>
      <c r="AR504" s="1311"/>
      <c r="AS504" s="1311"/>
      <c r="AT504" s="1311"/>
      <c r="AU504" s="1311"/>
      <c r="AV504" s="1311"/>
      <c r="AW504" s="1311"/>
      <c r="AX504" s="1311"/>
      <c r="AY504" s="1311"/>
      <c r="AZ504" s="1311"/>
      <c r="BA504" s="1311"/>
      <c r="BB504" s="1311"/>
      <c r="BC504" s="1311"/>
      <c r="BD504" s="1311"/>
      <c r="BE504" s="1311"/>
      <c r="BF504" s="1311"/>
      <c r="BG504" s="1311"/>
      <c r="BH504" s="1311"/>
      <c r="BI504" s="1311"/>
      <c r="BJ504" s="1311"/>
      <c r="BK504" s="1311"/>
      <c r="BL504" s="1311"/>
      <c r="BM504" s="1311"/>
      <c r="BN504" s="1311"/>
      <c r="BO504" s="1311"/>
      <c r="BP504" s="1311"/>
      <c r="BQ504" s="1311"/>
      <c r="BR504" s="1311"/>
      <c r="BS504" s="1311"/>
      <c r="BT504" s="1311"/>
      <c r="BU504" s="1311"/>
      <c r="BV504" s="1311"/>
      <c r="BW504" s="1311"/>
      <c r="BX504" s="1311"/>
      <c r="BY504" s="1311"/>
      <c r="BZ504" s="1311"/>
      <c r="CA504" s="1311"/>
      <c r="CB504" s="1311"/>
      <c r="CC504" s="1311"/>
      <c r="CD504" s="1311"/>
      <c r="CE504" s="1311"/>
      <c r="CF504" s="1311"/>
    </row>
    <row r="505" spans="2:84" s="1344" customFormat="1">
      <c r="B505" s="1311"/>
      <c r="C505" s="1311"/>
      <c r="D505" s="1311"/>
      <c r="E505" s="1311"/>
      <c r="F505" s="1311"/>
      <c r="G505" s="1311"/>
      <c r="H505" s="1311"/>
      <c r="I505" s="1311"/>
      <c r="J505" s="1311"/>
      <c r="K505" s="1311"/>
      <c r="P505" s="204"/>
      <c r="Q505" s="1311"/>
      <c r="R505" s="1311"/>
      <c r="S505" s="1311"/>
      <c r="T505" s="1311"/>
      <c r="U505" s="1311"/>
      <c r="V505" s="1311"/>
      <c r="W505" s="1311"/>
      <c r="X505" s="1311"/>
      <c r="Y505" s="1311"/>
      <c r="Z505" s="1311"/>
      <c r="AA505" s="1311"/>
      <c r="AB505" s="1311"/>
      <c r="AC505" s="1311"/>
      <c r="AD505" s="1311"/>
      <c r="AE505" s="1311"/>
      <c r="AF505" s="1311"/>
      <c r="AG505" s="1311"/>
      <c r="AH505" s="1311"/>
      <c r="AI505" s="1311"/>
      <c r="AJ505" s="1311"/>
      <c r="AK505" s="1311"/>
      <c r="AL505" s="1311"/>
      <c r="AM505" s="1311"/>
      <c r="AN505" s="1311"/>
      <c r="AO505" s="1311"/>
      <c r="AP505" s="1311"/>
      <c r="AQ505" s="1311"/>
      <c r="AR505" s="1311"/>
      <c r="AS505" s="1311"/>
      <c r="AT505" s="1311"/>
      <c r="AU505" s="1311"/>
      <c r="AV505" s="1311"/>
      <c r="AW505" s="1311"/>
      <c r="AX505" s="1311"/>
      <c r="AY505" s="1311"/>
      <c r="AZ505" s="1311"/>
      <c r="BA505" s="1311"/>
      <c r="BB505" s="1311"/>
      <c r="BC505" s="1311"/>
      <c r="BD505" s="1311"/>
      <c r="BE505" s="1311"/>
      <c r="BF505" s="1311"/>
      <c r="BG505" s="1311"/>
      <c r="BH505" s="1311"/>
      <c r="BI505" s="1311"/>
      <c r="BJ505" s="1311"/>
      <c r="BK505" s="1311"/>
      <c r="BL505" s="1311"/>
      <c r="BM505" s="1311"/>
      <c r="BN505" s="1311"/>
      <c r="BO505" s="1311"/>
      <c r="BP505" s="1311"/>
      <c r="BQ505" s="1311"/>
      <c r="BR505" s="1311"/>
      <c r="BS505" s="1311"/>
      <c r="BT505" s="1311"/>
      <c r="BU505" s="1311"/>
      <c r="BV505" s="1311"/>
      <c r="BW505" s="1311"/>
      <c r="BX505" s="1311"/>
      <c r="BY505" s="1311"/>
      <c r="BZ505" s="1311"/>
      <c r="CA505" s="1311"/>
      <c r="CB505" s="1311"/>
      <c r="CC505" s="1311"/>
      <c r="CD505" s="1311"/>
      <c r="CE505" s="1311"/>
      <c r="CF505" s="1311"/>
    </row>
    <row r="506" spans="2:84" s="1344" customFormat="1">
      <c r="B506" s="1311"/>
      <c r="C506" s="1311"/>
      <c r="D506" s="1311"/>
      <c r="E506" s="1311"/>
      <c r="F506" s="1311"/>
      <c r="G506" s="1311"/>
      <c r="H506" s="1311"/>
      <c r="I506" s="1311"/>
      <c r="J506" s="1311"/>
      <c r="K506" s="1311"/>
      <c r="P506" s="204"/>
      <c r="Q506" s="1311"/>
      <c r="R506" s="1311"/>
      <c r="S506" s="1311"/>
      <c r="T506" s="1311"/>
      <c r="U506" s="1311"/>
      <c r="V506" s="1311"/>
      <c r="W506" s="1311"/>
      <c r="X506" s="1311"/>
      <c r="Y506" s="1311"/>
      <c r="Z506" s="1311"/>
      <c r="AA506" s="1311"/>
      <c r="AB506" s="1311"/>
      <c r="AC506" s="1311"/>
      <c r="AD506" s="1311"/>
      <c r="AE506" s="1311"/>
      <c r="AF506" s="1311"/>
      <c r="AG506" s="1311"/>
      <c r="AH506" s="1311"/>
      <c r="AI506" s="1311"/>
      <c r="AJ506" s="1311"/>
      <c r="AK506" s="1311"/>
      <c r="AL506" s="1311"/>
      <c r="AM506" s="1311"/>
      <c r="AN506" s="1311"/>
      <c r="AO506" s="1311"/>
      <c r="AP506" s="1311"/>
      <c r="AQ506" s="1311"/>
      <c r="AR506" s="1311"/>
      <c r="AS506" s="1311"/>
      <c r="AT506" s="1311"/>
      <c r="AU506" s="1311"/>
      <c r="AV506" s="1311"/>
      <c r="AW506" s="1311"/>
      <c r="AX506" s="1311"/>
      <c r="AY506" s="1311"/>
      <c r="AZ506" s="1311"/>
      <c r="BA506" s="1311"/>
      <c r="BB506" s="1311"/>
      <c r="BC506" s="1311"/>
      <c r="BD506" s="1311"/>
      <c r="BE506" s="1311"/>
      <c r="BF506" s="1311"/>
      <c r="BG506" s="1311"/>
      <c r="BH506" s="1311"/>
      <c r="BI506" s="1311"/>
      <c r="BJ506" s="1311"/>
      <c r="BK506" s="1311"/>
      <c r="BL506" s="1311"/>
      <c r="BM506" s="1311"/>
      <c r="BN506" s="1311"/>
      <c r="BO506" s="1311"/>
      <c r="BP506" s="1311"/>
      <c r="BQ506" s="1311"/>
      <c r="BR506" s="1311"/>
      <c r="BS506" s="1311"/>
      <c r="BT506" s="1311"/>
      <c r="BU506" s="1311"/>
      <c r="BV506" s="1311"/>
      <c r="BW506" s="1311"/>
      <c r="BX506" s="1311"/>
      <c r="BY506" s="1311"/>
      <c r="BZ506" s="1311"/>
      <c r="CA506" s="1311"/>
      <c r="CB506" s="1311"/>
      <c r="CC506" s="1311"/>
      <c r="CD506" s="1311"/>
      <c r="CE506" s="1311"/>
      <c r="CF506" s="1311"/>
    </row>
    <row r="507" spans="2:84" s="1344" customFormat="1">
      <c r="B507" s="1311"/>
      <c r="C507" s="1311"/>
      <c r="D507" s="1311"/>
      <c r="E507" s="1311"/>
      <c r="F507" s="1311"/>
      <c r="G507" s="1311"/>
      <c r="H507" s="1311"/>
      <c r="I507" s="1311"/>
      <c r="J507" s="1311"/>
      <c r="K507" s="1311"/>
      <c r="P507" s="204"/>
      <c r="Q507" s="1311"/>
      <c r="R507" s="1311"/>
      <c r="S507" s="1311"/>
      <c r="T507" s="1311"/>
      <c r="U507" s="1311"/>
      <c r="V507" s="1311"/>
      <c r="W507" s="1311"/>
      <c r="X507" s="1311"/>
      <c r="Y507" s="1311"/>
      <c r="Z507" s="1311"/>
      <c r="AA507" s="1311"/>
      <c r="AB507" s="1311"/>
      <c r="AC507" s="1311"/>
      <c r="AD507" s="1311"/>
      <c r="AE507" s="1311"/>
      <c r="AF507" s="1311"/>
      <c r="AG507" s="1311"/>
      <c r="AH507" s="1311"/>
      <c r="AI507" s="1311"/>
      <c r="AJ507" s="1311"/>
      <c r="AK507" s="1311"/>
      <c r="AL507" s="1311"/>
      <c r="AM507" s="1311"/>
      <c r="AN507" s="1311"/>
      <c r="AO507" s="1311"/>
      <c r="AP507" s="1311"/>
      <c r="AQ507" s="1311"/>
      <c r="AR507" s="1311"/>
      <c r="AS507" s="1311"/>
      <c r="AT507" s="1311"/>
      <c r="AU507" s="1311"/>
      <c r="AV507" s="1311"/>
      <c r="AW507" s="1311"/>
      <c r="AX507" s="1311"/>
      <c r="AY507" s="1311"/>
      <c r="AZ507" s="1311"/>
      <c r="BA507" s="1311"/>
      <c r="BB507" s="1311"/>
      <c r="BC507" s="1311"/>
      <c r="BD507" s="1311"/>
      <c r="BE507" s="1311"/>
      <c r="BF507" s="1311"/>
      <c r="BG507" s="1311"/>
      <c r="BH507" s="1311"/>
      <c r="BI507" s="1311"/>
      <c r="BJ507" s="1311"/>
      <c r="BK507" s="1311"/>
      <c r="BL507" s="1311"/>
      <c r="BM507" s="1311"/>
      <c r="BN507" s="1311"/>
      <c r="BO507" s="1311"/>
      <c r="BP507" s="1311"/>
      <c r="BQ507" s="1311"/>
      <c r="BR507" s="1311"/>
      <c r="BS507" s="1311"/>
      <c r="BT507" s="1311"/>
      <c r="BU507" s="1311"/>
      <c r="BV507" s="1311"/>
      <c r="BW507" s="1311"/>
      <c r="BX507" s="1311"/>
      <c r="BY507" s="1311"/>
      <c r="BZ507" s="1311"/>
      <c r="CA507" s="1311"/>
      <c r="CB507" s="1311"/>
      <c r="CC507" s="1311"/>
      <c r="CD507" s="1311"/>
      <c r="CE507" s="1311"/>
      <c r="CF507" s="1311"/>
    </row>
    <row r="508" spans="2:84" s="1344" customFormat="1">
      <c r="B508" s="1311"/>
      <c r="C508" s="1311"/>
      <c r="D508" s="1311"/>
      <c r="E508" s="1311"/>
      <c r="F508" s="1311"/>
      <c r="G508" s="1311"/>
      <c r="H508" s="1311"/>
      <c r="I508" s="1311"/>
      <c r="J508" s="1311"/>
      <c r="K508" s="1311"/>
      <c r="P508" s="204"/>
      <c r="Q508" s="1311"/>
      <c r="R508" s="1311"/>
      <c r="S508" s="1311"/>
      <c r="T508" s="1311"/>
      <c r="U508" s="1311"/>
      <c r="V508" s="1311"/>
      <c r="W508" s="1311"/>
      <c r="X508" s="1311"/>
      <c r="Y508" s="1311"/>
      <c r="Z508" s="1311"/>
      <c r="AA508" s="1311"/>
      <c r="AB508" s="1311"/>
      <c r="AC508" s="1311"/>
      <c r="AD508" s="1311"/>
      <c r="AE508" s="1311"/>
      <c r="AF508" s="1311"/>
      <c r="AG508" s="1311"/>
      <c r="AH508" s="1311"/>
      <c r="AI508" s="1311"/>
      <c r="AJ508" s="1311"/>
      <c r="AK508" s="1311"/>
      <c r="AL508" s="1311"/>
      <c r="AM508" s="1311"/>
      <c r="AN508" s="1311"/>
      <c r="AO508" s="1311"/>
      <c r="AP508" s="1311"/>
      <c r="AQ508" s="1311"/>
      <c r="AR508" s="1311"/>
      <c r="AS508" s="1311"/>
      <c r="AT508" s="1311"/>
      <c r="AU508" s="1311"/>
      <c r="AV508" s="1311"/>
      <c r="AW508" s="1311"/>
      <c r="AX508" s="1311"/>
      <c r="AY508" s="1311"/>
      <c r="AZ508" s="1311"/>
      <c r="BA508" s="1311"/>
      <c r="BB508" s="1311"/>
      <c r="BC508" s="1311"/>
      <c r="BD508" s="1311"/>
      <c r="BE508" s="1311"/>
      <c r="BF508" s="1311"/>
      <c r="BG508" s="1311"/>
      <c r="BH508" s="1311"/>
      <c r="BI508" s="1311"/>
      <c r="BJ508" s="1311"/>
      <c r="BK508" s="1311"/>
      <c r="BL508" s="1311"/>
      <c r="BM508" s="1311"/>
      <c r="BN508" s="1311"/>
      <c r="BO508" s="1311"/>
      <c r="BP508" s="1311"/>
      <c r="BQ508" s="1311"/>
      <c r="BR508" s="1311"/>
      <c r="BS508" s="1311"/>
      <c r="BT508" s="1311"/>
      <c r="BU508" s="1311"/>
      <c r="BV508" s="1311"/>
      <c r="BW508" s="1311"/>
      <c r="BX508" s="1311"/>
      <c r="BY508" s="1311"/>
      <c r="BZ508" s="1311"/>
      <c r="CA508" s="1311"/>
      <c r="CB508" s="1311"/>
      <c r="CC508" s="1311"/>
      <c r="CD508" s="1311"/>
      <c r="CE508" s="1311"/>
      <c r="CF508" s="1311"/>
    </row>
    <row r="509" spans="2:84" s="1344" customFormat="1">
      <c r="B509" s="1311"/>
      <c r="C509" s="1311"/>
      <c r="D509" s="1311"/>
      <c r="E509" s="1311"/>
      <c r="F509" s="1311"/>
      <c r="G509" s="1311"/>
      <c r="H509" s="1311"/>
      <c r="I509" s="1311"/>
      <c r="J509" s="1311"/>
      <c r="K509" s="1311"/>
      <c r="P509" s="204"/>
      <c r="Q509" s="1311"/>
      <c r="R509" s="1311"/>
      <c r="S509" s="1311"/>
      <c r="T509" s="1311"/>
      <c r="U509" s="1311"/>
      <c r="V509" s="1311"/>
      <c r="W509" s="1311"/>
      <c r="X509" s="1311"/>
      <c r="Y509" s="1311"/>
      <c r="Z509" s="1311"/>
      <c r="AA509" s="1311"/>
      <c r="AB509" s="1311"/>
      <c r="AC509" s="1311"/>
      <c r="AD509" s="1311"/>
      <c r="AE509" s="1311"/>
      <c r="AF509" s="1311"/>
      <c r="AG509" s="1311"/>
      <c r="AH509" s="1311"/>
      <c r="AI509" s="1311"/>
      <c r="AJ509" s="1311"/>
      <c r="AK509" s="1311"/>
      <c r="AL509" s="1311"/>
      <c r="AM509" s="1311"/>
      <c r="AN509" s="1311"/>
      <c r="AO509" s="1311"/>
      <c r="AP509" s="1311"/>
      <c r="AQ509" s="1311"/>
      <c r="AR509" s="1311"/>
      <c r="AS509" s="1311"/>
      <c r="AT509" s="1311"/>
      <c r="AU509" s="1311"/>
      <c r="AV509" s="1311"/>
      <c r="AW509" s="1311"/>
      <c r="AX509" s="1311"/>
      <c r="AY509" s="1311"/>
      <c r="AZ509" s="1311"/>
      <c r="BA509" s="1311"/>
      <c r="BB509" s="1311"/>
      <c r="BC509" s="1311"/>
      <c r="BD509" s="1311"/>
      <c r="BE509" s="1311"/>
      <c r="BF509" s="1311"/>
      <c r="BG509" s="1311"/>
      <c r="BH509" s="1311"/>
      <c r="BI509" s="1311"/>
      <c r="BJ509" s="1311"/>
      <c r="BK509" s="1311"/>
      <c r="BL509" s="1311"/>
      <c r="BM509" s="1311"/>
      <c r="BN509" s="1311"/>
      <c r="BO509" s="1311"/>
      <c r="BP509" s="1311"/>
      <c r="BQ509" s="1311"/>
      <c r="BR509" s="1311"/>
      <c r="BS509" s="1311"/>
      <c r="BT509" s="1311"/>
      <c r="BU509" s="1311"/>
      <c r="BV509" s="1311"/>
      <c r="BW509" s="1311"/>
      <c r="BX509" s="1311"/>
      <c r="BY509" s="1311"/>
      <c r="BZ509" s="1311"/>
      <c r="CA509" s="1311"/>
      <c r="CB509" s="1311"/>
      <c r="CC509" s="1311"/>
      <c r="CD509" s="1311"/>
      <c r="CE509" s="1311"/>
      <c r="CF509" s="1311"/>
    </row>
    <row r="510" spans="2:84" s="1344" customFormat="1">
      <c r="B510" s="1311"/>
      <c r="C510" s="1311"/>
      <c r="D510" s="1311"/>
      <c r="E510" s="1311"/>
      <c r="F510" s="1311"/>
      <c r="G510" s="1311"/>
      <c r="H510" s="1311"/>
      <c r="I510" s="1311"/>
      <c r="J510" s="1311"/>
      <c r="K510" s="1311"/>
      <c r="P510" s="204"/>
      <c r="Q510" s="1311"/>
      <c r="R510" s="1311"/>
      <c r="S510" s="1311"/>
      <c r="T510" s="1311"/>
      <c r="U510" s="1311"/>
      <c r="V510" s="1311"/>
      <c r="W510" s="1311"/>
      <c r="X510" s="1311"/>
      <c r="Y510" s="1311"/>
      <c r="Z510" s="1311"/>
      <c r="AA510" s="1311"/>
      <c r="AB510" s="1311"/>
      <c r="AC510" s="1311"/>
      <c r="AD510" s="1311"/>
      <c r="AE510" s="1311"/>
      <c r="AF510" s="1311"/>
      <c r="AG510" s="1311"/>
      <c r="AH510" s="1311"/>
      <c r="AI510" s="1311"/>
      <c r="AJ510" s="1311"/>
      <c r="AK510" s="1311"/>
      <c r="AL510" s="1311"/>
      <c r="AM510" s="1311"/>
      <c r="AN510" s="1311"/>
      <c r="AO510" s="1311"/>
      <c r="AP510" s="1311"/>
      <c r="AQ510" s="1311"/>
      <c r="AR510" s="1311"/>
      <c r="AS510" s="1311"/>
      <c r="AT510" s="1311"/>
      <c r="AU510" s="1311"/>
      <c r="AV510" s="1311"/>
      <c r="AW510" s="1311"/>
      <c r="AX510" s="1311"/>
      <c r="AY510" s="1311"/>
      <c r="AZ510" s="1311"/>
      <c r="BA510" s="1311"/>
      <c r="BB510" s="1311"/>
      <c r="BC510" s="1311"/>
      <c r="BD510" s="1311"/>
      <c r="BE510" s="1311"/>
      <c r="BF510" s="1311"/>
      <c r="BG510" s="1311"/>
      <c r="BH510" s="1311"/>
      <c r="BI510" s="1311"/>
      <c r="BJ510" s="1311"/>
      <c r="BK510" s="1311"/>
      <c r="BL510" s="1311"/>
      <c r="BM510" s="1311"/>
      <c r="BN510" s="1311"/>
      <c r="BO510" s="1311"/>
      <c r="BP510" s="1311"/>
      <c r="BQ510" s="1311"/>
      <c r="BR510" s="1311"/>
      <c r="BS510" s="1311"/>
      <c r="BT510" s="1311"/>
      <c r="BU510" s="1311"/>
      <c r="BV510" s="1311"/>
      <c r="BW510" s="1311"/>
      <c r="BX510" s="1311"/>
      <c r="BY510" s="1311"/>
      <c r="BZ510" s="1311"/>
      <c r="CA510" s="1311"/>
      <c r="CB510" s="1311"/>
      <c r="CC510" s="1311"/>
      <c r="CD510" s="1311"/>
      <c r="CE510" s="1311"/>
      <c r="CF510" s="1311"/>
    </row>
    <row r="511" spans="2:84" s="1344" customFormat="1">
      <c r="B511" s="1311"/>
      <c r="C511" s="1311"/>
      <c r="D511" s="1311"/>
      <c r="E511" s="1311"/>
      <c r="F511" s="1311"/>
      <c r="G511" s="1311"/>
      <c r="H511" s="1311"/>
      <c r="I511" s="1311"/>
      <c r="J511" s="1311"/>
      <c r="K511" s="1311"/>
      <c r="P511" s="204"/>
      <c r="Q511" s="1311"/>
      <c r="R511" s="1311"/>
      <c r="S511" s="1311"/>
      <c r="T511" s="1311"/>
      <c r="U511" s="1311"/>
      <c r="V511" s="1311"/>
      <c r="W511" s="1311"/>
      <c r="X511" s="1311"/>
      <c r="Y511" s="1311"/>
      <c r="Z511" s="1311"/>
      <c r="AA511" s="1311"/>
      <c r="AB511" s="1311"/>
      <c r="AC511" s="1311"/>
      <c r="AD511" s="1311"/>
      <c r="AE511" s="1311"/>
      <c r="AF511" s="1311"/>
      <c r="AG511" s="1311"/>
      <c r="AH511" s="1311"/>
      <c r="AI511" s="1311"/>
      <c r="AJ511" s="1311"/>
      <c r="AK511" s="1311"/>
      <c r="AL511" s="1311"/>
      <c r="AM511" s="1311"/>
      <c r="AN511" s="1311"/>
      <c r="AO511" s="1311"/>
      <c r="AP511" s="1311"/>
      <c r="AQ511" s="1311"/>
      <c r="AR511" s="1311"/>
      <c r="AS511" s="1311"/>
      <c r="AT511" s="1311"/>
      <c r="AU511" s="1311"/>
      <c r="AV511" s="1311"/>
      <c r="AW511" s="1311"/>
      <c r="AX511" s="1311"/>
      <c r="AY511" s="1311"/>
      <c r="AZ511" s="1311"/>
      <c r="BA511" s="1311"/>
      <c r="BB511" s="1311"/>
      <c r="BC511" s="1311"/>
      <c r="BD511" s="1311"/>
      <c r="BE511" s="1311"/>
      <c r="BF511" s="1311"/>
      <c r="BG511" s="1311"/>
      <c r="BH511" s="1311"/>
      <c r="BI511" s="1311"/>
      <c r="BJ511" s="1311"/>
      <c r="BK511" s="1311"/>
      <c r="BL511" s="1311"/>
      <c r="BM511" s="1311"/>
      <c r="BN511" s="1311"/>
      <c r="BO511" s="1311"/>
      <c r="BP511" s="1311"/>
      <c r="BQ511" s="1311"/>
      <c r="BR511" s="1311"/>
      <c r="BS511" s="1311"/>
      <c r="BT511" s="1311"/>
      <c r="BU511" s="1311"/>
      <c r="BV511" s="1311"/>
      <c r="BW511" s="1311"/>
      <c r="BX511" s="1311"/>
      <c r="BY511" s="1311"/>
      <c r="BZ511" s="1311"/>
      <c r="CA511" s="1311"/>
      <c r="CB511" s="1311"/>
      <c r="CC511" s="1311"/>
      <c r="CD511" s="1311"/>
      <c r="CE511" s="1311"/>
      <c r="CF511" s="1311"/>
    </row>
    <row r="512" spans="2:84" s="1344" customFormat="1">
      <c r="B512" s="1311"/>
      <c r="C512" s="1311"/>
      <c r="D512" s="1311"/>
      <c r="E512" s="1311"/>
      <c r="F512" s="1311"/>
      <c r="G512" s="1311"/>
      <c r="H512" s="1311"/>
      <c r="I512" s="1311"/>
      <c r="J512" s="1311"/>
      <c r="K512" s="1311"/>
      <c r="P512" s="204"/>
      <c r="Q512" s="1311"/>
      <c r="R512" s="1311"/>
      <c r="S512" s="1311"/>
      <c r="T512" s="1311"/>
      <c r="U512" s="1311"/>
      <c r="V512" s="1311"/>
      <c r="W512" s="1311"/>
      <c r="X512" s="1311"/>
      <c r="Y512" s="1311"/>
      <c r="Z512" s="1311"/>
      <c r="AA512" s="1311"/>
      <c r="AB512" s="1311"/>
      <c r="AC512" s="1311"/>
      <c r="AD512" s="1311"/>
      <c r="AE512" s="1311"/>
      <c r="AF512" s="1311"/>
      <c r="AG512" s="1311"/>
      <c r="AH512" s="1311"/>
      <c r="AI512" s="1311"/>
      <c r="AJ512" s="1311"/>
      <c r="AK512" s="1311"/>
      <c r="AL512" s="1311"/>
      <c r="AM512" s="1311"/>
      <c r="AN512" s="1311"/>
      <c r="AO512" s="1311"/>
      <c r="AP512" s="1311"/>
      <c r="AQ512" s="1311"/>
      <c r="AR512" s="1311"/>
      <c r="AS512" s="1311"/>
      <c r="AT512" s="1311"/>
      <c r="AU512" s="1311"/>
      <c r="AV512" s="1311"/>
      <c r="AW512" s="1311"/>
      <c r="AX512" s="1311"/>
      <c r="AY512" s="1311"/>
      <c r="AZ512" s="1311"/>
      <c r="BA512" s="1311"/>
      <c r="BB512" s="1311"/>
      <c r="BC512" s="1311"/>
      <c r="BD512" s="1311"/>
      <c r="BE512" s="1311"/>
      <c r="BF512" s="1311"/>
      <c r="BG512" s="1311"/>
      <c r="BH512" s="1311"/>
      <c r="BI512" s="1311"/>
      <c r="BJ512" s="1311"/>
      <c r="BK512" s="1311"/>
      <c r="BL512" s="1311"/>
      <c r="BM512" s="1311"/>
      <c r="BN512" s="1311"/>
      <c r="BO512" s="1311"/>
      <c r="BP512" s="1311"/>
      <c r="BQ512" s="1311"/>
      <c r="BR512" s="1311"/>
      <c r="BS512" s="1311"/>
      <c r="BT512" s="1311"/>
      <c r="BU512" s="1311"/>
      <c r="BV512" s="1311"/>
      <c r="BW512" s="1311"/>
      <c r="BX512" s="1311"/>
      <c r="BY512" s="1311"/>
      <c r="BZ512" s="1311"/>
      <c r="CA512" s="1311"/>
      <c r="CB512" s="1311"/>
      <c r="CC512" s="1311"/>
      <c r="CD512" s="1311"/>
      <c r="CE512" s="1311"/>
      <c r="CF512" s="1311"/>
    </row>
    <row r="513" spans="2:84" s="1344" customFormat="1">
      <c r="B513" s="1311"/>
      <c r="C513" s="1311"/>
      <c r="D513" s="1311"/>
      <c r="E513" s="1311"/>
      <c r="F513" s="1311"/>
      <c r="G513" s="1311"/>
      <c r="H513" s="1311"/>
      <c r="I513" s="1311"/>
      <c r="J513" s="1311"/>
      <c r="K513" s="1311"/>
      <c r="P513" s="204"/>
      <c r="Q513" s="1311"/>
      <c r="R513" s="1311"/>
      <c r="S513" s="1311"/>
      <c r="T513" s="1311"/>
      <c r="U513" s="1311"/>
      <c r="V513" s="1311"/>
      <c r="W513" s="1311"/>
      <c r="X513" s="1311"/>
      <c r="Y513" s="1311"/>
      <c r="Z513" s="1311"/>
      <c r="AA513" s="1311"/>
      <c r="AB513" s="1311"/>
      <c r="AC513" s="1311"/>
      <c r="AD513" s="1311"/>
      <c r="AE513" s="1311"/>
      <c r="AF513" s="1311"/>
      <c r="AG513" s="1311"/>
      <c r="AH513" s="1311"/>
      <c r="AI513" s="1311"/>
      <c r="AJ513" s="1311"/>
      <c r="AK513" s="1311"/>
      <c r="AL513" s="1311"/>
      <c r="AM513" s="1311"/>
      <c r="AN513" s="1311"/>
      <c r="AO513" s="1311"/>
      <c r="AP513" s="1311"/>
      <c r="AQ513" s="1311"/>
      <c r="AR513" s="1311"/>
      <c r="AS513" s="1311"/>
      <c r="AT513" s="1311"/>
      <c r="AU513" s="1311"/>
      <c r="AV513" s="1311"/>
      <c r="AW513" s="1311"/>
      <c r="AX513" s="1311"/>
      <c r="AY513" s="1311"/>
      <c r="AZ513" s="1311"/>
      <c r="BA513" s="1311"/>
      <c r="BB513" s="1311"/>
      <c r="BC513" s="1311"/>
      <c r="BD513" s="1311"/>
      <c r="BE513" s="1311"/>
      <c r="BF513" s="1311"/>
      <c r="BG513" s="1311"/>
      <c r="BH513" s="1311"/>
      <c r="BI513" s="1311"/>
      <c r="BJ513" s="1311"/>
      <c r="BK513" s="1311"/>
      <c r="BL513" s="1311"/>
      <c r="BM513" s="1311"/>
      <c r="BN513" s="1311"/>
      <c r="BO513" s="1311"/>
      <c r="BP513" s="1311"/>
      <c r="BQ513" s="1311"/>
      <c r="BR513" s="1311"/>
      <c r="BS513" s="1311"/>
      <c r="BT513" s="1311"/>
      <c r="BU513" s="1311"/>
      <c r="BV513" s="1311"/>
      <c r="BW513" s="1311"/>
      <c r="BX513" s="1311"/>
      <c r="BY513" s="1311"/>
      <c r="BZ513" s="1311"/>
      <c r="CA513" s="1311"/>
      <c r="CB513" s="1311"/>
      <c r="CC513" s="1311"/>
      <c r="CD513" s="1311"/>
      <c r="CE513" s="1311"/>
      <c r="CF513" s="1311"/>
    </row>
    <row r="514" spans="2:84" s="1344" customFormat="1">
      <c r="B514" s="1311"/>
      <c r="C514" s="1311"/>
      <c r="D514" s="1311"/>
      <c r="E514" s="1311"/>
      <c r="F514" s="1311"/>
      <c r="G514" s="1311"/>
      <c r="H514" s="1311"/>
      <c r="I514" s="1311"/>
      <c r="J514" s="1311"/>
      <c r="K514" s="1311"/>
      <c r="P514" s="204"/>
      <c r="Q514" s="1311"/>
      <c r="R514" s="1311"/>
      <c r="S514" s="1311"/>
      <c r="T514" s="1311"/>
      <c r="U514" s="1311"/>
      <c r="V514" s="1311"/>
      <c r="W514" s="1311"/>
      <c r="X514" s="1311"/>
      <c r="Y514" s="1311"/>
      <c r="Z514" s="1311"/>
      <c r="AA514" s="1311"/>
      <c r="AB514" s="1311"/>
      <c r="AC514" s="1311"/>
      <c r="AD514" s="1311"/>
      <c r="AE514" s="1311"/>
      <c r="AF514" s="1311"/>
      <c r="AG514" s="1311"/>
      <c r="AH514" s="1311"/>
      <c r="AI514" s="1311"/>
      <c r="AJ514" s="1311"/>
      <c r="AK514" s="1311"/>
      <c r="AL514" s="1311"/>
      <c r="AM514" s="1311"/>
      <c r="AN514" s="1311"/>
      <c r="AO514" s="1311"/>
      <c r="AP514" s="1311"/>
      <c r="AQ514" s="1311"/>
      <c r="AR514" s="1311"/>
      <c r="AS514" s="1311"/>
      <c r="AT514" s="1311"/>
      <c r="AU514" s="1311"/>
      <c r="AV514" s="1311"/>
      <c r="AW514" s="1311"/>
      <c r="AX514" s="1311"/>
      <c r="AY514" s="1311"/>
      <c r="AZ514" s="1311"/>
      <c r="BA514" s="1311"/>
      <c r="BB514" s="1311"/>
      <c r="BC514" s="1311"/>
      <c r="BD514" s="1311"/>
      <c r="BE514" s="1311"/>
      <c r="BF514" s="1311"/>
      <c r="BG514" s="1311"/>
      <c r="BH514" s="1311"/>
      <c r="BI514" s="1311"/>
      <c r="BJ514" s="1311"/>
      <c r="BK514" s="1311"/>
      <c r="BL514" s="1311"/>
      <c r="BM514" s="1311"/>
      <c r="BN514" s="1311"/>
      <c r="BO514" s="1311"/>
      <c r="BP514" s="1311"/>
      <c r="BQ514" s="1311"/>
      <c r="BR514" s="1311"/>
      <c r="BS514" s="1311"/>
      <c r="BT514" s="1311"/>
      <c r="BU514" s="1311"/>
      <c r="BV514" s="1311"/>
      <c r="BW514" s="1311"/>
      <c r="BX514" s="1311"/>
      <c r="BY514" s="1311"/>
      <c r="BZ514" s="1311"/>
      <c r="CA514" s="1311"/>
      <c r="CB514" s="1311"/>
      <c r="CC514" s="1311"/>
      <c r="CD514" s="1311"/>
      <c r="CE514" s="1311"/>
      <c r="CF514" s="1311"/>
    </row>
    <row r="515" spans="2:84" s="1344" customFormat="1">
      <c r="B515" s="1311"/>
      <c r="C515" s="1311"/>
      <c r="D515" s="1311"/>
      <c r="E515" s="1311"/>
      <c r="F515" s="1311"/>
      <c r="G515" s="1311"/>
      <c r="H515" s="1311"/>
      <c r="I515" s="1311"/>
      <c r="J515" s="1311"/>
      <c r="K515" s="1311"/>
      <c r="P515" s="204"/>
      <c r="Q515" s="1311"/>
      <c r="R515" s="1311"/>
      <c r="S515" s="1311"/>
      <c r="T515" s="1311"/>
      <c r="U515" s="1311"/>
      <c r="V515" s="1311"/>
      <c r="W515" s="1311"/>
      <c r="X515" s="1311"/>
      <c r="Y515" s="1311"/>
      <c r="Z515" s="1311"/>
      <c r="AA515" s="1311"/>
      <c r="AB515" s="1311"/>
      <c r="AC515" s="1311"/>
      <c r="AD515" s="1311"/>
      <c r="AE515" s="1311"/>
      <c r="AF515" s="1311"/>
      <c r="AG515" s="1311"/>
      <c r="AH515" s="1311"/>
      <c r="AI515" s="1311"/>
      <c r="AJ515" s="1311"/>
      <c r="AK515" s="1311"/>
      <c r="AL515" s="1311"/>
      <c r="AM515" s="1311"/>
      <c r="AN515" s="1311"/>
      <c r="AO515" s="1311"/>
      <c r="AP515" s="1311"/>
      <c r="AQ515" s="1311"/>
      <c r="AR515" s="1311"/>
      <c r="AS515" s="1311"/>
      <c r="AT515" s="1311"/>
      <c r="AU515" s="1311"/>
      <c r="AV515" s="1311"/>
      <c r="AW515" s="1311"/>
      <c r="AX515" s="1311"/>
      <c r="AY515" s="1311"/>
      <c r="AZ515" s="1311"/>
      <c r="BA515" s="1311"/>
      <c r="BB515" s="1311"/>
      <c r="BC515" s="1311"/>
      <c r="BD515" s="1311"/>
      <c r="BE515" s="1311"/>
      <c r="BF515" s="1311"/>
      <c r="BG515" s="1311"/>
      <c r="BH515" s="1311"/>
      <c r="BI515" s="1311"/>
      <c r="BJ515" s="1311"/>
      <c r="BK515" s="1311"/>
      <c r="BL515" s="1311"/>
      <c r="BM515" s="1311"/>
      <c r="BN515" s="1311"/>
      <c r="BO515" s="1311"/>
      <c r="BP515" s="1311"/>
      <c r="BQ515" s="1311"/>
      <c r="BR515" s="1311"/>
      <c r="BS515" s="1311"/>
      <c r="BT515" s="1311"/>
      <c r="BU515" s="1311"/>
      <c r="BV515" s="1311"/>
      <c r="BW515" s="1311"/>
      <c r="BX515" s="1311"/>
      <c r="BY515" s="1311"/>
      <c r="BZ515" s="1311"/>
      <c r="CA515" s="1311"/>
      <c r="CB515" s="1311"/>
      <c r="CC515" s="1311"/>
      <c r="CD515" s="1311"/>
      <c r="CE515" s="1311"/>
      <c r="CF515" s="1311"/>
    </row>
    <row r="516" spans="2:84" s="1344" customFormat="1">
      <c r="B516" s="1311"/>
      <c r="C516" s="1311"/>
      <c r="D516" s="1311"/>
      <c r="E516" s="1311"/>
      <c r="F516" s="1311"/>
      <c r="G516" s="1311"/>
      <c r="H516" s="1311"/>
      <c r="I516" s="1311"/>
      <c r="J516" s="1311"/>
      <c r="K516" s="1311"/>
      <c r="P516" s="204"/>
      <c r="Q516" s="1311"/>
      <c r="R516" s="1311"/>
      <c r="S516" s="1311"/>
      <c r="T516" s="1311"/>
      <c r="U516" s="1311"/>
      <c r="V516" s="1311"/>
      <c r="W516" s="1311"/>
      <c r="X516" s="1311"/>
      <c r="Y516" s="1311"/>
      <c r="Z516" s="1311"/>
      <c r="AA516" s="1311"/>
      <c r="AB516" s="1311"/>
      <c r="AC516" s="1311"/>
      <c r="AD516" s="1311"/>
      <c r="AE516" s="1311"/>
      <c r="AF516" s="1311"/>
      <c r="AG516" s="1311"/>
      <c r="AH516" s="1311"/>
      <c r="AI516" s="1311"/>
      <c r="AJ516" s="1311"/>
      <c r="AK516" s="1311"/>
      <c r="AL516" s="1311"/>
      <c r="AM516" s="1311"/>
      <c r="AN516" s="1311"/>
      <c r="AO516" s="1311"/>
      <c r="AP516" s="1311"/>
      <c r="AQ516" s="1311"/>
      <c r="AR516" s="1311"/>
      <c r="AS516" s="1311"/>
      <c r="AT516" s="1311"/>
      <c r="AU516" s="1311"/>
      <c r="AV516" s="1311"/>
      <c r="AW516" s="1311"/>
      <c r="AX516" s="1311"/>
      <c r="AY516" s="1311"/>
      <c r="AZ516" s="1311"/>
      <c r="BA516" s="1311"/>
      <c r="BB516" s="1311"/>
      <c r="BC516" s="1311"/>
      <c r="BD516" s="1311"/>
      <c r="BE516" s="1311"/>
      <c r="BF516" s="1311"/>
      <c r="BG516" s="1311"/>
      <c r="BH516" s="1311"/>
      <c r="BI516" s="1311"/>
      <c r="BJ516" s="1311"/>
      <c r="BK516" s="1311"/>
      <c r="BL516" s="1311"/>
      <c r="BM516" s="1311"/>
      <c r="BN516" s="1311"/>
      <c r="BO516" s="1311"/>
      <c r="BP516" s="1311"/>
      <c r="BQ516" s="1311"/>
      <c r="BR516" s="1311"/>
      <c r="BS516" s="1311"/>
      <c r="BT516" s="1311"/>
      <c r="BU516" s="1311"/>
      <c r="BV516" s="1311"/>
      <c r="BW516" s="1311"/>
      <c r="BX516" s="1311"/>
      <c r="BY516" s="1311"/>
      <c r="BZ516" s="1311"/>
      <c r="CA516" s="1311"/>
      <c r="CB516" s="1311"/>
      <c r="CC516" s="1311"/>
      <c r="CD516" s="1311"/>
      <c r="CE516" s="1311"/>
      <c r="CF516" s="1311"/>
    </row>
    <row r="517" spans="2:84" s="1344" customFormat="1">
      <c r="B517" s="1311"/>
      <c r="C517" s="1311"/>
      <c r="D517" s="1311"/>
      <c r="E517" s="1311"/>
      <c r="F517" s="1311"/>
      <c r="G517" s="1311"/>
      <c r="H517" s="1311"/>
      <c r="I517" s="1311"/>
      <c r="J517" s="1311"/>
      <c r="K517" s="1311"/>
      <c r="P517" s="204"/>
      <c r="Q517" s="1311"/>
      <c r="R517" s="1311"/>
      <c r="S517" s="1311"/>
      <c r="T517" s="1311"/>
      <c r="U517" s="1311"/>
      <c r="V517" s="1311"/>
      <c r="W517" s="1311"/>
      <c r="X517" s="1311"/>
      <c r="Y517" s="1311"/>
      <c r="Z517" s="1311"/>
      <c r="AA517" s="1311"/>
      <c r="AB517" s="1311"/>
      <c r="AC517" s="1311"/>
      <c r="AD517" s="1311"/>
      <c r="AE517" s="1311"/>
      <c r="AF517" s="1311"/>
      <c r="AG517" s="1311"/>
      <c r="AH517" s="1311"/>
      <c r="AI517" s="1311"/>
      <c r="AJ517" s="1311"/>
      <c r="AK517" s="1311"/>
      <c r="AL517" s="1311"/>
      <c r="AM517" s="1311"/>
      <c r="AN517" s="1311"/>
      <c r="AO517" s="1311"/>
      <c r="AP517" s="1311"/>
      <c r="AQ517" s="1311"/>
      <c r="AR517" s="1311"/>
      <c r="AS517" s="1311"/>
      <c r="AT517" s="1311"/>
      <c r="AU517" s="1311"/>
      <c r="AV517" s="1311"/>
      <c r="AW517" s="1311"/>
      <c r="AX517" s="1311"/>
      <c r="AY517" s="1311"/>
      <c r="AZ517" s="1311"/>
      <c r="BA517" s="1311"/>
      <c r="BB517" s="1311"/>
      <c r="BC517" s="1311"/>
      <c r="BD517" s="1311"/>
      <c r="BE517" s="1311"/>
      <c r="BF517" s="1311"/>
      <c r="BG517" s="1311"/>
      <c r="BH517" s="1311"/>
      <c r="BI517" s="1311"/>
      <c r="BJ517" s="1311"/>
      <c r="BK517" s="1311"/>
      <c r="BL517" s="1311"/>
      <c r="BM517" s="1311"/>
      <c r="BN517" s="1311"/>
      <c r="BO517" s="1311"/>
      <c r="BP517" s="1311"/>
      <c r="BQ517" s="1311"/>
      <c r="BR517" s="1311"/>
      <c r="BS517" s="1311"/>
      <c r="BT517" s="1311"/>
      <c r="BU517" s="1311"/>
      <c r="BV517" s="1311"/>
      <c r="BW517" s="1311"/>
      <c r="BX517" s="1311"/>
      <c r="BY517" s="1311"/>
      <c r="BZ517" s="1311"/>
      <c r="CA517" s="1311"/>
      <c r="CB517" s="1311"/>
      <c r="CC517" s="1311"/>
      <c r="CD517" s="1311"/>
      <c r="CE517" s="1311"/>
      <c r="CF517" s="1311"/>
    </row>
    <row r="518" spans="2:84" s="1344" customFormat="1">
      <c r="B518" s="1311"/>
      <c r="C518" s="1311"/>
      <c r="D518" s="1311"/>
      <c r="E518" s="1311"/>
      <c r="F518" s="1311"/>
      <c r="G518" s="1311"/>
      <c r="H518" s="1311"/>
      <c r="I518" s="1311"/>
      <c r="J518" s="1311"/>
      <c r="K518" s="1311"/>
      <c r="P518" s="204"/>
      <c r="Q518" s="1311"/>
      <c r="R518" s="1311"/>
      <c r="S518" s="1311"/>
      <c r="T518" s="1311"/>
      <c r="U518" s="1311"/>
      <c r="V518" s="1311"/>
      <c r="W518" s="1311"/>
      <c r="X518" s="1311"/>
      <c r="Y518" s="1311"/>
      <c r="Z518" s="1311"/>
      <c r="AA518" s="1311"/>
      <c r="AB518" s="1311"/>
      <c r="AC518" s="1311"/>
      <c r="AD518" s="1311"/>
      <c r="AE518" s="1311"/>
      <c r="AF518" s="1311"/>
      <c r="AG518" s="1311"/>
      <c r="AH518" s="1311"/>
      <c r="AI518" s="1311"/>
      <c r="AJ518" s="1311"/>
      <c r="AK518" s="1311"/>
      <c r="AL518" s="1311"/>
      <c r="AM518" s="1311"/>
      <c r="AN518" s="1311"/>
      <c r="AO518" s="1311"/>
      <c r="AP518" s="1311"/>
      <c r="AQ518" s="1311"/>
      <c r="AR518" s="1311"/>
      <c r="AS518" s="1311"/>
      <c r="AT518" s="1311"/>
      <c r="AU518" s="1311"/>
      <c r="AV518" s="1311"/>
      <c r="AW518" s="1311"/>
      <c r="AX518" s="1311"/>
      <c r="AY518" s="1311"/>
      <c r="AZ518" s="1311"/>
      <c r="BA518" s="1311"/>
      <c r="BB518" s="1311"/>
      <c r="BC518" s="1311"/>
      <c r="BD518" s="1311"/>
      <c r="BE518" s="1311"/>
      <c r="BF518" s="1311"/>
      <c r="BG518" s="1311"/>
      <c r="BH518" s="1311"/>
      <c r="BI518" s="1311"/>
      <c r="BJ518" s="1311"/>
      <c r="BK518" s="1311"/>
      <c r="BL518" s="1311"/>
      <c r="BM518" s="1311"/>
      <c r="BN518" s="1311"/>
      <c r="BO518" s="1311"/>
      <c r="BP518" s="1311"/>
      <c r="BQ518" s="1311"/>
      <c r="BR518" s="1311"/>
      <c r="BS518" s="1311"/>
      <c r="BT518" s="1311"/>
      <c r="BU518" s="1311"/>
      <c r="BV518" s="1311"/>
      <c r="BW518" s="1311"/>
      <c r="BX518" s="1311"/>
      <c r="BY518" s="1311"/>
      <c r="BZ518" s="1311"/>
      <c r="CA518" s="1311"/>
      <c r="CB518" s="1311"/>
      <c r="CC518" s="1311"/>
      <c r="CD518" s="1311"/>
      <c r="CE518" s="1311"/>
      <c r="CF518" s="1311"/>
    </row>
    <row r="519" spans="2:84" s="1344" customFormat="1">
      <c r="B519" s="1311"/>
      <c r="C519" s="1311"/>
      <c r="D519" s="1311"/>
      <c r="E519" s="1311"/>
      <c r="F519" s="1311"/>
      <c r="G519" s="1311"/>
      <c r="H519" s="1311"/>
      <c r="I519" s="1311"/>
      <c r="J519" s="1311"/>
      <c r="K519" s="1311"/>
      <c r="P519" s="204"/>
      <c r="Q519" s="1311"/>
      <c r="R519" s="1311"/>
      <c r="S519" s="1311"/>
      <c r="T519" s="1311"/>
      <c r="U519" s="1311"/>
      <c r="V519" s="1311"/>
      <c r="W519" s="1311"/>
      <c r="X519" s="1311"/>
      <c r="Y519" s="1311"/>
      <c r="Z519" s="1311"/>
      <c r="AA519" s="1311"/>
      <c r="AB519" s="1311"/>
      <c r="AC519" s="1311"/>
      <c r="AD519" s="1311"/>
      <c r="AE519" s="1311"/>
      <c r="AF519" s="1311"/>
      <c r="AG519" s="1311"/>
      <c r="AH519" s="1311"/>
      <c r="AI519" s="1311"/>
      <c r="AJ519" s="1311"/>
      <c r="AK519" s="1311"/>
      <c r="AL519" s="1311"/>
      <c r="AM519" s="1311"/>
      <c r="AN519" s="1311"/>
      <c r="AO519" s="1311"/>
      <c r="AP519" s="1311"/>
      <c r="AQ519" s="1311"/>
      <c r="AR519" s="1311"/>
      <c r="AS519" s="1311"/>
      <c r="AT519" s="1311"/>
      <c r="AU519" s="1311"/>
      <c r="AV519" s="1311"/>
      <c r="AW519" s="1311"/>
      <c r="AX519" s="1311"/>
      <c r="AY519" s="1311"/>
      <c r="AZ519" s="1311"/>
      <c r="BA519" s="1311"/>
      <c r="BB519" s="1311"/>
      <c r="BC519" s="1311"/>
      <c r="BD519" s="1311"/>
      <c r="BE519" s="1311"/>
      <c r="BF519" s="1311"/>
      <c r="BG519" s="1311"/>
      <c r="BH519" s="1311"/>
      <c r="BI519" s="1311"/>
      <c r="BJ519" s="1311"/>
      <c r="BK519" s="1311"/>
      <c r="BL519" s="1311"/>
      <c r="BM519" s="1311"/>
      <c r="BN519" s="1311"/>
      <c r="BO519" s="1311"/>
      <c r="BP519" s="1311"/>
      <c r="BQ519" s="1311"/>
      <c r="BR519" s="1311"/>
      <c r="BS519" s="1311"/>
      <c r="BT519" s="1311"/>
      <c r="BU519" s="1311"/>
      <c r="BV519" s="1311"/>
      <c r="BW519" s="1311"/>
      <c r="BX519" s="1311"/>
      <c r="BY519" s="1311"/>
      <c r="BZ519" s="1311"/>
      <c r="CA519" s="1311"/>
      <c r="CB519" s="1311"/>
      <c r="CC519" s="1311"/>
      <c r="CD519" s="1311"/>
      <c r="CE519" s="1311"/>
      <c r="CF519" s="1311"/>
    </row>
    <row r="520" spans="2:84" s="1344" customFormat="1">
      <c r="B520" s="1311"/>
      <c r="C520" s="1311"/>
      <c r="D520" s="1311"/>
      <c r="E520" s="1311"/>
      <c r="F520" s="1311"/>
      <c r="G520" s="1311"/>
      <c r="H520" s="1311"/>
      <c r="I520" s="1311"/>
      <c r="J520" s="1311"/>
      <c r="K520" s="1311"/>
      <c r="P520" s="204"/>
      <c r="Q520" s="1311"/>
      <c r="R520" s="1311"/>
      <c r="S520" s="1311"/>
      <c r="T520" s="1311"/>
      <c r="U520" s="1311"/>
      <c r="V520" s="1311"/>
      <c r="W520" s="1311"/>
      <c r="X520" s="1311"/>
      <c r="Y520" s="1311"/>
      <c r="Z520" s="1311"/>
      <c r="AA520" s="1311"/>
      <c r="AB520" s="1311"/>
      <c r="AC520" s="1311"/>
      <c r="AD520" s="1311"/>
      <c r="AE520" s="1311"/>
      <c r="AF520" s="1311"/>
      <c r="AG520" s="1311"/>
      <c r="AH520" s="1311"/>
      <c r="AI520" s="1311"/>
      <c r="AJ520" s="1311"/>
      <c r="AK520" s="1311"/>
      <c r="AL520" s="1311"/>
      <c r="AM520" s="1311"/>
      <c r="AN520" s="1311"/>
      <c r="AO520" s="1311"/>
      <c r="AP520" s="1311"/>
      <c r="AQ520" s="1311"/>
      <c r="AR520" s="1311"/>
      <c r="AS520" s="1311"/>
      <c r="AT520" s="1311"/>
      <c r="AU520" s="1311"/>
      <c r="AV520" s="1311"/>
      <c r="AW520" s="1311"/>
      <c r="AX520" s="1311"/>
      <c r="AY520" s="1311"/>
      <c r="AZ520" s="1311"/>
      <c r="BA520" s="1311"/>
      <c r="BB520" s="1311"/>
      <c r="BC520" s="1311"/>
      <c r="BD520" s="1311"/>
      <c r="BE520" s="1311"/>
      <c r="BF520" s="1311"/>
      <c r="BG520" s="1311"/>
      <c r="BH520" s="1311"/>
      <c r="BI520" s="1311"/>
      <c r="BJ520" s="1311"/>
      <c r="BK520" s="1311"/>
      <c r="BL520" s="1311"/>
      <c r="BM520" s="1311"/>
      <c r="BN520" s="1311"/>
      <c r="BO520" s="1311"/>
      <c r="BP520" s="1311"/>
      <c r="BQ520" s="1311"/>
      <c r="BR520" s="1311"/>
      <c r="BS520" s="1311"/>
      <c r="BT520" s="1311"/>
      <c r="BU520" s="1311"/>
      <c r="BV520" s="1311"/>
      <c r="BW520" s="1311"/>
      <c r="BX520" s="1311"/>
      <c r="BY520" s="1311"/>
      <c r="BZ520" s="1311"/>
      <c r="CA520" s="1311"/>
      <c r="CB520" s="1311"/>
      <c r="CC520" s="1311"/>
      <c r="CD520" s="1311"/>
      <c r="CE520" s="1311"/>
      <c r="CF520" s="1311"/>
    </row>
    <row r="521" spans="2:84" s="1344" customFormat="1">
      <c r="B521" s="1311"/>
      <c r="C521" s="1311"/>
      <c r="D521" s="1311"/>
      <c r="E521" s="1311"/>
      <c r="F521" s="1311"/>
      <c r="G521" s="1311"/>
      <c r="H521" s="1311"/>
      <c r="I521" s="1311"/>
      <c r="J521" s="1311"/>
      <c r="K521" s="1311"/>
      <c r="P521" s="204"/>
      <c r="Q521" s="1311"/>
      <c r="R521" s="1311"/>
      <c r="S521" s="1311"/>
      <c r="T521" s="1311"/>
      <c r="U521" s="1311"/>
      <c r="V521" s="1311"/>
      <c r="W521" s="1311"/>
      <c r="X521" s="1311"/>
      <c r="Y521" s="1311"/>
      <c r="Z521" s="1311"/>
      <c r="AA521" s="1311"/>
      <c r="AB521" s="1311"/>
      <c r="AC521" s="1311"/>
      <c r="AD521" s="1311"/>
      <c r="AE521" s="1311"/>
      <c r="AF521" s="1311"/>
      <c r="AG521" s="1311"/>
      <c r="AH521" s="1311"/>
      <c r="AI521" s="1311"/>
      <c r="AJ521" s="1311"/>
      <c r="AK521" s="1311"/>
      <c r="AL521" s="1311"/>
      <c r="AM521" s="1311"/>
      <c r="AN521" s="1311"/>
      <c r="AO521" s="1311"/>
      <c r="AP521" s="1311"/>
      <c r="AQ521" s="1311"/>
      <c r="AR521" s="1311"/>
      <c r="AS521" s="1311"/>
      <c r="AT521" s="1311"/>
      <c r="AU521" s="1311"/>
      <c r="AV521" s="1311"/>
      <c r="AW521" s="1311"/>
      <c r="AX521" s="1311"/>
      <c r="AY521" s="1311"/>
      <c r="AZ521" s="1311"/>
      <c r="BA521" s="1311"/>
      <c r="BB521" s="1311"/>
      <c r="BC521" s="1311"/>
      <c r="BD521" s="1311"/>
      <c r="BE521" s="1311"/>
      <c r="BF521" s="1311"/>
      <c r="BG521" s="1311"/>
      <c r="BH521" s="1311"/>
      <c r="BI521" s="1311"/>
      <c r="BJ521" s="1311"/>
      <c r="BK521" s="1311"/>
      <c r="BL521" s="1311"/>
      <c r="BM521" s="1311"/>
      <c r="BN521" s="1311"/>
      <c r="BO521" s="1311"/>
      <c r="BP521" s="1311"/>
      <c r="BQ521" s="1311"/>
      <c r="BR521" s="1311"/>
      <c r="BS521" s="1311"/>
      <c r="BT521" s="1311"/>
      <c r="BU521" s="1311"/>
      <c r="BV521" s="1311"/>
      <c r="BW521" s="1311"/>
      <c r="BX521" s="1311"/>
      <c r="BY521" s="1311"/>
      <c r="BZ521" s="1311"/>
      <c r="CA521" s="1311"/>
      <c r="CB521" s="1311"/>
      <c r="CC521" s="1311"/>
      <c r="CD521" s="1311"/>
      <c r="CE521" s="1311"/>
      <c r="CF521" s="1311"/>
    </row>
    <row r="522" spans="2:84" s="1344" customFormat="1">
      <c r="B522" s="1311"/>
      <c r="C522" s="1311"/>
      <c r="D522" s="1311"/>
      <c r="E522" s="1311"/>
      <c r="F522" s="1311"/>
      <c r="G522" s="1311"/>
      <c r="H522" s="1311"/>
      <c r="I522" s="1311"/>
      <c r="J522" s="1311"/>
      <c r="K522" s="1311"/>
      <c r="P522" s="204"/>
      <c r="Q522" s="1311"/>
      <c r="R522" s="1311"/>
      <c r="S522" s="1311"/>
      <c r="T522" s="1311"/>
      <c r="U522" s="1311"/>
      <c r="V522" s="1311"/>
      <c r="W522" s="1311"/>
      <c r="X522" s="1311"/>
      <c r="Y522" s="1311"/>
      <c r="Z522" s="1311"/>
      <c r="AA522" s="1311"/>
      <c r="AB522" s="1311"/>
      <c r="AC522" s="1311"/>
      <c r="AD522" s="1311"/>
      <c r="AE522" s="1311"/>
      <c r="AF522" s="1311"/>
      <c r="AG522" s="1311"/>
      <c r="AH522" s="1311"/>
      <c r="AI522" s="1311"/>
      <c r="AJ522" s="1311"/>
      <c r="AK522" s="1311"/>
      <c r="AL522" s="1311"/>
      <c r="AM522" s="1311"/>
      <c r="AN522" s="1311"/>
      <c r="AO522" s="1311"/>
      <c r="AP522" s="1311"/>
      <c r="AQ522" s="1311"/>
      <c r="AR522" s="1311"/>
      <c r="AS522" s="1311"/>
      <c r="AT522" s="1311"/>
      <c r="AU522" s="1311"/>
      <c r="AV522" s="1311"/>
      <c r="AW522" s="1311"/>
      <c r="AX522" s="1311"/>
      <c r="AY522" s="1311"/>
      <c r="AZ522" s="1311"/>
      <c r="BA522" s="1311"/>
      <c r="BB522" s="1311"/>
      <c r="BC522" s="1311"/>
      <c r="BD522" s="1311"/>
      <c r="BE522" s="1311"/>
      <c r="BF522" s="1311"/>
      <c r="BG522" s="1311"/>
      <c r="BH522" s="1311"/>
      <c r="BI522" s="1311"/>
      <c r="BJ522" s="1311"/>
      <c r="BK522" s="1311"/>
      <c r="BL522" s="1311"/>
      <c r="BM522" s="1311"/>
      <c r="BN522" s="1311"/>
      <c r="BO522" s="1311"/>
      <c r="BP522" s="1311"/>
      <c r="BQ522" s="1311"/>
      <c r="BR522" s="1311"/>
      <c r="BS522" s="1311"/>
      <c r="BT522" s="1311"/>
      <c r="BU522" s="1311"/>
      <c r="BV522" s="1311"/>
      <c r="BW522" s="1311"/>
      <c r="BX522" s="1311"/>
      <c r="BY522" s="1311"/>
      <c r="BZ522" s="1311"/>
      <c r="CA522" s="1311"/>
      <c r="CB522" s="1311"/>
      <c r="CC522" s="1311"/>
      <c r="CD522" s="1311"/>
      <c r="CE522" s="1311"/>
      <c r="CF522" s="1311"/>
    </row>
    <row r="523" spans="2:84" s="1344" customFormat="1">
      <c r="B523" s="1311"/>
      <c r="C523" s="1311"/>
      <c r="D523" s="1311"/>
      <c r="E523" s="1311"/>
      <c r="F523" s="1311"/>
      <c r="G523" s="1311"/>
      <c r="H523" s="1311"/>
      <c r="I523" s="1311"/>
      <c r="J523" s="1311"/>
      <c r="K523" s="1311"/>
      <c r="P523" s="204"/>
      <c r="Q523" s="1311"/>
      <c r="R523" s="1311"/>
      <c r="S523" s="1311"/>
      <c r="T523" s="1311"/>
      <c r="U523" s="1311"/>
      <c r="V523" s="1311"/>
      <c r="W523" s="1311"/>
      <c r="X523" s="1311"/>
      <c r="Y523" s="1311"/>
      <c r="Z523" s="1311"/>
      <c r="AA523" s="1311"/>
      <c r="AB523" s="1311"/>
      <c r="AC523" s="1311"/>
      <c r="AD523" s="1311"/>
      <c r="AE523" s="1311"/>
      <c r="AF523" s="1311"/>
      <c r="AG523" s="1311"/>
      <c r="AH523" s="1311"/>
      <c r="AI523" s="1311"/>
      <c r="AJ523" s="1311"/>
      <c r="AK523" s="1311"/>
      <c r="AL523" s="1311"/>
      <c r="AM523" s="1311"/>
      <c r="AN523" s="1311"/>
      <c r="AO523" s="1311"/>
      <c r="AP523" s="1311"/>
      <c r="AQ523" s="1311"/>
      <c r="AR523" s="1311"/>
      <c r="AS523" s="1311"/>
      <c r="AT523" s="1311"/>
      <c r="AU523" s="1311"/>
      <c r="AV523" s="1311"/>
      <c r="AW523" s="1311"/>
      <c r="AX523" s="1311"/>
      <c r="AY523" s="1311"/>
      <c r="AZ523" s="1311"/>
      <c r="BA523" s="1311"/>
      <c r="BB523" s="1311"/>
      <c r="BC523" s="1311"/>
      <c r="BD523" s="1311"/>
      <c r="BE523" s="1311"/>
      <c r="BF523" s="1311"/>
      <c r="BG523" s="1311"/>
      <c r="BH523" s="1311"/>
      <c r="BI523" s="1311"/>
      <c r="BJ523" s="1311"/>
      <c r="BK523" s="1311"/>
      <c r="BL523" s="1311"/>
      <c r="BM523" s="1311"/>
      <c r="BN523" s="1311"/>
      <c r="BO523" s="1311"/>
      <c r="BP523" s="1311"/>
      <c r="BQ523" s="1311"/>
      <c r="BR523" s="1311"/>
      <c r="BS523" s="1311"/>
      <c r="BT523" s="1311"/>
      <c r="BU523" s="1311"/>
      <c r="BV523" s="1311"/>
      <c r="BW523" s="1311"/>
      <c r="BX523" s="1311"/>
      <c r="BY523" s="1311"/>
      <c r="BZ523" s="1311"/>
      <c r="CA523" s="1311"/>
      <c r="CB523" s="1311"/>
      <c r="CC523" s="1311"/>
      <c r="CD523" s="1311"/>
      <c r="CE523" s="1311"/>
      <c r="CF523" s="1311"/>
    </row>
    <row r="524" spans="2:84" s="1344" customFormat="1">
      <c r="B524" s="1311"/>
      <c r="C524" s="1311"/>
      <c r="D524" s="1311"/>
      <c r="E524" s="1311"/>
      <c r="F524" s="1311"/>
      <c r="G524" s="1311"/>
      <c r="H524" s="1311"/>
      <c r="I524" s="1311"/>
      <c r="J524" s="1311"/>
      <c r="K524" s="1311"/>
      <c r="P524" s="204"/>
      <c r="Q524" s="1311"/>
      <c r="R524" s="1311"/>
      <c r="S524" s="1311"/>
      <c r="T524" s="1311"/>
      <c r="U524" s="1311"/>
      <c r="V524" s="1311"/>
      <c r="W524" s="1311"/>
      <c r="X524" s="1311"/>
      <c r="Y524" s="1311"/>
      <c r="Z524" s="1311"/>
      <c r="AA524" s="1311"/>
      <c r="AB524" s="1311"/>
      <c r="AC524" s="1311"/>
      <c r="AD524" s="1311"/>
      <c r="AE524" s="1311"/>
      <c r="AF524" s="1311"/>
      <c r="AG524" s="1311"/>
      <c r="AH524" s="1311"/>
      <c r="AI524" s="1311"/>
      <c r="AJ524" s="1311"/>
      <c r="AK524" s="1311"/>
      <c r="AL524" s="1311"/>
      <c r="AM524" s="1311"/>
      <c r="AN524" s="1311"/>
      <c r="AO524" s="1311"/>
      <c r="AP524" s="1311"/>
      <c r="AQ524" s="1311"/>
      <c r="AR524" s="1311"/>
      <c r="AS524" s="1311"/>
      <c r="AT524" s="1311"/>
      <c r="AU524" s="1311"/>
      <c r="AV524" s="1311"/>
      <c r="AW524" s="1311"/>
      <c r="AX524" s="1311"/>
      <c r="AY524" s="1311"/>
      <c r="AZ524" s="1311"/>
      <c r="BA524" s="1311"/>
      <c r="BB524" s="1311"/>
      <c r="BC524" s="1311"/>
      <c r="BD524" s="1311"/>
      <c r="BE524" s="1311"/>
      <c r="BF524" s="1311"/>
      <c r="BG524" s="1311"/>
      <c r="BH524" s="1311"/>
      <c r="BI524" s="1311"/>
      <c r="BJ524" s="1311"/>
      <c r="BK524" s="1311"/>
      <c r="BL524" s="1311"/>
      <c r="BM524" s="1311"/>
      <c r="BN524" s="1311"/>
      <c r="BO524" s="1311"/>
      <c r="BP524" s="1311"/>
      <c r="BQ524" s="1311"/>
      <c r="BR524" s="1311"/>
      <c r="BS524" s="1311"/>
      <c r="BT524" s="1311"/>
      <c r="BU524" s="1311"/>
      <c r="BV524" s="1311"/>
      <c r="BW524" s="1311"/>
      <c r="BX524" s="1311"/>
      <c r="BY524" s="1311"/>
      <c r="BZ524" s="1311"/>
      <c r="CA524" s="1311"/>
      <c r="CB524" s="1311"/>
      <c r="CC524" s="1311"/>
      <c r="CD524" s="1311"/>
      <c r="CE524" s="1311"/>
      <c r="CF524" s="1311"/>
    </row>
    <row r="525" spans="2:84" s="1344" customFormat="1">
      <c r="B525" s="1311"/>
      <c r="C525" s="1311"/>
      <c r="D525" s="1311"/>
      <c r="E525" s="1311"/>
      <c r="F525" s="1311"/>
      <c r="G525" s="1311"/>
      <c r="H525" s="1311"/>
      <c r="I525" s="1311"/>
      <c r="J525" s="1311"/>
      <c r="K525" s="1311"/>
      <c r="P525" s="204"/>
      <c r="Q525" s="1311"/>
      <c r="R525" s="1311"/>
      <c r="S525" s="1311"/>
      <c r="T525" s="1311"/>
      <c r="U525" s="1311"/>
      <c r="V525" s="1311"/>
      <c r="W525" s="1311"/>
      <c r="X525" s="1311"/>
      <c r="Y525" s="1311"/>
      <c r="Z525" s="1311"/>
      <c r="AA525" s="1311"/>
      <c r="AB525" s="1311"/>
      <c r="AC525" s="1311"/>
      <c r="AD525" s="1311"/>
      <c r="AE525" s="1311"/>
      <c r="AF525" s="1311"/>
      <c r="AG525" s="1311"/>
      <c r="AH525" s="1311"/>
      <c r="AI525" s="1311"/>
      <c r="AJ525" s="1311"/>
      <c r="AK525" s="1311"/>
      <c r="AL525" s="1311"/>
      <c r="AM525" s="1311"/>
      <c r="AN525" s="1311"/>
      <c r="AO525" s="1311"/>
      <c r="AP525" s="1311"/>
      <c r="AQ525" s="1311"/>
      <c r="AR525" s="1311"/>
      <c r="AS525" s="1311"/>
      <c r="AT525" s="1311"/>
      <c r="AU525" s="1311"/>
      <c r="AV525" s="1311"/>
      <c r="AW525" s="1311"/>
      <c r="AX525" s="1311"/>
      <c r="AY525" s="1311"/>
      <c r="AZ525" s="1311"/>
      <c r="BA525" s="1311"/>
      <c r="BB525" s="1311"/>
      <c r="BC525" s="1311"/>
      <c r="BD525" s="1311"/>
      <c r="BE525" s="1311"/>
      <c r="BF525" s="1311"/>
      <c r="BG525" s="1311"/>
      <c r="BH525" s="1311"/>
      <c r="BI525" s="1311"/>
      <c r="BJ525" s="1311"/>
      <c r="BK525" s="1311"/>
      <c r="BL525" s="1311"/>
      <c r="BM525" s="1311"/>
      <c r="BN525" s="1311"/>
      <c r="BO525" s="1311"/>
      <c r="BP525" s="1311"/>
      <c r="BQ525" s="1311"/>
      <c r="BR525" s="1311"/>
      <c r="BS525" s="1311"/>
      <c r="BT525" s="1311"/>
      <c r="BU525" s="1311"/>
      <c r="BV525" s="1311"/>
      <c r="BW525" s="1311"/>
      <c r="BX525" s="1311"/>
      <c r="BY525" s="1311"/>
      <c r="BZ525" s="1311"/>
      <c r="CA525" s="1311"/>
      <c r="CB525" s="1311"/>
      <c r="CC525" s="1311"/>
      <c r="CD525" s="1311"/>
      <c r="CE525" s="1311"/>
      <c r="CF525" s="1311"/>
    </row>
    <row r="526" spans="2:84" s="1344" customFormat="1">
      <c r="B526" s="1311"/>
      <c r="C526" s="1311"/>
      <c r="D526" s="1311"/>
      <c r="E526" s="1311"/>
      <c r="F526" s="1311"/>
      <c r="G526" s="1311"/>
      <c r="H526" s="1311"/>
      <c r="I526" s="1311"/>
      <c r="J526" s="1311"/>
      <c r="K526" s="1311"/>
      <c r="P526" s="204"/>
      <c r="Q526" s="1311"/>
      <c r="R526" s="1311"/>
      <c r="S526" s="1311"/>
      <c r="T526" s="1311"/>
      <c r="U526" s="1311"/>
      <c r="V526" s="1311"/>
      <c r="W526" s="1311"/>
      <c r="X526" s="1311"/>
      <c r="Y526" s="1311"/>
      <c r="Z526" s="1311"/>
      <c r="AA526" s="1311"/>
      <c r="AB526" s="1311"/>
      <c r="AC526" s="1311"/>
      <c r="AD526" s="1311"/>
      <c r="AE526" s="1311"/>
      <c r="AF526" s="1311"/>
      <c r="AG526" s="1311"/>
      <c r="AH526" s="1311"/>
      <c r="AI526" s="1311"/>
      <c r="AJ526" s="1311"/>
      <c r="AK526" s="1311"/>
      <c r="AL526" s="1311"/>
      <c r="AM526" s="1311"/>
      <c r="AN526" s="1311"/>
      <c r="AO526" s="1311"/>
      <c r="AP526" s="1311"/>
      <c r="AQ526" s="1311"/>
      <c r="AR526" s="1311"/>
      <c r="AS526" s="1311"/>
      <c r="AT526" s="1311"/>
      <c r="AU526" s="1311"/>
      <c r="AV526" s="1311"/>
      <c r="AW526" s="1311"/>
      <c r="AX526" s="1311"/>
      <c r="AY526" s="1311"/>
      <c r="AZ526" s="1311"/>
      <c r="BA526" s="1311"/>
      <c r="BB526" s="1311"/>
      <c r="BC526" s="1311"/>
      <c r="BD526" s="1311"/>
      <c r="BE526" s="1311"/>
      <c r="BF526" s="1311"/>
      <c r="BG526" s="1311"/>
      <c r="BH526" s="1311"/>
      <c r="BI526" s="1311"/>
      <c r="BJ526" s="1311"/>
      <c r="BK526" s="1311"/>
      <c r="BL526" s="1311"/>
      <c r="BM526" s="1311"/>
      <c r="BN526" s="1311"/>
      <c r="BO526" s="1311"/>
      <c r="BP526" s="1311"/>
      <c r="BQ526" s="1311"/>
      <c r="BR526" s="1311"/>
      <c r="BS526" s="1311"/>
      <c r="BT526" s="1311"/>
      <c r="BU526" s="1311"/>
      <c r="BV526" s="1311"/>
      <c r="BW526" s="1311"/>
      <c r="BX526" s="1311"/>
      <c r="BY526" s="1311"/>
      <c r="BZ526" s="1311"/>
      <c r="CA526" s="1311"/>
      <c r="CB526" s="1311"/>
      <c r="CC526" s="1311"/>
      <c r="CD526" s="1311"/>
      <c r="CE526" s="1311"/>
      <c r="CF526" s="1311"/>
    </row>
    <row r="527" spans="2:84" s="1344" customFormat="1">
      <c r="B527" s="1311"/>
      <c r="C527" s="1311"/>
      <c r="D527" s="1311"/>
      <c r="E527" s="1311"/>
      <c r="F527" s="1311"/>
      <c r="G527" s="1311"/>
      <c r="H527" s="1311"/>
      <c r="I527" s="1311"/>
      <c r="J527" s="1311"/>
      <c r="K527" s="1311"/>
      <c r="P527" s="204"/>
      <c r="Q527" s="1311"/>
      <c r="R527" s="1311"/>
      <c r="S527" s="1311"/>
      <c r="T527" s="1311"/>
      <c r="U527" s="1311"/>
      <c r="V527" s="1311"/>
      <c r="W527" s="1311"/>
      <c r="X527" s="1311"/>
      <c r="Y527" s="1311"/>
      <c r="Z527" s="1311"/>
      <c r="AA527" s="1311"/>
      <c r="AB527" s="1311"/>
      <c r="AC527" s="1311"/>
      <c r="AD527" s="1311"/>
      <c r="AE527" s="1311"/>
      <c r="AF527" s="1311"/>
      <c r="AG527" s="1311"/>
      <c r="AH527" s="1311"/>
      <c r="AI527" s="1311"/>
      <c r="AJ527" s="1311"/>
      <c r="AK527" s="1311"/>
      <c r="AL527" s="1311"/>
      <c r="AM527" s="1311"/>
      <c r="AN527" s="1311"/>
      <c r="AO527" s="1311"/>
      <c r="AP527" s="1311"/>
      <c r="AQ527" s="1311"/>
      <c r="AR527" s="1311"/>
      <c r="AS527" s="1311"/>
      <c r="AT527" s="1311"/>
      <c r="AU527" s="1311"/>
      <c r="AV527" s="1311"/>
      <c r="AW527" s="1311"/>
      <c r="AX527" s="1311"/>
      <c r="AY527" s="1311"/>
      <c r="AZ527" s="1311"/>
      <c r="BA527" s="1311"/>
      <c r="BB527" s="1311"/>
      <c r="BC527" s="1311"/>
      <c r="BD527" s="1311"/>
      <c r="BE527" s="1311"/>
      <c r="BF527" s="1311"/>
      <c r="BG527" s="1311"/>
      <c r="BH527" s="1311"/>
      <c r="BI527" s="1311"/>
      <c r="BJ527" s="1311"/>
      <c r="BK527" s="1311"/>
      <c r="BL527" s="1311"/>
      <c r="BM527" s="1311"/>
      <c r="BN527" s="1311"/>
      <c r="BO527" s="1311"/>
      <c r="BP527" s="1311"/>
      <c r="BQ527" s="1311"/>
      <c r="BR527" s="1311"/>
      <c r="BS527" s="1311"/>
      <c r="BT527" s="1311"/>
      <c r="BU527" s="1311"/>
      <c r="BV527" s="1311"/>
      <c r="BW527" s="1311"/>
      <c r="BX527" s="1311"/>
      <c r="BY527" s="1311"/>
      <c r="BZ527" s="1311"/>
      <c r="CA527" s="1311"/>
      <c r="CB527" s="1311"/>
      <c r="CC527" s="1311"/>
      <c r="CD527" s="1311"/>
      <c r="CE527" s="1311"/>
      <c r="CF527" s="1311"/>
    </row>
    <row r="528" spans="2:84" s="1344" customFormat="1">
      <c r="B528" s="1311"/>
      <c r="C528" s="1311"/>
      <c r="D528" s="1311"/>
      <c r="E528" s="1311"/>
      <c r="F528" s="1311"/>
      <c r="G528" s="1311"/>
      <c r="H528" s="1311"/>
      <c r="I528" s="1311"/>
      <c r="J528" s="1311"/>
      <c r="K528" s="1311"/>
      <c r="P528" s="204"/>
      <c r="Q528" s="1311"/>
      <c r="R528" s="1311"/>
      <c r="S528" s="1311"/>
      <c r="T528" s="1311"/>
      <c r="U528" s="1311"/>
      <c r="V528" s="1311"/>
      <c r="W528" s="1311"/>
      <c r="X528" s="1311"/>
      <c r="Y528" s="1311"/>
      <c r="Z528" s="1311"/>
      <c r="AA528" s="1311"/>
      <c r="AB528" s="1311"/>
      <c r="AC528" s="1311"/>
      <c r="AD528" s="1311"/>
      <c r="AE528" s="1311"/>
      <c r="AF528" s="1311"/>
      <c r="AG528" s="1311"/>
      <c r="AH528" s="1311"/>
      <c r="AI528" s="1311"/>
      <c r="AJ528" s="1311"/>
      <c r="AK528" s="1311"/>
      <c r="AL528" s="1311"/>
      <c r="AM528" s="1311"/>
      <c r="AN528" s="1311"/>
      <c r="AO528" s="1311"/>
      <c r="AP528" s="1311"/>
      <c r="AQ528" s="1311"/>
      <c r="AR528" s="1311"/>
      <c r="AS528" s="1311"/>
      <c r="AT528" s="1311"/>
      <c r="AU528" s="1311"/>
      <c r="AV528" s="1311"/>
      <c r="AW528" s="1311"/>
      <c r="AX528" s="1311"/>
      <c r="AY528" s="1311"/>
      <c r="AZ528" s="1311"/>
      <c r="BA528" s="1311"/>
      <c r="BB528" s="1311"/>
      <c r="BC528" s="1311"/>
      <c r="BD528" s="1311"/>
      <c r="BE528" s="1311"/>
      <c r="BF528" s="1311"/>
      <c r="BG528" s="1311"/>
      <c r="BH528" s="1311"/>
      <c r="BI528" s="1311"/>
      <c r="BJ528" s="1311"/>
      <c r="BK528" s="1311"/>
      <c r="BL528" s="1311"/>
      <c r="BM528" s="1311"/>
      <c r="BN528" s="1311"/>
      <c r="BO528" s="1311"/>
      <c r="BP528" s="1311"/>
      <c r="BQ528" s="1311"/>
      <c r="BR528" s="1311"/>
      <c r="BS528" s="1311"/>
      <c r="BT528" s="1311"/>
      <c r="BU528" s="1311"/>
      <c r="BV528" s="1311"/>
      <c r="BW528" s="1311"/>
      <c r="BX528" s="1311"/>
      <c r="BY528" s="1311"/>
      <c r="BZ528" s="1311"/>
      <c r="CA528" s="1311"/>
      <c r="CB528" s="1311"/>
      <c r="CC528" s="1311"/>
      <c r="CD528" s="1311"/>
      <c r="CE528" s="1311"/>
      <c r="CF528" s="1311"/>
    </row>
    <row r="529" spans="2:84" s="1344" customFormat="1">
      <c r="B529" s="1311"/>
      <c r="C529" s="1311"/>
      <c r="D529" s="1311"/>
      <c r="E529" s="1311"/>
      <c r="F529" s="1311"/>
      <c r="G529" s="1311"/>
      <c r="H529" s="1311"/>
      <c r="I529" s="1311"/>
      <c r="J529" s="1311"/>
      <c r="K529" s="1311"/>
      <c r="P529" s="204"/>
      <c r="Q529" s="1311"/>
      <c r="R529" s="1311"/>
      <c r="S529" s="1311"/>
      <c r="T529" s="1311"/>
      <c r="U529" s="1311"/>
      <c r="V529" s="1311"/>
      <c r="W529" s="1311"/>
      <c r="X529" s="1311"/>
      <c r="Y529" s="1311"/>
      <c r="Z529" s="1311"/>
      <c r="AA529" s="1311"/>
      <c r="AB529" s="1311"/>
      <c r="AC529" s="1311"/>
      <c r="AD529" s="1311"/>
      <c r="AE529" s="1311"/>
      <c r="AF529" s="1311"/>
      <c r="AG529" s="1311"/>
      <c r="AH529" s="1311"/>
      <c r="AI529" s="1311"/>
      <c r="AJ529" s="1311"/>
      <c r="AK529" s="1311"/>
      <c r="AL529" s="1311"/>
      <c r="AM529" s="1311"/>
      <c r="AN529" s="1311"/>
      <c r="AO529" s="1311"/>
      <c r="AP529" s="1311"/>
      <c r="AQ529" s="1311"/>
      <c r="AR529" s="1311"/>
      <c r="AS529" s="1311"/>
      <c r="AT529" s="1311"/>
      <c r="AU529" s="1311"/>
      <c r="AV529" s="1311"/>
      <c r="AW529" s="1311"/>
      <c r="AX529" s="1311"/>
      <c r="AY529" s="1311"/>
      <c r="AZ529" s="1311"/>
      <c r="BA529" s="1311"/>
      <c r="BB529" s="1311"/>
      <c r="BC529" s="1311"/>
      <c r="BD529" s="1311"/>
      <c r="BE529" s="1311"/>
      <c r="BF529" s="1311"/>
      <c r="BG529" s="1311"/>
      <c r="BH529" s="1311"/>
      <c r="BI529" s="1311"/>
      <c r="BJ529" s="1311"/>
      <c r="BK529" s="1311"/>
      <c r="BL529" s="1311"/>
      <c r="BM529" s="1311"/>
      <c r="BN529" s="1311"/>
      <c r="BO529" s="1311"/>
      <c r="BP529" s="1311"/>
      <c r="BQ529" s="1311"/>
      <c r="BR529" s="1311"/>
      <c r="BS529" s="1311"/>
      <c r="BT529" s="1311"/>
      <c r="BU529" s="1311"/>
      <c r="BV529" s="1311"/>
      <c r="BW529" s="1311"/>
      <c r="BX529" s="1311"/>
      <c r="BY529" s="1311"/>
      <c r="BZ529" s="1311"/>
      <c r="CA529" s="1311"/>
      <c r="CB529" s="1311"/>
      <c r="CC529" s="1311"/>
      <c r="CD529" s="1311"/>
      <c r="CE529" s="1311"/>
      <c r="CF529" s="1311"/>
    </row>
    <row r="530" spans="2:84" s="1344" customFormat="1">
      <c r="B530" s="1311"/>
      <c r="C530" s="1311"/>
      <c r="D530" s="1311"/>
      <c r="E530" s="1311"/>
      <c r="F530" s="1311"/>
      <c r="G530" s="1311"/>
      <c r="H530" s="1311"/>
      <c r="I530" s="1311"/>
      <c r="J530" s="1311"/>
      <c r="K530" s="1311"/>
      <c r="P530" s="204"/>
      <c r="Q530" s="1311"/>
      <c r="R530" s="1311"/>
      <c r="S530" s="1311"/>
      <c r="T530" s="1311"/>
      <c r="U530" s="1311"/>
      <c r="V530" s="1311"/>
      <c r="W530" s="1311"/>
      <c r="X530" s="1311"/>
      <c r="Y530" s="1311"/>
      <c r="Z530" s="1311"/>
      <c r="AA530" s="1311"/>
      <c r="AB530" s="1311"/>
      <c r="AC530" s="1311"/>
      <c r="AD530" s="1311"/>
      <c r="AE530" s="1311"/>
      <c r="AF530" s="1311"/>
      <c r="AG530" s="1311"/>
      <c r="AH530" s="1311"/>
      <c r="AI530" s="1311"/>
      <c r="AJ530" s="1311"/>
      <c r="AK530" s="1311"/>
      <c r="AL530" s="1311"/>
      <c r="AM530" s="1311"/>
      <c r="AN530" s="1311"/>
      <c r="AO530" s="1311"/>
      <c r="AP530" s="1311"/>
      <c r="AQ530" s="1311"/>
      <c r="AR530" s="1311"/>
      <c r="AS530" s="1311"/>
      <c r="AT530" s="1311"/>
      <c r="AU530" s="1311"/>
      <c r="AV530" s="1311"/>
      <c r="AW530" s="1311"/>
      <c r="AX530" s="1311"/>
      <c r="AY530" s="1311"/>
      <c r="AZ530" s="1311"/>
      <c r="BA530" s="1311"/>
      <c r="BB530" s="1311"/>
      <c r="BC530" s="1311"/>
      <c r="BD530" s="1311"/>
      <c r="BE530" s="1311"/>
      <c r="BF530" s="1311"/>
      <c r="BG530" s="1311"/>
      <c r="BH530" s="1311"/>
      <c r="BI530" s="1311"/>
      <c r="BJ530" s="1311"/>
      <c r="BK530" s="1311"/>
      <c r="BL530" s="1311"/>
      <c r="BM530" s="1311"/>
      <c r="BN530" s="1311"/>
      <c r="BO530" s="1311"/>
      <c r="BP530" s="1311"/>
      <c r="BQ530" s="1311"/>
      <c r="BR530" s="1311"/>
      <c r="BS530" s="1311"/>
      <c r="BT530" s="1311"/>
      <c r="BU530" s="1311"/>
      <c r="BV530" s="1311"/>
      <c r="BW530" s="1311"/>
      <c r="BX530" s="1311"/>
      <c r="BY530" s="1311"/>
      <c r="BZ530" s="1311"/>
      <c r="CA530" s="1311"/>
      <c r="CB530" s="1311"/>
      <c r="CC530" s="1311"/>
      <c r="CD530" s="1311"/>
      <c r="CE530" s="1311"/>
      <c r="CF530" s="1311"/>
    </row>
    <row r="531" spans="2:84" s="1344" customFormat="1">
      <c r="B531" s="1311"/>
      <c r="C531" s="1311"/>
      <c r="D531" s="1311"/>
      <c r="E531" s="1311"/>
      <c r="F531" s="1311"/>
      <c r="G531" s="1311"/>
      <c r="H531" s="1311"/>
      <c r="I531" s="1311"/>
      <c r="J531" s="1311"/>
      <c r="K531" s="1311"/>
      <c r="P531" s="204"/>
      <c r="Q531" s="1311"/>
      <c r="R531" s="1311"/>
      <c r="S531" s="1311"/>
      <c r="T531" s="1311"/>
      <c r="U531" s="1311"/>
      <c r="V531" s="1311"/>
      <c r="W531" s="1311"/>
      <c r="X531" s="1311"/>
      <c r="Y531" s="1311"/>
      <c r="Z531" s="1311"/>
      <c r="AA531" s="1311"/>
      <c r="AB531" s="1311"/>
      <c r="AC531" s="1311"/>
      <c r="AD531" s="1311"/>
      <c r="AE531" s="1311"/>
      <c r="AF531" s="1311"/>
      <c r="AG531" s="1311"/>
      <c r="AH531" s="1311"/>
      <c r="AI531" s="1311"/>
      <c r="AJ531" s="1311"/>
      <c r="AK531" s="1311"/>
      <c r="AL531" s="1311"/>
      <c r="AM531" s="1311"/>
      <c r="AN531" s="1311"/>
      <c r="AO531" s="1311"/>
      <c r="AP531" s="1311"/>
      <c r="AQ531" s="1311"/>
      <c r="AR531" s="1311"/>
      <c r="AS531" s="1311"/>
      <c r="AT531" s="1311"/>
      <c r="AU531" s="1311"/>
      <c r="AV531" s="1311"/>
      <c r="AW531" s="1311"/>
      <c r="AX531" s="1311"/>
      <c r="AY531" s="1311"/>
      <c r="AZ531" s="1311"/>
      <c r="BA531" s="1311"/>
      <c r="BB531" s="1311"/>
      <c r="BC531" s="1311"/>
      <c r="BD531" s="1311"/>
      <c r="BE531" s="1311"/>
      <c r="BF531" s="1311"/>
      <c r="BG531" s="1311"/>
      <c r="BH531" s="1311"/>
      <c r="BI531" s="1311"/>
      <c r="BJ531" s="1311"/>
      <c r="BK531" s="1311"/>
      <c r="BL531" s="1311"/>
      <c r="BM531" s="1311"/>
      <c r="BN531" s="1311"/>
      <c r="BO531" s="1311"/>
      <c r="BP531" s="1311"/>
      <c r="BQ531" s="1311"/>
      <c r="BR531" s="1311"/>
      <c r="BS531" s="1311"/>
      <c r="BT531" s="1311"/>
      <c r="BU531" s="1311"/>
      <c r="BV531" s="1311"/>
      <c r="BW531" s="1311"/>
      <c r="BX531" s="1311"/>
      <c r="BY531" s="1311"/>
      <c r="BZ531" s="1311"/>
      <c r="CA531" s="1311"/>
      <c r="CB531" s="1311"/>
      <c r="CC531" s="1311"/>
      <c r="CD531" s="1311"/>
      <c r="CE531" s="1311"/>
      <c r="CF531" s="1311"/>
    </row>
    <row r="532" spans="2:84" s="1344" customFormat="1">
      <c r="B532" s="1311"/>
      <c r="C532" s="1311"/>
      <c r="D532" s="1311"/>
      <c r="E532" s="1311"/>
      <c r="F532" s="1311"/>
      <c r="G532" s="1311"/>
      <c r="H532" s="1311"/>
      <c r="I532" s="1311"/>
      <c r="J532" s="1311"/>
      <c r="K532" s="1311"/>
      <c r="P532" s="204"/>
      <c r="Q532" s="1311"/>
      <c r="R532" s="1311"/>
      <c r="S532" s="1311"/>
      <c r="T532" s="1311"/>
      <c r="U532" s="1311"/>
      <c r="V532" s="1311"/>
      <c r="W532" s="1311"/>
      <c r="X532" s="1311"/>
      <c r="Y532" s="1311"/>
      <c r="Z532" s="1311"/>
      <c r="AA532" s="1311"/>
      <c r="AB532" s="1311"/>
      <c r="AC532" s="1311"/>
      <c r="AD532" s="1311"/>
      <c r="AE532" s="1311"/>
      <c r="AF532" s="1311"/>
      <c r="AG532" s="1311"/>
      <c r="AH532" s="1311"/>
      <c r="AI532" s="1311"/>
      <c r="AJ532" s="1311"/>
      <c r="AK532" s="1311"/>
      <c r="AL532" s="1311"/>
      <c r="AM532" s="1311"/>
      <c r="AN532" s="1311"/>
      <c r="AO532" s="1311"/>
      <c r="AP532" s="1311"/>
      <c r="AQ532" s="1311"/>
      <c r="AR532" s="1311"/>
      <c r="AS532" s="1311"/>
      <c r="AT532" s="1311"/>
      <c r="AU532" s="1311"/>
      <c r="AV532" s="1311"/>
      <c r="AW532" s="1311"/>
      <c r="AX532" s="1311"/>
      <c r="AY532" s="1311"/>
      <c r="AZ532" s="1311"/>
      <c r="BA532" s="1311"/>
      <c r="BB532" s="1311"/>
      <c r="BC532" s="1311"/>
      <c r="BD532" s="1311"/>
      <c r="BE532" s="1311"/>
      <c r="BF532" s="1311"/>
      <c r="BG532" s="1311"/>
      <c r="BH532" s="1311"/>
      <c r="BI532" s="1311"/>
      <c r="BJ532" s="1311"/>
      <c r="BK532" s="1311"/>
      <c r="BL532" s="1311"/>
      <c r="BM532" s="1311"/>
      <c r="BN532" s="1311"/>
      <c r="BO532" s="1311"/>
      <c r="BP532" s="1311"/>
      <c r="BQ532" s="1311"/>
      <c r="BR532" s="1311"/>
      <c r="BS532" s="1311"/>
      <c r="BT532" s="1311"/>
      <c r="BU532" s="1311"/>
      <c r="BV532" s="1311"/>
      <c r="BW532" s="1311"/>
      <c r="BX532" s="1311"/>
      <c r="BY532" s="1311"/>
      <c r="BZ532" s="1311"/>
      <c r="CA532" s="1311"/>
      <c r="CB532" s="1311"/>
      <c r="CC532" s="1311"/>
      <c r="CD532" s="1311"/>
      <c r="CE532" s="1311"/>
      <c r="CF532" s="1311"/>
    </row>
    <row r="533" spans="2:84" s="1344" customFormat="1">
      <c r="B533" s="1311"/>
      <c r="C533" s="1311"/>
      <c r="D533" s="1311"/>
      <c r="E533" s="1311"/>
      <c r="F533" s="1311"/>
      <c r="G533" s="1311"/>
      <c r="H533" s="1311"/>
      <c r="I533" s="1311"/>
      <c r="J533" s="1311"/>
      <c r="K533" s="1311"/>
      <c r="P533" s="204"/>
      <c r="Q533" s="1311"/>
      <c r="R533" s="1311"/>
      <c r="S533" s="1311"/>
      <c r="T533" s="1311"/>
      <c r="U533" s="1311"/>
      <c r="V533" s="1311"/>
      <c r="W533" s="1311"/>
      <c r="X533" s="1311"/>
      <c r="Y533" s="1311"/>
      <c r="Z533" s="1311"/>
      <c r="AA533" s="1311"/>
      <c r="AB533" s="1311"/>
      <c r="AC533" s="1311"/>
      <c r="AD533" s="1311"/>
      <c r="AE533" s="1311"/>
      <c r="AF533" s="1311"/>
      <c r="AG533" s="1311"/>
      <c r="AH533" s="1311"/>
      <c r="AI533" s="1311"/>
      <c r="AJ533" s="1311"/>
      <c r="AK533" s="1311"/>
      <c r="AL533" s="1311"/>
      <c r="AM533" s="1311"/>
      <c r="AN533" s="1311"/>
      <c r="AO533" s="1311"/>
      <c r="AP533" s="1311"/>
      <c r="AQ533" s="1311"/>
      <c r="AR533" s="1311"/>
      <c r="AS533" s="1311"/>
      <c r="AT533" s="1311"/>
      <c r="AU533" s="1311"/>
      <c r="AV533" s="1311"/>
      <c r="AW533" s="1311"/>
      <c r="AX533" s="1311"/>
      <c r="AY533" s="1311"/>
      <c r="AZ533" s="1311"/>
      <c r="BA533" s="1311"/>
      <c r="BB533" s="1311"/>
      <c r="BC533" s="1311"/>
      <c r="BD533" s="1311"/>
      <c r="BE533" s="1311"/>
      <c r="BF533" s="1311"/>
      <c r="BG533" s="1311"/>
      <c r="BH533" s="1311"/>
      <c r="BI533" s="1311"/>
      <c r="BJ533" s="1311"/>
      <c r="BK533" s="1311"/>
      <c r="BL533" s="1311"/>
      <c r="BM533" s="1311"/>
      <c r="BN533" s="1311"/>
      <c r="BO533" s="1311"/>
      <c r="BP533" s="1311"/>
      <c r="BQ533" s="1311"/>
      <c r="BR533" s="1311"/>
      <c r="BS533" s="1311"/>
      <c r="BT533" s="1311"/>
      <c r="BU533" s="1311"/>
      <c r="BV533" s="1311"/>
      <c r="BW533" s="1311"/>
      <c r="BX533" s="1311"/>
      <c r="BY533" s="1311"/>
      <c r="BZ533" s="1311"/>
      <c r="CA533" s="1311"/>
      <c r="CB533" s="1311"/>
      <c r="CC533" s="1311"/>
      <c r="CD533" s="1311"/>
      <c r="CE533" s="1311"/>
      <c r="CF533" s="1311"/>
    </row>
    <row r="534" spans="2:84" s="1344" customFormat="1">
      <c r="B534" s="1311"/>
      <c r="C534" s="1311"/>
      <c r="D534" s="1311"/>
      <c r="E534" s="1311"/>
      <c r="F534" s="1311"/>
      <c r="G534" s="1311"/>
      <c r="H534" s="1311"/>
      <c r="I534" s="1311"/>
      <c r="J534" s="1311"/>
      <c r="K534" s="1311"/>
      <c r="P534" s="204"/>
      <c r="Q534" s="1311"/>
      <c r="R534" s="1311"/>
      <c r="S534" s="1311"/>
      <c r="T534" s="1311"/>
      <c r="U534" s="1311"/>
      <c r="V534" s="1311"/>
      <c r="W534" s="1311"/>
      <c r="X534" s="1311"/>
      <c r="Y534" s="1311"/>
      <c r="Z534" s="1311"/>
      <c r="AA534" s="1311"/>
      <c r="AB534" s="1311"/>
      <c r="AC534" s="1311"/>
      <c r="AD534" s="1311"/>
      <c r="AE534" s="1311"/>
      <c r="AF534" s="1311"/>
      <c r="AG534" s="1311"/>
      <c r="AH534" s="1311"/>
      <c r="AI534" s="1311"/>
      <c r="AJ534" s="1311"/>
      <c r="AK534" s="1311"/>
      <c r="AL534" s="1311"/>
      <c r="AM534" s="1311"/>
      <c r="AN534" s="1311"/>
      <c r="AO534" s="1311"/>
      <c r="AP534" s="1311"/>
      <c r="AQ534" s="1311"/>
      <c r="AR534" s="1311"/>
      <c r="AS534" s="1311"/>
      <c r="AT534" s="1311"/>
      <c r="AU534" s="1311"/>
      <c r="AV534" s="1311"/>
      <c r="AW534" s="1311"/>
      <c r="AX534" s="1311"/>
      <c r="AY534" s="1311"/>
      <c r="AZ534" s="1311"/>
      <c r="BA534" s="1311"/>
      <c r="BB534" s="1311"/>
      <c r="BC534" s="1311"/>
      <c r="BD534" s="1311"/>
      <c r="BE534" s="1311"/>
      <c r="BF534" s="1311"/>
      <c r="BG534" s="1311"/>
      <c r="BH534" s="1311"/>
      <c r="BI534" s="1311"/>
      <c r="BJ534" s="1311"/>
      <c r="BK534" s="1311"/>
      <c r="BL534" s="1311"/>
      <c r="BM534" s="1311"/>
      <c r="BN534" s="1311"/>
      <c r="BO534" s="1311"/>
      <c r="BP534" s="1311"/>
      <c r="BQ534" s="1311"/>
      <c r="BR534" s="1311"/>
      <c r="BS534" s="1311"/>
      <c r="BT534" s="1311"/>
      <c r="BU534" s="1311"/>
      <c r="BV534" s="1311"/>
      <c r="BW534" s="1311"/>
      <c r="BX534" s="1311"/>
      <c r="BY534" s="1311"/>
      <c r="BZ534" s="1311"/>
      <c r="CA534" s="1311"/>
      <c r="CB534" s="1311"/>
      <c r="CC534" s="1311"/>
      <c r="CD534" s="1311"/>
      <c r="CE534" s="1311"/>
      <c r="CF534" s="1311"/>
    </row>
    <row r="535" spans="2:84" s="1344" customFormat="1">
      <c r="B535" s="1311"/>
      <c r="C535" s="1311"/>
      <c r="D535" s="1311"/>
      <c r="E535" s="1311"/>
      <c r="F535" s="1311"/>
      <c r="G535" s="1311"/>
      <c r="H535" s="1311"/>
      <c r="I535" s="1311"/>
      <c r="J535" s="1311"/>
      <c r="K535" s="1311"/>
      <c r="P535" s="204"/>
      <c r="Q535" s="1311"/>
      <c r="R535" s="1311"/>
      <c r="S535" s="1311"/>
      <c r="T535" s="1311"/>
      <c r="U535" s="1311"/>
      <c r="V535" s="1311"/>
      <c r="W535" s="1311"/>
      <c r="X535" s="1311"/>
      <c r="Y535" s="1311"/>
      <c r="Z535" s="1311"/>
      <c r="AA535" s="1311"/>
      <c r="AB535" s="1311"/>
      <c r="AC535" s="1311"/>
      <c r="AD535" s="1311"/>
      <c r="AE535" s="1311"/>
      <c r="AF535" s="1311"/>
      <c r="AG535" s="1311"/>
      <c r="AH535" s="1311"/>
      <c r="AI535" s="1311"/>
      <c r="AJ535" s="1311"/>
      <c r="AK535" s="1311"/>
      <c r="AL535" s="1311"/>
      <c r="AM535" s="1311"/>
      <c r="AN535" s="1311"/>
      <c r="AO535" s="1311"/>
      <c r="AP535" s="1311"/>
      <c r="AQ535" s="1311"/>
      <c r="AR535" s="1311"/>
      <c r="AS535" s="1311"/>
      <c r="AT535" s="1311"/>
      <c r="AU535" s="1311"/>
      <c r="AV535" s="1311"/>
      <c r="AW535" s="1311"/>
      <c r="AX535" s="1311"/>
      <c r="AY535" s="1311"/>
      <c r="AZ535" s="1311"/>
      <c r="BA535" s="1311"/>
      <c r="BB535" s="1311"/>
      <c r="BC535" s="1311"/>
      <c r="BD535" s="1311"/>
      <c r="BE535" s="1311"/>
      <c r="BF535" s="1311"/>
      <c r="BG535" s="1311"/>
      <c r="BH535" s="1311"/>
      <c r="BI535" s="1311"/>
      <c r="BJ535" s="1311"/>
      <c r="BK535" s="1311"/>
      <c r="BL535" s="1311"/>
      <c r="BM535" s="1311"/>
      <c r="BN535" s="1311"/>
      <c r="BO535" s="1311"/>
      <c r="BP535" s="1311"/>
      <c r="BQ535" s="1311"/>
      <c r="BR535" s="1311"/>
      <c r="BS535" s="1311"/>
      <c r="BT535" s="1311"/>
      <c r="BU535" s="1311"/>
      <c r="BV535" s="1311"/>
      <c r="BW535" s="1311"/>
      <c r="BX535" s="1311"/>
      <c r="BY535" s="1311"/>
      <c r="BZ535" s="1311"/>
      <c r="CA535" s="1311"/>
      <c r="CB535" s="1311"/>
      <c r="CC535" s="1311"/>
      <c r="CD535" s="1311"/>
      <c r="CE535" s="1311"/>
      <c r="CF535" s="1311"/>
    </row>
    <row r="536" spans="2:84" s="1344" customFormat="1">
      <c r="B536" s="1311"/>
      <c r="C536" s="1311"/>
      <c r="D536" s="1311"/>
      <c r="E536" s="1311"/>
      <c r="F536" s="1311"/>
      <c r="G536" s="1311"/>
      <c r="H536" s="1311"/>
      <c r="I536" s="1311"/>
      <c r="J536" s="1311"/>
      <c r="K536" s="1311"/>
      <c r="P536" s="204"/>
      <c r="Q536" s="1311"/>
      <c r="R536" s="1311"/>
      <c r="S536" s="1311"/>
      <c r="T536" s="1311"/>
      <c r="U536" s="1311"/>
      <c r="V536" s="1311"/>
      <c r="W536" s="1311"/>
      <c r="X536" s="1311"/>
      <c r="Y536" s="1311"/>
      <c r="Z536" s="1311"/>
      <c r="AA536" s="1311"/>
      <c r="AB536" s="1311"/>
      <c r="AC536" s="1311"/>
      <c r="AD536" s="1311"/>
      <c r="AE536" s="1311"/>
      <c r="AF536" s="1311"/>
      <c r="AG536" s="1311"/>
      <c r="AH536" s="1311"/>
      <c r="AI536" s="1311"/>
      <c r="AJ536" s="1311"/>
      <c r="AK536" s="1311"/>
      <c r="AL536" s="1311"/>
      <c r="AM536" s="1311"/>
      <c r="AN536" s="1311"/>
      <c r="AO536" s="1311"/>
      <c r="AP536" s="1311"/>
      <c r="AQ536" s="1311"/>
      <c r="AR536" s="1311"/>
      <c r="AS536" s="1311"/>
      <c r="AT536" s="1311"/>
      <c r="AU536" s="1311"/>
      <c r="AV536" s="1311"/>
      <c r="AW536" s="1311"/>
      <c r="AX536" s="1311"/>
      <c r="AY536" s="1311"/>
      <c r="AZ536" s="1311"/>
      <c r="BA536" s="1311"/>
      <c r="BB536" s="1311"/>
      <c r="BC536" s="1311"/>
      <c r="BD536" s="1311"/>
      <c r="BE536" s="1311"/>
      <c r="BF536" s="1311"/>
      <c r="BG536" s="1311"/>
      <c r="BH536" s="1311"/>
      <c r="BI536" s="1311"/>
      <c r="BJ536" s="1311"/>
      <c r="BK536" s="1311"/>
      <c r="BL536" s="1311"/>
      <c r="BM536" s="1311"/>
      <c r="BN536" s="1311"/>
      <c r="BO536" s="1311"/>
      <c r="BP536" s="1311"/>
      <c r="BQ536" s="1311"/>
      <c r="BR536" s="1311"/>
      <c r="BS536" s="1311"/>
      <c r="BT536" s="1311"/>
      <c r="BU536" s="1311"/>
      <c r="BV536" s="1311"/>
      <c r="BW536" s="1311"/>
      <c r="BX536" s="1311"/>
      <c r="BY536" s="1311"/>
      <c r="BZ536" s="1311"/>
      <c r="CA536" s="1311"/>
      <c r="CB536" s="1311"/>
      <c r="CC536" s="1311"/>
      <c r="CD536" s="1311"/>
      <c r="CE536" s="1311"/>
      <c r="CF536" s="1311"/>
    </row>
    <row r="537" spans="2:84" s="1344" customFormat="1">
      <c r="B537" s="1311"/>
      <c r="C537" s="1311"/>
      <c r="D537" s="1311"/>
      <c r="E537" s="1311"/>
      <c r="F537" s="1311"/>
      <c r="G537" s="1311"/>
      <c r="H537" s="1311"/>
      <c r="I537" s="1311"/>
      <c r="J537" s="1311"/>
      <c r="K537" s="1311"/>
      <c r="P537" s="204"/>
      <c r="Q537" s="1311"/>
      <c r="R537" s="1311"/>
      <c r="S537" s="1311"/>
      <c r="T537" s="1311"/>
      <c r="U537" s="1311"/>
      <c r="V537" s="1311"/>
      <c r="W537" s="1311"/>
      <c r="X537" s="1311"/>
      <c r="Y537" s="1311"/>
      <c r="Z537" s="1311"/>
      <c r="AA537" s="1311"/>
      <c r="AB537" s="1311"/>
      <c r="AC537" s="1311"/>
      <c r="AD537" s="1311"/>
      <c r="AE537" s="1311"/>
      <c r="AF537" s="1311"/>
      <c r="AG537" s="1311"/>
      <c r="AH537" s="1311"/>
      <c r="AI537" s="1311"/>
      <c r="AJ537" s="1311"/>
      <c r="AK537" s="1311"/>
      <c r="AL537" s="1311"/>
      <c r="AM537" s="1311"/>
      <c r="AN537" s="1311"/>
      <c r="AO537" s="1311"/>
      <c r="AP537" s="1311"/>
      <c r="AQ537" s="1311"/>
      <c r="AR537" s="1311"/>
      <c r="AS537" s="1311"/>
      <c r="AT537" s="1311"/>
      <c r="AU537" s="1311"/>
      <c r="AV537" s="1311"/>
      <c r="AW537" s="1311"/>
      <c r="AX537" s="1311"/>
      <c r="AY537" s="1311"/>
      <c r="AZ537" s="1311"/>
      <c r="BA537" s="1311"/>
      <c r="BB537" s="1311"/>
      <c r="BC537" s="1311"/>
      <c r="BD537" s="1311"/>
      <c r="BE537" s="1311"/>
      <c r="BF537" s="1311"/>
      <c r="BG537" s="1311"/>
      <c r="BH537" s="1311"/>
      <c r="BI537" s="1311"/>
      <c r="BJ537" s="1311"/>
      <c r="BK537" s="1311"/>
      <c r="BL537" s="1311"/>
      <c r="BM537" s="1311"/>
      <c r="BN537" s="1311"/>
      <c r="BO537" s="1311"/>
      <c r="BP537" s="1311"/>
      <c r="BQ537" s="1311"/>
      <c r="BR537" s="1311"/>
      <c r="BS537" s="1311"/>
      <c r="BT537" s="1311"/>
      <c r="BU537" s="1311"/>
      <c r="BV537" s="1311"/>
      <c r="BW537" s="1311"/>
      <c r="BX537" s="1311"/>
      <c r="BY537" s="1311"/>
      <c r="BZ537" s="1311"/>
      <c r="CA537" s="1311"/>
      <c r="CB537" s="1311"/>
      <c r="CC537" s="1311"/>
      <c r="CD537" s="1311"/>
      <c r="CE537" s="1311"/>
      <c r="CF537" s="1311"/>
    </row>
    <row r="538" spans="2:84" s="1344" customFormat="1">
      <c r="B538" s="1311"/>
      <c r="C538" s="1311"/>
      <c r="D538" s="1311"/>
      <c r="E538" s="1311"/>
      <c r="F538" s="1311"/>
      <c r="G538" s="1311"/>
      <c r="H538" s="1311"/>
      <c r="I538" s="1311"/>
      <c r="J538" s="1311"/>
      <c r="K538" s="1311"/>
      <c r="P538" s="204"/>
      <c r="Q538" s="1311"/>
      <c r="R538" s="1311"/>
      <c r="S538" s="1311"/>
      <c r="T538" s="1311"/>
      <c r="U538" s="1311"/>
      <c r="V538" s="1311"/>
      <c r="W538" s="1311"/>
      <c r="X538" s="1311"/>
      <c r="Y538" s="1311"/>
      <c r="Z538" s="1311"/>
      <c r="AA538" s="1311"/>
      <c r="AB538" s="1311"/>
      <c r="AC538" s="1311"/>
      <c r="AD538" s="1311"/>
      <c r="AE538" s="1311"/>
      <c r="AF538" s="1311"/>
      <c r="AG538" s="1311"/>
      <c r="AH538" s="1311"/>
      <c r="AI538" s="1311"/>
      <c r="AJ538" s="1311"/>
      <c r="AK538" s="1311"/>
      <c r="AL538" s="1311"/>
      <c r="AM538" s="1311"/>
      <c r="AN538" s="1311"/>
      <c r="AO538" s="1311"/>
      <c r="AP538" s="1311"/>
      <c r="AQ538" s="1311"/>
      <c r="AR538" s="1311"/>
      <c r="AS538" s="1311"/>
      <c r="AT538" s="1311"/>
      <c r="AU538" s="1311"/>
      <c r="AV538" s="1311"/>
      <c r="AW538" s="1311"/>
      <c r="AX538" s="1311"/>
      <c r="AY538" s="1311"/>
      <c r="AZ538" s="1311"/>
      <c r="BA538" s="1311"/>
      <c r="BB538" s="1311"/>
      <c r="BC538" s="1311"/>
      <c r="BD538" s="1311"/>
      <c r="BE538" s="1311"/>
      <c r="BF538" s="1311"/>
      <c r="BG538" s="1311"/>
      <c r="BH538" s="1311"/>
      <c r="BI538" s="1311"/>
      <c r="BJ538" s="1311"/>
      <c r="BK538" s="1311"/>
      <c r="BL538" s="1311"/>
      <c r="BM538" s="1311"/>
      <c r="BN538" s="1311"/>
      <c r="BO538" s="1311"/>
      <c r="BP538" s="1311"/>
      <c r="BQ538" s="1311"/>
      <c r="BR538" s="1311"/>
      <c r="BS538" s="1311"/>
      <c r="BT538" s="1311"/>
      <c r="BU538" s="1311"/>
      <c r="BV538" s="1311"/>
      <c r="BW538" s="1311"/>
      <c r="BX538" s="1311"/>
      <c r="BY538" s="1311"/>
      <c r="BZ538" s="1311"/>
      <c r="CA538" s="1311"/>
      <c r="CB538" s="1311"/>
      <c r="CC538" s="1311"/>
      <c r="CD538" s="1311"/>
      <c r="CE538" s="1311"/>
      <c r="CF538" s="1311"/>
    </row>
    <row r="539" spans="2:84" s="1344" customFormat="1">
      <c r="B539" s="1311"/>
      <c r="C539" s="1311"/>
      <c r="D539" s="1311"/>
      <c r="E539" s="1311"/>
      <c r="F539" s="1311"/>
      <c r="G539" s="1311"/>
      <c r="H539" s="1311"/>
      <c r="I539" s="1311"/>
      <c r="J539" s="1311"/>
      <c r="K539" s="1311"/>
      <c r="P539" s="204"/>
      <c r="Q539" s="1311"/>
      <c r="R539" s="1311"/>
      <c r="S539" s="1311"/>
      <c r="T539" s="1311"/>
      <c r="U539" s="1311"/>
      <c r="V539" s="1311"/>
      <c r="W539" s="1311"/>
      <c r="X539" s="1311"/>
      <c r="Y539" s="1311"/>
      <c r="Z539" s="1311"/>
      <c r="AA539" s="1311"/>
      <c r="AB539" s="1311"/>
      <c r="AC539" s="1311"/>
      <c r="AD539" s="1311"/>
      <c r="AE539" s="1311"/>
      <c r="AF539" s="1311"/>
      <c r="AG539" s="1311"/>
      <c r="AH539" s="1311"/>
      <c r="AI539" s="1311"/>
      <c r="AJ539" s="1311"/>
      <c r="AK539" s="1311"/>
      <c r="AL539" s="1311"/>
      <c r="AM539" s="1311"/>
      <c r="AN539" s="1311"/>
      <c r="AO539" s="1311"/>
      <c r="AP539" s="1311"/>
      <c r="AQ539" s="1311"/>
      <c r="AR539" s="1311"/>
      <c r="AS539" s="1311"/>
      <c r="AT539" s="1311"/>
      <c r="AU539" s="1311"/>
      <c r="AV539" s="1311"/>
      <c r="AW539" s="1311"/>
      <c r="AX539" s="1311"/>
      <c r="AY539" s="1311"/>
      <c r="AZ539" s="1311"/>
      <c r="BA539" s="1311"/>
      <c r="BB539" s="1311"/>
      <c r="BC539" s="1311"/>
      <c r="BD539" s="1311"/>
      <c r="BE539" s="1311"/>
      <c r="BF539" s="1311"/>
      <c r="BG539" s="1311"/>
      <c r="BH539" s="1311"/>
      <c r="BI539" s="1311"/>
      <c r="BJ539" s="1311"/>
      <c r="BK539" s="1311"/>
      <c r="BL539" s="1311"/>
      <c r="BM539" s="1311"/>
      <c r="BN539" s="1311"/>
      <c r="BO539" s="1311"/>
      <c r="BP539" s="1311"/>
      <c r="BQ539" s="1311"/>
      <c r="BR539" s="1311"/>
      <c r="BS539" s="1311"/>
      <c r="BT539" s="1311"/>
      <c r="BU539" s="1311"/>
      <c r="BV539" s="1311"/>
      <c r="BW539" s="1311"/>
      <c r="BX539" s="1311"/>
      <c r="BY539" s="1311"/>
      <c r="BZ539" s="1311"/>
      <c r="CA539" s="1311"/>
      <c r="CB539" s="1311"/>
      <c r="CC539" s="1311"/>
      <c r="CD539" s="1311"/>
      <c r="CE539" s="1311"/>
      <c r="CF539" s="1311"/>
    </row>
    <row r="540" spans="2:84" s="1344" customFormat="1">
      <c r="B540" s="1311"/>
      <c r="C540" s="1311"/>
      <c r="D540" s="1311"/>
      <c r="E540" s="1311"/>
      <c r="F540" s="1311"/>
      <c r="G540" s="1311"/>
      <c r="H540" s="1311"/>
      <c r="I540" s="1311"/>
      <c r="J540" s="1311"/>
      <c r="K540" s="1311"/>
      <c r="P540" s="204"/>
      <c r="Q540" s="1311"/>
      <c r="R540" s="1311"/>
      <c r="S540" s="1311"/>
      <c r="T540" s="1311"/>
      <c r="U540" s="1311"/>
      <c r="V540" s="1311"/>
      <c r="W540" s="1311"/>
      <c r="X540" s="1311"/>
      <c r="Y540" s="1311"/>
      <c r="Z540" s="1311"/>
      <c r="AA540" s="1311"/>
      <c r="AB540" s="1311"/>
      <c r="AC540" s="1311"/>
      <c r="AD540" s="1311"/>
      <c r="AE540" s="1311"/>
      <c r="AF540" s="1311"/>
      <c r="AG540" s="1311"/>
      <c r="AH540" s="1311"/>
      <c r="AI540" s="1311"/>
      <c r="AJ540" s="1311"/>
      <c r="AK540" s="1311"/>
      <c r="AL540" s="1311"/>
      <c r="AM540" s="1311"/>
      <c r="AN540" s="1311"/>
      <c r="AO540" s="1311"/>
      <c r="AP540" s="1311"/>
      <c r="AQ540" s="1311"/>
      <c r="AR540" s="1311"/>
      <c r="AS540" s="1311"/>
      <c r="AT540" s="1311"/>
      <c r="AU540" s="1311"/>
      <c r="AV540" s="1311"/>
      <c r="AW540" s="1311"/>
      <c r="AX540" s="1311"/>
      <c r="AY540" s="1311"/>
      <c r="AZ540" s="1311"/>
      <c r="BA540" s="1311"/>
      <c r="BB540" s="1311"/>
      <c r="BC540" s="1311"/>
      <c r="BD540" s="1311"/>
      <c r="BE540" s="1311"/>
      <c r="BF540" s="1311"/>
      <c r="BG540" s="1311"/>
      <c r="BH540" s="1311"/>
      <c r="BI540" s="1311"/>
      <c r="BJ540" s="1311"/>
      <c r="BK540" s="1311"/>
      <c r="BL540" s="1311"/>
      <c r="BM540" s="1311"/>
      <c r="BN540" s="1311"/>
      <c r="BO540" s="1311"/>
      <c r="BP540" s="1311"/>
      <c r="BQ540" s="1311"/>
      <c r="BR540" s="1311"/>
      <c r="BS540" s="1311"/>
      <c r="BT540" s="1311"/>
      <c r="BU540" s="1311"/>
      <c r="BV540" s="1311"/>
      <c r="BW540" s="1311"/>
      <c r="BX540" s="1311"/>
      <c r="BY540" s="1311"/>
      <c r="BZ540" s="1311"/>
      <c r="CA540" s="1311"/>
      <c r="CB540" s="1311"/>
      <c r="CC540" s="1311"/>
      <c r="CD540" s="1311"/>
      <c r="CE540" s="1311"/>
      <c r="CF540" s="1311"/>
    </row>
    <row r="541" spans="2:84" s="1344" customFormat="1">
      <c r="B541" s="1311"/>
      <c r="C541" s="1311"/>
      <c r="D541" s="1311"/>
      <c r="E541" s="1311"/>
      <c r="F541" s="1311"/>
      <c r="G541" s="1311"/>
      <c r="H541" s="1311"/>
      <c r="I541" s="1311"/>
      <c r="J541" s="1311"/>
      <c r="K541" s="1311"/>
      <c r="P541" s="204"/>
      <c r="Q541" s="1311"/>
      <c r="R541" s="1311"/>
      <c r="S541" s="1311"/>
      <c r="T541" s="1311"/>
      <c r="U541" s="1311"/>
      <c r="V541" s="1311"/>
      <c r="W541" s="1311"/>
      <c r="X541" s="1311"/>
      <c r="Y541" s="1311"/>
      <c r="Z541" s="1311"/>
      <c r="AA541" s="1311"/>
      <c r="AB541" s="1311"/>
      <c r="AC541" s="1311"/>
      <c r="AD541" s="1311"/>
      <c r="AE541" s="1311"/>
      <c r="AF541" s="1311"/>
      <c r="AG541" s="1311"/>
      <c r="AH541" s="1311"/>
      <c r="AI541" s="1311"/>
      <c r="AJ541" s="1311"/>
      <c r="AK541" s="1311"/>
      <c r="AL541" s="1311"/>
      <c r="AM541" s="1311"/>
      <c r="AN541" s="1311"/>
      <c r="AO541" s="1311"/>
      <c r="AP541" s="1311"/>
      <c r="AQ541" s="1311"/>
      <c r="AR541" s="1311"/>
      <c r="AS541" s="1311"/>
      <c r="AT541" s="1311"/>
      <c r="AU541" s="1311"/>
      <c r="AV541" s="1311"/>
      <c r="AW541" s="1311"/>
      <c r="AX541" s="1311"/>
      <c r="AY541" s="1311"/>
      <c r="AZ541" s="1311"/>
      <c r="BA541" s="1311"/>
      <c r="BB541" s="1311"/>
      <c r="BC541" s="1311"/>
      <c r="BD541" s="1311"/>
      <c r="BE541" s="1311"/>
      <c r="BF541" s="1311"/>
      <c r="BG541" s="1311"/>
      <c r="BH541" s="1311"/>
      <c r="BI541" s="1311"/>
      <c r="BJ541" s="1311"/>
      <c r="BK541" s="1311"/>
      <c r="BL541" s="1311"/>
      <c r="BM541" s="1311"/>
      <c r="BN541" s="1311"/>
      <c r="BO541" s="1311"/>
      <c r="BP541" s="1311"/>
      <c r="BQ541" s="1311"/>
      <c r="BR541" s="1311"/>
      <c r="BS541" s="1311"/>
      <c r="BT541" s="1311"/>
      <c r="BU541" s="1311"/>
      <c r="BV541" s="1311"/>
      <c r="BW541" s="1311"/>
      <c r="BX541" s="1311"/>
      <c r="BY541" s="1311"/>
      <c r="BZ541" s="1311"/>
      <c r="CA541" s="1311"/>
      <c r="CB541" s="1311"/>
      <c r="CC541" s="1311"/>
      <c r="CD541" s="1311"/>
      <c r="CE541" s="1311"/>
      <c r="CF541" s="1311"/>
    </row>
    <row r="542" spans="2:84" s="1344" customFormat="1">
      <c r="B542" s="1311"/>
      <c r="C542" s="1311"/>
      <c r="D542" s="1311"/>
      <c r="E542" s="1311"/>
      <c r="F542" s="1311"/>
      <c r="G542" s="1311"/>
      <c r="H542" s="1311"/>
      <c r="I542" s="1311"/>
      <c r="J542" s="1311"/>
      <c r="K542" s="1311"/>
      <c r="P542" s="204"/>
      <c r="Q542" s="1311"/>
      <c r="R542" s="1311"/>
      <c r="S542" s="1311"/>
      <c r="T542" s="1311"/>
      <c r="U542" s="1311"/>
      <c r="V542" s="1311"/>
      <c r="W542" s="1311"/>
      <c r="X542" s="1311"/>
      <c r="Y542" s="1311"/>
      <c r="Z542" s="1311"/>
      <c r="AA542" s="1311"/>
      <c r="AB542" s="1311"/>
      <c r="AC542" s="1311"/>
      <c r="AD542" s="1311"/>
      <c r="AE542" s="1311"/>
      <c r="AF542" s="1311"/>
      <c r="AG542" s="1311"/>
      <c r="AH542" s="1311"/>
      <c r="AI542" s="1311"/>
      <c r="AJ542" s="1311"/>
      <c r="AK542" s="1311"/>
      <c r="AL542" s="1311"/>
      <c r="AM542" s="1311"/>
      <c r="AN542" s="1311"/>
      <c r="AO542" s="1311"/>
      <c r="AP542" s="1311"/>
      <c r="AQ542" s="1311"/>
      <c r="AR542" s="1311"/>
      <c r="AS542" s="1311"/>
      <c r="AT542" s="1311"/>
      <c r="AU542" s="1311"/>
      <c r="AV542" s="1311"/>
      <c r="AW542" s="1311"/>
      <c r="AX542" s="1311"/>
      <c r="AY542" s="1311"/>
      <c r="AZ542" s="1311"/>
      <c r="BA542" s="1311"/>
      <c r="BB542" s="1311"/>
      <c r="BC542" s="1311"/>
      <c r="BD542" s="1311"/>
      <c r="BE542" s="1311"/>
      <c r="BF542" s="1311"/>
      <c r="BG542" s="1311"/>
      <c r="BH542" s="1311"/>
      <c r="BI542" s="1311"/>
      <c r="BJ542" s="1311"/>
      <c r="BK542" s="1311"/>
      <c r="BL542" s="1311"/>
      <c r="BM542" s="1311"/>
      <c r="BN542" s="1311"/>
      <c r="BO542" s="1311"/>
      <c r="BP542" s="1311"/>
      <c r="BQ542" s="1311"/>
      <c r="BR542" s="1311"/>
      <c r="BS542" s="1311"/>
      <c r="BT542" s="1311"/>
      <c r="BU542" s="1311"/>
      <c r="BV542" s="1311"/>
      <c r="BW542" s="1311"/>
      <c r="BX542" s="1311"/>
      <c r="BY542" s="1311"/>
      <c r="BZ542" s="1311"/>
      <c r="CA542" s="1311"/>
      <c r="CB542" s="1311"/>
      <c r="CC542" s="1311"/>
      <c r="CD542" s="1311"/>
      <c r="CE542" s="1311"/>
      <c r="CF542" s="1311"/>
    </row>
    <row r="543" spans="2:84" s="1344" customFormat="1">
      <c r="B543" s="1311"/>
      <c r="C543" s="1311"/>
      <c r="D543" s="1311"/>
      <c r="E543" s="1311"/>
      <c r="F543" s="1311"/>
      <c r="G543" s="1311"/>
      <c r="H543" s="1311"/>
      <c r="I543" s="1311"/>
      <c r="J543" s="1311"/>
      <c r="K543" s="1311"/>
      <c r="P543" s="204"/>
      <c r="Q543" s="1311"/>
      <c r="R543" s="1311"/>
      <c r="S543" s="1311"/>
      <c r="T543" s="1311"/>
      <c r="U543" s="1311"/>
      <c r="V543" s="1311"/>
      <c r="W543" s="1311"/>
      <c r="X543" s="1311"/>
      <c r="Y543" s="1311"/>
      <c r="Z543" s="1311"/>
      <c r="AA543" s="1311"/>
      <c r="AB543" s="1311"/>
      <c r="AC543" s="1311"/>
      <c r="AD543" s="1311"/>
      <c r="AE543" s="1311"/>
      <c r="AF543" s="1311"/>
      <c r="AG543" s="1311"/>
      <c r="AH543" s="1311"/>
      <c r="AI543" s="1311"/>
      <c r="AJ543" s="1311"/>
      <c r="AK543" s="1311"/>
      <c r="AL543" s="1311"/>
      <c r="AM543" s="1311"/>
      <c r="AN543" s="1311"/>
      <c r="AO543" s="1311"/>
      <c r="AP543" s="1311"/>
      <c r="AQ543" s="1311"/>
      <c r="AR543" s="1311"/>
      <c r="AS543" s="1311"/>
      <c r="AT543" s="1311"/>
      <c r="AU543" s="1311"/>
      <c r="AV543" s="1311"/>
      <c r="AW543" s="1311"/>
      <c r="AX543" s="1311"/>
      <c r="AY543" s="1311"/>
      <c r="AZ543" s="1311"/>
      <c r="BA543" s="1311"/>
      <c r="BB543" s="1311"/>
      <c r="BC543" s="1311"/>
      <c r="BD543" s="1311"/>
      <c r="BE543" s="1311"/>
      <c r="BF543" s="1311"/>
      <c r="BG543" s="1311"/>
      <c r="BH543" s="1311"/>
      <c r="BI543" s="1311"/>
      <c r="BJ543" s="1311"/>
      <c r="BK543" s="1311"/>
      <c r="BL543" s="1311"/>
      <c r="BM543" s="1311"/>
      <c r="BN543" s="1311"/>
      <c r="BO543" s="1311"/>
      <c r="BP543" s="1311"/>
      <c r="BQ543" s="1311"/>
      <c r="BR543" s="1311"/>
      <c r="BS543" s="1311"/>
      <c r="BT543" s="1311"/>
      <c r="BU543" s="1311"/>
      <c r="BV543" s="1311"/>
      <c r="BW543" s="1311"/>
      <c r="BX543" s="1311"/>
      <c r="BY543" s="1311"/>
      <c r="BZ543" s="1311"/>
      <c r="CA543" s="1311"/>
      <c r="CB543" s="1311"/>
      <c r="CC543" s="1311"/>
      <c r="CD543" s="1311"/>
      <c r="CE543" s="1311"/>
      <c r="CF543" s="1311"/>
    </row>
    <row r="544" spans="2:84" s="1344" customFormat="1">
      <c r="B544" s="1311"/>
      <c r="C544" s="1311"/>
      <c r="D544" s="1311"/>
      <c r="E544" s="1311"/>
      <c r="F544" s="1311"/>
      <c r="G544" s="1311"/>
      <c r="H544" s="1311"/>
      <c r="I544" s="1311"/>
      <c r="J544" s="1311"/>
      <c r="K544" s="1311"/>
      <c r="P544" s="204"/>
      <c r="Q544" s="1311"/>
      <c r="R544" s="1311"/>
      <c r="S544" s="1311"/>
      <c r="T544" s="1311"/>
      <c r="U544" s="1311"/>
      <c r="V544" s="1311"/>
      <c r="W544" s="1311"/>
      <c r="X544" s="1311"/>
      <c r="Y544" s="1311"/>
      <c r="Z544" s="1311"/>
      <c r="AA544" s="1311"/>
      <c r="AB544" s="1311"/>
      <c r="AC544" s="1311"/>
      <c r="AD544" s="1311"/>
      <c r="AE544" s="1311"/>
      <c r="AF544" s="1311"/>
      <c r="AG544" s="1311"/>
      <c r="AH544" s="1311"/>
      <c r="AI544" s="1311"/>
      <c r="AJ544" s="1311"/>
      <c r="AK544" s="1311"/>
      <c r="AL544" s="1311"/>
      <c r="AM544" s="1311"/>
      <c r="AN544" s="1311"/>
      <c r="AO544" s="1311"/>
      <c r="AP544" s="1311"/>
      <c r="AQ544" s="1311"/>
      <c r="AR544" s="1311"/>
      <c r="AS544" s="1311"/>
      <c r="AT544" s="1311"/>
      <c r="AU544" s="1311"/>
      <c r="AV544" s="1311"/>
      <c r="AW544" s="1311"/>
      <c r="AX544" s="1311"/>
      <c r="AY544" s="1311"/>
      <c r="AZ544" s="1311"/>
      <c r="BA544" s="1311"/>
      <c r="BB544" s="1311"/>
      <c r="BC544" s="1311"/>
      <c r="BD544" s="1311"/>
      <c r="BE544" s="1311"/>
      <c r="BF544" s="1311"/>
      <c r="BG544" s="1311"/>
      <c r="BH544" s="1311"/>
      <c r="BI544" s="1311"/>
      <c r="BJ544" s="1311"/>
      <c r="BK544" s="1311"/>
      <c r="BL544" s="1311"/>
      <c r="BM544" s="1311"/>
      <c r="BN544" s="1311"/>
      <c r="BO544" s="1311"/>
      <c r="BP544" s="1311"/>
      <c r="BQ544" s="1311"/>
      <c r="BR544" s="1311"/>
      <c r="BS544" s="1311"/>
      <c r="BT544" s="1311"/>
      <c r="BU544" s="1311"/>
      <c r="BV544" s="1311"/>
      <c r="BW544" s="1311"/>
      <c r="BX544" s="1311"/>
      <c r="BY544" s="1311"/>
      <c r="BZ544" s="1311"/>
      <c r="CA544" s="1311"/>
      <c r="CB544" s="1311"/>
      <c r="CC544" s="1311"/>
      <c r="CD544" s="1311"/>
      <c r="CE544" s="1311"/>
      <c r="CF544" s="1311"/>
    </row>
    <row r="545" spans="2:84" s="1344" customFormat="1">
      <c r="B545" s="1311"/>
      <c r="C545" s="1311"/>
      <c r="D545" s="1311"/>
      <c r="E545" s="1311"/>
      <c r="F545" s="1311"/>
      <c r="G545" s="1311"/>
      <c r="H545" s="1311"/>
      <c r="I545" s="1311"/>
      <c r="J545" s="1311"/>
      <c r="K545" s="1311"/>
      <c r="P545" s="204"/>
      <c r="Q545" s="1311"/>
      <c r="R545" s="1311"/>
      <c r="S545" s="1311"/>
      <c r="T545" s="1311"/>
      <c r="U545" s="1311"/>
      <c r="V545" s="1311"/>
      <c r="W545" s="1311"/>
      <c r="X545" s="1311"/>
      <c r="Y545" s="1311"/>
      <c r="Z545" s="1311"/>
      <c r="AA545" s="1311"/>
      <c r="AB545" s="1311"/>
      <c r="AC545" s="1311"/>
      <c r="AD545" s="1311"/>
      <c r="AE545" s="1311"/>
      <c r="AF545" s="1311"/>
      <c r="AG545" s="1311"/>
      <c r="AH545" s="1311"/>
      <c r="AI545" s="1311"/>
      <c r="AJ545" s="1311"/>
      <c r="AK545" s="1311"/>
      <c r="AL545" s="1311"/>
      <c r="AM545" s="1311"/>
      <c r="AN545" s="1311"/>
      <c r="AO545" s="1311"/>
      <c r="AP545" s="1311"/>
      <c r="AQ545" s="1311"/>
      <c r="AR545" s="1311"/>
      <c r="AS545" s="1311"/>
      <c r="AT545" s="1311"/>
      <c r="AU545" s="1311"/>
      <c r="AV545" s="1311"/>
      <c r="AW545" s="1311"/>
      <c r="AX545" s="1311"/>
      <c r="AY545" s="1311"/>
      <c r="AZ545" s="1311"/>
      <c r="BA545" s="1311"/>
      <c r="BB545" s="1311"/>
      <c r="BC545" s="1311"/>
      <c r="BD545" s="1311"/>
      <c r="BE545" s="1311"/>
      <c r="BF545" s="1311"/>
      <c r="BG545" s="1311"/>
      <c r="BH545" s="1311"/>
      <c r="BI545" s="1311"/>
      <c r="BJ545" s="1311"/>
      <c r="BK545" s="1311"/>
      <c r="BL545" s="1311"/>
      <c r="BM545" s="1311"/>
      <c r="BN545" s="1311"/>
      <c r="BO545" s="1311"/>
      <c r="BP545" s="1311"/>
      <c r="BQ545" s="1311"/>
      <c r="BR545" s="1311"/>
      <c r="BS545" s="1311"/>
      <c r="BT545" s="1311"/>
      <c r="BU545" s="1311"/>
      <c r="BV545" s="1311"/>
      <c r="BW545" s="1311"/>
      <c r="BX545" s="1311"/>
      <c r="BY545" s="1311"/>
      <c r="BZ545" s="1311"/>
      <c r="CA545" s="1311"/>
      <c r="CB545" s="1311"/>
      <c r="CC545" s="1311"/>
      <c r="CD545" s="1311"/>
      <c r="CE545" s="1311"/>
      <c r="CF545" s="1311"/>
    </row>
    <row r="546" spans="2:84" s="1344" customFormat="1">
      <c r="B546" s="1311"/>
      <c r="C546" s="1311"/>
      <c r="D546" s="1311"/>
      <c r="E546" s="1311"/>
      <c r="F546" s="1311"/>
      <c r="G546" s="1311"/>
      <c r="H546" s="1311"/>
      <c r="I546" s="1311"/>
      <c r="J546" s="1311"/>
      <c r="K546" s="1311"/>
      <c r="P546" s="204"/>
      <c r="Q546" s="1311"/>
      <c r="R546" s="1311"/>
      <c r="S546" s="1311"/>
      <c r="T546" s="1311"/>
      <c r="U546" s="1311"/>
      <c r="V546" s="1311"/>
      <c r="W546" s="1311"/>
      <c r="X546" s="1311"/>
      <c r="Y546" s="1311"/>
      <c r="Z546" s="1311"/>
      <c r="AA546" s="1311"/>
      <c r="AB546" s="1311"/>
      <c r="AC546" s="1311"/>
      <c r="AD546" s="1311"/>
      <c r="AE546" s="1311"/>
      <c r="AF546" s="1311"/>
      <c r="AG546" s="1311"/>
      <c r="AH546" s="1311"/>
      <c r="AI546" s="1311"/>
      <c r="AJ546" s="1311"/>
      <c r="AK546" s="1311"/>
      <c r="AL546" s="1311"/>
      <c r="AM546" s="1311"/>
      <c r="AN546" s="1311"/>
      <c r="AO546" s="1311"/>
      <c r="AP546" s="1311"/>
      <c r="AQ546" s="1311"/>
      <c r="AR546" s="1311"/>
      <c r="AS546" s="1311"/>
      <c r="AT546" s="1311"/>
      <c r="AU546" s="1311"/>
      <c r="AV546" s="1311"/>
      <c r="AW546" s="1311"/>
      <c r="AX546" s="1311"/>
      <c r="AY546" s="1311"/>
      <c r="AZ546" s="1311"/>
      <c r="BA546" s="1311"/>
      <c r="BB546" s="1311"/>
      <c r="BC546" s="1311"/>
      <c r="BD546" s="1311"/>
      <c r="BE546" s="1311"/>
      <c r="BF546" s="1311"/>
      <c r="BG546" s="1311"/>
      <c r="BH546" s="1311"/>
      <c r="BI546" s="1311"/>
      <c r="BJ546" s="1311"/>
      <c r="BK546" s="1311"/>
      <c r="BL546" s="1311"/>
      <c r="BM546" s="1311"/>
      <c r="BN546" s="1311"/>
      <c r="BO546" s="1311"/>
      <c r="BP546" s="1311"/>
      <c r="BQ546" s="1311"/>
      <c r="BR546" s="1311"/>
      <c r="BS546" s="1311"/>
      <c r="BT546" s="1311"/>
      <c r="BU546" s="1311"/>
      <c r="BV546" s="1311"/>
      <c r="BW546" s="1311"/>
      <c r="BX546" s="1311"/>
      <c r="BY546" s="1311"/>
      <c r="BZ546" s="1311"/>
      <c r="CA546" s="1311"/>
      <c r="CB546" s="1311"/>
      <c r="CC546" s="1311"/>
      <c r="CD546" s="1311"/>
      <c r="CE546" s="1311"/>
      <c r="CF546" s="1311"/>
    </row>
    <row r="547" spans="2:84" s="1344" customFormat="1">
      <c r="B547" s="1311"/>
      <c r="C547" s="1311"/>
      <c r="D547" s="1311"/>
      <c r="E547" s="1311"/>
      <c r="F547" s="1311"/>
      <c r="G547" s="1311"/>
      <c r="H547" s="1311"/>
      <c r="I547" s="1311"/>
      <c r="J547" s="1311"/>
      <c r="K547" s="1311"/>
      <c r="P547" s="204"/>
      <c r="Q547" s="1311"/>
      <c r="R547" s="1311"/>
      <c r="S547" s="1311"/>
      <c r="T547" s="1311"/>
      <c r="U547" s="1311"/>
      <c r="V547" s="1311"/>
      <c r="W547" s="1311"/>
      <c r="X547" s="1311"/>
      <c r="Y547" s="1311"/>
      <c r="Z547" s="1311"/>
      <c r="AA547" s="1311"/>
      <c r="AB547" s="1311"/>
      <c r="AC547" s="1311"/>
      <c r="AD547" s="1311"/>
      <c r="AE547" s="1311"/>
      <c r="AF547" s="1311"/>
      <c r="AG547" s="1311"/>
      <c r="AH547" s="1311"/>
      <c r="AI547" s="1311"/>
      <c r="AJ547" s="1311"/>
      <c r="AK547" s="1311"/>
      <c r="AL547" s="1311"/>
      <c r="AM547" s="1311"/>
      <c r="AN547" s="1311"/>
      <c r="AO547" s="1311"/>
      <c r="AP547" s="1311"/>
      <c r="AQ547" s="1311"/>
      <c r="AR547" s="1311"/>
      <c r="AS547" s="1311"/>
      <c r="AT547" s="1311"/>
      <c r="AU547" s="1311"/>
      <c r="AV547" s="1311"/>
      <c r="AW547" s="1311"/>
      <c r="AX547" s="1311"/>
      <c r="AY547" s="1311"/>
      <c r="AZ547" s="1311"/>
      <c r="BA547" s="1311"/>
      <c r="BB547" s="1311"/>
      <c r="BC547" s="1311"/>
      <c r="BD547" s="1311"/>
      <c r="BE547" s="1311"/>
      <c r="BF547" s="1311"/>
      <c r="BG547" s="1311"/>
      <c r="BH547" s="1311"/>
      <c r="BI547" s="1311"/>
      <c r="BJ547" s="1311"/>
      <c r="BK547" s="1311"/>
      <c r="BL547" s="1311"/>
      <c r="BM547" s="1311"/>
      <c r="BN547" s="1311"/>
      <c r="BO547" s="1311"/>
      <c r="BP547" s="1311"/>
      <c r="BQ547" s="1311"/>
      <c r="BR547" s="1311"/>
      <c r="BS547" s="1311"/>
      <c r="BT547" s="1311"/>
      <c r="BU547" s="1311"/>
      <c r="BV547" s="1311"/>
      <c r="BW547" s="1311"/>
      <c r="BX547" s="1311"/>
      <c r="BY547" s="1311"/>
      <c r="BZ547" s="1311"/>
      <c r="CA547" s="1311"/>
      <c r="CB547" s="1311"/>
      <c r="CC547" s="1311"/>
      <c r="CD547" s="1311"/>
      <c r="CE547" s="1311"/>
      <c r="CF547" s="1311"/>
    </row>
    <row r="548" spans="2:84" s="1344" customFormat="1">
      <c r="B548" s="1311"/>
      <c r="C548" s="1311"/>
      <c r="D548" s="1311"/>
      <c r="E548" s="1311"/>
      <c r="F548" s="1311"/>
      <c r="G548" s="1311"/>
      <c r="H548" s="1311"/>
      <c r="I548" s="1311"/>
      <c r="J548" s="1311"/>
      <c r="K548" s="1311"/>
      <c r="P548" s="204"/>
      <c r="Q548" s="1311"/>
      <c r="R548" s="1311"/>
      <c r="S548" s="1311"/>
      <c r="T548" s="1311"/>
      <c r="U548" s="1311"/>
      <c r="V548" s="1311"/>
      <c r="W548" s="1311"/>
      <c r="X548" s="1311"/>
      <c r="Y548" s="1311"/>
      <c r="Z548" s="1311"/>
      <c r="AA548" s="1311"/>
      <c r="AB548" s="1311"/>
      <c r="AC548" s="1311"/>
      <c r="AD548" s="1311"/>
      <c r="AE548" s="1311"/>
      <c r="AF548" s="1311"/>
      <c r="AG548" s="1311"/>
      <c r="AH548" s="1311"/>
      <c r="AI548" s="1311"/>
      <c r="AJ548" s="1311"/>
      <c r="AK548" s="1311"/>
      <c r="AL548" s="1311"/>
      <c r="AM548" s="1311"/>
      <c r="AN548" s="1311"/>
      <c r="AO548" s="1311"/>
      <c r="AP548" s="1311"/>
      <c r="AQ548" s="1311"/>
      <c r="AR548" s="1311"/>
      <c r="AS548" s="1311"/>
      <c r="AT548" s="1311"/>
      <c r="AU548" s="1311"/>
      <c r="AV548" s="1311"/>
      <c r="AW548" s="1311"/>
      <c r="AX548" s="1311"/>
      <c r="AY548" s="1311"/>
      <c r="AZ548" s="1311"/>
      <c r="BA548" s="1311"/>
      <c r="BB548" s="1311"/>
      <c r="BC548" s="1311"/>
      <c r="BD548" s="1311"/>
      <c r="BE548" s="1311"/>
      <c r="BF548" s="1311"/>
      <c r="BG548" s="1311"/>
      <c r="BH548" s="1311"/>
      <c r="BI548" s="1311"/>
      <c r="BJ548" s="1311"/>
      <c r="BK548" s="1311"/>
      <c r="BL548" s="1311"/>
      <c r="BM548" s="1311"/>
      <c r="BN548" s="1311"/>
      <c r="BO548" s="1311"/>
      <c r="BP548" s="1311"/>
      <c r="BQ548" s="1311"/>
      <c r="BR548" s="1311"/>
      <c r="BS548" s="1311"/>
      <c r="BT548" s="1311"/>
      <c r="BU548" s="1311"/>
      <c r="BV548" s="1311"/>
      <c r="BW548" s="1311"/>
      <c r="BX548" s="1311"/>
      <c r="BY548" s="1311"/>
      <c r="BZ548" s="1311"/>
      <c r="CA548" s="1311"/>
      <c r="CB548" s="1311"/>
      <c r="CC548" s="1311"/>
      <c r="CD548" s="1311"/>
      <c r="CE548" s="1311"/>
      <c r="CF548" s="1311"/>
    </row>
    <row r="549" spans="2:84" s="1344" customFormat="1">
      <c r="B549" s="1311"/>
      <c r="C549" s="1311"/>
      <c r="D549" s="1311"/>
      <c r="E549" s="1311"/>
      <c r="F549" s="1311"/>
      <c r="G549" s="1311"/>
      <c r="H549" s="1311"/>
      <c r="I549" s="1311"/>
      <c r="J549" s="1311"/>
      <c r="K549" s="1311"/>
      <c r="P549" s="204"/>
      <c r="Q549" s="1311"/>
      <c r="R549" s="1311"/>
      <c r="S549" s="1311"/>
      <c r="T549" s="1311"/>
      <c r="U549" s="1311"/>
      <c r="V549" s="1311"/>
      <c r="W549" s="1311"/>
      <c r="X549" s="1311"/>
      <c r="Y549" s="1311"/>
      <c r="Z549" s="1311"/>
      <c r="AA549" s="1311"/>
      <c r="AB549" s="1311"/>
      <c r="AC549" s="1311"/>
      <c r="AD549" s="1311"/>
      <c r="AE549" s="1311"/>
      <c r="AF549" s="1311"/>
      <c r="AG549" s="1311"/>
      <c r="AH549" s="1311"/>
      <c r="AI549" s="1311"/>
      <c r="AJ549" s="1311"/>
      <c r="AK549" s="1311"/>
      <c r="AL549" s="1311"/>
      <c r="AM549" s="1311"/>
      <c r="AN549" s="1311"/>
      <c r="AO549" s="1311"/>
      <c r="AP549" s="1311"/>
      <c r="AQ549" s="1311"/>
      <c r="AR549" s="1311"/>
      <c r="AS549" s="1311"/>
      <c r="AT549" s="1311"/>
      <c r="AU549" s="1311"/>
      <c r="AV549" s="1311"/>
      <c r="AW549" s="1311"/>
      <c r="AX549" s="1311"/>
      <c r="AY549" s="1311"/>
      <c r="AZ549" s="1311"/>
      <c r="BA549" s="1311"/>
      <c r="BB549" s="1311"/>
      <c r="BC549" s="1311"/>
      <c r="BD549" s="1311"/>
      <c r="BE549" s="1311"/>
      <c r="BF549" s="1311"/>
      <c r="BG549" s="1311"/>
      <c r="BH549" s="1311"/>
      <c r="BI549" s="1311"/>
      <c r="BJ549" s="1311"/>
      <c r="BK549" s="1311"/>
      <c r="BL549" s="1311"/>
      <c r="BM549" s="1311"/>
      <c r="BN549" s="1311"/>
      <c r="BO549" s="1311"/>
      <c r="BP549" s="1311"/>
      <c r="BQ549" s="1311"/>
      <c r="BR549" s="1311"/>
      <c r="BS549" s="1311"/>
      <c r="BT549" s="1311"/>
      <c r="BU549" s="1311"/>
      <c r="BV549" s="1311"/>
      <c r="BW549" s="1311"/>
      <c r="BX549" s="1311"/>
      <c r="BY549" s="1311"/>
      <c r="BZ549" s="1311"/>
      <c r="CA549" s="1311"/>
      <c r="CB549" s="1311"/>
      <c r="CC549" s="1311"/>
      <c r="CD549" s="1311"/>
      <c r="CE549" s="1311"/>
      <c r="CF549" s="1311"/>
    </row>
    <row r="550" spans="2:84" s="1344" customFormat="1">
      <c r="B550" s="1311"/>
      <c r="C550" s="1311"/>
      <c r="D550" s="1311"/>
      <c r="E550" s="1311"/>
      <c r="F550" s="1311"/>
      <c r="G550" s="1311"/>
      <c r="H550" s="1311"/>
      <c r="I550" s="1311"/>
      <c r="J550" s="1311"/>
      <c r="K550" s="1311"/>
      <c r="P550" s="204"/>
      <c r="Q550" s="1311"/>
      <c r="R550" s="1311"/>
      <c r="S550" s="1311"/>
      <c r="T550" s="1311"/>
      <c r="U550" s="1311"/>
      <c r="V550" s="1311"/>
      <c r="W550" s="1311"/>
      <c r="X550" s="1311"/>
      <c r="Y550" s="1311"/>
      <c r="Z550" s="1311"/>
      <c r="AA550" s="1311"/>
      <c r="AB550" s="1311"/>
      <c r="AC550" s="1311"/>
      <c r="AD550" s="1311"/>
      <c r="AE550" s="1311"/>
      <c r="AF550" s="1311"/>
      <c r="AG550" s="1311"/>
      <c r="AH550" s="1311"/>
      <c r="AI550" s="1311"/>
      <c r="AJ550" s="1311"/>
      <c r="AK550" s="1311"/>
      <c r="AL550" s="1311"/>
      <c r="AM550" s="1311"/>
      <c r="AN550" s="1311"/>
      <c r="AO550" s="1311"/>
      <c r="AP550" s="1311"/>
      <c r="AQ550" s="1311"/>
      <c r="AR550" s="1311"/>
      <c r="AS550" s="1311"/>
      <c r="AT550" s="1311"/>
      <c r="AU550" s="1311"/>
      <c r="AV550" s="1311"/>
      <c r="AW550" s="1311"/>
      <c r="AX550" s="1311"/>
      <c r="AY550" s="1311"/>
      <c r="AZ550" s="1311"/>
      <c r="BA550" s="1311"/>
      <c r="BB550" s="1311"/>
      <c r="BC550" s="1311"/>
      <c r="BD550" s="1311"/>
      <c r="BE550" s="1311"/>
      <c r="BF550" s="1311"/>
      <c r="BG550" s="1311"/>
      <c r="BH550" s="1311"/>
      <c r="BI550" s="1311"/>
      <c r="BJ550" s="1311"/>
      <c r="BK550" s="1311"/>
      <c r="BL550" s="1311"/>
      <c r="BM550" s="1311"/>
      <c r="BN550" s="1311"/>
      <c r="BO550" s="1311"/>
      <c r="BP550" s="1311"/>
      <c r="BQ550" s="1311"/>
      <c r="BR550" s="1311"/>
      <c r="BS550" s="1311"/>
      <c r="BT550" s="1311"/>
      <c r="BU550" s="1311"/>
      <c r="BV550" s="1311"/>
      <c r="BW550" s="1311"/>
      <c r="BX550" s="1311"/>
      <c r="BY550" s="1311"/>
      <c r="BZ550" s="1311"/>
      <c r="CA550" s="1311"/>
      <c r="CB550" s="1311"/>
      <c r="CC550" s="1311"/>
      <c r="CD550" s="1311"/>
      <c r="CE550" s="1311"/>
      <c r="CF550" s="1311"/>
    </row>
    <row r="551" spans="2:84" s="1344" customFormat="1">
      <c r="B551" s="1311"/>
      <c r="C551" s="1311"/>
      <c r="D551" s="1311"/>
      <c r="E551" s="1311"/>
      <c r="F551" s="1311"/>
      <c r="G551" s="1311"/>
      <c r="H551" s="1311"/>
      <c r="I551" s="1311"/>
      <c r="J551" s="1311"/>
      <c r="K551" s="1311"/>
      <c r="P551" s="204"/>
      <c r="Q551" s="1311"/>
      <c r="R551" s="1311"/>
      <c r="S551" s="1311"/>
      <c r="T551" s="1311"/>
      <c r="U551" s="1311"/>
      <c r="V551" s="1311"/>
      <c r="W551" s="1311"/>
      <c r="X551" s="1311"/>
      <c r="Y551" s="1311"/>
      <c r="Z551" s="1311"/>
      <c r="AA551" s="1311"/>
      <c r="AB551" s="1311"/>
      <c r="AC551" s="1311"/>
      <c r="AD551" s="1311"/>
      <c r="AE551" s="1311"/>
      <c r="AF551" s="1311"/>
      <c r="AG551" s="1311"/>
      <c r="AH551" s="1311"/>
      <c r="AI551" s="1311"/>
      <c r="AJ551" s="1311"/>
      <c r="AK551" s="1311"/>
      <c r="AL551" s="1311"/>
      <c r="AM551" s="1311"/>
      <c r="AN551" s="1311"/>
      <c r="AO551" s="1311"/>
      <c r="AP551" s="1311"/>
      <c r="AQ551" s="1311"/>
      <c r="AR551" s="1311"/>
      <c r="AS551" s="1311"/>
      <c r="AT551" s="1311"/>
      <c r="AU551" s="1311"/>
      <c r="AV551" s="1311"/>
      <c r="AW551" s="1311"/>
      <c r="AX551" s="1311"/>
      <c r="AY551" s="1311"/>
      <c r="AZ551" s="1311"/>
      <c r="BA551" s="1311"/>
      <c r="BB551" s="1311"/>
      <c r="BC551" s="1311"/>
      <c r="BD551" s="1311"/>
      <c r="BE551" s="1311"/>
      <c r="BF551" s="1311"/>
      <c r="BG551" s="1311"/>
      <c r="BH551" s="1311"/>
      <c r="BI551" s="1311"/>
      <c r="BJ551" s="1311"/>
      <c r="BK551" s="1311"/>
      <c r="BL551" s="1311"/>
      <c r="BM551" s="1311"/>
      <c r="BN551" s="1311"/>
      <c r="BO551" s="1311"/>
      <c r="BP551" s="1311"/>
      <c r="BQ551" s="1311"/>
      <c r="BR551" s="1311"/>
      <c r="BS551" s="1311"/>
      <c r="BT551" s="1311"/>
      <c r="BU551" s="1311"/>
      <c r="BV551" s="1311"/>
      <c r="BW551" s="1311"/>
      <c r="BX551" s="1311"/>
      <c r="BY551" s="1311"/>
      <c r="BZ551" s="1311"/>
      <c r="CA551" s="1311"/>
      <c r="CB551" s="1311"/>
      <c r="CC551" s="1311"/>
      <c r="CD551" s="1311"/>
      <c r="CE551" s="1311"/>
      <c r="CF551" s="1311"/>
    </row>
    <row r="552" spans="2:84" s="1344" customFormat="1">
      <c r="B552" s="1311"/>
      <c r="C552" s="1311"/>
      <c r="D552" s="1311"/>
      <c r="E552" s="1311"/>
      <c r="F552" s="1311"/>
      <c r="G552" s="1311"/>
      <c r="H552" s="1311"/>
      <c r="I552" s="1311"/>
      <c r="J552" s="1311"/>
      <c r="K552" s="1311"/>
      <c r="P552" s="204"/>
      <c r="Q552" s="1311"/>
      <c r="R552" s="1311"/>
      <c r="S552" s="1311"/>
      <c r="T552" s="1311"/>
      <c r="U552" s="1311"/>
      <c r="V552" s="1311"/>
      <c r="W552" s="1311"/>
      <c r="X552" s="1311"/>
      <c r="Y552" s="1311"/>
      <c r="Z552" s="1311"/>
      <c r="AA552" s="1311"/>
      <c r="AB552" s="1311"/>
      <c r="AC552" s="1311"/>
      <c r="AD552" s="1311"/>
      <c r="AE552" s="1311"/>
      <c r="AF552" s="1311"/>
      <c r="AG552" s="1311"/>
      <c r="AH552" s="1311"/>
      <c r="AI552" s="1311"/>
      <c r="AJ552" s="1311"/>
      <c r="AK552" s="1311"/>
      <c r="AL552" s="1311"/>
      <c r="AM552" s="1311"/>
      <c r="AN552" s="1311"/>
      <c r="AO552" s="1311"/>
      <c r="AP552" s="1311"/>
      <c r="AQ552" s="1311"/>
      <c r="AR552" s="1311"/>
      <c r="AS552" s="1311"/>
      <c r="AT552" s="1311"/>
      <c r="AU552" s="1311"/>
      <c r="AV552" s="1311"/>
      <c r="AW552" s="1311"/>
      <c r="AX552" s="1311"/>
      <c r="AY552" s="1311"/>
      <c r="AZ552" s="1311"/>
      <c r="BA552" s="1311"/>
      <c r="BB552" s="1311"/>
      <c r="BC552" s="1311"/>
      <c r="BD552" s="1311"/>
      <c r="BE552" s="1311"/>
      <c r="BF552" s="1311"/>
      <c r="BG552" s="1311"/>
      <c r="BH552" s="1311"/>
      <c r="BI552" s="1311"/>
      <c r="BJ552" s="1311"/>
      <c r="BK552" s="1311"/>
      <c r="BL552" s="1311"/>
      <c r="BM552" s="1311"/>
      <c r="BN552" s="1311"/>
      <c r="BO552" s="1311"/>
      <c r="BP552" s="1311"/>
      <c r="BQ552" s="1311"/>
      <c r="BR552" s="1311"/>
      <c r="BS552" s="1311"/>
      <c r="BT552" s="1311"/>
      <c r="BU552" s="1311"/>
      <c r="BV552" s="1311"/>
      <c r="BW552" s="1311"/>
      <c r="BX552" s="1311"/>
      <c r="BY552" s="1311"/>
      <c r="BZ552" s="1311"/>
      <c r="CA552" s="1311"/>
      <c r="CB552" s="1311"/>
      <c r="CC552" s="1311"/>
      <c r="CD552" s="1311"/>
      <c r="CE552" s="1311"/>
      <c r="CF552" s="1311"/>
    </row>
    <row r="553" spans="2:84" s="1344" customFormat="1">
      <c r="B553" s="1311"/>
      <c r="C553" s="1311"/>
      <c r="D553" s="1311"/>
      <c r="E553" s="1311"/>
      <c r="F553" s="1311"/>
      <c r="G553" s="1311"/>
      <c r="H553" s="1311"/>
      <c r="I553" s="1311"/>
      <c r="J553" s="1311"/>
      <c r="K553" s="1311"/>
      <c r="P553" s="204"/>
      <c r="Q553" s="1311"/>
      <c r="R553" s="1311"/>
      <c r="S553" s="1311"/>
      <c r="T553" s="1311"/>
      <c r="U553" s="1311"/>
      <c r="V553" s="1311"/>
      <c r="W553" s="1311"/>
      <c r="X553" s="1311"/>
      <c r="Y553" s="1311"/>
      <c r="Z553" s="1311"/>
      <c r="AA553" s="1311"/>
      <c r="AB553" s="1311"/>
      <c r="AC553" s="1311"/>
      <c r="AD553" s="1311"/>
      <c r="AE553" s="1311"/>
      <c r="AF553" s="1311"/>
      <c r="AG553" s="1311"/>
      <c r="AH553" s="1311"/>
      <c r="AI553" s="1311"/>
      <c r="AJ553" s="1311"/>
      <c r="AK553" s="1311"/>
      <c r="AL553" s="1311"/>
      <c r="AM553" s="1311"/>
      <c r="AN553" s="1311"/>
      <c r="AO553" s="1311"/>
      <c r="AP553" s="1311"/>
      <c r="AQ553" s="1311"/>
      <c r="AR553" s="1311"/>
      <c r="AS553" s="1311"/>
      <c r="AT553" s="1311"/>
      <c r="AU553" s="1311"/>
      <c r="AV553" s="1311"/>
      <c r="AW553" s="1311"/>
      <c r="AX553" s="1311"/>
      <c r="AY553" s="1311"/>
      <c r="AZ553" s="1311"/>
      <c r="BA553" s="1311"/>
      <c r="BB553" s="1311"/>
      <c r="BC553" s="1311"/>
      <c r="BD553" s="1311"/>
      <c r="BE553" s="1311"/>
      <c r="BF553" s="1311"/>
      <c r="BG553" s="1311"/>
      <c r="BH553" s="1311"/>
      <c r="BI553" s="1311"/>
      <c r="BJ553" s="1311"/>
      <c r="BK553" s="1311"/>
      <c r="BL553" s="1311"/>
      <c r="BM553" s="1311"/>
      <c r="BN553" s="1311"/>
      <c r="BO553" s="1311"/>
      <c r="BP553" s="1311"/>
      <c r="BQ553" s="1311"/>
      <c r="BR553" s="1311"/>
      <c r="BS553" s="1311"/>
      <c r="BT553" s="1311"/>
      <c r="BU553" s="1311"/>
      <c r="BV553" s="1311"/>
      <c r="BW553" s="1311"/>
      <c r="BX553" s="1311"/>
      <c r="BY553" s="1311"/>
      <c r="BZ553" s="1311"/>
      <c r="CA553" s="1311"/>
      <c r="CB553" s="1311"/>
      <c r="CC553" s="1311"/>
      <c r="CD553" s="1311"/>
      <c r="CE553" s="1311"/>
      <c r="CF553" s="1311"/>
    </row>
    <row r="554" spans="2:84" s="1344" customFormat="1">
      <c r="B554" s="1311"/>
      <c r="C554" s="1311"/>
      <c r="D554" s="1311"/>
      <c r="E554" s="1311"/>
      <c r="F554" s="1311"/>
      <c r="G554" s="1311"/>
      <c r="H554" s="1311"/>
      <c r="I554" s="1311"/>
      <c r="J554" s="1311"/>
      <c r="K554" s="1311"/>
      <c r="P554" s="204"/>
      <c r="Q554" s="1311"/>
      <c r="R554" s="1311"/>
      <c r="S554" s="1311"/>
      <c r="T554" s="1311"/>
      <c r="U554" s="1311"/>
      <c r="V554" s="1311"/>
      <c r="W554" s="1311"/>
      <c r="X554" s="1311"/>
      <c r="Y554" s="1311"/>
      <c r="Z554" s="1311"/>
      <c r="AA554" s="1311"/>
      <c r="AB554" s="1311"/>
      <c r="AC554" s="1311"/>
      <c r="AD554" s="1311"/>
      <c r="AE554" s="1311"/>
      <c r="AF554" s="1311"/>
      <c r="AG554" s="1311"/>
      <c r="AH554" s="1311"/>
      <c r="AI554" s="1311"/>
      <c r="AJ554" s="1311"/>
      <c r="AK554" s="1311"/>
      <c r="AL554" s="1311"/>
      <c r="AM554" s="1311"/>
      <c r="AN554" s="1311"/>
      <c r="AO554" s="1311"/>
      <c r="AP554" s="1311"/>
      <c r="AQ554" s="1311"/>
      <c r="AR554" s="1311"/>
      <c r="AS554" s="1311"/>
      <c r="AT554" s="1311"/>
      <c r="AU554" s="1311"/>
      <c r="AV554" s="1311"/>
      <c r="AW554" s="1311"/>
      <c r="AX554" s="1311"/>
      <c r="AY554" s="1311"/>
      <c r="AZ554" s="1311"/>
      <c r="BA554" s="1311"/>
      <c r="BB554" s="1311"/>
      <c r="BC554" s="1311"/>
      <c r="BD554" s="1311"/>
      <c r="BE554" s="1311"/>
      <c r="BF554" s="1311"/>
      <c r="BG554" s="1311"/>
      <c r="BH554" s="1311"/>
      <c r="BI554" s="1311"/>
      <c r="BJ554" s="1311"/>
      <c r="BK554" s="1311"/>
      <c r="BL554" s="1311"/>
      <c r="BM554" s="1311"/>
      <c r="BN554" s="1311"/>
      <c r="BO554" s="1311"/>
      <c r="BP554" s="1311"/>
      <c r="BQ554" s="1311"/>
      <c r="BR554" s="1311"/>
      <c r="BS554" s="1311"/>
      <c r="BT554" s="1311"/>
      <c r="BU554" s="1311"/>
      <c r="BV554" s="1311"/>
      <c r="BW554" s="1311"/>
      <c r="BX554" s="1311"/>
      <c r="BY554" s="1311"/>
      <c r="BZ554" s="1311"/>
      <c r="CA554" s="1311"/>
      <c r="CB554" s="1311"/>
      <c r="CC554" s="1311"/>
      <c r="CD554" s="1311"/>
      <c r="CE554" s="1311"/>
      <c r="CF554" s="1311"/>
    </row>
    <row r="555" spans="2:84" s="1344" customFormat="1">
      <c r="B555" s="1311"/>
      <c r="C555" s="1311"/>
      <c r="D555" s="1311"/>
      <c r="E555" s="1311"/>
      <c r="F555" s="1311"/>
      <c r="G555" s="1311"/>
      <c r="H555" s="1311"/>
      <c r="I555" s="1311"/>
      <c r="J555" s="1311"/>
      <c r="K555" s="1311"/>
      <c r="P555" s="204"/>
      <c r="Q555" s="1311"/>
      <c r="R555" s="1311"/>
      <c r="S555" s="1311"/>
      <c r="T555" s="1311"/>
      <c r="U555" s="1311"/>
      <c r="V555" s="1311"/>
      <c r="W555" s="1311"/>
      <c r="X555" s="1311"/>
      <c r="Y555" s="1311"/>
      <c r="Z555" s="1311"/>
      <c r="AA555" s="1311"/>
      <c r="AB555" s="1311"/>
      <c r="AC555" s="1311"/>
      <c r="AD555" s="1311"/>
      <c r="AE555" s="1311"/>
      <c r="AF555" s="1311"/>
      <c r="AG555" s="1311"/>
      <c r="AH555" s="1311"/>
      <c r="AI555" s="1311"/>
      <c r="AJ555" s="1311"/>
      <c r="AK555" s="1311"/>
      <c r="AL555" s="1311"/>
      <c r="AM555" s="1311"/>
      <c r="AN555" s="1311"/>
      <c r="AO555" s="1311"/>
      <c r="AP555" s="1311"/>
      <c r="AQ555" s="1311"/>
      <c r="AR555" s="1311"/>
      <c r="AS555" s="1311"/>
      <c r="AT555" s="1311"/>
      <c r="AU555" s="1311"/>
      <c r="AV555" s="1311"/>
      <c r="AW555" s="1311"/>
      <c r="AX555" s="1311"/>
      <c r="AY555" s="1311"/>
      <c r="AZ555" s="1311"/>
      <c r="BA555" s="1311"/>
      <c r="BB555" s="1311"/>
      <c r="BC555" s="1311"/>
      <c r="BD555" s="1311"/>
      <c r="BE555" s="1311"/>
      <c r="BF555" s="1311"/>
      <c r="BG555" s="1311"/>
      <c r="BH555" s="1311"/>
      <c r="BI555" s="1311"/>
      <c r="BJ555" s="1311"/>
      <c r="BK555" s="1311"/>
      <c r="BL555" s="1311"/>
      <c r="BM555" s="1311"/>
      <c r="BN555" s="1311"/>
      <c r="BO555" s="1311"/>
      <c r="BP555" s="1311"/>
      <c r="BQ555" s="1311"/>
      <c r="BR555" s="1311"/>
      <c r="BS555" s="1311"/>
      <c r="BT555" s="1311"/>
      <c r="BU555" s="1311"/>
      <c r="BV555" s="1311"/>
      <c r="BW555" s="1311"/>
      <c r="BX555" s="1311"/>
      <c r="BY555" s="1311"/>
      <c r="BZ555" s="1311"/>
      <c r="CA555" s="1311"/>
      <c r="CB555" s="1311"/>
      <c r="CC555" s="1311"/>
      <c r="CD555" s="1311"/>
      <c r="CE555" s="1311"/>
      <c r="CF555" s="1311"/>
    </row>
    <row r="556" spans="2:84" s="1344" customFormat="1">
      <c r="B556" s="1311"/>
      <c r="C556" s="1311"/>
      <c r="D556" s="1311"/>
      <c r="E556" s="1311"/>
      <c r="F556" s="1311"/>
      <c r="G556" s="1311"/>
      <c r="H556" s="1311"/>
      <c r="I556" s="1311"/>
      <c r="J556" s="1311"/>
      <c r="K556" s="1311"/>
      <c r="P556" s="204"/>
      <c r="Q556" s="1311"/>
      <c r="R556" s="1311"/>
      <c r="S556" s="1311"/>
      <c r="T556" s="1311"/>
      <c r="U556" s="1311"/>
      <c r="V556" s="1311"/>
      <c r="W556" s="1311"/>
      <c r="X556" s="1311"/>
      <c r="Y556" s="1311"/>
      <c r="Z556" s="1311"/>
      <c r="AA556" s="1311"/>
      <c r="AB556" s="1311"/>
      <c r="AC556" s="1311"/>
      <c r="AD556" s="1311"/>
      <c r="AE556" s="1311"/>
      <c r="AF556" s="1311"/>
      <c r="AG556" s="1311"/>
      <c r="AH556" s="1311"/>
      <c r="AI556" s="1311"/>
      <c r="AJ556" s="1311"/>
      <c r="AK556" s="1311"/>
      <c r="AL556" s="1311"/>
      <c r="AM556" s="1311"/>
      <c r="AN556" s="1311"/>
      <c r="AO556" s="1311"/>
      <c r="AP556" s="1311"/>
      <c r="AQ556" s="1311"/>
      <c r="AR556" s="1311"/>
      <c r="AS556" s="1311"/>
      <c r="AT556" s="1311"/>
      <c r="AU556" s="1311"/>
      <c r="AV556" s="1311"/>
      <c r="AW556" s="1311"/>
      <c r="AX556" s="1311"/>
      <c r="AY556" s="1311"/>
      <c r="AZ556" s="1311"/>
      <c r="BA556" s="1311"/>
      <c r="BB556" s="1311"/>
      <c r="BC556" s="1311"/>
      <c r="BD556" s="1311"/>
      <c r="BE556" s="1311"/>
      <c r="BF556" s="1311"/>
      <c r="BG556" s="1311"/>
      <c r="BH556" s="1311"/>
      <c r="BI556" s="1311"/>
      <c r="BJ556" s="1311"/>
      <c r="BK556" s="1311"/>
      <c r="BL556" s="1311"/>
      <c r="BM556" s="1311"/>
      <c r="BN556" s="1311"/>
      <c r="BO556" s="1311"/>
      <c r="BP556" s="1311"/>
      <c r="BQ556" s="1311"/>
      <c r="BR556" s="1311"/>
      <c r="BS556" s="1311"/>
      <c r="BT556" s="1311"/>
      <c r="BU556" s="1311"/>
      <c r="BV556" s="1311"/>
      <c r="BW556" s="1311"/>
      <c r="BX556" s="1311"/>
      <c r="BY556" s="1311"/>
      <c r="BZ556" s="1311"/>
      <c r="CA556" s="1311"/>
      <c r="CB556" s="1311"/>
      <c r="CC556" s="1311"/>
      <c r="CD556" s="1311"/>
      <c r="CE556" s="1311"/>
      <c r="CF556" s="1311"/>
    </row>
    <row r="557" spans="2:84" s="1344" customFormat="1">
      <c r="B557" s="1311"/>
      <c r="C557" s="1311"/>
      <c r="D557" s="1311"/>
      <c r="E557" s="1311"/>
      <c r="F557" s="1311"/>
      <c r="G557" s="1311"/>
      <c r="H557" s="1311"/>
      <c r="I557" s="1311"/>
      <c r="J557" s="1311"/>
      <c r="K557" s="1311"/>
      <c r="P557" s="204"/>
      <c r="Q557" s="1311"/>
      <c r="R557" s="1311"/>
      <c r="S557" s="1311"/>
      <c r="T557" s="1311"/>
      <c r="U557" s="1311"/>
      <c r="V557" s="1311"/>
      <c r="W557" s="1311"/>
      <c r="X557" s="1311"/>
      <c r="Y557" s="1311"/>
      <c r="Z557" s="1311"/>
      <c r="AA557" s="1311"/>
      <c r="AB557" s="1311"/>
      <c r="AC557" s="1311"/>
      <c r="AD557" s="1311"/>
      <c r="AE557" s="1311"/>
      <c r="AF557" s="1311"/>
      <c r="AG557" s="1311"/>
      <c r="AH557" s="1311"/>
      <c r="AI557" s="1311"/>
      <c r="AJ557" s="1311"/>
      <c r="AK557" s="1311"/>
      <c r="AL557" s="1311"/>
      <c r="AM557" s="1311"/>
      <c r="AN557" s="1311"/>
      <c r="AO557" s="1311"/>
      <c r="AP557" s="1311"/>
      <c r="AQ557" s="1311"/>
      <c r="AR557" s="1311"/>
      <c r="AS557" s="1311"/>
      <c r="AT557" s="1311"/>
      <c r="AU557" s="1311"/>
      <c r="AV557" s="1311"/>
      <c r="AW557" s="1311"/>
      <c r="AX557" s="1311"/>
      <c r="AY557" s="1311"/>
      <c r="AZ557" s="1311"/>
      <c r="BA557" s="1311"/>
      <c r="BB557" s="1311"/>
      <c r="BC557" s="1311"/>
      <c r="BD557" s="1311"/>
      <c r="BE557" s="1311"/>
      <c r="BF557" s="1311"/>
      <c r="BG557" s="1311"/>
      <c r="BH557" s="1311"/>
      <c r="BI557" s="1311"/>
      <c r="BJ557" s="1311"/>
      <c r="BK557" s="1311"/>
      <c r="BL557" s="1311"/>
      <c r="BM557" s="1311"/>
      <c r="BN557" s="1311"/>
      <c r="BO557" s="1311"/>
      <c r="BP557" s="1311"/>
      <c r="BQ557" s="1311"/>
      <c r="BR557" s="1311"/>
      <c r="BS557" s="1311"/>
      <c r="BT557" s="1311"/>
      <c r="BU557" s="1311"/>
      <c r="BV557" s="1311"/>
      <c r="BW557" s="1311"/>
      <c r="BX557" s="1311"/>
      <c r="BY557" s="1311"/>
      <c r="BZ557" s="1311"/>
      <c r="CA557" s="1311"/>
      <c r="CB557" s="1311"/>
      <c r="CC557" s="1311"/>
      <c r="CD557" s="1311"/>
      <c r="CE557" s="1311"/>
      <c r="CF557" s="1311"/>
    </row>
    <row r="558" spans="2:84" s="1344" customFormat="1">
      <c r="B558" s="1311"/>
      <c r="C558" s="1311"/>
      <c r="D558" s="1311"/>
      <c r="E558" s="1311"/>
      <c r="F558" s="1311"/>
      <c r="G558" s="1311"/>
      <c r="H558" s="1311"/>
      <c r="I558" s="1311"/>
      <c r="J558" s="1311"/>
      <c r="K558" s="1311"/>
      <c r="P558" s="204"/>
      <c r="Q558" s="1311"/>
      <c r="R558" s="1311"/>
      <c r="S558" s="1311"/>
      <c r="T558" s="1311"/>
      <c r="U558" s="1311"/>
      <c r="V558" s="1311"/>
      <c r="W558" s="1311"/>
      <c r="X558" s="1311"/>
      <c r="Y558" s="1311"/>
      <c r="Z558" s="1311"/>
      <c r="AA558" s="1311"/>
      <c r="AB558" s="1311"/>
      <c r="AC558" s="1311"/>
      <c r="AD558" s="1311"/>
      <c r="AE558" s="1311"/>
      <c r="AF558" s="1311"/>
      <c r="AG558" s="1311"/>
      <c r="AH558" s="1311"/>
      <c r="AI558" s="1311"/>
      <c r="AJ558" s="1311"/>
      <c r="AK558" s="1311"/>
      <c r="AL558" s="1311"/>
      <c r="AM558" s="1311"/>
      <c r="AN558" s="1311"/>
      <c r="AO558" s="1311"/>
      <c r="AP558" s="1311"/>
      <c r="AQ558" s="1311"/>
      <c r="AR558" s="1311"/>
      <c r="AS558" s="1311"/>
      <c r="AT558" s="1311"/>
      <c r="AU558" s="1311"/>
      <c r="AV558" s="1311"/>
      <c r="AW558" s="1311"/>
      <c r="AX558" s="1311"/>
      <c r="AY558" s="1311"/>
      <c r="AZ558" s="1311"/>
      <c r="BA558" s="1311"/>
      <c r="BB558" s="1311"/>
      <c r="BC558" s="1311"/>
      <c r="BD558" s="1311"/>
      <c r="BE558" s="1311"/>
      <c r="BF558" s="1311"/>
      <c r="BG558" s="1311"/>
      <c r="BH558" s="1311"/>
      <c r="BI558" s="1311"/>
      <c r="BJ558" s="1311"/>
      <c r="BK558" s="1311"/>
      <c r="BL558" s="1311"/>
      <c r="BM558" s="1311"/>
      <c r="BN558" s="1311"/>
      <c r="BO558" s="1311"/>
      <c r="BP558" s="1311"/>
      <c r="BQ558" s="1311"/>
      <c r="BR558" s="1311"/>
      <c r="BS558" s="1311"/>
      <c r="BT558" s="1311"/>
      <c r="BU558" s="1311"/>
      <c r="BV558" s="1311"/>
      <c r="BW558" s="1311"/>
      <c r="BX558" s="1311"/>
      <c r="BY558" s="1311"/>
      <c r="BZ558" s="1311"/>
      <c r="CA558" s="1311"/>
      <c r="CB558" s="1311"/>
      <c r="CC558" s="1311"/>
      <c r="CD558" s="1311"/>
      <c r="CE558" s="1311"/>
      <c r="CF558" s="1311"/>
    </row>
    <row r="559" spans="2:84" s="1344" customFormat="1">
      <c r="B559" s="1311"/>
      <c r="C559" s="1311"/>
      <c r="D559" s="1311"/>
      <c r="E559" s="1311"/>
      <c r="F559" s="1311"/>
      <c r="G559" s="1311"/>
      <c r="H559" s="1311"/>
      <c r="I559" s="1311"/>
      <c r="J559" s="1311"/>
      <c r="K559" s="1311"/>
      <c r="P559" s="204"/>
      <c r="Q559" s="1311"/>
      <c r="R559" s="1311"/>
      <c r="S559" s="1311"/>
      <c r="T559" s="1311"/>
      <c r="U559" s="1311"/>
      <c r="V559" s="1311"/>
      <c r="W559" s="1311"/>
      <c r="X559" s="1311"/>
      <c r="Y559" s="1311"/>
      <c r="Z559" s="1311"/>
      <c r="AA559" s="1311"/>
      <c r="AB559" s="1311"/>
      <c r="AC559" s="1311"/>
      <c r="AD559" s="1311"/>
      <c r="AE559" s="1311"/>
      <c r="AF559" s="1311"/>
      <c r="AG559" s="1311"/>
      <c r="AH559" s="1311"/>
      <c r="AI559" s="1311"/>
      <c r="AJ559" s="1311"/>
      <c r="AK559" s="1311"/>
      <c r="AL559" s="1311"/>
      <c r="AM559" s="1311"/>
      <c r="AN559" s="1311"/>
      <c r="AO559" s="1311"/>
      <c r="AP559" s="1311"/>
      <c r="AQ559" s="1311"/>
      <c r="AR559" s="1311"/>
      <c r="AS559" s="1311"/>
      <c r="AT559" s="1311"/>
      <c r="AU559" s="1311"/>
      <c r="AV559" s="1311"/>
      <c r="AW559" s="1311"/>
      <c r="AX559" s="1311"/>
      <c r="AY559" s="1311"/>
      <c r="AZ559" s="1311"/>
      <c r="BA559" s="1311"/>
      <c r="BB559" s="1311"/>
      <c r="BC559" s="1311"/>
      <c r="BD559" s="1311"/>
      <c r="BE559" s="1311"/>
      <c r="BF559" s="1311"/>
      <c r="BG559" s="1311"/>
      <c r="BH559" s="1311"/>
      <c r="BI559" s="1311"/>
      <c r="BJ559" s="1311"/>
      <c r="BK559" s="1311"/>
      <c r="BL559" s="1311"/>
      <c r="BM559" s="1311"/>
      <c r="BN559" s="1311"/>
      <c r="BO559" s="1311"/>
      <c r="BP559" s="1311"/>
      <c r="BQ559" s="1311"/>
      <c r="BR559" s="1311"/>
      <c r="BS559" s="1311"/>
      <c r="BT559" s="1311"/>
      <c r="BU559" s="1311"/>
      <c r="BV559" s="1311"/>
      <c r="BW559" s="1311"/>
      <c r="BX559" s="1311"/>
      <c r="BY559" s="1311"/>
      <c r="BZ559" s="1311"/>
      <c r="CA559" s="1311"/>
      <c r="CB559" s="1311"/>
      <c r="CC559" s="1311"/>
      <c r="CD559" s="1311"/>
      <c r="CE559" s="1311"/>
      <c r="CF559" s="1311"/>
    </row>
    <row r="560" spans="2:84" s="1344" customFormat="1">
      <c r="B560" s="1311"/>
      <c r="C560" s="1311"/>
      <c r="D560" s="1311"/>
      <c r="E560" s="1311"/>
      <c r="F560" s="1311"/>
      <c r="G560" s="1311"/>
      <c r="H560" s="1311"/>
      <c r="I560" s="1311"/>
      <c r="J560" s="1311"/>
      <c r="K560" s="1311"/>
      <c r="P560" s="204"/>
      <c r="Q560" s="1311"/>
      <c r="R560" s="1311"/>
      <c r="S560" s="1311"/>
      <c r="T560" s="1311"/>
      <c r="U560" s="1311"/>
      <c r="V560" s="1311"/>
      <c r="W560" s="1311"/>
      <c r="X560" s="1311"/>
      <c r="Y560" s="1311"/>
      <c r="Z560" s="1311"/>
      <c r="AA560" s="1311"/>
      <c r="AB560" s="1311"/>
      <c r="AC560" s="1311"/>
      <c r="AD560" s="1311"/>
      <c r="AE560" s="1311"/>
      <c r="AF560" s="1311"/>
      <c r="AG560" s="1311"/>
      <c r="AH560" s="1311"/>
      <c r="AI560" s="1311"/>
      <c r="AJ560" s="1311"/>
      <c r="AK560" s="1311"/>
      <c r="AL560" s="1311"/>
      <c r="AM560" s="1311"/>
      <c r="AN560" s="1311"/>
      <c r="AO560" s="1311"/>
      <c r="AP560" s="1311"/>
      <c r="AQ560" s="1311"/>
      <c r="AR560" s="1311"/>
      <c r="AS560" s="1311"/>
      <c r="AT560" s="1311"/>
      <c r="AU560" s="1311"/>
      <c r="AV560" s="1311"/>
      <c r="AW560" s="1311"/>
      <c r="AX560" s="1311"/>
      <c r="AY560" s="1311"/>
      <c r="AZ560" s="1311"/>
      <c r="BA560" s="1311"/>
      <c r="BB560" s="1311"/>
      <c r="BC560" s="1311"/>
      <c r="BD560" s="1311"/>
      <c r="BE560" s="1311"/>
      <c r="BF560" s="1311"/>
      <c r="BG560" s="1311"/>
      <c r="BH560" s="1311"/>
      <c r="BI560" s="1311"/>
      <c r="BJ560" s="1311"/>
      <c r="BK560" s="1311"/>
      <c r="BL560" s="1311"/>
      <c r="BM560" s="1311"/>
      <c r="BN560" s="1311"/>
      <c r="BO560" s="1311"/>
      <c r="BP560" s="1311"/>
      <c r="BQ560" s="1311"/>
      <c r="BR560" s="1311"/>
      <c r="BS560" s="1311"/>
      <c r="BT560" s="1311"/>
      <c r="BU560" s="1311"/>
      <c r="BV560" s="1311"/>
      <c r="BW560" s="1311"/>
      <c r="BX560" s="1311"/>
      <c r="BY560" s="1311"/>
      <c r="BZ560" s="1311"/>
      <c r="CA560" s="1311"/>
      <c r="CB560" s="1311"/>
      <c r="CC560" s="1311"/>
      <c r="CD560" s="1311"/>
      <c r="CE560" s="1311"/>
      <c r="CF560" s="1311"/>
    </row>
    <row r="561" spans="2:84" s="1344" customFormat="1">
      <c r="B561" s="1311"/>
      <c r="C561" s="1311"/>
      <c r="D561" s="1311"/>
      <c r="E561" s="1311"/>
      <c r="F561" s="1311"/>
      <c r="G561" s="1311"/>
      <c r="H561" s="1311"/>
      <c r="I561" s="1311"/>
      <c r="J561" s="1311"/>
      <c r="K561" s="1311"/>
      <c r="P561" s="204"/>
      <c r="Q561" s="1311"/>
      <c r="R561" s="1311"/>
      <c r="S561" s="1311"/>
      <c r="T561" s="1311"/>
      <c r="U561" s="1311"/>
      <c r="V561" s="1311"/>
      <c r="W561" s="1311"/>
      <c r="X561" s="1311"/>
      <c r="Y561" s="1311"/>
      <c r="Z561" s="1311"/>
      <c r="AA561" s="1311"/>
      <c r="AB561" s="1311"/>
      <c r="AC561" s="1311"/>
      <c r="AD561" s="1311"/>
      <c r="AE561" s="1311"/>
      <c r="AF561" s="1311"/>
      <c r="AG561" s="1311"/>
      <c r="AH561" s="1311"/>
      <c r="AI561" s="1311"/>
      <c r="AJ561" s="1311"/>
      <c r="AK561" s="1311"/>
      <c r="AL561" s="1311"/>
      <c r="AM561" s="1311"/>
      <c r="AN561" s="1311"/>
      <c r="AO561" s="1311"/>
      <c r="AP561" s="1311"/>
      <c r="AQ561" s="1311"/>
      <c r="AR561" s="1311"/>
      <c r="AS561" s="1311"/>
      <c r="AT561" s="1311"/>
      <c r="AU561" s="1311"/>
      <c r="AV561" s="1311"/>
      <c r="AW561" s="1311"/>
      <c r="AX561" s="1311"/>
      <c r="AY561" s="1311"/>
      <c r="AZ561" s="1311"/>
      <c r="BA561" s="1311"/>
      <c r="BB561" s="1311"/>
      <c r="BC561" s="1311"/>
      <c r="BD561" s="1311"/>
      <c r="BE561" s="1311"/>
      <c r="BF561" s="1311"/>
      <c r="BG561" s="1311"/>
      <c r="BH561" s="1311"/>
      <c r="BI561" s="1311"/>
      <c r="BJ561" s="1311"/>
      <c r="BK561" s="1311"/>
      <c r="BL561" s="1311"/>
      <c r="BM561" s="1311"/>
      <c r="BN561" s="1311"/>
      <c r="BO561" s="1311"/>
      <c r="BP561" s="1311"/>
      <c r="BQ561" s="1311"/>
      <c r="BR561" s="1311"/>
      <c r="BS561" s="1311"/>
      <c r="BT561" s="1311"/>
      <c r="BU561" s="1311"/>
      <c r="BV561" s="1311"/>
      <c r="BW561" s="1311"/>
      <c r="BX561" s="1311"/>
      <c r="BY561" s="1311"/>
      <c r="BZ561" s="1311"/>
      <c r="CA561" s="1311"/>
      <c r="CB561" s="1311"/>
      <c r="CC561" s="1311"/>
      <c r="CD561" s="1311"/>
      <c r="CE561" s="1311"/>
      <c r="CF561" s="1311"/>
    </row>
    <row r="562" spans="2:84" s="1344" customFormat="1">
      <c r="B562" s="1311"/>
      <c r="C562" s="1311"/>
      <c r="D562" s="1311"/>
      <c r="E562" s="1311"/>
      <c r="F562" s="1311"/>
      <c r="G562" s="1311"/>
      <c r="H562" s="1311"/>
      <c r="I562" s="1311"/>
      <c r="J562" s="1311"/>
      <c r="K562" s="1311"/>
      <c r="P562" s="204"/>
      <c r="Q562" s="1311"/>
      <c r="R562" s="1311"/>
      <c r="S562" s="1311"/>
      <c r="T562" s="1311"/>
      <c r="U562" s="1311"/>
      <c r="V562" s="1311"/>
      <c r="W562" s="1311"/>
      <c r="X562" s="1311"/>
      <c r="Y562" s="1311"/>
      <c r="Z562" s="1311"/>
      <c r="AA562" s="1311"/>
      <c r="AB562" s="1311"/>
      <c r="AC562" s="1311"/>
      <c r="AD562" s="1311"/>
      <c r="AE562" s="1311"/>
      <c r="AF562" s="1311"/>
      <c r="AG562" s="1311"/>
      <c r="AH562" s="1311"/>
      <c r="AI562" s="1311"/>
      <c r="AJ562" s="1311"/>
      <c r="AK562" s="1311"/>
      <c r="AL562" s="1311"/>
      <c r="AM562" s="1311"/>
      <c r="AN562" s="1311"/>
      <c r="AO562" s="1311"/>
      <c r="AP562" s="1311"/>
      <c r="AQ562" s="1311"/>
      <c r="AR562" s="1311"/>
      <c r="AS562" s="1311"/>
      <c r="AT562" s="1311"/>
      <c r="AU562" s="1311"/>
      <c r="AV562" s="1311"/>
      <c r="AW562" s="1311"/>
      <c r="AX562" s="1311"/>
      <c r="AY562" s="1311"/>
      <c r="AZ562" s="1311"/>
      <c r="BA562" s="1311"/>
      <c r="BB562" s="1311"/>
      <c r="BC562" s="1311"/>
      <c r="BD562" s="1311"/>
      <c r="BE562" s="1311"/>
      <c r="BF562" s="1311"/>
      <c r="BG562" s="1311"/>
      <c r="BH562" s="1311"/>
      <c r="BI562" s="1311"/>
      <c r="BJ562" s="1311"/>
      <c r="BK562" s="1311"/>
      <c r="BL562" s="1311"/>
      <c r="BM562" s="1311"/>
      <c r="BN562" s="1311"/>
      <c r="BO562" s="1311"/>
      <c r="BP562" s="1311"/>
      <c r="BQ562" s="1311"/>
      <c r="BR562" s="1311"/>
      <c r="BS562" s="1311"/>
      <c r="BT562" s="1311"/>
      <c r="BU562" s="1311"/>
      <c r="BV562" s="1311"/>
      <c r="BW562" s="1311"/>
      <c r="BX562" s="1311"/>
      <c r="BY562" s="1311"/>
      <c r="BZ562" s="1311"/>
      <c r="CA562" s="1311"/>
      <c r="CB562" s="1311"/>
      <c r="CC562" s="1311"/>
      <c r="CD562" s="1311"/>
      <c r="CE562" s="1311"/>
      <c r="CF562" s="1311"/>
    </row>
    <row r="563" spans="2:84" s="1344" customFormat="1">
      <c r="B563" s="1311"/>
      <c r="C563" s="1311"/>
      <c r="D563" s="1311"/>
      <c r="E563" s="1311"/>
      <c r="F563" s="1311"/>
      <c r="G563" s="1311"/>
      <c r="H563" s="1311"/>
      <c r="I563" s="1311"/>
      <c r="J563" s="1311"/>
      <c r="K563" s="1311"/>
      <c r="P563" s="204"/>
      <c r="Q563" s="1311"/>
      <c r="R563" s="1311"/>
      <c r="S563" s="1311"/>
      <c r="T563" s="1311"/>
      <c r="U563" s="1311"/>
      <c r="V563" s="1311"/>
      <c r="W563" s="1311"/>
      <c r="X563" s="1311"/>
      <c r="Y563" s="1311"/>
      <c r="Z563" s="1311"/>
      <c r="AA563" s="1311"/>
      <c r="AB563" s="1311"/>
      <c r="AC563" s="1311"/>
      <c r="AD563" s="1311"/>
      <c r="AE563" s="1311"/>
      <c r="AF563" s="1311"/>
      <c r="AG563" s="1311"/>
      <c r="AH563" s="1311"/>
      <c r="AI563" s="1311"/>
      <c r="AJ563" s="1311"/>
      <c r="AK563" s="1311"/>
      <c r="AL563" s="1311"/>
      <c r="AM563" s="1311"/>
      <c r="AN563" s="1311"/>
      <c r="AO563" s="1311"/>
      <c r="AP563" s="1311"/>
      <c r="AQ563" s="1311"/>
      <c r="AR563" s="1311"/>
      <c r="AS563" s="1311"/>
      <c r="AT563" s="1311"/>
      <c r="AU563" s="1311"/>
      <c r="AV563" s="1311"/>
      <c r="AW563" s="1311"/>
      <c r="AX563" s="1311"/>
      <c r="AY563" s="1311"/>
      <c r="AZ563" s="1311"/>
      <c r="BA563" s="1311"/>
      <c r="BB563" s="1311"/>
      <c r="BC563" s="1311"/>
      <c r="BD563" s="1311"/>
      <c r="BE563" s="1311"/>
      <c r="BF563" s="1311"/>
      <c r="BG563" s="1311"/>
      <c r="BH563" s="1311"/>
      <c r="BI563" s="1311"/>
      <c r="BJ563" s="1311"/>
      <c r="BK563" s="1311"/>
      <c r="BL563" s="1311"/>
      <c r="BM563" s="1311"/>
      <c r="BN563" s="1311"/>
      <c r="BO563" s="1311"/>
      <c r="BP563" s="1311"/>
      <c r="BQ563" s="1311"/>
      <c r="BR563" s="1311"/>
      <c r="BS563" s="1311"/>
      <c r="BT563" s="1311"/>
      <c r="BU563" s="1311"/>
      <c r="BV563" s="1311"/>
      <c r="BW563" s="1311"/>
      <c r="BX563" s="1311"/>
      <c r="BY563" s="1311"/>
      <c r="BZ563" s="1311"/>
      <c r="CA563" s="1311"/>
      <c r="CB563" s="1311"/>
      <c r="CC563" s="1311"/>
      <c r="CD563" s="1311"/>
      <c r="CE563" s="1311"/>
      <c r="CF563" s="1311"/>
    </row>
    <row r="564" spans="2:84" s="1344" customFormat="1">
      <c r="B564" s="1311"/>
      <c r="C564" s="1311"/>
      <c r="D564" s="1311"/>
      <c r="E564" s="1311"/>
      <c r="F564" s="1311"/>
      <c r="G564" s="1311"/>
      <c r="H564" s="1311"/>
      <c r="I564" s="1311"/>
      <c r="J564" s="1311"/>
      <c r="K564" s="1311"/>
      <c r="P564" s="204"/>
      <c r="Q564" s="1311"/>
      <c r="R564" s="1311"/>
      <c r="S564" s="1311"/>
      <c r="T564" s="1311"/>
      <c r="U564" s="1311"/>
      <c r="V564" s="1311"/>
      <c r="W564" s="1311"/>
      <c r="X564" s="1311"/>
      <c r="Y564" s="1311"/>
      <c r="Z564" s="1311"/>
      <c r="AA564" s="1311"/>
      <c r="AB564" s="1311"/>
      <c r="AC564" s="1311"/>
      <c r="AD564" s="1311"/>
      <c r="AE564" s="1311"/>
      <c r="AF564" s="1311"/>
      <c r="AG564" s="1311"/>
      <c r="AH564" s="1311"/>
      <c r="AI564" s="1311"/>
      <c r="AJ564" s="1311"/>
      <c r="AK564" s="1311"/>
      <c r="AL564" s="1311"/>
      <c r="AM564" s="1311"/>
      <c r="AN564" s="1311"/>
      <c r="AO564" s="1311"/>
      <c r="AP564" s="1311"/>
      <c r="AQ564" s="1311"/>
      <c r="AR564" s="1311"/>
      <c r="AS564" s="1311"/>
      <c r="AT564" s="1311"/>
      <c r="AU564" s="1311"/>
      <c r="AV564" s="1311"/>
      <c r="AW564" s="1311"/>
      <c r="AX564" s="1311"/>
      <c r="AY564" s="1311"/>
      <c r="AZ564" s="1311"/>
      <c r="BA564" s="1311"/>
      <c r="BB564" s="1311"/>
      <c r="BC564" s="1311"/>
      <c r="BD564" s="1311"/>
      <c r="BE564" s="1311"/>
      <c r="BF564" s="1311"/>
      <c r="BG564" s="1311"/>
      <c r="BH564" s="1311"/>
      <c r="BI564" s="1311"/>
      <c r="BJ564" s="1311"/>
      <c r="BK564" s="1311"/>
      <c r="BL564" s="1311"/>
      <c r="BM564" s="1311"/>
      <c r="BN564" s="1311"/>
      <c r="BO564" s="1311"/>
      <c r="BP564" s="1311"/>
      <c r="BQ564" s="1311"/>
      <c r="BR564" s="1311"/>
      <c r="BS564" s="1311"/>
      <c r="BT564" s="1311"/>
      <c r="BU564" s="1311"/>
      <c r="BV564" s="1311"/>
      <c r="BW564" s="1311"/>
      <c r="BX564" s="1311"/>
      <c r="BY564" s="1311"/>
      <c r="BZ564" s="1311"/>
      <c r="CA564" s="1311"/>
      <c r="CB564" s="1311"/>
      <c r="CC564" s="1311"/>
      <c r="CD564" s="1311"/>
      <c r="CE564" s="1311"/>
      <c r="CF564" s="1311"/>
    </row>
    <row r="565" spans="2:84" s="1344" customFormat="1">
      <c r="B565" s="1311"/>
      <c r="C565" s="1311"/>
      <c r="D565" s="1311"/>
      <c r="E565" s="1311"/>
      <c r="F565" s="1311"/>
      <c r="G565" s="1311"/>
      <c r="H565" s="1311"/>
      <c r="I565" s="1311"/>
      <c r="J565" s="1311"/>
      <c r="K565" s="1311"/>
      <c r="P565" s="204"/>
      <c r="Q565" s="1311"/>
      <c r="R565" s="1311"/>
      <c r="S565" s="1311"/>
      <c r="T565" s="1311"/>
      <c r="U565" s="1311"/>
      <c r="V565" s="1311"/>
      <c r="W565" s="1311"/>
      <c r="X565" s="1311"/>
      <c r="Y565" s="1311"/>
      <c r="Z565" s="1311"/>
      <c r="AA565" s="1311"/>
      <c r="AB565" s="1311"/>
      <c r="AC565" s="1311"/>
      <c r="AD565" s="1311"/>
      <c r="AE565" s="1311"/>
      <c r="AF565" s="1311"/>
      <c r="AG565" s="1311"/>
      <c r="AH565" s="1311"/>
      <c r="AI565" s="1311"/>
      <c r="AJ565" s="1311"/>
      <c r="AK565" s="1311"/>
      <c r="AL565" s="1311"/>
      <c r="AM565" s="1311"/>
      <c r="AN565" s="1311"/>
      <c r="AO565" s="1311"/>
      <c r="AP565" s="1311"/>
      <c r="AQ565" s="1311"/>
      <c r="AR565" s="1311"/>
      <c r="AS565" s="1311"/>
      <c r="AT565" s="1311"/>
      <c r="AU565" s="1311"/>
      <c r="AV565" s="1311"/>
      <c r="AW565" s="1311"/>
      <c r="AX565" s="1311"/>
      <c r="AY565" s="1311"/>
      <c r="AZ565" s="1311"/>
      <c r="BA565" s="1311"/>
      <c r="BB565" s="1311"/>
      <c r="BC565" s="1311"/>
      <c r="BD565" s="1311"/>
      <c r="BE565" s="1311"/>
      <c r="BF565" s="1311"/>
      <c r="BG565" s="1311"/>
      <c r="BH565" s="1311"/>
      <c r="BI565" s="1311"/>
      <c r="BJ565" s="1311"/>
      <c r="BK565" s="1311"/>
      <c r="BL565" s="1311"/>
      <c r="BM565" s="1311"/>
      <c r="BN565" s="1311"/>
      <c r="BO565" s="1311"/>
      <c r="BP565" s="1311"/>
      <c r="BQ565" s="1311"/>
      <c r="BR565" s="1311"/>
      <c r="BS565" s="1311"/>
      <c r="BT565" s="1311"/>
      <c r="BU565" s="1311"/>
      <c r="BV565" s="1311"/>
      <c r="BW565" s="1311"/>
      <c r="BX565" s="1311"/>
      <c r="BY565" s="1311"/>
      <c r="BZ565" s="1311"/>
      <c r="CA565" s="1311"/>
      <c r="CB565" s="1311"/>
      <c r="CC565" s="1311"/>
      <c r="CD565" s="1311"/>
      <c r="CE565" s="1311"/>
      <c r="CF565" s="1311"/>
    </row>
    <row r="566" spans="2:84" s="1344" customFormat="1">
      <c r="B566" s="1311"/>
      <c r="C566" s="1311"/>
      <c r="D566" s="1311"/>
      <c r="E566" s="1311"/>
      <c r="F566" s="1311"/>
      <c r="G566" s="1311"/>
      <c r="H566" s="1311"/>
      <c r="I566" s="1311"/>
      <c r="J566" s="1311"/>
      <c r="K566" s="1311"/>
      <c r="P566" s="204"/>
      <c r="Q566" s="1311"/>
      <c r="R566" s="1311"/>
      <c r="S566" s="1311"/>
      <c r="T566" s="1311"/>
      <c r="U566" s="1311"/>
      <c r="V566" s="1311"/>
      <c r="W566" s="1311"/>
      <c r="X566" s="1311"/>
      <c r="Y566" s="1311"/>
      <c r="Z566" s="1311"/>
      <c r="AA566" s="1311"/>
      <c r="AB566" s="1311"/>
      <c r="AC566" s="1311"/>
      <c r="AD566" s="1311"/>
      <c r="AE566" s="1311"/>
      <c r="AF566" s="1311"/>
      <c r="AG566" s="1311"/>
      <c r="AH566" s="1311"/>
      <c r="AI566" s="1311"/>
      <c r="AJ566" s="1311"/>
      <c r="AK566" s="1311"/>
      <c r="AL566" s="1311"/>
      <c r="AM566" s="1311"/>
      <c r="AN566" s="1311"/>
      <c r="AO566" s="1311"/>
      <c r="AP566" s="1311"/>
      <c r="AQ566" s="1311"/>
      <c r="AR566" s="1311"/>
      <c r="AS566" s="1311"/>
      <c r="AT566" s="1311"/>
      <c r="AU566" s="1311"/>
      <c r="AV566" s="1311"/>
      <c r="AW566" s="1311"/>
      <c r="AX566" s="1311"/>
      <c r="AY566" s="1311"/>
      <c r="AZ566" s="1311"/>
      <c r="BA566" s="1311"/>
      <c r="BB566" s="1311"/>
      <c r="BC566" s="1311"/>
      <c r="BD566" s="1311"/>
      <c r="BE566" s="1311"/>
      <c r="BF566" s="1311"/>
      <c r="BG566" s="1311"/>
      <c r="BH566" s="1311"/>
      <c r="BI566" s="1311"/>
      <c r="BJ566" s="1311"/>
      <c r="BK566" s="1311"/>
      <c r="BL566" s="1311"/>
      <c r="BM566" s="1311"/>
      <c r="BN566" s="1311"/>
      <c r="BO566" s="1311"/>
      <c r="BP566" s="1311"/>
      <c r="BQ566" s="1311"/>
      <c r="BR566" s="1311"/>
      <c r="BS566" s="1311"/>
      <c r="BT566" s="1311"/>
      <c r="BU566" s="1311"/>
      <c r="BV566" s="1311"/>
      <c r="BW566" s="1311"/>
      <c r="BX566" s="1311"/>
      <c r="BY566" s="1311"/>
      <c r="BZ566" s="1311"/>
      <c r="CA566" s="1311"/>
      <c r="CB566" s="1311"/>
      <c r="CC566" s="1311"/>
      <c r="CD566" s="1311"/>
      <c r="CE566" s="1311"/>
      <c r="CF566" s="1311"/>
    </row>
    <row r="567" spans="2:84" s="1344" customFormat="1">
      <c r="B567" s="1311"/>
      <c r="C567" s="1311"/>
      <c r="D567" s="1311"/>
      <c r="E567" s="1311"/>
      <c r="F567" s="1311"/>
      <c r="G567" s="1311"/>
      <c r="H567" s="1311"/>
      <c r="I567" s="1311"/>
      <c r="J567" s="1311"/>
      <c r="K567" s="1311"/>
      <c r="P567" s="204"/>
      <c r="Q567" s="1311"/>
      <c r="R567" s="1311"/>
      <c r="S567" s="1311"/>
      <c r="T567" s="1311"/>
      <c r="U567" s="1311"/>
      <c r="V567" s="1311"/>
      <c r="W567" s="1311"/>
      <c r="X567" s="1311"/>
      <c r="Y567" s="1311"/>
      <c r="Z567" s="1311"/>
      <c r="AA567" s="1311"/>
      <c r="AB567" s="1311"/>
      <c r="AC567" s="1311"/>
      <c r="AD567" s="1311"/>
      <c r="AE567" s="1311"/>
      <c r="AF567" s="1311"/>
      <c r="AG567" s="1311"/>
      <c r="AH567" s="1311"/>
      <c r="AI567" s="1311"/>
      <c r="AJ567" s="1311"/>
      <c r="AK567" s="1311"/>
      <c r="AL567" s="1311"/>
      <c r="AM567" s="1311"/>
      <c r="AN567" s="1311"/>
      <c r="AO567" s="1311"/>
      <c r="AP567" s="1311"/>
      <c r="AQ567" s="1311"/>
      <c r="AR567" s="1311"/>
      <c r="AS567" s="1311"/>
      <c r="AT567" s="1311"/>
      <c r="AU567" s="1311"/>
      <c r="AV567" s="1311"/>
      <c r="AW567" s="1311"/>
      <c r="AX567" s="1311"/>
      <c r="AY567" s="1311"/>
      <c r="AZ567" s="1311"/>
      <c r="BA567" s="1311"/>
      <c r="BB567" s="1311"/>
      <c r="BC567" s="1311"/>
      <c r="BD567" s="1311"/>
      <c r="BE567" s="1311"/>
      <c r="BF567" s="1311"/>
      <c r="BG567" s="1311"/>
      <c r="BH567" s="1311"/>
      <c r="BI567" s="1311"/>
      <c r="BJ567" s="1311"/>
      <c r="BK567" s="1311"/>
      <c r="BL567" s="1311"/>
      <c r="BM567" s="1311"/>
      <c r="BN567" s="1311"/>
      <c r="BO567" s="1311"/>
      <c r="BP567" s="1311"/>
      <c r="BQ567" s="1311"/>
      <c r="BR567" s="1311"/>
      <c r="BS567" s="1311"/>
      <c r="BT567" s="1311"/>
      <c r="BU567" s="1311"/>
      <c r="BV567" s="1311"/>
      <c r="BW567" s="1311"/>
      <c r="BX567" s="1311"/>
      <c r="BY567" s="1311"/>
      <c r="BZ567" s="1311"/>
      <c r="CA567" s="1311"/>
      <c r="CB567" s="1311"/>
      <c r="CC567" s="1311"/>
      <c r="CD567" s="1311"/>
      <c r="CE567" s="1311"/>
      <c r="CF567" s="1311"/>
    </row>
    <row r="568" spans="2:84" s="1344" customFormat="1">
      <c r="B568" s="1311"/>
      <c r="C568" s="1311"/>
      <c r="D568" s="1311"/>
      <c r="E568" s="1311"/>
      <c r="F568" s="1311"/>
      <c r="G568" s="1311"/>
      <c r="H568" s="1311"/>
      <c r="I568" s="1311"/>
      <c r="J568" s="1311"/>
      <c r="K568" s="1311"/>
      <c r="P568" s="204"/>
      <c r="Q568" s="1311"/>
      <c r="R568" s="1311"/>
      <c r="S568" s="1311"/>
      <c r="T568" s="1311"/>
      <c r="U568" s="1311"/>
      <c r="V568" s="1311"/>
      <c r="W568" s="1311"/>
      <c r="X568" s="1311"/>
      <c r="Y568" s="1311"/>
      <c r="Z568" s="1311"/>
      <c r="AA568" s="1311"/>
      <c r="AB568" s="1311"/>
      <c r="AC568" s="1311"/>
      <c r="AD568" s="1311"/>
      <c r="AE568" s="1311"/>
      <c r="AF568" s="1311"/>
      <c r="AG568" s="1311"/>
      <c r="AH568" s="1311"/>
      <c r="AI568" s="1311"/>
      <c r="AJ568" s="1311"/>
      <c r="AK568" s="1311"/>
      <c r="AL568" s="1311"/>
      <c r="AM568" s="1311"/>
      <c r="AN568" s="1311"/>
      <c r="AO568" s="1311"/>
      <c r="AP568" s="1311"/>
      <c r="AQ568" s="1311"/>
      <c r="AR568" s="1311"/>
      <c r="AS568" s="1311"/>
      <c r="AT568" s="1311"/>
      <c r="AU568" s="1311"/>
      <c r="AV568" s="1311"/>
      <c r="AW568" s="1311"/>
      <c r="AX568" s="1311"/>
      <c r="AY568" s="1311"/>
      <c r="AZ568" s="1311"/>
      <c r="BA568" s="1311"/>
      <c r="BB568" s="1311"/>
      <c r="BC568" s="1311"/>
      <c r="BD568" s="1311"/>
      <c r="BE568" s="1311"/>
      <c r="BF568" s="1311"/>
      <c r="BG568" s="1311"/>
      <c r="BH568" s="1311"/>
      <c r="BI568" s="1311"/>
      <c r="BJ568" s="1311"/>
      <c r="BK568" s="1311"/>
      <c r="BL568" s="1311"/>
      <c r="BM568" s="1311"/>
      <c r="BN568" s="1311"/>
      <c r="BO568" s="1311"/>
      <c r="BP568" s="1311"/>
      <c r="BQ568" s="1311"/>
      <c r="BR568" s="1311"/>
      <c r="BS568" s="1311"/>
      <c r="BT568" s="1311"/>
      <c r="BU568" s="1311"/>
      <c r="BV568" s="1311"/>
      <c r="BW568" s="1311"/>
      <c r="BX568" s="1311"/>
      <c r="BY568" s="1311"/>
      <c r="BZ568" s="1311"/>
      <c r="CA568" s="1311"/>
      <c r="CB568" s="1311"/>
      <c r="CC568" s="1311"/>
      <c r="CD568" s="1311"/>
      <c r="CE568" s="1311"/>
      <c r="CF568" s="1311"/>
    </row>
    <row r="569" spans="2:84" s="1344" customFormat="1">
      <c r="B569" s="1311"/>
      <c r="C569" s="1311"/>
      <c r="D569" s="1311"/>
      <c r="E569" s="1311"/>
      <c r="F569" s="1311"/>
      <c r="G569" s="1311"/>
      <c r="H569" s="1311"/>
      <c r="I569" s="1311"/>
      <c r="J569" s="1311"/>
      <c r="K569" s="1311"/>
      <c r="P569" s="204"/>
      <c r="Q569" s="1311"/>
      <c r="R569" s="1311"/>
      <c r="S569" s="1311"/>
      <c r="T569" s="1311"/>
      <c r="U569" s="1311"/>
      <c r="V569" s="1311"/>
      <c r="W569" s="1311"/>
      <c r="X569" s="1311"/>
      <c r="Y569" s="1311"/>
      <c r="Z569" s="1311"/>
      <c r="AA569" s="1311"/>
      <c r="AB569" s="1311"/>
      <c r="AC569" s="1311"/>
      <c r="AD569" s="1311"/>
      <c r="AE569" s="1311"/>
      <c r="AF569" s="1311"/>
      <c r="AG569" s="1311"/>
      <c r="AH569" s="1311"/>
      <c r="AI569" s="1311"/>
      <c r="AJ569" s="1311"/>
      <c r="AK569" s="1311"/>
      <c r="AL569" s="1311"/>
      <c r="AM569" s="1311"/>
      <c r="AN569" s="1311"/>
      <c r="AO569" s="1311"/>
      <c r="AP569" s="1311"/>
      <c r="AQ569" s="1311"/>
      <c r="AR569" s="1311"/>
      <c r="AS569" s="1311"/>
      <c r="AT569" s="1311"/>
      <c r="AU569" s="1311"/>
      <c r="AV569" s="1311"/>
      <c r="AW569" s="1311"/>
      <c r="AX569" s="1311"/>
      <c r="AY569" s="1311"/>
      <c r="AZ569" s="1311"/>
      <c r="BA569" s="1311"/>
      <c r="BB569" s="1311"/>
      <c r="BC569" s="1311"/>
      <c r="BD569" s="1311"/>
      <c r="BE569" s="1311"/>
      <c r="BF569" s="1311"/>
      <c r="BG569" s="1311"/>
      <c r="BH569" s="1311"/>
      <c r="BI569" s="1311"/>
      <c r="BJ569" s="1311"/>
      <c r="BK569" s="1311"/>
      <c r="BL569" s="1311"/>
      <c r="BM569" s="1311"/>
      <c r="BN569" s="1311"/>
      <c r="BO569" s="1311"/>
      <c r="BP569" s="1311"/>
      <c r="BQ569" s="1311"/>
      <c r="BR569" s="1311"/>
      <c r="BS569" s="1311"/>
      <c r="BT569" s="1311"/>
      <c r="BU569" s="1311"/>
      <c r="BV569" s="1311"/>
      <c r="BW569" s="1311"/>
      <c r="BX569" s="1311"/>
      <c r="BY569" s="1311"/>
      <c r="BZ569" s="1311"/>
      <c r="CA569" s="1311"/>
      <c r="CB569" s="1311"/>
      <c r="CC569" s="1311"/>
      <c r="CD569" s="1311"/>
      <c r="CE569" s="1311"/>
      <c r="CF569" s="1311"/>
    </row>
    <row r="570" spans="2:84" s="1344" customFormat="1">
      <c r="B570" s="1311"/>
      <c r="C570" s="1311"/>
      <c r="D570" s="1311"/>
      <c r="E570" s="1311"/>
      <c r="F570" s="1311"/>
      <c r="G570" s="1311"/>
      <c r="H570" s="1311"/>
      <c r="I570" s="1311"/>
      <c r="J570" s="1311"/>
      <c r="K570" s="1311"/>
      <c r="P570" s="204"/>
      <c r="Q570" s="1311"/>
      <c r="R570" s="1311"/>
      <c r="S570" s="1311"/>
      <c r="T570" s="1311"/>
      <c r="U570" s="1311"/>
      <c r="V570" s="1311"/>
      <c r="W570" s="1311"/>
      <c r="X570" s="1311"/>
      <c r="Y570" s="1311"/>
      <c r="Z570" s="1311"/>
      <c r="AA570" s="1311"/>
      <c r="AB570" s="1311"/>
      <c r="AC570" s="1311"/>
      <c r="AD570" s="1311"/>
      <c r="AE570" s="1311"/>
      <c r="AF570" s="1311"/>
      <c r="AG570" s="1311"/>
      <c r="AH570" s="1311"/>
      <c r="AI570" s="1311"/>
      <c r="AJ570" s="1311"/>
      <c r="AK570" s="1311"/>
      <c r="AL570" s="1311"/>
      <c r="AM570" s="1311"/>
      <c r="AN570" s="1311"/>
      <c r="AO570" s="1311"/>
      <c r="AP570" s="1311"/>
      <c r="AQ570" s="1311"/>
      <c r="AR570" s="1311"/>
      <c r="AS570" s="1311"/>
      <c r="AT570" s="1311"/>
      <c r="AU570" s="1311"/>
      <c r="AV570" s="1311"/>
      <c r="AW570" s="1311"/>
      <c r="AX570" s="1311"/>
      <c r="AY570" s="1311"/>
      <c r="AZ570" s="1311"/>
      <c r="BA570" s="1311"/>
      <c r="BB570" s="1311"/>
      <c r="BC570" s="1311"/>
      <c r="BD570" s="1311"/>
      <c r="BE570" s="1311"/>
      <c r="BF570" s="1311"/>
      <c r="BG570" s="1311"/>
      <c r="BH570" s="1311"/>
      <c r="BI570" s="1311"/>
      <c r="BJ570" s="1311"/>
      <c r="BK570" s="1311"/>
      <c r="BL570" s="1311"/>
      <c r="BM570" s="1311"/>
      <c r="BN570" s="1311"/>
      <c r="BO570" s="1311"/>
      <c r="BP570" s="1311"/>
      <c r="BQ570" s="1311"/>
      <c r="BR570" s="1311"/>
      <c r="BS570" s="1311"/>
      <c r="BT570" s="1311"/>
      <c r="BU570" s="1311"/>
      <c r="BV570" s="1311"/>
      <c r="BW570" s="1311"/>
      <c r="BX570" s="1311"/>
      <c r="BY570" s="1311"/>
      <c r="BZ570" s="1311"/>
      <c r="CA570" s="1311"/>
      <c r="CB570" s="1311"/>
      <c r="CC570" s="1311"/>
      <c r="CD570" s="1311"/>
      <c r="CE570" s="1311"/>
      <c r="CF570" s="1311"/>
    </row>
    <row r="571" spans="2:84" s="1344" customFormat="1">
      <c r="B571" s="1311"/>
      <c r="C571" s="1311"/>
      <c r="D571" s="1311"/>
      <c r="E571" s="1311"/>
      <c r="F571" s="1311"/>
      <c r="G571" s="1311"/>
      <c r="H571" s="1311"/>
      <c r="I571" s="1311"/>
      <c r="J571" s="1311"/>
      <c r="K571" s="1311"/>
      <c r="P571" s="204"/>
      <c r="Q571" s="1311"/>
      <c r="R571" s="1311"/>
      <c r="S571" s="1311"/>
      <c r="T571" s="1311"/>
      <c r="U571" s="1311"/>
      <c r="V571" s="1311"/>
      <c r="W571" s="1311"/>
      <c r="X571" s="1311"/>
      <c r="Y571" s="1311"/>
      <c r="Z571" s="1311"/>
      <c r="AA571" s="1311"/>
      <c r="AB571" s="1311"/>
      <c r="AC571" s="1311"/>
      <c r="AD571" s="1311"/>
      <c r="AE571" s="1311"/>
      <c r="AF571" s="1311"/>
      <c r="AG571" s="1311"/>
      <c r="AH571" s="1311"/>
      <c r="AI571" s="1311"/>
      <c r="AJ571" s="1311"/>
      <c r="AK571" s="1311"/>
      <c r="AL571" s="1311"/>
      <c r="AM571" s="1311"/>
      <c r="AN571" s="1311"/>
      <c r="AO571" s="1311"/>
      <c r="AP571" s="1311"/>
      <c r="AQ571" s="1311"/>
      <c r="AR571" s="1311"/>
      <c r="AS571" s="1311"/>
      <c r="AT571" s="1311"/>
      <c r="AU571" s="1311"/>
      <c r="AV571" s="1311"/>
      <c r="AW571" s="1311"/>
      <c r="AX571" s="1311"/>
      <c r="AY571" s="1311"/>
      <c r="AZ571" s="1311"/>
      <c r="BA571" s="1311"/>
      <c r="BB571" s="1311"/>
      <c r="BC571" s="1311"/>
      <c r="BD571" s="1311"/>
      <c r="BE571" s="1311"/>
      <c r="BF571" s="1311"/>
      <c r="BG571" s="1311"/>
      <c r="BH571" s="1311"/>
      <c r="BI571" s="1311"/>
      <c r="BJ571" s="1311"/>
      <c r="BK571" s="1311"/>
      <c r="BL571" s="1311"/>
      <c r="BM571" s="1311"/>
      <c r="BN571" s="1311"/>
      <c r="BO571" s="1311"/>
      <c r="BP571" s="1311"/>
      <c r="BQ571" s="1311"/>
      <c r="BR571" s="1311"/>
      <c r="BS571" s="1311"/>
      <c r="BT571" s="1311"/>
      <c r="BU571" s="1311"/>
      <c r="BV571" s="1311"/>
      <c r="BW571" s="1311"/>
      <c r="BX571" s="1311"/>
      <c r="BY571" s="1311"/>
      <c r="BZ571" s="1311"/>
      <c r="CA571" s="1311"/>
      <c r="CB571" s="1311"/>
      <c r="CC571" s="1311"/>
      <c r="CD571" s="1311"/>
      <c r="CE571" s="1311"/>
      <c r="CF571" s="1311"/>
    </row>
    <row r="572" spans="2:84" s="1344" customFormat="1">
      <c r="B572" s="1311"/>
      <c r="C572" s="1311"/>
      <c r="D572" s="1311"/>
      <c r="E572" s="1311"/>
      <c r="F572" s="1311"/>
      <c r="G572" s="1311"/>
      <c r="H572" s="1311"/>
      <c r="I572" s="1311"/>
      <c r="J572" s="1311"/>
      <c r="K572" s="1311"/>
      <c r="P572" s="204"/>
      <c r="Q572" s="1311"/>
      <c r="R572" s="1311"/>
      <c r="S572" s="1311"/>
      <c r="T572" s="1311"/>
      <c r="U572" s="1311"/>
      <c r="V572" s="1311"/>
      <c r="W572" s="1311"/>
      <c r="X572" s="1311"/>
      <c r="Y572" s="1311"/>
      <c r="Z572" s="1311"/>
      <c r="AA572" s="1311"/>
      <c r="AB572" s="1311"/>
      <c r="AC572" s="1311"/>
      <c r="AD572" s="1311"/>
      <c r="AE572" s="1311"/>
      <c r="AF572" s="1311"/>
      <c r="AG572" s="1311"/>
      <c r="AH572" s="1311"/>
      <c r="AI572" s="1311"/>
      <c r="AJ572" s="1311"/>
      <c r="AK572" s="1311"/>
      <c r="AL572" s="1311"/>
      <c r="AM572" s="1311"/>
      <c r="AN572" s="1311"/>
      <c r="AO572" s="1311"/>
      <c r="AP572" s="1311"/>
      <c r="AQ572" s="1311"/>
      <c r="AR572" s="1311"/>
      <c r="AS572" s="1311"/>
      <c r="AT572" s="1311"/>
      <c r="AU572" s="1311"/>
      <c r="AV572" s="1311"/>
      <c r="AW572" s="1311"/>
      <c r="AX572" s="1311"/>
      <c r="AY572" s="1311"/>
      <c r="AZ572" s="1311"/>
      <c r="BA572" s="1311"/>
      <c r="BB572" s="1311"/>
      <c r="BC572" s="1311"/>
      <c r="BD572" s="1311"/>
      <c r="BE572" s="1311"/>
      <c r="BF572" s="1311"/>
      <c r="BG572" s="1311"/>
      <c r="BH572" s="1311"/>
      <c r="BI572" s="1311"/>
      <c r="BJ572" s="1311"/>
      <c r="BK572" s="1311"/>
      <c r="BL572" s="1311"/>
      <c r="BM572" s="1311"/>
      <c r="BN572" s="1311"/>
      <c r="BO572" s="1311"/>
      <c r="BP572" s="1311"/>
      <c r="BQ572" s="1311"/>
      <c r="BR572" s="1311"/>
      <c r="BS572" s="1311"/>
      <c r="BT572" s="1311"/>
      <c r="BU572" s="1311"/>
      <c r="BV572" s="1311"/>
      <c r="BW572" s="1311"/>
      <c r="BX572" s="1311"/>
      <c r="BY572" s="1311"/>
      <c r="BZ572" s="1311"/>
      <c r="CA572" s="1311"/>
      <c r="CB572" s="1311"/>
      <c r="CC572" s="1311"/>
      <c r="CD572" s="1311"/>
      <c r="CE572" s="1311"/>
      <c r="CF572" s="1311"/>
    </row>
    <row r="573" spans="2:84" s="1344" customFormat="1">
      <c r="B573" s="1311"/>
      <c r="C573" s="1311"/>
      <c r="D573" s="1311"/>
      <c r="E573" s="1311"/>
      <c r="F573" s="1311"/>
      <c r="G573" s="1311"/>
      <c r="H573" s="1311"/>
      <c r="I573" s="1311"/>
      <c r="J573" s="1311"/>
      <c r="K573" s="1311"/>
      <c r="P573" s="204"/>
      <c r="Q573" s="1311"/>
      <c r="R573" s="1311"/>
      <c r="S573" s="1311"/>
      <c r="T573" s="1311"/>
      <c r="U573" s="1311"/>
      <c r="V573" s="1311"/>
      <c r="W573" s="1311"/>
      <c r="X573" s="1311"/>
      <c r="Y573" s="1311"/>
      <c r="Z573" s="1311"/>
      <c r="AA573" s="1311"/>
      <c r="AB573" s="1311"/>
      <c r="AC573" s="1311"/>
      <c r="AD573" s="1311"/>
      <c r="AE573" s="1311"/>
      <c r="AF573" s="1311"/>
      <c r="AG573" s="1311"/>
      <c r="AH573" s="1311"/>
      <c r="AI573" s="1311"/>
      <c r="AJ573" s="1311"/>
      <c r="AK573" s="1311"/>
      <c r="AL573" s="1311"/>
      <c r="AM573" s="1311"/>
      <c r="AN573" s="1311"/>
      <c r="AO573" s="1311"/>
      <c r="AP573" s="1311"/>
      <c r="AQ573" s="1311"/>
      <c r="AR573" s="1311"/>
      <c r="AS573" s="1311"/>
      <c r="AT573" s="1311"/>
      <c r="AU573" s="1311"/>
      <c r="AV573" s="1311"/>
      <c r="AW573" s="1311"/>
      <c r="AX573" s="1311"/>
      <c r="AY573" s="1311"/>
      <c r="AZ573" s="1311"/>
      <c r="BA573" s="1311"/>
      <c r="BB573" s="1311"/>
      <c r="BC573" s="1311"/>
      <c r="BD573" s="1311"/>
      <c r="BE573" s="1311"/>
      <c r="BF573" s="1311"/>
      <c r="BG573" s="1311"/>
      <c r="BH573" s="1311"/>
      <c r="BI573" s="1311"/>
      <c r="BJ573" s="1311"/>
      <c r="BK573" s="1311"/>
      <c r="BL573" s="1311"/>
      <c r="BM573" s="1311"/>
      <c r="BN573" s="1311"/>
      <c r="BO573" s="1311"/>
      <c r="BP573" s="1311"/>
      <c r="BQ573" s="1311"/>
      <c r="BR573" s="1311"/>
      <c r="BS573" s="1311"/>
      <c r="BT573" s="1311"/>
      <c r="BU573" s="1311"/>
      <c r="BV573" s="1311"/>
      <c r="BW573" s="1311"/>
      <c r="BX573" s="1311"/>
      <c r="BY573" s="1311"/>
      <c r="BZ573" s="1311"/>
      <c r="CA573" s="1311"/>
      <c r="CB573" s="1311"/>
      <c r="CC573" s="1311"/>
      <c r="CD573" s="1311"/>
      <c r="CE573" s="1311"/>
      <c r="CF573" s="1311"/>
    </row>
    <row r="574" spans="2:84" s="1344" customFormat="1">
      <c r="B574" s="1311"/>
      <c r="C574" s="1311"/>
      <c r="D574" s="1311"/>
      <c r="E574" s="1311"/>
      <c r="F574" s="1311"/>
      <c r="G574" s="1311"/>
      <c r="H574" s="1311"/>
      <c r="I574" s="1311"/>
      <c r="J574" s="1311"/>
      <c r="K574" s="1311"/>
      <c r="P574" s="204"/>
      <c r="Q574" s="1311"/>
      <c r="R574" s="1311"/>
      <c r="S574" s="1311"/>
      <c r="T574" s="1311"/>
      <c r="U574" s="1311"/>
      <c r="V574" s="1311"/>
      <c r="W574" s="1311"/>
      <c r="X574" s="1311"/>
      <c r="Y574" s="1311"/>
      <c r="Z574" s="1311"/>
      <c r="AA574" s="1311"/>
      <c r="AB574" s="1311"/>
      <c r="AC574" s="1311"/>
      <c r="AD574" s="1311"/>
      <c r="AE574" s="1311"/>
      <c r="AF574" s="1311"/>
      <c r="AG574" s="1311"/>
      <c r="AH574" s="1311"/>
      <c r="AI574" s="1311"/>
      <c r="AJ574" s="1311"/>
      <c r="AK574" s="1311"/>
      <c r="AL574" s="1311"/>
      <c r="AM574" s="1311"/>
      <c r="AN574" s="1311"/>
      <c r="AO574" s="1311"/>
      <c r="AP574" s="1311"/>
      <c r="AQ574" s="1311"/>
      <c r="AR574" s="1311"/>
      <c r="AS574" s="1311"/>
      <c r="AT574" s="1311"/>
      <c r="AU574" s="1311"/>
      <c r="AV574" s="1311"/>
      <c r="AW574" s="1311"/>
      <c r="AX574" s="1311"/>
      <c r="AY574" s="1311"/>
      <c r="AZ574" s="1311"/>
      <c r="BA574" s="1311"/>
      <c r="BB574" s="1311"/>
      <c r="BC574" s="1311"/>
      <c r="BD574" s="1311"/>
      <c r="BE574" s="1311"/>
      <c r="BF574" s="1311"/>
      <c r="BG574" s="1311"/>
      <c r="BH574" s="1311"/>
      <c r="BI574" s="1311"/>
      <c r="BJ574" s="1311"/>
      <c r="BK574" s="1311"/>
      <c r="BL574" s="1311"/>
      <c r="BM574" s="1311"/>
      <c r="BN574" s="1311"/>
      <c r="BO574" s="1311"/>
      <c r="BP574" s="1311"/>
      <c r="BQ574" s="1311"/>
      <c r="BR574" s="1311"/>
      <c r="BS574" s="1311"/>
      <c r="BT574" s="1311"/>
      <c r="BU574" s="1311"/>
      <c r="BV574" s="1311"/>
      <c r="BW574" s="1311"/>
      <c r="BX574" s="1311"/>
      <c r="BY574" s="1311"/>
      <c r="BZ574" s="1311"/>
      <c r="CA574" s="1311"/>
      <c r="CB574" s="1311"/>
      <c r="CC574" s="1311"/>
      <c r="CD574" s="1311"/>
      <c r="CE574" s="1311"/>
      <c r="CF574" s="1311"/>
    </row>
    <row r="575" spans="2:84" s="1344" customFormat="1">
      <c r="B575" s="1311"/>
      <c r="C575" s="1311"/>
      <c r="D575" s="1311"/>
      <c r="E575" s="1311"/>
      <c r="F575" s="1311"/>
      <c r="G575" s="1311"/>
      <c r="H575" s="1311"/>
      <c r="I575" s="1311"/>
      <c r="J575" s="1311"/>
      <c r="K575" s="1311"/>
      <c r="P575" s="204"/>
      <c r="Q575" s="1311"/>
      <c r="R575" s="1311"/>
      <c r="S575" s="1311"/>
      <c r="T575" s="1311"/>
      <c r="U575" s="1311"/>
      <c r="V575" s="1311"/>
      <c r="W575" s="1311"/>
      <c r="X575" s="1311"/>
      <c r="Y575" s="1311"/>
      <c r="Z575" s="1311"/>
      <c r="AA575" s="1311"/>
      <c r="AB575" s="1311"/>
      <c r="AC575" s="1311"/>
      <c r="AD575" s="1311"/>
      <c r="AE575" s="1311"/>
      <c r="AF575" s="1311"/>
      <c r="AG575" s="1311"/>
      <c r="AH575" s="1311"/>
      <c r="AI575" s="1311"/>
      <c r="AJ575" s="1311"/>
      <c r="AK575" s="1311"/>
      <c r="AL575" s="1311"/>
      <c r="AM575" s="1311"/>
      <c r="AN575" s="1311"/>
      <c r="AO575" s="1311"/>
      <c r="AP575" s="1311"/>
      <c r="AQ575" s="1311"/>
      <c r="AR575" s="1311"/>
      <c r="AS575" s="1311"/>
      <c r="AT575" s="1311"/>
      <c r="AU575" s="1311"/>
      <c r="AV575" s="1311"/>
      <c r="AW575" s="1311"/>
      <c r="AX575" s="1311"/>
      <c r="AY575" s="1311"/>
      <c r="AZ575" s="1311"/>
      <c r="BA575" s="1311"/>
      <c r="BB575" s="1311"/>
      <c r="BC575" s="1311"/>
      <c r="BD575" s="1311"/>
      <c r="BE575" s="1311"/>
      <c r="BF575" s="1311"/>
      <c r="BG575" s="1311"/>
      <c r="BH575" s="1311"/>
      <c r="BI575" s="1311"/>
      <c r="BJ575" s="1311"/>
      <c r="BK575" s="1311"/>
      <c r="BL575" s="1311"/>
      <c r="BM575" s="1311"/>
      <c r="BN575" s="1311"/>
      <c r="BO575" s="1311"/>
      <c r="BP575" s="1311"/>
      <c r="BQ575" s="1311"/>
      <c r="BR575" s="1311"/>
      <c r="BS575" s="1311"/>
      <c r="BT575" s="1311"/>
      <c r="BU575" s="1311"/>
      <c r="BV575" s="1311"/>
      <c r="BW575" s="1311"/>
      <c r="BX575" s="1311"/>
      <c r="BY575" s="1311"/>
      <c r="BZ575" s="1311"/>
      <c r="CA575" s="1311"/>
      <c r="CB575" s="1311"/>
      <c r="CC575" s="1311"/>
      <c r="CD575" s="1311"/>
      <c r="CE575" s="1311"/>
      <c r="CF575" s="1311"/>
    </row>
    <row r="576" spans="2:84" s="1344" customFormat="1">
      <c r="B576" s="1311"/>
      <c r="C576" s="1311"/>
      <c r="D576" s="1311"/>
      <c r="E576" s="1311"/>
      <c r="F576" s="1311"/>
      <c r="G576" s="1311"/>
      <c r="H576" s="1311"/>
      <c r="I576" s="1311"/>
      <c r="J576" s="1311"/>
      <c r="K576" s="1311"/>
      <c r="P576" s="204"/>
      <c r="Q576" s="1311"/>
      <c r="R576" s="1311"/>
      <c r="S576" s="1311"/>
      <c r="T576" s="1311"/>
      <c r="U576" s="1311"/>
      <c r="V576" s="1311"/>
      <c r="W576" s="1311"/>
      <c r="X576" s="1311"/>
      <c r="Y576" s="1311"/>
      <c r="Z576" s="1311"/>
      <c r="AA576" s="1311"/>
      <c r="AB576" s="1311"/>
      <c r="AC576" s="1311"/>
      <c r="AD576" s="1311"/>
      <c r="AE576" s="1311"/>
      <c r="AF576" s="1311"/>
      <c r="AG576" s="1311"/>
      <c r="AH576" s="1311"/>
      <c r="AI576" s="1311"/>
      <c r="AJ576" s="1311"/>
      <c r="AK576" s="1311"/>
      <c r="AL576" s="1311"/>
      <c r="AM576" s="1311"/>
      <c r="AN576" s="1311"/>
      <c r="AO576" s="1311"/>
      <c r="AP576" s="1311"/>
      <c r="AQ576" s="1311"/>
      <c r="AR576" s="1311"/>
      <c r="AS576" s="1311"/>
      <c r="AT576" s="1311"/>
      <c r="AU576" s="1311"/>
      <c r="AV576" s="1311"/>
      <c r="AW576" s="1311"/>
      <c r="AX576" s="1311"/>
      <c r="AY576" s="1311"/>
      <c r="AZ576" s="1311"/>
      <c r="BA576" s="1311"/>
      <c r="BB576" s="1311"/>
      <c r="BC576" s="1311"/>
      <c r="BD576" s="1311"/>
      <c r="BE576" s="1311"/>
      <c r="BF576" s="1311"/>
      <c r="BG576" s="1311"/>
      <c r="BH576" s="1311"/>
      <c r="BI576" s="1311"/>
      <c r="BJ576" s="1311"/>
      <c r="BK576" s="1311"/>
      <c r="BL576" s="1311"/>
      <c r="BM576" s="1311"/>
      <c r="BN576" s="1311"/>
      <c r="BO576" s="1311"/>
      <c r="BP576" s="1311"/>
      <c r="BQ576" s="1311"/>
      <c r="BR576" s="1311"/>
      <c r="BS576" s="1311"/>
      <c r="BT576" s="1311"/>
      <c r="BU576" s="1311"/>
      <c r="BV576" s="1311"/>
      <c r="BW576" s="1311"/>
      <c r="BX576" s="1311"/>
      <c r="BY576" s="1311"/>
      <c r="BZ576" s="1311"/>
      <c r="CA576" s="1311"/>
      <c r="CB576" s="1311"/>
      <c r="CC576" s="1311"/>
      <c r="CD576" s="1311"/>
      <c r="CE576" s="1311"/>
      <c r="CF576" s="1311"/>
    </row>
    <row r="577" spans="2:84" s="1344" customFormat="1">
      <c r="B577" s="1311"/>
      <c r="C577" s="1311"/>
      <c r="D577" s="1311"/>
      <c r="E577" s="1311"/>
      <c r="F577" s="1311"/>
      <c r="G577" s="1311"/>
      <c r="H577" s="1311"/>
      <c r="I577" s="1311"/>
      <c r="J577" s="1311"/>
      <c r="K577" s="1311"/>
      <c r="P577" s="204"/>
      <c r="Q577" s="1311"/>
      <c r="R577" s="1311"/>
      <c r="S577" s="1311"/>
      <c r="T577" s="1311"/>
      <c r="U577" s="1311"/>
      <c r="V577" s="1311"/>
      <c r="W577" s="1311"/>
      <c r="X577" s="1311"/>
      <c r="Y577" s="1311"/>
      <c r="Z577" s="1311"/>
      <c r="AA577" s="1311"/>
      <c r="AB577" s="1311"/>
      <c r="AC577" s="1311"/>
      <c r="AD577" s="1311"/>
      <c r="AE577" s="1311"/>
      <c r="AF577" s="1311"/>
      <c r="AG577" s="1311"/>
      <c r="AH577" s="1311"/>
      <c r="AI577" s="1311"/>
      <c r="AJ577" s="1311"/>
      <c r="AK577" s="1311"/>
      <c r="AL577" s="1311"/>
      <c r="AM577" s="1311"/>
      <c r="AN577" s="1311"/>
      <c r="AO577" s="1311"/>
      <c r="AP577" s="1311"/>
      <c r="AQ577" s="1311"/>
      <c r="AR577" s="1311"/>
      <c r="AS577" s="1311"/>
      <c r="AT577" s="1311"/>
      <c r="AU577" s="1311"/>
      <c r="AV577" s="1311"/>
      <c r="AW577" s="1311"/>
      <c r="AX577" s="1311"/>
      <c r="AY577" s="1311"/>
      <c r="AZ577" s="1311"/>
      <c r="BA577" s="1311"/>
      <c r="BB577" s="1311"/>
      <c r="BC577" s="1311"/>
      <c r="BD577" s="1311"/>
      <c r="BE577" s="1311"/>
      <c r="BF577" s="1311"/>
      <c r="BG577" s="1311"/>
      <c r="BH577" s="1311"/>
      <c r="BI577" s="1311"/>
      <c r="BJ577" s="1311"/>
      <c r="BK577" s="1311"/>
      <c r="BL577" s="1311"/>
      <c r="BM577" s="1311"/>
      <c r="BN577" s="1311"/>
      <c r="BO577" s="1311"/>
      <c r="BP577" s="1311"/>
      <c r="BQ577" s="1311"/>
      <c r="BR577" s="1311"/>
      <c r="BS577" s="1311"/>
      <c r="BT577" s="1311"/>
      <c r="BU577" s="1311"/>
      <c r="BV577" s="1311"/>
      <c r="BW577" s="1311"/>
      <c r="BX577" s="1311"/>
      <c r="BY577" s="1311"/>
      <c r="BZ577" s="1311"/>
      <c r="CA577" s="1311"/>
      <c r="CB577" s="1311"/>
      <c r="CC577" s="1311"/>
      <c r="CD577" s="1311"/>
      <c r="CE577" s="1311"/>
      <c r="CF577" s="1311"/>
    </row>
    <row r="578" spans="2:84" s="1344" customFormat="1">
      <c r="B578" s="1311"/>
      <c r="C578" s="1311"/>
      <c r="D578" s="1311"/>
      <c r="E578" s="1311"/>
      <c r="F578" s="1311"/>
      <c r="G578" s="1311"/>
      <c r="H578" s="1311"/>
      <c r="I578" s="1311"/>
      <c r="J578" s="1311"/>
      <c r="K578" s="1311"/>
      <c r="P578" s="204"/>
      <c r="Q578" s="1311"/>
      <c r="R578" s="1311"/>
      <c r="S578" s="1311"/>
      <c r="T578" s="1311"/>
      <c r="U578" s="1311"/>
      <c r="V578" s="1311"/>
      <c r="W578" s="1311"/>
      <c r="X578" s="1311"/>
      <c r="Y578" s="1311"/>
      <c r="Z578" s="1311"/>
      <c r="AA578" s="1311"/>
      <c r="AB578" s="1311"/>
      <c r="AC578" s="1311"/>
      <c r="AD578" s="1311"/>
      <c r="AE578" s="1311"/>
      <c r="AF578" s="1311"/>
      <c r="AG578" s="1311"/>
      <c r="AH578" s="1311"/>
      <c r="AI578" s="1311"/>
      <c r="AJ578" s="1311"/>
      <c r="AK578" s="1311"/>
      <c r="AL578" s="1311"/>
      <c r="AM578" s="1311"/>
      <c r="AN578" s="1311"/>
      <c r="AO578" s="1311"/>
      <c r="AP578" s="1311"/>
      <c r="AQ578" s="1311"/>
      <c r="AR578" s="1311"/>
      <c r="AS578" s="1311"/>
      <c r="AT578" s="1311"/>
      <c r="AU578" s="1311"/>
      <c r="AV578" s="1311"/>
      <c r="AW578" s="1311"/>
      <c r="AX578" s="1311"/>
      <c r="AY578" s="1311"/>
      <c r="AZ578" s="1311"/>
      <c r="BA578" s="1311"/>
      <c r="BB578" s="1311"/>
      <c r="BC578" s="1311"/>
      <c r="BD578" s="1311"/>
      <c r="BE578" s="1311"/>
      <c r="BF578" s="1311"/>
      <c r="BG578" s="1311"/>
      <c r="BH578" s="1311"/>
      <c r="BI578" s="1311"/>
      <c r="BJ578" s="1311"/>
      <c r="BK578" s="1311"/>
      <c r="BL578" s="1311"/>
      <c r="BM578" s="1311"/>
      <c r="BN578" s="1311"/>
      <c r="BO578" s="1311"/>
      <c r="BP578" s="1311"/>
      <c r="BQ578" s="1311"/>
      <c r="BR578" s="1311"/>
      <c r="BS578" s="1311"/>
      <c r="BT578" s="1311"/>
      <c r="BU578" s="1311"/>
      <c r="BV578" s="1311"/>
      <c r="BW578" s="1311"/>
      <c r="BX578" s="1311"/>
      <c r="BY578" s="1311"/>
      <c r="BZ578" s="1311"/>
      <c r="CA578" s="1311"/>
      <c r="CB578" s="1311"/>
      <c r="CC578" s="1311"/>
      <c r="CD578" s="1311"/>
      <c r="CE578" s="1311"/>
      <c r="CF578" s="1311"/>
    </row>
    <row r="579" spans="2:84" s="1344" customFormat="1">
      <c r="B579" s="1311"/>
      <c r="C579" s="1311"/>
      <c r="D579" s="1311"/>
      <c r="E579" s="1311"/>
      <c r="F579" s="1311"/>
      <c r="G579" s="1311"/>
      <c r="H579" s="1311"/>
      <c r="I579" s="1311"/>
      <c r="J579" s="1311"/>
      <c r="K579" s="1311"/>
      <c r="P579" s="204"/>
      <c r="Q579" s="1311"/>
      <c r="R579" s="1311"/>
      <c r="S579" s="1311"/>
      <c r="T579" s="1311"/>
      <c r="U579" s="1311"/>
      <c r="V579" s="1311"/>
      <c r="W579" s="1311"/>
      <c r="X579" s="1311"/>
      <c r="Y579" s="1311"/>
      <c r="Z579" s="1311"/>
      <c r="AA579" s="1311"/>
      <c r="AB579" s="1311"/>
      <c r="AC579" s="1311"/>
      <c r="AD579" s="1311"/>
      <c r="AE579" s="1311"/>
      <c r="AF579" s="1311"/>
      <c r="AG579" s="1311"/>
      <c r="AH579" s="1311"/>
      <c r="AI579" s="1311"/>
      <c r="AJ579" s="1311"/>
      <c r="AK579" s="1311"/>
      <c r="AL579" s="1311"/>
      <c r="AM579" s="1311"/>
      <c r="AN579" s="1311"/>
      <c r="AO579" s="1311"/>
      <c r="AP579" s="1311"/>
      <c r="AQ579" s="1311"/>
      <c r="AR579" s="1311"/>
      <c r="AS579" s="1311"/>
      <c r="AT579" s="1311"/>
      <c r="AU579" s="1311"/>
      <c r="AV579" s="1311"/>
      <c r="AW579" s="1311"/>
      <c r="AX579" s="1311"/>
      <c r="AY579" s="1311"/>
      <c r="AZ579" s="1311"/>
      <c r="BA579" s="1311"/>
      <c r="BB579" s="1311"/>
      <c r="BC579" s="1311"/>
      <c r="BD579" s="1311"/>
      <c r="BE579" s="1311"/>
      <c r="BF579" s="1311"/>
      <c r="BG579" s="1311"/>
      <c r="BH579" s="1311"/>
      <c r="BI579" s="1311"/>
      <c r="BJ579" s="1311"/>
      <c r="BK579" s="1311"/>
      <c r="BL579" s="1311"/>
      <c r="BM579" s="1311"/>
      <c r="BN579" s="1311"/>
      <c r="BO579" s="1311"/>
      <c r="BP579" s="1311"/>
      <c r="BQ579" s="1311"/>
      <c r="BR579" s="1311"/>
      <c r="BS579" s="1311"/>
      <c r="BT579" s="1311"/>
      <c r="BU579" s="1311"/>
      <c r="BV579" s="1311"/>
      <c r="BW579" s="1311"/>
      <c r="BX579" s="1311"/>
      <c r="BY579" s="1311"/>
      <c r="BZ579" s="1311"/>
      <c r="CA579" s="1311"/>
      <c r="CB579" s="1311"/>
      <c r="CC579" s="1311"/>
      <c r="CD579" s="1311"/>
      <c r="CE579" s="1311"/>
      <c r="CF579" s="1311"/>
    </row>
    <row r="580" spans="2:84" s="1344" customFormat="1">
      <c r="B580" s="1311"/>
      <c r="C580" s="1311"/>
      <c r="D580" s="1311"/>
      <c r="E580" s="1311"/>
      <c r="F580" s="1311"/>
      <c r="G580" s="1311"/>
      <c r="H580" s="1311"/>
      <c r="I580" s="1311"/>
      <c r="J580" s="1311"/>
      <c r="K580" s="1311"/>
      <c r="P580" s="204"/>
      <c r="Q580" s="1311"/>
      <c r="R580" s="1311"/>
      <c r="S580" s="1311"/>
      <c r="T580" s="1311"/>
      <c r="U580" s="1311"/>
      <c r="V580" s="1311"/>
      <c r="W580" s="1311"/>
      <c r="X580" s="1311"/>
      <c r="Y580" s="1311"/>
      <c r="Z580" s="1311"/>
      <c r="AA580" s="1311"/>
      <c r="AB580" s="1311"/>
      <c r="AC580" s="1311"/>
      <c r="AD580" s="1311"/>
      <c r="AE580" s="1311"/>
      <c r="AF580" s="1311"/>
      <c r="AG580" s="1311"/>
      <c r="AH580" s="1311"/>
      <c r="AI580" s="1311"/>
      <c r="AJ580" s="1311"/>
      <c r="AK580" s="1311"/>
      <c r="AL580" s="1311"/>
      <c r="AM580" s="1311"/>
      <c r="AN580" s="1311"/>
      <c r="AO580" s="1311"/>
      <c r="AP580" s="1311"/>
      <c r="AQ580" s="1311"/>
      <c r="AR580" s="1311"/>
      <c r="AS580" s="1311"/>
      <c r="AT580" s="1311"/>
      <c r="AU580" s="1311"/>
      <c r="AV580" s="1311"/>
      <c r="AW580" s="1311"/>
      <c r="AX580" s="1311"/>
      <c r="AY580" s="1311"/>
      <c r="AZ580" s="1311"/>
      <c r="BA580" s="1311"/>
      <c r="BB580" s="1311"/>
      <c r="BC580" s="1311"/>
      <c r="BD580" s="1311"/>
      <c r="BE580" s="1311"/>
      <c r="BF580" s="1311"/>
      <c r="BG580" s="1311"/>
      <c r="BH580" s="1311"/>
      <c r="BI580" s="1311"/>
      <c r="BJ580" s="1311"/>
      <c r="BK580" s="1311"/>
      <c r="BL580" s="1311"/>
      <c r="BM580" s="1311"/>
      <c r="BN580" s="1311"/>
      <c r="BO580" s="1311"/>
      <c r="BP580" s="1311"/>
      <c r="BQ580" s="1311"/>
      <c r="BR580" s="1311"/>
      <c r="BS580" s="1311"/>
      <c r="BT580" s="1311"/>
      <c r="BU580" s="1311"/>
      <c r="BV580" s="1311"/>
      <c r="BW580" s="1311"/>
      <c r="BX580" s="1311"/>
      <c r="BY580" s="1311"/>
      <c r="BZ580" s="1311"/>
      <c r="CA580" s="1311"/>
      <c r="CB580" s="1311"/>
      <c r="CC580" s="1311"/>
      <c r="CD580" s="1311"/>
      <c r="CE580" s="1311"/>
      <c r="CF580" s="1311"/>
    </row>
    <row r="581" spans="2:84" s="1344" customFormat="1">
      <c r="B581" s="1311"/>
      <c r="C581" s="1311"/>
      <c r="D581" s="1311"/>
      <c r="E581" s="1311"/>
      <c r="F581" s="1311"/>
      <c r="G581" s="1311"/>
      <c r="H581" s="1311"/>
      <c r="I581" s="1311"/>
      <c r="J581" s="1311"/>
      <c r="K581" s="1311"/>
      <c r="P581" s="204"/>
      <c r="Q581" s="1311"/>
      <c r="R581" s="1311"/>
      <c r="S581" s="1311"/>
      <c r="T581" s="1311"/>
      <c r="U581" s="1311"/>
      <c r="V581" s="1311"/>
      <c r="W581" s="1311"/>
      <c r="X581" s="1311"/>
      <c r="Y581" s="1311"/>
      <c r="Z581" s="1311"/>
      <c r="AA581" s="1311"/>
      <c r="AB581" s="1311"/>
      <c r="AC581" s="1311"/>
      <c r="AD581" s="1311"/>
      <c r="AE581" s="1311"/>
      <c r="AF581" s="1311"/>
      <c r="AG581" s="1311"/>
      <c r="AH581" s="1311"/>
      <c r="AI581" s="1311"/>
      <c r="AJ581" s="1311"/>
      <c r="AK581" s="1311"/>
      <c r="AL581" s="1311"/>
      <c r="AM581" s="1311"/>
      <c r="AN581" s="1311"/>
      <c r="AO581" s="1311"/>
      <c r="AP581" s="1311"/>
      <c r="AQ581" s="1311"/>
      <c r="AR581" s="1311"/>
      <c r="AS581" s="1311"/>
      <c r="AT581" s="1311"/>
      <c r="AU581" s="1311"/>
      <c r="AV581" s="1311"/>
      <c r="AW581" s="1311"/>
      <c r="AX581" s="1311"/>
      <c r="AY581" s="1311"/>
      <c r="AZ581" s="1311"/>
      <c r="BA581" s="1311"/>
      <c r="BB581" s="1311"/>
      <c r="BC581" s="1311"/>
      <c r="BD581" s="1311"/>
      <c r="BE581" s="1311"/>
      <c r="BF581" s="1311"/>
      <c r="BG581" s="1311"/>
      <c r="BH581" s="1311"/>
      <c r="BI581" s="1311"/>
      <c r="BJ581" s="1311"/>
      <c r="BK581" s="1311"/>
      <c r="BL581" s="1311"/>
      <c r="BM581" s="1311"/>
      <c r="BN581" s="1311"/>
      <c r="BO581" s="1311"/>
      <c r="BP581" s="1311"/>
      <c r="BQ581" s="1311"/>
      <c r="BR581" s="1311"/>
      <c r="BS581" s="1311"/>
      <c r="BT581" s="1311"/>
      <c r="BU581" s="1311"/>
      <c r="BV581" s="1311"/>
      <c r="BW581" s="1311"/>
      <c r="BX581" s="1311"/>
      <c r="BY581" s="1311"/>
      <c r="BZ581" s="1311"/>
      <c r="CA581" s="1311"/>
      <c r="CB581" s="1311"/>
      <c r="CC581" s="1311"/>
      <c r="CD581" s="1311"/>
      <c r="CE581" s="1311"/>
      <c r="CF581" s="1311"/>
    </row>
    <row r="582" spans="2:84" s="1344" customFormat="1">
      <c r="B582" s="1311"/>
      <c r="C582" s="1311"/>
      <c r="D582" s="1311"/>
      <c r="E582" s="1311"/>
      <c r="F582" s="1311"/>
      <c r="G582" s="1311"/>
      <c r="H582" s="1311"/>
      <c r="I582" s="1311"/>
      <c r="J582" s="1311"/>
      <c r="K582" s="1311"/>
      <c r="P582" s="204"/>
      <c r="Q582" s="1311"/>
      <c r="R582" s="1311"/>
      <c r="S582" s="1311"/>
      <c r="T582" s="1311"/>
      <c r="U582" s="1311"/>
      <c r="V582" s="1311"/>
      <c r="W582" s="1311"/>
      <c r="X582" s="1311"/>
      <c r="Y582" s="1311"/>
      <c r="Z582" s="1311"/>
      <c r="AA582" s="1311"/>
      <c r="AB582" s="1311"/>
      <c r="AC582" s="1311"/>
      <c r="AD582" s="1311"/>
      <c r="AE582" s="1311"/>
      <c r="AF582" s="1311"/>
      <c r="AG582" s="1311"/>
      <c r="AH582" s="1311"/>
      <c r="AI582" s="1311"/>
      <c r="AJ582" s="1311"/>
      <c r="AK582" s="1311"/>
      <c r="AL582" s="1311"/>
      <c r="AM582" s="1311"/>
      <c r="AN582" s="1311"/>
      <c r="AO582" s="1311"/>
      <c r="AP582" s="1311"/>
      <c r="AQ582" s="1311"/>
      <c r="AR582" s="1311"/>
      <c r="AS582" s="1311"/>
      <c r="AT582" s="1311"/>
      <c r="AU582" s="1311"/>
      <c r="AV582" s="1311"/>
      <c r="AW582" s="1311"/>
      <c r="AX582" s="1311"/>
      <c r="AY582" s="1311"/>
      <c r="AZ582" s="1311"/>
      <c r="BA582" s="1311"/>
      <c r="BB582" s="1311"/>
      <c r="BC582" s="1311"/>
      <c r="BD582" s="1311"/>
      <c r="BE582" s="1311"/>
      <c r="BF582" s="1311"/>
      <c r="BG582" s="1311"/>
      <c r="BH582" s="1311"/>
      <c r="BI582" s="1311"/>
      <c r="BJ582" s="1311"/>
      <c r="BK582" s="1311"/>
      <c r="BL582" s="1311"/>
      <c r="BM582" s="1311"/>
      <c r="BN582" s="1311"/>
      <c r="BO582" s="1311"/>
      <c r="BP582" s="1311"/>
      <c r="BQ582" s="1311"/>
      <c r="BR582" s="1311"/>
      <c r="BS582" s="1311"/>
      <c r="BT582" s="1311"/>
      <c r="BU582" s="1311"/>
      <c r="BV582" s="1311"/>
      <c r="BW582" s="1311"/>
      <c r="BX582" s="1311"/>
      <c r="BY582" s="1311"/>
      <c r="BZ582" s="1311"/>
      <c r="CA582" s="1311"/>
      <c r="CB582" s="1311"/>
      <c r="CC582" s="1311"/>
      <c r="CD582" s="1311"/>
      <c r="CE582" s="1311"/>
      <c r="CF582" s="1311"/>
    </row>
    <row r="583" spans="2:84" s="1344" customFormat="1">
      <c r="B583" s="1311"/>
      <c r="C583" s="1311"/>
      <c r="D583" s="1311"/>
      <c r="E583" s="1311"/>
      <c r="F583" s="1311"/>
      <c r="G583" s="1311"/>
      <c r="H583" s="1311"/>
      <c r="I583" s="1311"/>
      <c r="J583" s="1311"/>
      <c r="K583" s="1311"/>
      <c r="P583" s="204"/>
      <c r="Q583" s="1311"/>
      <c r="R583" s="1311"/>
      <c r="S583" s="1311"/>
      <c r="T583" s="1311"/>
      <c r="U583" s="1311"/>
      <c r="V583" s="1311"/>
      <c r="W583" s="1311"/>
      <c r="X583" s="1311"/>
      <c r="Y583" s="1311"/>
      <c r="Z583" s="1311"/>
      <c r="AA583" s="1311"/>
      <c r="AB583" s="1311"/>
      <c r="AC583" s="1311"/>
      <c r="AD583" s="1311"/>
      <c r="AE583" s="1311"/>
      <c r="AF583" s="1311"/>
      <c r="AG583" s="1311"/>
      <c r="AH583" s="1311"/>
      <c r="AI583" s="1311"/>
      <c r="AJ583" s="1311"/>
      <c r="AK583" s="1311"/>
      <c r="AL583" s="1311"/>
      <c r="AM583" s="1311"/>
      <c r="AN583" s="1311"/>
      <c r="AO583" s="1311"/>
      <c r="AP583" s="1311"/>
      <c r="AQ583" s="1311"/>
      <c r="AR583" s="1311"/>
      <c r="AS583" s="1311"/>
      <c r="AT583" s="1311"/>
      <c r="AU583" s="1311"/>
      <c r="AV583" s="1311"/>
      <c r="AW583" s="1311"/>
      <c r="AX583" s="1311"/>
      <c r="AY583" s="1311"/>
      <c r="AZ583" s="1311"/>
      <c r="BA583" s="1311"/>
      <c r="BB583" s="1311"/>
      <c r="BC583" s="1311"/>
      <c r="BD583" s="1311"/>
      <c r="BE583" s="1311"/>
      <c r="BF583" s="1311"/>
      <c r="BG583" s="1311"/>
      <c r="BH583" s="1311"/>
      <c r="BI583" s="1311"/>
      <c r="BJ583" s="1311"/>
      <c r="BK583" s="1311"/>
      <c r="BL583" s="1311"/>
      <c r="BM583" s="1311"/>
      <c r="BN583" s="1311"/>
      <c r="BO583" s="1311"/>
      <c r="BP583" s="1311"/>
      <c r="BQ583" s="1311"/>
      <c r="BR583" s="1311"/>
      <c r="BS583" s="1311"/>
      <c r="BT583" s="1311"/>
      <c r="BU583" s="1311"/>
      <c r="BV583" s="1311"/>
      <c r="BW583" s="1311"/>
      <c r="BX583" s="1311"/>
      <c r="BY583" s="1311"/>
      <c r="BZ583" s="1311"/>
      <c r="CA583" s="1311"/>
      <c r="CB583" s="1311"/>
      <c r="CC583" s="1311"/>
      <c r="CD583" s="1311"/>
      <c r="CE583" s="1311"/>
      <c r="CF583" s="1311"/>
    </row>
    <row r="584" spans="2:84" s="1344" customFormat="1">
      <c r="B584" s="1311"/>
      <c r="C584" s="1311"/>
      <c r="D584" s="1311"/>
      <c r="E584" s="1311"/>
      <c r="F584" s="1311"/>
      <c r="G584" s="1311"/>
      <c r="H584" s="1311"/>
      <c r="I584" s="1311"/>
      <c r="J584" s="1311"/>
      <c r="K584" s="1311"/>
      <c r="P584" s="204"/>
      <c r="Q584" s="1311"/>
      <c r="R584" s="1311"/>
      <c r="S584" s="1311"/>
      <c r="T584" s="1311"/>
      <c r="U584" s="1311"/>
      <c r="V584" s="1311"/>
      <c r="W584" s="1311"/>
      <c r="X584" s="1311"/>
      <c r="Y584" s="1311"/>
      <c r="Z584" s="1311"/>
      <c r="AA584" s="1311"/>
      <c r="AB584" s="1311"/>
      <c r="AC584" s="1311"/>
      <c r="AD584" s="1311"/>
      <c r="AE584" s="1311"/>
      <c r="AF584" s="1311"/>
      <c r="AG584" s="1311"/>
      <c r="AH584" s="1311"/>
      <c r="AI584" s="1311"/>
      <c r="AJ584" s="1311"/>
      <c r="AK584" s="1311"/>
      <c r="AL584" s="1311"/>
      <c r="AM584" s="1311"/>
      <c r="AN584" s="1311"/>
      <c r="AO584" s="1311"/>
      <c r="AP584" s="1311"/>
      <c r="AQ584" s="1311"/>
      <c r="AR584" s="1311"/>
      <c r="AS584" s="1311"/>
      <c r="AT584" s="1311"/>
      <c r="AU584" s="1311"/>
      <c r="AV584" s="1311"/>
      <c r="AW584" s="1311"/>
      <c r="AX584" s="1311"/>
      <c r="AY584" s="1311"/>
      <c r="AZ584" s="1311"/>
      <c r="BA584" s="1311"/>
      <c r="BB584" s="1311"/>
      <c r="BC584" s="1311"/>
      <c r="BD584" s="1311"/>
      <c r="BE584" s="1311"/>
      <c r="BF584" s="1311"/>
      <c r="BG584" s="1311"/>
      <c r="BH584" s="1311"/>
      <c r="BI584" s="1311"/>
      <c r="BJ584" s="1311"/>
      <c r="BK584" s="1311"/>
      <c r="BL584" s="1311"/>
      <c r="BM584" s="1311"/>
      <c r="BN584" s="1311"/>
      <c r="BO584" s="1311"/>
      <c r="BP584" s="1311"/>
      <c r="BQ584" s="1311"/>
      <c r="BR584" s="1311"/>
      <c r="BS584" s="1311"/>
      <c r="BT584" s="1311"/>
      <c r="BU584" s="1311"/>
      <c r="BV584" s="1311"/>
      <c r="BW584" s="1311"/>
      <c r="BX584" s="1311"/>
      <c r="BY584" s="1311"/>
      <c r="BZ584" s="1311"/>
      <c r="CA584" s="1311"/>
      <c r="CB584" s="1311"/>
      <c r="CC584" s="1311"/>
      <c r="CD584" s="1311"/>
      <c r="CE584" s="1311"/>
      <c r="CF584" s="1311"/>
    </row>
    <row r="585" spans="2:84" s="1344" customFormat="1">
      <c r="B585" s="1311"/>
      <c r="C585" s="1311"/>
      <c r="D585" s="1311"/>
      <c r="E585" s="1311"/>
      <c r="F585" s="1311"/>
      <c r="G585" s="1311"/>
      <c r="H585" s="1311"/>
      <c r="I585" s="1311"/>
      <c r="J585" s="1311"/>
      <c r="K585" s="1311"/>
      <c r="P585" s="204"/>
      <c r="Q585" s="1311"/>
      <c r="R585" s="1311"/>
      <c r="S585" s="1311"/>
      <c r="T585" s="1311"/>
      <c r="U585" s="1311"/>
      <c r="V585" s="1311"/>
      <c r="W585" s="1311"/>
      <c r="X585" s="1311"/>
      <c r="Y585" s="1311"/>
      <c r="Z585" s="1311"/>
      <c r="AA585" s="1311"/>
      <c r="AB585" s="1311"/>
      <c r="AC585" s="1311"/>
      <c r="AD585" s="1311"/>
      <c r="AE585" s="1311"/>
      <c r="AF585" s="1311"/>
      <c r="AG585" s="1311"/>
      <c r="AH585" s="1311"/>
      <c r="AI585" s="1311"/>
      <c r="AJ585" s="1311"/>
      <c r="AK585" s="1311"/>
      <c r="AL585" s="1311"/>
      <c r="AM585" s="1311"/>
      <c r="AN585" s="1311"/>
      <c r="AO585" s="1311"/>
      <c r="AP585" s="1311"/>
      <c r="AQ585" s="1311"/>
      <c r="AR585" s="1311"/>
      <c r="AS585" s="1311"/>
      <c r="AT585" s="1311"/>
      <c r="AU585" s="1311"/>
      <c r="AV585" s="1311"/>
      <c r="AW585" s="1311"/>
      <c r="AX585" s="1311"/>
      <c r="AY585" s="1311"/>
      <c r="AZ585" s="1311"/>
      <c r="BA585" s="1311"/>
      <c r="BB585" s="1311"/>
      <c r="BC585" s="1311"/>
      <c r="BD585" s="1311"/>
      <c r="BE585" s="1311"/>
      <c r="BF585" s="1311"/>
      <c r="BG585" s="1311"/>
      <c r="BH585" s="1311"/>
      <c r="BI585" s="1311"/>
      <c r="BJ585" s="1311"/>
      <c r="BK585" s="1311"/>
      <c r="BL585" s="1311"/>
      <c r="BM585" s="1311"/>
      <c r="BN585" s="1311"/>
      <c r="BO585" s="1311"/>
      <c r="BP585" s="1311"/>
      <c r="BQ585" s="1311"/>
      <c r="BR585" s="1311"/>
      <c r="BS585" s="1311"/>
      <c r="BT585" s="1311"/>
      <c r="BU585" s="1311"/>
      <c r="BV585" s="1311"/>
      <c r="BW585" s="1311"/>
      <c r="BX585" s="1311"/>
      <c r="BY585" s="1311"/>
      <c r="BZ585" s="1311"/>
      <c r="CA585" s="1311"/>
      <c r="CB585" s="1311"/>
      <c r="CC585" s="1311"/>
      <c r="CD585" s="1311"/>
      <c r="CE585" s="1311"/>
      <c r="CF585" s="1311"/>
    </row>
    <row r="586" spans="2:84" s="1344" customFormat="1">
      <c r="B586" s="1311"/>
      <c r="C586" s="1311"/>
      <c r="D586" s="1311"/>
      <c r="E586" s="1311"/>
      <c r="F586" s="1311"/>
      <c r="G586" s="1311"/>
      <c r="H586" s="1311"/>
      <c r="I586" s="1311"/>
      <c r="J586" s="1311"/>
      <c r="K586" s="1311"/>
      <c r="P586" s="204"/>
      <c r="Q586" s="1311"/>
      <c r="R586" s="1311"/>
      <c r="S586" s="1311"/>
      <c r="T586" s="1311"/>
      <c r="U586" s="1311"/>
      <c r="V586" s="1311"/>
      <c r="W586" s="1311"/>
      <c r="X586" s="1311"/>
      <c r="Y586" s="1311"/>
      <c r="Z586" s="1311"/>
      <c r="AA586" s="1311"/>
      <c r="AB586" s="1311"/>
      <c r="AC586" s="1311"/>
      <c r="AD586" s="1311"/>
      <c r="AE586" s="1311"/>
      <c r="AF586" s="1311"/>
      <c r="AG586" s="1311"/>
      <c r="AH586" s="1311"/>
      <c r="AI586" s="1311"/>
      <c r="AJ586" s="1311"/>
      <c r="AK586" s="1311"/>
      <c r="AL586" s="1311"/>
      <c r="AM586" s="1311"/>
      <c r="AN586" s="1311"/>
      <c r="AO586" s="1311"/>
      <c r="AP586" s="1311"/>
      <c r="AQ586" s="1311"/>
      <c r="AR586" s="1311"/>
      <c r="AS586" s="1311"/>
      <c r="AT586" s="1311"/>
      <c r="AU586" s="1311"/>
      <c r="AV586" s="1311"/>
      <c r="AW586" s="1311"/>
      <c r="AX586" s="1311"/>
      <c r="AY586" s="1311"/>
      <c r="AZ586" s="1311"/>
      <c r="BA586" s="1311"/>
      <c r="BB586" s="1311"/>
      <c r="BC586" s="1311"/>
      <c r="BD586" s="1311"/>
      <c r="BE586" s="1311"/>
      <c r="BF586" s="1311"/>
      <c r="BG586" s="1311"/>
      <c r="BH586" s="1311"/>
      <c r="BI586" s="1311"/>
      <c r="BJ586" s="1311"/>
      <c r="BK586" s="1311"/>
      <c r="BL586" s="1311"/>
      <c r="BM586" s="1311"/>
      <c r="BN586" s="1311"/>
      <c r="BO586" s="1311"/>
      <c r="BP586" s="1311"/>
      <c r="BQ586" s="1311"/>
      <c r="BR586" s="1311"/>
      <c r="BS586" s="1311"/>
      <c r="BT586" s="1311"/>
      <c r="BU586" s="1311"/>
      <c r="BV586" s="1311"/>
      <c r="BW586" s="1311"/>
      <c r="BX586" s="1311"/>
      <c r="BY586" s="1311"/>
      <c r="BZ586" s="1311"/>
      <c r="CA586" s="1311"/>
      <c r="CB586" s="1311"/>
      <c r="CC586" s="1311"/>
      <c r="CD586" s="1311"/>
      <c r="CE586" s="1311"/>
      <c r="CF586" s="1311"/>
    </row>
    <row r="587" spans="2:84" s="1344" customFormat="1">
      <c r="B587" s="1311"/>
      <c r="C587" s="1311"/>
      <c r="D587" s="1311"/>
      <c r="E587" s="1311"/>
      <c r="F587" s="1311"/>
      <c r="G587" s="1311"/>
      <c r="H587" s="1311"/>
      <c r="I587" s="1311"/>
      <c r="J587" s="1311"/>
      <c r="K587" s="1311"/>
      <c r="P587" s="204"/>
      <c r="Q587" s="1311"/>
      <c r="R587" s="1311"/>
      <c r="S587" s="1311"/>
      <c r="T587" s="1311"/>
      <c r="U587" s="1311"/>
      <c r="V587" s="1311"/>
      <c r="W587" s="1311"/>
      <c r="X587" s="1311"/>
      <c r="Y587" s="1311"/>
      <c r="Z587" s="1311"/>
      <c r="AA587" s="1311"/>
      <c r="AB587" s="1311"/>
      <c r="AC587" s="1311"/>
      <c r="AD587" s="1311"/>
      <c r="AE587" s="1311"/>
      <c r="AF587" s="1311"/>
      <c r="AG587" s="1311"/>
      <c r="AH587" s="1311"/>
      <c r="AI587" s="1311"/>
      <c r="AJ587" s="1311"/>
      <c r="AK587" s="1311"/>
      <c r="AL587" s="1311"/>
      <c r="AM587" s="1311"/>
      <c r="AN587" s="1311"/>
      <c r="AO587" s="1311"/>
      <c r="AP587" s="1311"/>
      <c r="AQ587" s="1311"/>
      <c r="AR587" s="1311"/>
      <c r="AS587" s="1311"/>
      <c r="AT587" s="1311"/>
      <c r="AU587" s="1311"/>
      <c r="AV587" s="1311"/>
      <c r="AW587" s="1311"/>
      <c r="AX587" s="1311"/>
      <c r="AY587" s="1311"/>
      <c r="AZ587" s="1311"/>
      <c r="BA587" s="1311"/>
      <c r="BB587" s="1311"/>
      <c r="BC587" s="1311"/>
      <c r="BD587" s="1311"/>
      <c r="BE587" s="1311"/>
      <c r="BF587" s="1311"/>
      <c r="BG587" s="1311"/>
      <c r="BH587" s="1311"/>
      <c r="BI587" s="1311"/>
      <c r="BJ587" s="1311"/>
      <c r="BK587" s="1311"/>
      <c r="BL587" s="1311"/>
      <c r="BM587" s="1311"/>
      <c r="BN587" s="1311"/>
      <c r="BO587" s="1311"/>
      <c r="BP587" s="1311"/>
      <c r="BQ587" s="1311"/>
      <c r="BR587" s="1311"/>
      <c r="BS587" s="1311"/>
      <c r="BT587" s="1311"/>
      <c r="BU587" s="1311"/>
      <c r="BV587" s="1311"/>
      <c r="BW587" s="1311"/>
      <c r="BX587" s="1311"/>
      <c r="BY587" s="1311"/>
      <c r="BZ587" s="1311"/>
      <c r="CA587" s="1311"/>
      <c r="CB587" s="1311"/>
      <c r="CC587" s="1311"/>
      <c r="CD587" s="1311"/>
      <c r="CE587" s="1311"/>
      <c r="CF587" s="1311"/>
    </row>
    <row r="588" spans="2:84" s="1344" customFormat="1">
      <c r="B588" s="1311"/>
      <c r="C588" s="1311"/>
      <c r="D588" s="1311"/>
      <c r="E588" s="1311"/>
      <c r="F588" s="1311"/>
      <c r="G588" s="1311"/>
      <c r="H588" s="1311"/>
      <c r="I588" s="1311"/>
      <c r="J588" s="1311"/>
      <c r="K588" s="1311"/>
      <c r="P588" s="204"/>
      <c r="Q588" s="1311"/>
      <c r="R588" s="1311"/>
      <c r="S588" s="1311"/>
      <c r="T588" s="1311"/>
      <c r="U588" s="1311"/>
      <c r="V588" s="1311"/>
      <c r="W588" s="1311"/>
      <c r="X588" s="1311"/>
      <c r="Y588" s="1311"/>
      <c r="Z588" s="1311"/>
      <c r="AA588" s="1311"/>
      <c r="AB588" s="1311"/>
      <c r="AC588" s="1311"/>
      <c r="AD588" s="1311"/>
      <c r="AE588" s="1311"/>
      <c r="AF588" s="1311"/>
      <c r="AG588" s="1311"/>
      <c r="AH588" s="1311"/>
      <c r="AI588" s="1311"/>
      <c r="AJ588" s="1311"/>
      <c r="AK588" s="1311"/>
      <c r="AL588" s="1311"/>
      <c r="AM588" s="1311"/>
      <c r="AN588" s="1311"/>
      <c r="AO588" s="1311"/>
      <c r="AP588" s="1311"/>
      <c r="AQ588" s="1311"/>
      <c r="AR588" s="1311"/>
      <c r="AS588" s="1311"/>
      <c r="AT588" s="1311"/>
      <c r="AU588" s="1311"/>
      <c r="AV588" s="1311"/>
      <c r="AW588" s="1311"/>
      <c r="AX588" s="1311"/>
      <c r="AY588" s="1311"/>
      <c r="AZ588" s="1311"/>
      <c r="BA588" s="1311"/>
      <c r="BB588" s="1311"/>
      <c r="BC588" s="1311"/>
      <c r="BD588" s="1311"/>
      <c r="BE588" s="1311"/>
      <c r="BF588" s="1311"/>
      <c r="BG588" s="1311"/>
      <c r="BH588" s="1311"/>
      <c r="BI588" s="1311"/>
      <c r="BJ588" s="1311"/>
      <c r="BK588" s="1311"/>
      <c r="BL588" s="1311"/>
      <c r="BM588" s="1311"/>
      <c r="BN588" s="1311"/>
      <c r="BO588" s="1311"/>
      <c r="BP588" s="1311"/>
      <c r="BQ588" s="1311"/>
      <c r="BR588" s="1311"/>
      <c r="BS588" s="1311"/>
      <c r="BT588" s="1311"/>
      <c r="BU588" s="1311"/>
      <c r="BV588" s="1311"/>
      <c r="BW588" s="1311"/>
      <c r="BX588" s="1311"/>
      <c r="BY588" s="1311"/>
      <c r="BZ588" s="1311"/>
      <c r="CA588" s="1311"/>
      <c r="CB588" s="1311"/>
      <c r="CC588" s="1311"/>
      <c r="CD588" s="1311"/>
      <c r="CE588" s="1311"/>
      <c r="CF588" s="1311"/>
    </row>
    <row r="589" spans="2:84" s="1344" customFormat="1">
      <c r="B589" s="1311"/>
      <c r="C589" s="1311"/>
      <c r="D589" s="1311"/>
      <c r="E589" s="1311"/>
      <c r="F589" s="1311"/>
      <c r="G589" s="1311"/>
      <c r="H589" s="1311"/>
      <c r="I589" s="1311"/>
      <c r="J589" s="1311"/>
      <c r="K589" s="1311"/>
      <c r="P589" s="204"/>
      <c r="Q589" s="1311"/>
      <c r="R589" s="1311"/>
      <c r="S589" s="1311"/>
      <c r="T589" s="1311"/>
      <c r="U589" s="1311"/>
      <c r="V589" s="1311"/>
      <c r="W589" s="1311"/>
      <c r="X589" s="1311"/>
      <c r="Y589" s="1311"/>
      <c r="Z589" s="1311"/>
      <c r="AA589" s="1311"/>
      <c r="AB589" s="1311"/>
      <c r="AC589" s="1311"/>
      <c r="AD589" s="1311"/>
      <c r="AE589" s="1311"/>
      <c r="AF589" s="1311"/>
      <c r="AG589" s="1311"/>
      <c r="AH589" s="1311"/>
      <c r="AI589" s="1311"/>
      <c r="AJ589" s="1311"/>
      <c r="AK589" s="1311"/>
      <c r="AL589" s="1311"/>
      <c r="AM589" s="1311"/>
      <c r="AN589" s="1311"/>
      <c r="AO589" s="1311"/>
      <c r="AP589" s="1311"/>
      <c r="AQ589" s="1311"/>
      <c r="AR589" s="1311"/>
      <c r="AS589" s="1311"/>
      <c r="AT589" s="1311"/>
      <c r="AU589" s="1311"/>
      <c r="AV589" s="1311"/>
      <c r="AW589" s="1311"/>
      <c r="AX589" s="1311"/>
      <c r="AY589" s="1311"/>
      <c r="AZ589" s="1311"/>
      <c r="BA589" s="1311"/>
      <c r="BB589" s="1311"/>
      <c r="BC589" s="1311"/>
      <c r="BD589" s="1311"/>
      <c r="BE589" s="1311"/>
      <c r="BF589" s="1311"/>
      <c r="BG589" s="1311"/>
      <c r="BH589" s="1311"/>
      <c r="BI589" s="1311"/>
      <c r="BJ589" s="1311"/>
      <c r="BK589" s="1311"/>
      <c r="BL589" s="1311"/>
      <c r="BM589" s="1311"/>
      <c r="BN589" s="1311"/>
      <c r="BO589" s="1311"/>
      <c r="BP589" s="1311"/>
      <c r="BQ589" s="1311"/>
      <c r="BR589" s="1311"/>
      <c r="BS589" s="1311"/>
      <c r="BT589" s="1311"/>
      <c r="BU589" s="1311"/>
      <c r="BV589" s="1311"/>
      <c r="BW589" s="1311"/>
      <c r="BX589" s="1311"/>
      <c r="BY589" s="1311"/>
      <c r="BZ589" s="1311"/>
      <c r="CA589" s="1311"/>
      <c r="CB589" s="1311"/>
      <c r="CC589" s="1311"/>
      <c r="CD589" s="1311"/>
      <c r="CE589" s="1311"/>
      <c r="CF589" s="1311"/>
    </row>
    <row r="590" spans="2:84" s="1344" customFormat="1">
      <c r="B590" s="1311"/>
      <c r="C590" s="1311"/>
      <c r="D590" s="1311"/>
      <c r="E590" s="1311"/>
      <c r="F590" s="1311"/>
      <c r="G590" s="1311"/>
      <c r="H590" s="1311"/>
      <c r="I590" s="1311"/>
      <c r="J590" s="1311"/>
      <c r="K590" s="1311"/>
      <c r="P590" s="204"/>
      <c r="Q590" s="1311"/>
      <c r="R590" s="1311"/>
      <c r="S590" s="1311"/>
      <c r="T590" s="1311"/>
      <c r="U590" s="1311"/>
      <c r="V590" s="1311"/>
      <c r="W590" s="1311"/>
      <c r="X590" s="1311"/>
      <c r="Y590" s="1311"/>
      <c r="Z590" s="1311"/>
      <c r="AA590" s="1311"/>
      <c r="AB590" s="1311"/>
      <c r="AC590" s="1311"/>
      <c r="AD590" s="1311"/>
      <c r="AE590" s="1311"/>
      <c r="AF590" s="1311"/>
      <c r="AG590" s="1311"/>
      <c r="AH590" s="1311"/>
      <c r="AI590" s="1311"/>
      <c r="AJ590" s="1311"/>
      <c r="AK590" s="1311"/>
      <c r="AL590" s="1311"/>
      <c r="AM590" s="1311"/>
      <c r="AN590" s="1311"/>
      <c r="AO590" s="1311"/>
      <c r="AP590" s="1311"/>
      <c r="AQ590" s="1311"/>
      <c r="AR590" s="1311"/>
      <c r="AS590" s="1311"/>
      <c r="AT590" s="1311"/>
      <c r="AU590" s="1311"/>
      <c r="AV590" s="1311"/>
      <c r="AW590" s="1311"/>
      <c r="AX590" s="1311"/>
      <c r="AY590" s="1311"/>
      <c r="AZ590" s="1311"/>
      <c r="BA590" s="1311"/>
      <c r="BB590" s="1311"/>
      <c r="BC590" s="1311"/>
      <c r="BD590" s="1311"/>
      <c r="BE590" s="1311"/>
      <c r="BF590" s="1311"/>
      <c r="BG590" s="1311"/>
      <c r="BH590" s="1311"/>
      <c r="BI590" s="1311"/>
      <c r="BJ590" s="1311"/>
      <c r="BK590" s="1311"/>
      <c r="BL590" s="1311"/>
      <c r="BM590" s="1311"/>
      <c r="BN590" s="1311"/>
      <c r="BO590" s="1311"/>
      <c r="BP590" s="1311"/>
      <c r="BQ590" s="1311"/>
      <c r="BR590" s="1311"/>
      <c r="BS590" s="1311"/>
      <c r="BT590" s="1311"/>
      <c r="BU590" s="1311"/>
      <c r="BV590" s="1311"/>
      <c r="BW590" s="1311"/>
      <c r="BX590" s="1311"/>
      <c r="BY590" s="1311"/>
      <c r="BZ590" s="1311"/>
      <c r="CA590" s="1311"/>
      <c r="CB590" s="1311"/>
      <c r="CC590" s="1311"/>
      <c r="CD590" s="1311"/>
      <c r="CE590" s="1311"/>
      <c r="CF590" s="1311"/>
    </row>
    <row r="591" spans="2:84" s="1344" customFormat="1">
      <c r="B591" s="1311"/>
      <c r="C591" s="1311"/>
      <c r="D591" s="1311"/>
      <c r="E591" s="1311"/>
      <c r="F591" s="1311"/>
      <c r="G591" s="1311"/>
      <c r="H591" s="1311"/>
      <c r="I591" s="1311"/>
      <c r="J591" s="1311"/>
      <c r="K591" s="1311"/>
      <c r="P591" s="204"/>
      <c r="Q591" s="1311"/>
      <c r="R591" s="1311"/>
      <c r="S591" s="1311"/>
      <c r="T591" s="1311"/>
      <c r="U591" s="1311"/>
      <c r="V591" s="1311"/>
      <c r="W591" s="1311"/>
      <c r="X591" s="1311"/>
      <c r="Y591" s="1311"/>
      <c r="Z591" s="1311"/>
      <c r="AA591" s="1311"/>
      <c r="AB591" s="1311"/>
      <c r="AC591" s="1311"/>
      <c r="AD591" s="1311"/>
      <c r="AE591" s="1311"/>
      <c r="AF591" s="1311"/>
      <c r="AG591" s="1311"/>
      <c r="AH591" s="1311"/>
      <c r="AI591" s="1311"/>
      <c r="AJ591" s="1311"/>
      <c r="AK591" s="1311"/>
      <c r="AL591" s="1311"/>
      <c r="AM591" s="1311"/>
      <c r="AN591" s="1311"/>
      <c r="AO591" s="1311"/>
      <c r="AP591" s="1311"/>
      <c r="AQ591" s="1311"/>
      <c r="AR591" s="1311"/>
      <c r="AS591" s="1311"/>
      <c r="AT591" s="1311"/>
      <c r="AU591" s="1311"/>
      <c r="AV591" s="1311"/>
      <c r="AW591" s="1311"/>
      <c r="AX591" s="1311"/>
      <c r="AY591" s="1311"/>
      <c r="AZ591" s="1311"/>
      <c r="BA591" s="1311"/>
      <c r="BB591" s="1311"/>
      <c r="BC591" s="1311"/>
      <c r="BD591" s="1311"/>
      <c r="BE591" s="1311"/>
      <c r="BF591" s="1311"/>
      <c r="BG591" s="1311"/>
      <c r="BH591" s="1311"/>
      <c r="BI591" s="1311"/>
      <c r="BJ591" s="1311"/>
      <c r="BK591" s="1311"/>
      <c r="BL591" s="1311"/>
      <c r="BM591" s="1311"/>
      <c r="BN591" s="1311"/>
      <c r="BO591" s="1311"/>
      <c r="BP591" s="1311"/>
      <c r="BQ591" s="1311"/>
      <c r="BR591" s="1311"/>
      <c r="BS591" s="1311"/>
      <c r="BT591" s="1311"/>
      <c r="BU591" s="1311"/>
      <c r="BV591" s="1311"/>
      <c r="BW591" s="1311"/>
      <c r="BX591" s="1311"/>
      <c r="BY591" s="1311"/>
      <c r="BZ591" s="1311"/>
      <c r="CA591" s="1311"/>
      <c r="CB591" s="1311"/>
      <c r="CC591" s="1311"/>
      <c r="CD591" s="1311"/>
      <c r="CE591" s="1311"/>
      <c r="CF591" s="1311"/>
    </row>
    <row r="592" spans="2:84" s="1344" customFormat="1">
      <c r="B592" s="1311"/>
      <c r="C592" s="1311"/>
      <c r="D592" s="1311"/>
      <c r="E592" s="1311"/>
      <c r="F592" s="1311"/>
      <c r="G592" s="1311"/>
      <c r="H592" s="1311"/>
      <c r="I592" s="1311"/>
      <c r="J592" s="1311"/>
      <c r="K592" s="1311"/>
      <c r="P592" s="204"/>
      <c r="Q592" s="1311"/>
      <c r="R592" s="1311"/>
      <c r="S592" s="1311"/>
      <c r="T592" s="1311"/>
      <c r="U592" s="1311"/>
      <c r="V592" s="1311"/>
      <c r="W592" s="1311"/>
      <c r="X592" s="1311"/>
      <c r="Y592" s="1311"/>
      <c r="Z592" s="1311"/>
      <c r="AA592" s="1311"/>
      <c r="AB592" s="1311"/>
      <c r="AC592" s="1311"/>
      <c r="AD592" s="1311"/>
      <c r="AE592" s="1311"/>
      <c r="AF592" s="1311"/>
      <c r="AG592" s="1311"/>
      <c r="AH592" s="1311"/>
      <c r="AI592" s="1311"/>
      <c r="AJ592" s="1311"/>
      <c r="AK592" s="1311"/>
      <c r="AL592" s="1311"/>
      <c r="AM592" s="1311"/>
      <c r="AN592" s="1311"/>
      <c r="AO592" s="1311"/>
      <c r="AP592" s="1311"/>
      <c r="AQ592" s="1311"/>
      <c r="AR592" s="1311"/>
      <c r="AS592" s="1311"/>
      <c r="AT592" s="1311"/>
      <c r="AU592" s="1311"/>
      <c r="AV592" s="1311"/>
      <c r="AW592" s="1311"/>
      <c r="AX592" s="1311"/>
      <c r="AY592" s="1311"/>
      <c r="AZ592" s="1311"/>
      <c r="BA592" s="1311"/>
      <c r="BB592" s="1311"/>
      <c r="BC592" s="1311"/>
      <c r="BD592" s="1311"/>
      <c r="BE592" s="1311"/>
      <c r="BF592" s="1311"/>
      <c r="BG592" s="1311"/>
      <c r="BH592" s="1311"/>
      <c r="BI592" s="1311"/>
      <c r="BJ592" s="1311"/>
      <c r="BK592" s="1311"/>
      <c r="BL592" s="1311"/>
      <c r="BM592" s="1311"/>
      <c r="BN592" s="1311"/>
      <c r="BO592" s="1311"/>
      <c r="BP592" s="1311"/>
      <c r="BQ592" s="1311"/>
      <c r="BR592" s="1311"/>
      <c r="BS592" s="1311"/>
      <c r="BT592" s="1311"/>
      <c r="BU592" s="1311"/>
      <c r="BV592" s="1311"/>
      <c r="BW592" s="1311"/>
      <c r="BX592" s="1311"/>
      <c r="BY592" s="1311"/>
      <c r="BZ592" s="1311"/>
      <c r="CA592" s="1311"/>
      <c r="CB592" s="1311"/>
      <c r="CC592" s="1311"/>
      <c r="CD592" s="1311"/>
      <c r="CE592" s="1311"/>
      <c r="CF592" s="1311"/>
    </row>
    <row r="593" spans="2:84" s="1344" customFormat="1">
      <c r="B593" s="1311"/>
      <c r="C593" s="1311"/>
      <c r="D593" s="1311"/>
      <c r="E593" s="1311"/>
      <c r="F593" s="1311"/>
      <c r="G593" s="1311"/>
      <c r="H593" s="1311"/>
      <c r="I593" s="1311"/>
      <c r="J593" s="1311"/>
      <c r="K593" s="1311"/>
      <c r="P593" s="204"/>
      <c r="Q593" s="1311"/>
      <c r="R593" s="1311"/>
      <c r="S593" s="1311"/>
      <c r="T593" s="1311"/>
      <c r="U593" s="1311"/>
      <c r="V593" s="1311"/>
      <c r="W593" s="1311"/>
      <c r="X593" s="1311"/>
      <c r="Y593" s="1311"/>
      <c r="Z593" s="1311"/>
      <c r="AA593" s="1311"/>
      <c r="AB593" s="1311"/>
      <c r="AC593" s="1311"/>
      <c r="AD593" s="1311"/>
      <c r="AE593" s="1311"/>
      <c r="AF593" s="1311"/>
      <c r="AG593" s="1311"/>
      <c r="AH593" s="1311"/>
      <c r="AI593" s="1311"/>
      <c r="AJ593" s="1311"/>
      <c r="AK593" s="1311"/>
      <c r="AL593" s="1311"/>
      <c r="AM593" s="1311"/>
      <c r="AN593" s="1311"/>
      <c r="AO593" s="1311"/>
      <c r="AP593" s="1311"/>
      <c r="AQ593" s="1311"/>
      <c r="AR593" s="1311"/>
      <c r="AS593" s="1311"/>
      <c r="AT593" s="1311"/>
      <c r="AU593" s="1311"/>
      <c r="AV593" s="1311"/>
      <c r="AW593" s="1311"/>
      <c r="AX593" s="1311"/>
      <c r="AY593" s="1311"/>
      <c r="AZ593" s="1311"/>
      <c r="BA593" s="1311"/>
      <c r="BB593" s="1311"/>
      <c r="BC593" s="1311"/>
      <c r="BD593" s="1311"/>
      <c r="BE593" s="1311"/>
      <c r="BF593" s="1311"/>
      <c r="BG593" s="1311"/>
      <c r="BH593" s="1311"/>
      <c r="BI593" s="1311"/>
      <c r="BJ593" s="1311"/>
      <c r="BK593" s="1311"/>
      <c r="BL593" s="1311"/>
      <c r="BM593" s="1311"/>
      <c r="BN593" s="1311"/>
      <c r="BO593" s="1311"/>
      <c r="BP593" s="1311"/>
      <c r="BQ593" s="1311"/>
      <c r="BR593" s="1311"/>
      <c r="BS593" s="1311"/>
      <c r="BT593" s="1311"/>
      <c r="BU593" s="1311"/>
      <c r="BV593" s="1311"/>
      <c r="BW593" s="1311"/>
      <c r="BX593" s="1311"/>
      <c r="BY593" s="1311"/>
      <c r="BZ593" s="1311"/>
      <c r="CA593" s="1311"/>
      <c r="CB593" s="1311"/>
      <c r="CC593" s="1311"/>
      <c r="CD593" s="1311"/>
      <c r="CE593" s="1311"/>
      <c r="CF593" s="1311"/>
    </row>
    <row r="594" spans="2:84" s="1344" customFormat="1">
      <c r="B594" s="1311"/>
      <c r="C594" s="1311"/>
      <c r="D594" s="1311"/>
      <c r="E594" s="1311"/>
      <c r="F594" s="1311"/>
      <c r="G594" s="1311"/>
      <c r="H594" s="1311"/>
      <c r="I594" s="1311"/>
      <c r="J594" s="1311"/>
      <c r="K594" s="1311"/>
      <c r="P594" s="204"/>
      <c r="Q594" s="1311"/>
      <c r="R594" s="1311"/>
      <c r="S594" s="1311"/>
      <c r="T594" s="1311"/>
      <c r="U594" s="1311"/>
      <c r="V594" s="1311"/>
      <c r="W594" s="1311"/>
      <c r="X594" s="1311"/>
      <c r="Y594" s="1311"/>
      <c r="Z594" s="1311"/>
      <c r="AA594" s="1311"/>
      <c r="AB594" s="1311"/>
      <c r="AC594" s="1311"/>
      <c r="AD594" s="1311"/>
      <c r="AE594" s="1311"/>
      <c r="AF594" s="1311"/>
      <c r="AG594" s="1311"/>
      <c r="AH594" s="1311"/>
      <c r="AI594" s="1311"/>
      <c r="AJ594" s="1311"/>
      <c r="AK594" s="1311"/>
      <c r="AL594" s="1311"/>
      <c r="AM594" s="1311"/>
      <c r="AN594" s="1311"/>
      <c r="AO594" s="1311"/>
      <c r="AP594" s="1311"/>
      <c r="AQ594" s="1311"/>
      <c r="AR594" s="1311"/>
      <c r="AS594" s="1311"/>
      <c r="AT594" s="1311"/>
      <c r="AU594" s="1311"/>
      <c r="AV594" s="1311"/>
      <c r="AW594" s="1311"/>
      <c r="AX594" s="1311"/>
      <c r="AY594" s="1311"/>
      <c r="AZ594" s="1311"/>
      <c r="BA594" s="1311"/>
      <c r="BB594" s="1311"/>
      <c r="BC594" s="1311"/>
      <c r="BD594" s="1311"/>
      <c r="BE594" s="1311"/>
      <c r="BF594" s="1311"/>
      <c r="BG594" s="1311"/>
      <c r="BH594" s="1311"/>
      <c r="BI594" s="1311"/>
      <c r="BJ594" s="1311"/>
      <c r="BK594" s="1311"/>
      <c r="BL594" s="1311"/>
      <c r="BM594" s="1311"/>
      <c r="BN594" s="1311"/>
      <c r="BO594" s="1311"/>
      <c r="BP594" s="1311"/>
      <c r="BQ594" s="1311"/>
      <c r="BR594" s="1311"/>
      <c r="BS594" s="1311"/>
      <c r="BT594" s="1311"/>
      <c r="BU594" s="1311"/>
      <c r="BV594" s="1311"/>
      <c r="BW594" s="1311"/>
      <c r="BX594" s="1311"/>
      <c r="BY594" s="1311"/>
      <c r="BZ594" s="1311"/>
      <c r="CA594" s="1311"/>
      <c r="CB594" s="1311"/>
      <c r="CC594" s="1311"/>
      <c r="CD594" s="1311"/>
      <c r="CE594" s="1311"/>
      <c r="CF594" s="1311"/>
    </row>
    <row r="595" spans="2:84" s="1344" customFormat="1">
      <c r="B595" s="1311"/>
      <c r="C595" s="1311"/>
      <c r="D595" s="1311"/>
      <c r="E595" s="1311"/>
      <c r="F595" s="1311"/>
      <c r="G595" s="1311"/>
      <c r="H595" s="1311"/>
      <c r="I595" s="1311"/>
      <c r="J595" s="1311"/>
      <c r="K595" s="1311"/>
      <c r="P595" s="204"/>
      <c r="Q595" s="1311"/>
      <c r="R595" s="1311"/>
      <c r="S595" s="1311"/>
      <c r="T595" s="1311"/>
      <c r="U595" s="1311"/>
      <c r="V595" s="1311"/>
      <c r="W595" s="1311"/>
      <c r="X595" s="1311"/>
      <c r="Y595" s="1311"/>
      <c r="Z595" s="1311"/>
      <c r="AA595" s="1311"/>
      <c r="AB595" s="1311"/>
      <c r="AC595" s="1311"/>
      <c r="AD595" s="1311"/>
      <c r="AE595" s="1311"/>
      <c r="AF595" s="1311"/>
      <c r="AG595" s="1311"/>
      <c r="AH595" s="1311"/>
      <c r="AI595" s="1311"/>
      <c r="AJ595" s="1311"/>
      <c r="AK595" s="1311"/>
      <c r="AL595" s="1311"/>
      <c r="AM595" s="1311"/>
      <c r="AN595" s="1311"/>
      <c r="AO595" s="1311"/>
      <c r="AP595" s="1311"/>
      <c r="AQ595" s="1311"/>
      <c r="AR595" s="1311"/>
      <c r="AS595" s="1311"/>
      <c r="AT595" s="1311"/>
      <c r="AU595" s="1311"/>
      <c r="AV595" s="1311"/>
      <c r="AW595" s="1311"/>
      <c r="AX595" s="1311"/>
      <c r="AY595" s="1311"/>
      <c r="AZ595" s="1311"/>
      <c r="BA595" s="1311"/>
      <c r="BB595" s="1311"/>
      <c r="BC595" s="1311"/>
      <c r="BD595" s="1311"/>
      <c r="BE595" s="1311"/>
      <c r="BF595" s="1311"/>
      <c r="BG595" s="1311"/>
      <c r="BH595" s="1311"/>
      <c r="BI595" s="1311"/>
      <c r="BJ595" s="1311"/>
      <c r="BK595" s="1311"/>
      <c r="BL595" s="1311"/>
      <c r="BM595" s="1311"/>
      <c r="BN595" s="1311"/>
      <c r="BO595" s="1311"/>
      <c r="BP595" s="1311"/>
      <c r="BQ595" s="1311"/>
      <c r="BR595" s="1311"/>
      <c r="BS595" s="1311"/>
      <c r="BT595" s="1311"/>
      <c r="BU595" s="1311"/>
      <c r="BV595" s="1311"/>
      <c r="BW595" s="1311"/>
      <c r="BX595" s="1311"/>
      <c r="BY595" s="1311"/>
      <c r="BZ595" s="1311"/>
      <c r="CA595" s="1311"/>
      <c r="CB595" s="1311"/>
      <c r="CC595" s="1311"/>
      <c r="CD595" s="1311"/>
      <c r="CE595" s="1311"/>
      <c r="CF595" s="1311"/>
    </row>
    <row r="596" spans="2:84" s="1344" customFormat="1">
      <c r="B596" s="1311"/>
      <c r="C596" s="1311"/>
      <c r="D596" s="1311"/>
      <c r="E596" s="1311"/>
      <c r="F596" s="1311"/>
      <c r="G596" s="1311"/>
      <c r="H596" s="1311"/>
      <c r="I596" s="1311"/>
      <c r="J596" s="1311"/>
      <c r="K596" s="1311"/>
      <c r="P596" s="204"/>
      <c r="Q596" s="1311"/>
      <c r="R596" s="1311"/>
      <c r="S596" s="1311"/>
      <c r="T596" s="1311"/>
      <c r="U596" s="1311"/>
      <c r="V596" s="1311"/>
      <c r="W596" s="1311"/>
      <c r="X596" s="1311"/>
      <c r="Y596" s="1311"/>
      <c r="Z596" s="1311"/>
      <c r="AA596" s="1311"/>
      <c r="AB596" s="1311"/>
      <c r="AC596" s="1311"/>
      <c r="AD596" s="1311"/>
      <c r="AE596" s="1311"/>
      <c r="AF596" s="1311"/>
      <c r="AG596" s="1311"/>
      <c r="AH596" s="1311"/>
      <c r="AI596" s="1311"/>
      <c r="AJ596" s="1311"/>
      <c r="AK596" s="1311"/>
      <c r="AL596" s="1311"/>
      <c r="AM596" s="1311"/>
      <c r="AN596" s="1311"/>
      <c r="AO596" s="1311"/>
      <c r="AP596" s="1311"/>
      <c r="AQ596" s="1311"/>
      <c r="AR596" s="1311"/>
      <c r="AS596" s="1311"/>
      <c r="AT596" s="1311"/>
      <c r="AU596" s="1311"/>
      <c r="AV596" s="1311"/>
      <c r="AW596" s="1311"/>
      <c r="AX596" s="1311"/>
      <c r="AY596" s="1311"/>
      <c r="AZ596" s="1311"/>
      <c r="BA596" s="1311"/>
      <c r="BB596" s="1311"/>
      <c r="BC596" s="1311"/>
      <c r="BD596" s="1311"/>
      <c r="BE596" s="1311"/>
      <c r="BF596" s="1311"/>
      <c r="BG596" s="1311"/>
      <c r="BH596" s="1311"/>
      <c r="BI596" s="1311"/>
      <c r="BJ596" s="1311"/>
      <c r="BK596" s="1311"/>
      <c r="BL596" s="1311"/>
      <c r="BM596" s="1311"/>
      <c r="BN596" s="1311"/>
      <c r="BO596" s="1311"/>
      <c r="BP596" s="1311"/>
      <c r="BQ596" s="1311"/>
      <c r="BR596" s="1311"/>
      <c r="BS596" s="1311"/>
      <c r="BT596" s="1311"/>
      <c r="BU596" s="1311"/>
      <c r="BV596" s="1311"/>
      <c r="BW596" s="1311"/>
      <c r="BX596" s="1311"/>
      <c r="BY596" s="1311"/>
      <c r="BZ596" s="1311"/>
      <c r="CA596" s="1311"/>
      <c r="CB596" s="1311"/>
      <c r="CC596" s="1311"/>
      <c r="CD596" s="1311"/>
      <c r="CE596" s="1311"/>
      <c r="CF596" s="1311"/>
    </row>
    <row r="597" spans="2:84" s="1344" customFormat="1">
      <c r="B597" s="1311"/>
      <c r="C597" s="1311"/>
      <c r="D597" s="1311"/>
      <c r="E597" s="1311"/>
      <c r="F597" s="1311"/>
      <c r="G597" s="1311"/>
      <c r="H597" s="1311"/>
      <c r="I597" s="1311"/>
      <c r="J597" s="1311"/>
      <c r="K597" s="1311"/>
      <c r="P597" s="204"/>
      <c r="Q597" s="1311"/>
      <c r="R597" s="1311"/>
      <c r="S597" s="1311"/>
      <c r="T597" s="1311"/>
      <c r="U597" s="1311"/>
      <c r="V597" s="1311"/>
      <c r="W597" s="1311"/>
      <c r="X597" s="1311"/>
      <c r="Y597" s="1311"/>
      <c r="Z597" s="1311"/>
      <c r="AA597" s="1311"/>
      <c r="AB597" s="1311"/>
      <c r="AC597" s="1311"/>
      <c r="AD597" s="1311"/>
      <c r="AE597" s="1311"/>
      <c r="AF597" s="1311"/>
      <c r="AG597" s="1311"/>
      <c r="AH597" s="1311"/>
      <c r="AI597" s="1311"/>
      <c r="AJ597" s="1311"/>
      <c r="AK597" s="1311"/>
      <c r="AL597" s="1311"/>
      <c r="AM597" s="1311"/>
      <c r="AN597" s="1311"/>
      <c r="AO597" s="1311"/>
      <c r="AP597" s="1311"/>
      <c r="AQ597" s="1311"/>
      <c r="AR597" s="1311"/>
      <c r="AS597" s="1311"/>
      <c r="AT597" s="1311"/>
      <c r="AU597" s="1311"/>
      <c r="AV597" s="1311"/>
      <c r="AW597" s="1311"/>
      <c r="AX597" s="1311"/>
      <c r="AY597" s="1311"/>
      <c r="AZ597" s="1311"/>
      <c r="BA597" s="1311"/>
      <c r="BB597" s="1311"/>
      <c r="BC597" s="1311"/>
      <c r="BD597" s="1311"/>
      <c r="BE597" s="1311"/>
      <c r="BF597" s="1311"/>
      <c r="BG597" s="1311"/>
      <c r="BH597" s="1311"/>
      <c r="BI597" s="1311"/>
      <c r="BJ597" s="1311"/>
      <c r="BK597" s="1311"/>
      <c r="BL597" s="1311"/>
      <c r="BM597" s="1311"/>
      <c r="BN597" s="1311"/>
      <c r="BO597" s="1311"/>
      <c r="BP597" s="1311"/>
      <c r="BQ597" s="1311"/>
      <c r="BR597" s="1311"/>
      <c r="BS597" s="1311"/>
      <c r="BT597" s="1311"/>
      <c r="BU597" s="1311"/>
      <c r="BV597" s="1311"/>
      <c r="BW597" s="1311"/>
      <c r="BX597" s="1311"/>
      <c r="BY597" s="1311"/>
      <c r="BZ597" s="1311"/>
      <c r="CA597" s="1311"/>
      <c r="CB597" s="1311"/>
      <c r="CC597" s="1311"/>
      <c r="CD597" s="1311"/>
      <c r="CE597" s="1311"/>
      <c r="CF597" s="1311"/>
    </row>
    <row r="598" spans="2:84" s="1344" customFormat="1">
      <c r="B598" s="1311"/>
      <c r="C598" s="1311"/>
      <c r="D598" s="1311"/>
      <c r="E598" s="1311"/>
      <c r="F598" s="1311"/>
      <c r="G598" s="1311"/>
      <c r="H598" s="1311"/>
      <c r="I598" s="1311"/>
      <c r="J598" s="1311"/>
      <c r="K598" s="1311"/>
      <c r="P598" s="204"/>
      <c r="Q598" s="1311"/>
      <c r="R598" s="1311"/>
      <c r="S598" s="1311"/>
      <c r="T598" s="1311"/>
      <c r="U598" s="1311"/>
      <c r="V598" s="1311"/>
      <c r="W598" s="1311"/>
      <c r="X598" s="1311"/>
      <c r="Y598" s="1311"/>
      <c r="Z598" s="1311"/>
      <c r="AA598" s="1311"/>
      <c r="AB598" s="1311"/>
      <c r="AC598" s="1311"/>
      <c r="AD598" s="1311"/>
      <c r="AE598" s="1311"/>
      <c r="AF598" s="1311"/>
      <c r="AG598" s="1311"/>
      <c r="AH598" s="1311"/>
      <c r="AI598" s="1311"/>
      <c r="AJ598" s="1311"/>
      <c r="AK598" s="1311"/>
      <c r="AL598" s="1311"/>
      <c r="AM598" s="1311"/>
      <c r="AN598" s="1311"/>
      <c r="AO598" s="1311"/>
      <c r="AP598" s="1311"/>
      <c r="AQ598" s="1311"/>
      <c r="AR598" s="1311"/>
      <c r="AS598" s="1311"/>
      <c r="AT598" s="1311"/>
      <c r="AU598" s="1311"/>
      <c r="AV598" s="1311"/>
      <c r="AW598" s="1311"/>
      <c r="AX598" s="1311"/>
      <c r="AY598" s="1311"/>
      <c r="AZ598" s="1311"/>
      <c r="BA598" s="1311"/>
      <c r="BB598" s="1311"/>
      <c r="BC598" s="1311"/>
      <c r="BD598" s="1311"/>
      <c r="BE598" s="1311"/>
      <c r="BF598" s="1311"/>
      <c r="BG598" s="1311"/>
      <c r="BH598" s="1311"/>
      <c r="BI598" s="1311"/>
      <c r="BJ598" s="1311"/>
      <c r="BK598" s="1311"/>
      <c r="BL598" s="1311"/>
      <c r="BM598" s="1311"/>
      <c r="BN598" s="1311"/>
      <c r="BO598" s="1311"/>
      <c r="BP598" s="1311"/>
      <c r="BQ598" s="1311"/>
      <c r="BR598" s="1311"/>
      <c r="BS598" s="1311"/>
      <c r="BT598" s="1311"/>
      <c r="BU598" s="1311"/>
      <c r="BV598" s="1311"/>
      <c r="BW598" s="1311"/>
      <c r="BX598" s="1311"/>
      <c r="BY598" s="1311"/>
      <c r="BZ598" s="1311"/>
      <c r="CA598" s="1311"/>
      <c r="CB598" s="1311"/>
      <c r="CC598" s="1311"/>
      <c r="CD598" s="1311"/>
      <c r="CE598" s="1311"/>
      <c r="CF598" s="1311"/>
    </row>
    <row r="599" spans="2:84" s="1344" customFormat="1">
      <c r="B599" s="1311"/>
      <c r="C599" s="1311"/>
      <c r="D599" s="1311"/>
      <c r="E599" s="1311"/>
      <c r="F599" s="1311"/>
      <c r="G599" s="1311"/>
      <c r="H599" s="1311"/>
      <c r="I599" s="1311"/>
      <c r="J599" s="1311"/>
      <c r="K599" s="1311"/>
      <c r="P599" s="204"/>
      <c r="Q599" s="1311"/>
      <c r="R599" s="1311"/>
      <c r="S599" s="1311"/>
      <c r="T599" s="1311"/>
      <c r="U599" s="1311"/>
      <c r="V599" s="1311"/>
      <c r="W599" s="1311"/>
      <c r="X599" s="1311"/>
      <c r="Y599" s="1311"/>
      <c r="Z599" s="1311"/>
      <c r="AA599" s="1311"/>
      <c r="AB599" s="1311"/>
      <c r="AC599" s="1311"/>
      <c r="AD599" s="1311"/>
      <c r="AE599" s="1311"/>
      <c r="AF599" s="1311"/>
      <c r="AG599" s="1311"/>
      <c r="AH599" s="1311"/>
      <c r="AI599" s="1311"/>
      <c r="AJ599" s="1311"/>
      <c r="AK599" s="1311"/>
      <c r="AL599" s="1311"/>
      <c r="AM599" s="1311"/>
      <c r="AN599" s="1311"/>
      <c r="AO599" s="1311"/>
      <c r="AP599" s="1311"/>
      <c r="AQ599" s="1311"/>
      <c r="AR599" s="1311"/>
      <c r="AS599" s="1311"/>
      <c r="AT599" s="1311"/>
      <c r="AU599" s="1311"/>
      <c r="AV599" s="1311"/>
      <c r="AW599" s="1311"/>
      <c r="AX599" s="1311"/>
      <c r="AY599" s="1311"/>
      <c r="AZ599" s="1311"/>
      <c r="BA599" s="1311"/>
      <c r="BB599" s="1311"/>
      <c r="BC599" s="1311"/>
      <c r="BD599" s="1311"/>
      <c r="BE599" s="1311"/>
      <c r="BF599" s="1311"/>
      <c r="BG599" s="1311"/>
      <c r="BH599" s="1311"/>
      <c r="BI599" s="1311"/>
      <c r="BJ599" s="1311"/>
      <c r="BK599" s="1311"/>
      <c r="BL599" s="1311"/>
      <c r="BM599" s="1311"/>
      <c r="BN599" s="1311"/>
      <c r="BO599" s="1311"/>
      <c r="BP599" s="1311"/>
      <c r="BQ599" s="1311"/>
      <c r="BR599" s="1311"/>
      <c r="BS599" s="1311"/>
      <c r="BT599" s="1311"/>
      <c r="BU599" s="1311"/>
      <c r="BV599" s="1311"/>
      <c r="BW599" s="1311"/>
      <c r="BX599" s="1311"/>
      <c r="BY599" s="1311"/>
      <c r="BZ599" s="1311"/>
      <c r="CA599" s="1311"/>
      <c r="CB599" s="1311"/>
      <c r="CC599" s="1311"/>
      <c r="CD599" s="1311"/>
      <c r="CE599" s="1311"/>
      <c r="CF599" s="1311"/>
    </row>
    <row r="600" spans="2:84" s="1344" customFormat="1">
      <c r="B600" s="1311"/>
      <c r="C600" s="1311"/>
      <c r="D600" s="1311"/>
      <c r="E600" s="1311"/>
      <c r="F600" s="1311"/>
      <c r="G600" s="1311"/>
      <c r="H600" s="1311"/>
      <c r="I600" s="1311"/>
      <c r="J600" s="1311"/>
      <c r="K600" s="1311"/>
      <c r="P600" s="204"/>
      <c r="Q600" s="1311"/>
      <c r="R600" s="1311"/>
      <c r="S600" s="1311"/>
      <c r="T600" s="1311"/>
      <c r="U600" s="1311"/>
      <c r="V600" s="1311"/>
      <c r="W600" s="1311"/>
      <c r="X600" s="1311"/>
      <c r="Y600" s="1311"/>
      <c r="Z600" s="1311"/>
      <c r="AA600" s="1311"/>
      <c r="AB600" s="1311"/>
      <c r="AC600" s="1311"/>
      <c r="AD600" s="1311"/>
      <c r="AE600" s="1311"/>
      <c r="AF600" s="1311"/>
      <c r="AG600" s="1311"/>
      <c r="AH600" s="1311"/>
      <c r="AI600" s="1311"/>
      <c r="AJ600" s="1311"/>
      <c r="AK600" s="1311"/>
      <c r="AL600" s="1311"/>
      <c r="AM600" s="1311"/>
      <c r="AN600" s="1311"/>
      <c r="AO600" s="1311"/>
      <c r="AP600" s="1311"/>
      <c r="AQ600" s="1311"/>
      <c r="AR600" s="1311"/>
      <c r="AS600" s="1311"/>
      <c r="AT600" s="1311"/>
      <c r="AU600" s="1311"/>
      <c r="AV600" s="1311"/>
      <c r="AW600" s="1311"/>
      <c r="AX600" s="1311"/>
      <c r="AY600" s="1311"/>
      <c r="AZ600" s="1311"/>
      <c r="BA600" s="1311"/>
      <c r="BB600" s="1311"/>
      <c r="BC600" s="1311"/>
      <c r="BD600" s="1311"/>
      <c r="BE600" s="1311"/>
      <c r="BF600" s="1311"/>
      <c r="BG600" s="1311"/>
      <c r="BH600" s="1311"/>
      <c r="BI600" s="1311"/>
      <c r="BJ600" s="1311"/>
      <c r="BK600" s="1311"/>
      <c r="BL600" s="1311"/>
      <c r="BM600" s="1311"/>
      <c r="BN600" s="1311"/>
      <c r="BO600" s="1311"/>
      <c r="BP600" s="1311"/>
      <c r="BQ600" s="1311"/>
      <c r="BR600" s="1311"/>
      <c r="BS600" s="1311"/>
      <c r="BT600" s="1311"/>
      <c r="BU600" s="1311"/>
      <c r="BV600" s="1311"/>
      <c r="BW600" s="1311"/>
      <c r="BX600" s="1311"/>
      <c r="BY600" s="1311"/>
      <c r="BZ600" s="1311"/>
      <c r="CA600" s="1311"/>
      <c r="CB600" s="1311"/>
      <c r="CC600" s="1311"/>
      <c r="CD600" s="1311"/>
      <c r="CE600" s="1311"/>
      <c r="CF600" s="1311"/>
    </row>
    <row r="601" spans="2:84" s="1344" customFormat="1">
      <c r="B601" s="1311"/>
      <c r="C601" s="1311"/>
      <c r="D601" s="1311"/>
      <c r="E601" s="1311"/>
      <c r="F601" s="1311"/>
      <c r="G601" s="1311"/>
      <c r="H601" s="1311"/>
      <c r="I601" s="1311"/>
      <c r="J601" s="1311"/>
      <c r="K601" s="1311"/>
      <c r="P601" s="204"/>
      <c r="Q601" s="1311"/>
      <c r="R601" s="1311"/>
      <c r="S601" s="1311"/>
      <c r="T601" s="1311"/>
      <c r="U601" s="1311"/>
      <c r="V601" s="1311"/>
      <c r="W601" s="1311"/>
      <c r="X601" s="1311"/>
      <c r="Y601" s="1311"/>
      <c r="Z601" s="1311"/>
      <c r="AA601" s="1311"/>
      <c r="AB601" s="1311"/>
      <c r="AC601" s="1311"/>
      <c r="AD601" s="1311"/>
      <c r="AE601" s="1311"/>
      <c r="AF601" s="1311"/>
      <c r="AG601" s="1311"/>
      <c r="AH601" s="1311"/>
      <c r="AI601" s="1311"/>
      <c r="AJ601" s="1311"/>
      <c r="AK601" s="1311"/>
      <c r="AL601" s="1311"/>
      <c r="AM601" s="1311"/>
      <c r="AN601" s="1311"/>
      <c r="AO601" s="1311"/>
      <c r="AP601" s="1311"/>
      <c r="AQ601" s="1311"/>
      <c r="AR601" s="1311"/>
      <c r="AS601" s="1311"/>
      <c r="AT601" s="1311"/>
      <c r="AU601" s="1311"/>
      <c r="AV601" s="1311"/>
      <c r="AW601" s="1311"/>
      <c r="AX601" s="1311"/>
      <c r="AY601" s="1311"/>
      <c r="AZ601" s="1311"/>
      <c r="BA601" s="1311"/>
      <c r="BB601" s="1311"/>
      <c r="BC601" s="1311"/>
      <c r="BD601" s="1311"/>
      <c r="BE601" s="1311"/>
      <c r="BF601" s="1311"/>
      <c r="BG601" s="1311"/>
      <c r="BH601" s="1311"/>
      <c r="BI601" s="1311"/>
      <c r="BJ601" s="1311"/>
      <c r="BK601" s="1311"/>
      <c r="BL601" s="1311"/>
      <c r="BM601" s="1311"/>
      <c r="BN601" s="1311"/>
      <c r="BO601" s="1311"/>
      <c r="BP601" s="1311"/>
      <c r="BQ601" s="1311"/>
      <c r="BR601" s="1311"/>
      <c r="BS601" s="1311"/>
      <c r="BT601" s="1311"/>
      <c r="BU601" s="1311"/>
      <c r="BV601" s="1311"/>
      <c r="BW601" s="1311"/>
      <c r="BX601" s="1311"/>
      <c r="BY601" s="1311"/>
      <c r="BZ601" s="1311"/>
      <c r="CA601" s="1311"/>
      <c r="CB601" s="1311"/>
      <c r="CC601" s="1311"/>
      <c r="CD601" s="1311"/>
      <c r="CE601" s="1311"/>
      <c r="CF601" s="1311"/>
    </row>
    <row r="602" spans="2:84" s="1344" customFormat="1">
      <c r="B602" s="1311"/>
      <c r="C602" s="1311"/>
      <c r="D602" s="1311"/>
      <c r="E602" s="1311"/>
      <c r="F602" s="1311"/>
      <c r="G602" s="1311"/>
      <c r="H602" s="1311"/>
      <c r="I602" s="1311"/>
      <c r="J602" s="1311"/>
      <c r="K602" s="1311"/>
      <c r="P602" s="204"/>
      <c r="Q602" s="1311"/>
      <c r="R602" s="1311"/>
      <c r="S602" s="1311"/>
      <c r="T602" s="1311"/>
      <c r="U602" s="1311"/>
      <c r="V602" s="1311"/>
      <c r="W602" s="1311"/>
      <c r="X602" s="1311"/>
      <c r="Y602" s="1311"/>
      <c r="Z602" s="1311"/>
      <c r="AA602" s="1311"/>
      <c r="AB602" s="1311"/>
      <c r="AC602" s="1311"/>
      <c r="AD602" s="1311"/>
      <c r="AE602" s="1311"/>
      <c r="AF602" s="1311"/>
      <c r="AG602" s="1311"/>
      <c r="AH602" s="1311"/>
      <c r="AI602" s="1311"/>
      <c r="AJ602" s="1311"/>
      <c r="AK602" s="1311"/>
      <c r="AL602" s="1311"/>
      <c r="AM602" s="1311"/>
      <c r="AN602" s="1311"/>
      <c r="AO602" s="1311"/>
      <c r="AP602" s="1311"/>
      <c r="AQ602" s="1311"/>
      <c r="AR602" s="1311"/>
      <c r="AS602" s="1311"/>
      <c r="AT602" s="1311"/>
      <c r="AU602" s="1311"/>
      <c r="AV602" s="1311"/>
      <c r="AW602" s="1311"/>
      <c r="AX602" s="1311"/>
      <c r="AY602" s="1311"/>
      <c r="AZ602" s="1311"/>
      <c r="BA602" s="1311"/>
      <c r="BB602" s="1311"/>
      <c r="BC602" s="1311"/>
      <c r="BD602" s="1311"/>
      <c r="BE602" s="1311"/>
      <c r="BF602" s="1311"/>
      <c r="BG602" s="1311"/>
      <c r="BH602" s="1311"/>
      <c r="BI602" s="1311"/>
      <c r="BJ602" s="1311"/>
      <c r="BK602" s="1311"/>
      <c r="BL602" s="1311"/>
      <c r="BM602" s="1311"/>
      <c r="BN602" s="1311"/>
      <c r="BO602" s="1311"/>
      <c r="BP602" s="1311"/>
      <c r="BQ602" s="1311"/>
      <c r="BR602" s="1311"/>
      <c r="BS602" s="1311"/>
      <c r="BT602" s="1311"/>
      <c r="BU602" s="1311"/>
      <c r="BV602" s="1311"/>
      <c r="BW602" s="1311"/>
      <c r="BX602" s="1311"/>
      <c r="BY602" s="1311"/>
      <c r="BZ602" s="1311"/>
      <c r="CA602" s="1311"/>
      <c r="CB602" s="1311"/>
      <c r="CC602" s="1311"/>
      <c r="CD602" s="1311"/>
      <c r="CE602" s="1311"/>
      <c r="CF602" s="1311"/>
    </row>
    <row r="603" spans="2:84" s="1344" customFormat="1">
      <c r="B603" s="1311"/>
      <c r="C603" s="1311"/>
      <c r="D603" s="1311"/>
      <c r="E603" s="1311"/>
      <c r="F603" s="1311"/>
      <c r="G603" s="1311"/>
      <c r="H603" s="1311"/>
      <c r="I603" s="1311"/>
      <c r="J603" s="1311"/>
      <c r="K603" s="1311"/>
      <c r="P603" s="204"/>
      <c r="Q603" s="1311"/>
      <c r="R603" s="1311"/>
      <c r="S603" s="1311"/>
      <c r="T603" s="1311"/>
      <c r="U603" s="1311"/>
      <c r="V603" s="1311"/>
      <c r="W603" s="1311"/>
      <c r="X603" s="1311"/>
      <c r="Y603" s="1311"/>
      <c r="Z603" s="1311"/>
      <c r="AA603" s="1311"/>
      <c r="AB603" s="1311"/>
      <c r="AC603" s="1311"/>
      <c r="AD603" s="1311"/>
      <c r="AE603" s="1311"/>
      <c r="AF603" s="1311"/>
      <c r="AG603" s="1311"/>
      <c r="AH603" s="1311"/>
      <c r="AI603" s="1311"/>
      <c r="AJ603" s="1311"/>
      <c r="AK603" s="1311"/>
      <c r="AL603" s="1311"/>
      <c r="AM603" s="1311"/>
      <c r="AN603" s="1311"/>
      <c r="AO603" s="1311"/>
      <c r="AP603" s="1311"/>
      <c r="AQ603" s="1311"/>
      <c r="AR603" s="1311"/>
      <c r="AS603" s="1311"/>
      <c r="AT603" s="1311"/>
      <c r="AU603" s="1311"/>
      <c r="AV603" s="1311"/>
      <c r="AW603" s="1311"/>
      <c r="AX603" s="1311"/>
      <c r="AY603" s="1311"/>
      <c r="AZ603" s="1311"/>
      <c r="BA603" s="1311"/>
      <c r="BB603" s="1311"/>
      <c r="BC603" s="1311"/>
      <c r="BD603" s="1311"/>
      <c r="BE603" s="1311"/>
      <c r="BF603" s="1311"/>
      <c r="BG603" s="1311"/>
      <c r="BH603" s="1311"/>
      <c r="BI603" s="1311"/>
      <c r="BJ603" s="1311"/>
      <c r="BK603" s="1311"/>
      <c r="BL603" s="1311"/>
      <c r="BM603" s="1311"/>
      <c r="BN603" s="1311"/>
      <c r="BO603" s="1311"/>
      <c r="BP603" s="1311"/>
      <c r="BQ603" s="1311"/>
      <c r="BR603" s="1311"/>
      <c r="BS603" s="1311"/>
      <c r="BT603" s="1311"/>
      <c r="BU603" s="1311"/>
      <c r="BV603" s="1311"/>
      <c r="BW603" s="1311"/>
      <c r="BX603" s="1311"/>
      <c r="BY603" s="1311"/>
      <c r="BZ603" s="1311"/>
      <c r="CA603" s="1311"/>
      <c r="CB603" s="1311"/>
      <c r="CC603" s="1311"/>
      <c r="CD603" s="1311"/>
      <c r="CE603" s="1311"/>
      <c r="CF603" s="1311"/>
    </row>
    <row r="604" spans="2:84" s="1344" customFormat="1">
      <c r="B604" s="1311"/>
      <c r="C604" s="1311"/>
      <c r="D604" s="1311"/>
      <c r="E604" s="1311"/>
      <c r="F604" s="1311"/>
      <c r="G604" s="1311"/>
      <c r="H604" s="1311"/>
      <c r="I604" s="1311"/>
      <c r="J604" s="1311"/>
      <c r="K604" s="1311"/>
      <c r="P604" s="204"/>
      <c r="Q604" s="1311"/>
      <c r="R604" s="1311"/>
      <c r="S604" s="1311"/>
      <c r="T604" s="1311"/>
      <c r="U604" s="1311"/>
      <c r="V604" s="1311"/>
      <c r="W604" s="1311"/>
      <c r="X604" s="1311"/>
      <c r="Y604" s="1311"/>
      <c r="Z604" s="1311"/>
      <c r="AA604" s="1311"/>
      <c r="AB604" s="1311"/>
      <c r="AC604" s="1311"/>
      <c r="AD604" s="1311"/>
      <c r="AE604" s="1311"/>
      <c r="AF604" s="1311"/>
      <c r="AG604" s="1311"/>
      <c r="AH604" s="1311"/>
      <c r="AI604" s="1311"/>
      <c r="AJ604" s="1311"/>
      <c r="AK604" s="1311"/>
      <c r="AL604" s="1311"/>
      <c r="AM604" s="1311"/>
      <c r="AN604" s="1311"/>
      <c r="AO604" s="1311"/>
      <c r="AP604" s="1311"/>
      <c r="AQ604" s="1311"/>
      <c r="AR604" s="1311"/>
      <c r="AS604" s="1311"/>
      <c r="AT604" s="1311"/>
      <c r="AU604" s="1311"/>
      <c r="AV604" s="1311"/>
      <c r="AW604" s="1311"/>
      <c r="AX604" s="1311"/>
      <c r="AY604" s="1311"/>
      <c r="AZ604" s="1311"/>
      <c r="BA604" s="1311"/>
      <c r="BB604" s="1311"/>
      <c r="BC604" s="1311"/>
      <c r="BD604" s="1311"/>
      <c r="BE604" s="1311"/>
      <c r="BF604" s="1311"/>
      <c r="BG604" s="1311"/>
      <c r="BH604" s="1311"/>
      <c r="BI604" s="1311"/>
      <c r="BJ604" s="1311"/>
      <c r="BK604" s="1311"/>
      <c r="BL604" s="1311"/>
      <c r="BM604" s="1311"/>
      <c r="BN604" s="1311"/>
      <c r="BO604" s="1311"/>
      <c r="BP604" s="1311"/>
      <c r="BQ604" s="1311"/>
      <c r="BR604" s="1311"/>
      <c r="BS604" s="1311"/>
      <c r="BT604" s="1311"/>
      <c r="BU604" s="1311"/>
      <c r="BV604" s="1311"/>
      <c r="BW604" s="1311"/>
      <c r="BX604" s="1311"/>
      <c r="BY604" s="1311"/>
      <c r="BZ604" s="1311"/>
      <c r="CA604" s="1311"/>
      <c r="CB604" s="1311"/>
      <c r="CC604" s="1311"/>
      <c r="CD604" s="1311"/>
      <c r="CE604" s="1311"/>
      <c r="CF604" s="1311"/>
    </row>
    <row r="605" spans="2:84" s="1344" customFormat="1">
      <c r="B605" s="1311"/>
      <c r="C605" s="1311"/>
      <c r="D605" s="1311"/>
      <c r="E605" s="1311"/>
      <c r="F605" s="1311"/>
      <c r="G605" s="1311"/>
      <c r="H605" s="1311"/>
      <c r="I605" s="1311"/>
      <c r="J605" s="1311"/>
      <c r="K605" s="1311"/>
      <c r="P605" s="204"/>
      <c r="Q605" s="1311"/>
      <c r="R605" s="1311"/>
      <c r="S605" s="1311"/>
      <c r="T605" s="1311"/>
      <c r="U605" s="1311"/>
      <c r="V605" s="1311"/>
      <c r="W605" s="1311"/>
      <c r="X605" s="1311"/>
      <c r="Y605" s="1311"/>
      <c r="Z605" s="1311"/>
      <c r="AA605" s="1311"/>
      <c r="AB605" s="1311"/>
      <c r="AC605" s="1311"/>
      <c r="AD605" s="1311"/>
      <c r="AE605" s="1311"/>
      <c r="AF605" s="1311"/>
      <c r="AG605" s="1311"/>
      <c r="AH605" s="1311"/>
      <c r="AI605" s="1311"/>
      <c r="AJ605" s="1311"/>
      <c r="AK605" s="1311"/>
      <c r="AL605" s="1311"/>
      <c r="AM605" s="1311"/>
      <c r="AN605" s="1311"/>
      <c r="AO605" s="1311"/>
      <c r="AP605" s="1311"/>
      <c r="AQ605" s="1311"/>
      <c r="AR605" s="1311"/>
      <c r="AS605" s="1311"/>
      <c r="AT605" s="1311"/>
      <c r="AU605" s="1311"/>
      <c r="AV605" s="1311"/>
      <c r="AW605" s="1311"/>
      <c r="AX605" s="1311"/>
      <c r="AY605" s="1311"/>
      <c r="AZ605" s="1311"/>
      <c r="BA605" s="1311"/>
      <c r="BB605" s="1311"/>
      <c r="BC605" s="1311"/>
      <c r="BD605" s="1311"/>
      <c r="BE605" s="1311"/>
      <c r="BF605" s="1311"/>
      <c r="BG605" s="1311"/>
      <c r="BH605" s="1311"/>
      <c r="BI605" s="1311"/>
      <c r="BJ605" s="1311"/>
      <c r="BK605" s="1311"/>
      <c r="BL605" s="1311"/>
      <c r="BM605" s="1311"/>
      <c r="BN605" s="1311"/>
      <c r="BO605" s="1311"/>
      <c r="BP605" s="1311"/>
      <c r="BQ605" s="1311"/>
      <c r="BR605" s="1311"/>
      <c r="BS605" s="1311"/>
      <c r="BT605" s="1311"/>
      <c r="BU605" s="1311"/>
      <c r="BV605" s="1311"/>
      <c r="BW605" s="1311"/>
      <c r="BX605" s="1311"/>
      <c r="BY605" s="1311"/>
      <c r="BZ605" s="1311"/>
      <c r="CA605" s="1311"/>
      <c r="CB605" s="1311"/>
      <c r="CC605" s="1311"/>
      <c r="CD605" s="1311"/>
      <c r="CE605" s="1311"/>
      <c r="CF605" s="1311"/>
    </row>
    <row r="606" spans="2:84" s="1344" customFormat="1">
      <c r="B606" s="1311"/>
      <c r="C606" s="1311"/>
      <c r="D606" s="1311"/>
      <c r="E606" s="1311"/>
      <c r="F606" s="1311"/>
      <c r="G606" s="1311"/>
      <c r="H606" s="1311"/>
      <c r="I606" s="1311"/>
      <c r="J606" s="1311"/>
      <c r="K606" s="1311"/>
      <c r="P606" s="204"/>
      <c r="Q606" s="1311"/>
      <c r="R606" s="1311"/>
      <c r="S606" s="1311"/>
      <c r="T606" s="1311"/>
      <c r="U606" s="1311"/>
      <c r="V606" s="1311"/>
      <c r="W606" s="1311"/>
      <c r="X606" s="1311"/>
      <c r="Y606" s="1311"/>
      <c r="Z606" s="1311"/>
      <c r="AA606" s="1311"/>
      <c r="AB606" s="1311"/>
      <c r="AC606" s="1311"/>
      <c r="AD606" s="1311"/>
      <c r="AE606" s="1311"/>
      <c r="AF606" s="1311"/>
      <c r="AG606" s="1311"/>
      <c r="AH606" s="1311"/>
      <c r="AI606" s="1311"/>
      <c r="AJ606" s="1311"/>
      <c r="AK606" s="1311"/>
      <c r="AL606" s="1311"/>
      <c r="AM606" s="1311"/>
      <c r="AN606" s="1311"/>
      <c r="AO606" s="1311"/>
      <c r="AP606" s="1311"/>
      <c r="AQ606" s="1311"/>
      <c r="AR606" s="1311"/>
      <c r="AS606" s="1311"/>
      <c r="AT606" s="1311"/>
      <c r="AU606" s="1311"/>
      <c r="AV606" s="1311"/>
      <c r="AW606" s="1311"/>
      <c r="AX606" s="1311"/>
      <c r="AY606" s="1311"/>
      <c r="AZ606" s="1311"/>
      <c r="BA606" s="1311"/>
      <c r="BB606" s="1311"/>
      <c r="BC606" s="1311"/>
      <c r="BD606" s="1311"/>
      <c r="BE606" s="1311"/>
      <c r="BF606" s="1311"/>
      <c r="BG606" s="1311"/>
      <c r="BH606" s="1311"/>
      <c r="BI606" s="1311"/>
      <c r="BJ606" s="1311"/>
      <c r="BK606" s="1311"/>
      <c r="BL606" s="1311"/>
      <c r="BM606" s="1311"/>
      <c r="BN606" s="1311"/>
      <c r="BO606" s="1311"/>
      <c r="BP606" s="1311"/>
      <c r="BQ606" s="1311"/>
      <c r="BR606" s="1311"/>
      <c r="BS606" s="1311"/>
      <c r="BT606" s="1311"/>
      <c r="BU606" s="1311"/>
      <c r="BV606" s="1311"/>
      <c r="BW606" s="1311"/>
      <c r="BX606" s="1311"/>
      <c r="BY606" s="1311"/>
      <c r="BZ606" s="1311"/>
      <c r="CA606" s="1311"/>
      <c r="CB606" s="1311"/>
      <c r="CC606" s="1311"/>
      <c r="CD606" s="1311"/>
      <c r="CE606" s="1311"/>
      <c r="CF606" s="1311"/>
    </row>
    <row r="607" spans="2:84" s="1344" customFormat="1">
      <c r="B607" s="1311"/>
      <c r="C607" s="1311"/>
      <c r="D607" s="1311"/>
      <c r="E607" s="1311"/>
      <c r="F607" s="1311"/>
      <c r="G607" s="1311"/>
      <c r="H607" s="1311"/>
      <c r="I607" s="1311"/>
      <c r="J607" s="1311"/>
      <c r="K607" s="1311"/>
      <c r="P607" s="204"/>
      <c r="Q607" s="1311"/>
      <c r="R607" s="1311"/>
      <c r="S607" s="1311"/>
      <c r="T607" s="1311"/>
      <c r="U607" s="1311"/>
      <c r="V607" s="1311"/>
      <c r="W607" s="1311"/>
      <c r="X607" s="1311"/>
      <c r="Y607" s="1311"/>
      <c r="Z607" s="1311"/>
      <c r="AA607" s="1311"/>
      <c r="AB607" s="1311"/>
      <c r="AC607" s="1311"/>
      <c r="AD607" s="1311"/>
      <c r="AE607" s="1311"/>
      <c r="AF607" s="1311"/>
      <c r="AG607" s="1311"/>
      <c r="AH607" s="1311"/>
      <c r="AI607" s="1311"/>
      <c r="AJ607" s="1311"/>
      <c r="AK607" s="1311"/>
      <c r="AL607" s="1311"/>
      <c r="AM607" s="1311"/>
      <c r="AN607" s="1311"/>
      <c r="AO607" s="1311"/>
      <c r="AP607" s="1311"/>
      <c r="AQ607" s="1311"/>
      <c r="AR607" s="1311"/>
      <c r="AS607" s="1311"/>
      <c r="AT607" s="1311"/>
      <c r="AU607" s="1311"/>
      <c r="AV607" s="1311"/>
      <c r="AW607" s="1311"/>
      <c r="AX607" s="1311"/>
      <c r="AY607" s="1311"/>
      <c r="AZ607" s="1311"/>
      <c r="BA607" s="1311"/>
      <c r="BB607" s="1311"/>
      <c r="BC607" s="1311"/>
      <c r="BD607" s="1311"/>
      <c r="BE607" s="1311"/>
      <c r="BF607" s="1311"/>
      <c r="BG607" s="1311"/>
      <c r="BH607" s="1311"/>
      <c r="BI607" s="1311"/>
      <c r="BJ607" s="1311"/>
      <c r="BK607" s="1311"/>
      <c r="BL607" s="1311"/>
      <c r="BM607" s="1311"/>
      <c r="BN607" s="1311"/>
      <c r="BO607" s="1311"/>
      <c r="BP607" s="1311"/>
      <c r="BQ607" s="1311"/>
      <c r="BR607" s="1311"/>
      <c r="BS607" s="1311"/>
      <c r="BT607" s="1311"/>
      <c r="BU607" s="1311"/>
      <c r="BV607" s="1311"/>
      <c r="BW607" s="1311"/>
      <c r="BX607" s="1311"/>
      <c r="BY607" s="1311"/>
      <c r="BZ607" s="1311"/>
      <c r="CA607" s="1311"/>
      <c r="CB607" s="1311"/>
      <c r="CC607" s="1311"/>
      <c r="CD607" s="1311"/>
      <c r="CE607" s="1311"/>
      <c r="CF607" s="1311"/>
    </row>
    <row r="608" spans="2:84" s="1344" customFormat="1">
      <c r="B608" s="1311"/>
      <c r="C608" s="1311"/>
      <c r="D608" s="1311"/>
      <c r="E608" s="1311"/>
      <c r="F608" s="1311"/>
      <c r="G608" s="1311"/>
      <c r="H608" s="1311"/>
      <c r="I608" s="1311"/>
      <c r="J608" s="1311"/>
      <c r="K608" s="1311"/>
      <c r="P608" s="204"/>
      <c r="Q608" s="1311"/>
      <c r="R608" s="1311"/>
      <c r="S608" s="1311"/>
      <c r="T608" s="1311"/>
      <c r="U608" s="1311"/>
      <c r="V608" s="1311"/>
      <c r="W608" s="1311"/>
      <c r="X608" s="1311"/>
      <c r="Y608" s="1311"/>
      <c r="Z608" s="1311"/>
      <c r="AA608" s="1311"/>
      <c r="AB608" s="1311"/>
      <c r="AC608" s="1311"/>
      <c r="AD608" s="1311"/>
      <c r="AE608" s="1311"/>
      <c r="AF608" s="1311"/>
      <c r="AG608" s="1311"/>
      <c r="AH608" s="1311"/>
      <c r="AI608" s="1311"/>
      <c r="AJ608" s="1311"/>
      <c r="AK608" s="1311"/>
      <c r="AL608" s="1311"/>
      <c r="AM608" s="1311"/>
      <c r="AN608" s="1311"/>
      <c r="AO608" s="1311"/>
      <c r="AP608" s="1311"/>
      <c r="AQ608" s="1311"/>
      <c r="AR608" s="1311"/>
      <c r="AS608" s="1311"/>
      <c r="AT608" s="1311"/>
      <c r="AU608" s="1311"/>
      <c r="AV608" s="1311"/>
      <c r="AW608" s="1311"/>
      <c r="AX608" s="1311"/>
      <c r="AY608" s="1311"/>
      <c r="AZ608" s="1311"/>
      <c r="BA608" s="1311"/>
      <c r="BB608" s="1311"/>
      <c r="BC608" s="1311"/>
      <c r="BD608" s="1311"/>
      <c r="BE608" s="1311"/>
      <c r="BF608" s="1311"/>
      <c r="BG608" s="1311"/>
      <c r="BH608" s="1311"/>
      <c r="BI608" s="1311"/>
      <c r="BJ608" s="1311"/>
      <c r="BK608" s="1311"/>
      <c r="BL608" s="1311"/>
      <c r="BM608" s="1311"/>
      <c r="BN608" s="1311"/>
      <c r="BO608" s="1311"/>
      <c r="BP608" s="1311"/>
      <c r="BQ608" s="1311"/>
      <c r="BR608" s="1311"/>
      <c r="BS608" s="1311"/>
      <c r="BT608" s="1311"/>
      <c r="BU608" s="1311"/>
      <c r="BV608" s="1311"/>
      <c r="BW608" s="1311"/>
      <c r="BX608" s="1311"/>
      <c r="BY608" s="1311"/>
      <c r="BZ608" s="1311"/>
      <c r="CA608" s="1311"/>
      <c r="CB608" s="1311"/>
      <c r="CC608" s="1311"/>
      <c r="CD608" s="1311"/>
      <c r="CE608" s="1311"/>
      <c r="CF608" s="1311"/>
    </row>
    <row r="609" spans="2:84" s="1344" customFormat="1">
      <c r="B609" s="1311"/>
      <c r="C609" s="1311"/>
      <c r="D609" s="1311"/>
      <c r="E609" s="1311"/>
      <c r="F609" s="1311"/>
      <c r="G609" s="1311"/>
      <c r="H609" s="1311"/>
      <c r="I609" s="1311"/>
      <c r="J609" s="1311"/>
      <c r="K609" s="1311"/>
      <c r="P609" s="204"/>
      <c r="Q609" s="1311"/>
      <c r="R609" s="1311"/>
      <c r="S609" s="1311"/>
      <c r="T609" s="1311"/>
      <c r="U609" s="1311"/>
      <c r="V609" s="1311"/>
      <c r="W609" s="1311"/>
      <c r="X609" s="1311"/>
      <c r="Y609" s="1311"/>
      <c r="Z609" s="1311"/>
      <c r="AA609" s="1311"/>
      <c r="AB609" s="1311"/>
      <c r="AC609" s="1311"/>
      <c r="AD609" s="1311"/>
      <c r="AE609" s="1311"/>
      <c r="AF609" s="1311"/>
      <c r="AG609" s="1311"/>
      <c r="AH609" s="1311"/>
      <c r="AI609" s="1311"/>
      <c r="AJ609" s="1311"/>
      <c r="AK609" s="1311"/>
      <c r="AL609" s="1311"/>
      <c r="AM609" s="1311"/>
      <c r="AN609" s="1311"/>
      <c r="AO609" s="1311"/>
      <c r="AP609" s="1311"/>
      <c r="AQ609" s="1311"/>
      <c r="AR609" s="1311"/>
      <c r="AS609" s="1311"/>
      <c r="AT609" s="1311"/>
      <c r="AU609" s="1311"/>
      <c r="AV609" s="1311"/>
      <c r="AW609" s="1311"/>
      <c r="AX609" s="1311"/>
      <c r="AY609" s="1311"/>
      <c r="AZ609" s="1311"/>
      <c r="BA609" s="1311"/>
      <c r="BB609" s="1311"/>
      <c r="BC609" s="1311"/>
      <c r="BD609" s="1311"/>
      <c r="BE609" s="1311"/>
      <c r="BF609" s="1311"/>
      <c r="BG609" s="1311"/>
      <c r="BH609" s="1311"/>
      <c r="BI609" s="1311"/>
      <c r="BJ609" s="1311"/>
      <c r="BK609" s="1311"/>
      <c r="BL609" s="1311"/>
      <c r="BM609" s="1311"/>
      <c r="BN609" s="1311"/>
      <c r="BO609" s="1311"/>
      <c r="BP609" s="1311"/>
      <c r="BQ609" s="1311"/>
      <c r="BR609" s="1311"/>
      <c r="BS609" s="1311"/>
      <c r="BT609" s="1311"/>
      <c r="BU609" s="1311"/>
      <c r="BV609" s="1311"/>
      <c r="BW609" s="1311"/>
      <c r="BX609" s="1311"/>
      <c r="BY609" s="1311"/>
      <c r="BZ609" s="1311"/>
      <c r="CA609" s="1311"/>
      <c r="CB609" s="1311"/>
      <c r="CC609" s="1311"/>
      <c r="CD609" s="1311"/>
      <c r="CE609" s="1311"/>
      <c r="CF609" s="1311"/>
    </row>
    <row r="610" spans="2:84" s="1344" customFormat="1">
      <c r="B610" s="1311"/>
      <c r="C610" s="1311"/>
      <c r="D610" s="1311"/>
      <c r="E610" s="1311"/>
      <c r="F610" s="1311"/>
      <c r="G610" s="1311"/>
      <c r="H610" s="1311"/>
      <c r="I610" s="1311"/>
      <c r="J610" s="1311"/>
      <c r="K610" s="1311"/>
      <c r="P610" s="204"/>
      <c r="Q610" s="1311"/>
      <c r="R610" s="1311"/>
      <c r="S610" s="1311"/>
      <c r="T610" s="1311"/>
      <c r="U610" s="1311"/>
      <c r="V610" s="1311"/>
      <c r="W610" s="1311"/>
      <c r="X610" s="1311"/>
      <c r="Y610" s="1311"/>
      <c r="Z610" s="1311"/>
      <c r="AA610" s="1311"/>
      <c r="AB610" s="1311"/>
      <c r="AC610" s="1311"/>
      <c r="AD610" s="1311"/>
      <c r="AE610" s="1311"/>
      <c r="AF610" s="1311"/>
      <c r="AG610" s="1311"/>
      <c r="AH610" s="1311"/>
      <c r="AI610" s="1311"/>
      <c r="AJ610" s="1311"/>
      <c r="AK610" s="1311"/>
      <c r="AL610" s="1311"/>
      <c r="AM610" s="1311"/>
      <c r="AN610" s="1311"/>
      <c r="AO610" s="1311"/>
      <c r="AP610" s="1311"/>
      <c r="AQ610" s="1311"/>
      <c r="AR610" s="1311"/>
      <c r="AS610" s="1311"/>
      <c r="AT610" s="1311"/>
      <c r="AU610" s="1311"/>
      <c r="AV610" s="1311"/>
      <c r="AW610" s="1311"/>
      <c r="AX610" s="1311"/>
      <c r="AY610" s="1311"/>
      <c r="AZ610" s="1311"/>
      <c r="BA610" s="1311"/>
      <c r="BB610" s="1311"/>
      <c r="BC610" s="1311"/>
      <c r="BD610" s="1311"/>
      <c r="BE610" s="1311"/>
      <c r="BF610" s="1311"/>
      <c r="BG610" s="1311"/>
      <c r="BH610" s="1311"/>
      <c r="BI610" s="1311"/>
      <c r="BJ610" s="1311"/>
      <c r="BK610" s="1311"/>
      <c r="BL610" s="1311"/>
      <c r="BM610" s="1311"/>
      <c r="BN610" s="1311"/>
      <c r="BO610" s="1311"/>
      <c r="BP610" s="1311"/>
      <c r="BQ610" s="1311"/>
      <c r="BR610" s="1311"/>
      <c r="BS610" s="1311"/>
      <c r="BT610" s="1311"/>
      <c r="BU610" s="1311"/>
      <c r="BV610" s="1311"/>
      <c r="BW610" s="1311"/>
      <c r="BX610" s="1311"/>
      <c r="BY610" s="1311"/>
      <c r="BZ610" s="1311"/>
      <c r="CA610" s="1311"/>
      <c r="CB610" s="1311"/>
      <c r="CC610" s="1311"/>
      <c r="CD610" s="1311"/>
      <c r="CE610" s="1311"/>
      <c r="CF610" s="1311"/>
    </row>
    <row r="611" spans="2:84" s="1344" customFormat="1">
      <c r="B611" s="1311"/>
      <c r="C611" s="1311"/>
      <c r="D611" s="1311"/>
      <c r="E611" s="1311"/>
      <c r="F611" s="1311"/>
      <c r="G611" s="1311"/>
      <c r="H611" s="1311"/>
      <c r="I611" s="1311"/>
      <c r="J611" s="1311"/>
      <c r="K611" s="1311"/>
      <c r="P611" s="204"/>
      <c r="Q611" s="1311"/>
      <c r="R611" s="1311"/>
      <c r="S611" s="1311"/>
      <c r="T611" s="1311"/>
      <c r="U611" s="1311"/>
      <c r="V611" s="1311"/>
      <c r="W611" s="1311"/>
      <c r="X611" s="1311"/>
      <c r="Y611" s="1311"/>
      <c r="Z611" s="1311"/>
      <c r="AA611" s="1311"/>
      <c r="AB611" s="1311"/>
      <c r="AC611" s="1311"/>
      <c r="AD611" s="1311"/>
      <c r="AE611" s="1311"/>
      <c r="AF611" s="1311"/>
      <c r="AG611" s="1311"/>
      <c r="AH611" s="1311"/>
      <c r="AI611" s="1311"/>
      <c r="AJ611" s="1311"/>
      <c r="AK611" s="1311"/>
      <c r="AL611" s="1311"/>
      <c r="AM611" s="1311"/>
      <c r="AN611" s="1311"/>
      <c r="AO611" s="1311"/>
      <c r="AP611" s="1311"/>
      <c r="AQ611" s="1311"/>
      <c r="AR611" s="1311"/>
      <c r="AS611" s="1311"/>
      <c r="AT611" s="1311"/>
      <c r="AU611" s="1311"/>
      <c r="AV611" s="1311"/>
      <c r="AW611" s="1311"/>
      <c r="AX611" s="1311"/>
      <c r="AY611" s="1311"/>
      <c r="AZ611" s="1311"/>
      <c r="BA611" s="1311"/>
      <c r="BB611" s="1311"/>
      <c r="BC611" s="1311"/>
      <c r="BD611" s="1311"/>
      <c r="BE611" s="1311"/>
      <c r="BF611" s="1311"/>
      <c r="BG611" s="1311"/>
      <c r="BH611" s="1311"/>
      <c r="BI611" s="1311"/>
      <c r="BJ611" s="1311"/>
      <c r="BK611" s="1311"/>
      <c r="BL611" s="1311"/>
      <c r="BM611" s="1311"/>
      <c r="BN611" s="1311"/>
      <c r="BO611" s="1311"/>
      <c r="BP611" s="1311"/>
      <c r="BQ611" s="1311"/>
      <c r="BR611" s="1311"/>
      <c r="BS611" s="1311"/>
      <c r="BT611" s="1311"/>
      <c r="BU611" s="1311"/>
      <c r="BV611" s="1311"/>
      <c r="BW611" s="1311"/>
      <c r="BX611" s="1311"/>
      <c r="BY611" s="1311"/>
      <c r="BZ611" s="1311"/>
      <c r="CA611" s="1311"/>
      <c r="CB611" s="1311"/>
      <c r="CC611" s="1311"/>
      <c r="CD611" s="1311"/>
      <c r="CE611" s="1311"/>
      <c r="CF611" s="1311"/>
    </row>
    <row r="612" spans="2:84" s="1344" customFormat="1">
      <c r="B612" s="1311"/>
      <c r="C612" s="1311"/>
      <c r="D612" s="1311"/>
      <c r="E612" s="1311"/>
      <c r="F612" s="1311"/>
      <c r="G612" s="1311"/>
      <c r="H612" s="1311"/>
      <c r="I612" s="1311"/>
      <c r="J612" s="1311"/>
      <c r="K612" s="1311"/>
      <c r="P612" s="204"/>
      <c r="Q612" s="1311"/>
      <c r="R612" s="1311"/>
      <c r="S612" s="1311"/>
      <c r="T612" s="1311"/>
      <c r="U612" s="1311"/>
      <c r="V612" s="1311"/>
      <c r="W612" s="1311"/>
      <c r="X612" s="1311"/>
      <c r="Y612" s="1311"/>
      <c r="Z612" s="1311"/>
      <c r="AA612" s="1311"/>
      <c r="AB612" s="1311"/>
      <c r="AC612" s="1311"/>
      <c r="AD612" s="1311"/>
      <c r="AE612" s="1311"/>
      <c r="AF612" s="1311"/>
      <c r="AG612" s="1311"/>
      <c r="AH612" s="1311"/>
      <c r="AI612" s="1311"/>
      <c r="AJ612" s="1311"/>
      <c r="AK612" s="1311"/>
      <c r="AL612" s="1311"/>
      <c r="AM612" s="1311"/>
      <c r="AN612" s="1311"/>
      <c r="AO612" s="1311"/>
      <c r="AP612" s="1311"/>
      <c r="AQ612" s="1311"/>
      <c r="AR612" s="1311"/>
      <c r="AS612" s="1311"/>
      <c r="AT612" s="1311"/>
      <c r="AU612" s="1311"/>
      <c r="AV612" s="1311"/>
      <c r="AW612" s="1311"/>
      <c r="AX612" s="1311"/>
      <c r="AY612" s="1311"/>
      <c r="AZ612" s="1311"/>
      <c r="BA612" s="1311"/>
      <c r="BB612" s="1311"/>
      <c r="BC612" s="1311"/>
      <c r="BD612" s="1311"/>
      <c r="BE612" s="1311"/>
      <c r="BF612" s="1311"/>
      <c r="BG612" s="1311"/>
      <c r="BH612" s="1311"/>
      <c r="BI612" s="1311"/>
      <c r="BJ612" s="1311"/>
      <c r="BK612" s="1311"/>
      <c r="BL612" s="1311"/>
      <c r="BM612" s="1311"/>
      <c r="BN612" s="1311"/>
      <c r="BO612" s="1311"/>
      <c r="BP612" s="1311"/>
      <c r="BQ612" s="1311"/>
      <c r="BR612" s="1311"/>
      <c r="BS612" s="1311"/>
      <c r="BT612" s="1311"/>
      <c r="BU612" s="1311"/>
      <c r="BV612" s="1311"/>
      <c r="BW612" s="1311"/>
      <c r="BX612" s="1311"/>
      <c r="BY612" s="1311"/>
      <c r="BZ612" s="1311"/>
      <c r="CA612" s="1311"/>
      <c r="CB612" s="1311"/>
      <c r="CC612" s="1311"/>
      <c r="CD612" s="1311"/>
      <c r="CE612" s="1311"/>
      <c r="CF612" s="1311"/>
    </row>
    <row r="613" spans="2:84" s="1344" customFormat="1">
      <c r="B613" s="1311"/>
      <c r="C613" s="1311"/>
      <c r="D613" s="1311"/>
      <c r="E613" s="1311"/>
      <c r="F613" s="1311"/>
      <c r="G613" s="1311"/>
      <c r="H613" s="1311"/>
      <c r="I613" s="1311"/>
      <c r="J613" s="1311"/>
      <c r="K613" s="1311"/>
      <c r="P613" s="204"/>
      <c r="Q613" s="1311"/>
      <c r="R613" s="1311"/>
      <c r="S613" s="1311"/>
      <c r="T613" s="1311"/>
      <c r="U613" s="1311"/>
      <c r="V613" s="1311"/>
      <c r="W613" s="1311"/>
      <c r="X613" s="1311"/>
      <c r="Y613" s="1311"/>
      <c r="Z613" s="1311"/>
      <c r="AA613" s="1311"/>
      <c r="AB613" s="1311"/>
      <c r="AC613" s="1311"/>
      <c r="AD613" s="1311"/>
      <c r="AE613" s="1311"/>
      <c r="AF613" s="1311"/>
      <c r="AG613" s="1311"/>
      <c r="AH613" s="1311"/>
      <c r="AI613" s="1311"/>
      <c r="AJ613" s="1311"/>
      <c r="AK613" s="1311"/>
      <c r="AL613" s="1311"/>
      <c r="AM613" s="1311"/>
      <c r="AN613" s="1311"/>
      <c r="AO613" s="1311"/>
      <c r="AP613" s="1311"/>
      <c r="AQ613" s="1311"/>
      <c r="AR613" s="1311"/>
      <c r="AS613" s="1311"/>
      <c r="AT613" s="1311"/>
      <c r="AU613" s="1311"/>
      <c r="AV613" s="1311"/>
      <c r="AW613" s="1311"/>
      <c r="AX613" s="1311"/>
      <c r="AY613" s="1311"/>
      <c r="AZ613" s="1311"/>
      <c r="BA613" s="1311"/>
      <c r="BB613" s="1311"/>
      <c r="BC613" s="1311"/>
      <c r="BD613" s="1311"/>
      <c r="BE613" s="1311"/>
      <c r="BF613" s="1311"/>
      <c r="BG613" s="1311"/>
      <c r="BH613" s="1311"/>
      <c r="BI613" s="1311"/>
      <c r="BJ613" s="1311"/>
      <c r="BK613" s="1311"/>
      <c r="BL613" s="1311"/>
      <c r="BM613" s="1311"/>
      <c r="BN613" s="1311"/>
      <c r="BO613" s="1311"/>
      <c r="BP613" s="1311"/>
      <c r="BQ613" s="1311"/>
      <c r="BR613" s="1311"/>
      <c r="BS613" s="1311"/>
      <c r="BT613" s="1311"/>
      <c r="BU613" s="1311"/>
      <c r="BV613" s="1311"/>
      <c r="BW613" s="1311"/>
      <c r="BX613" s="1311"/>
      <c r="BY613" s="1311"/>
      <c r="BZ613" s="1311"/>
      <c r="CA613" s="1311"/>
      <c r="CB613" s="1311"/>
      <c r="CC613" s="1311"/>
      <c r="CD613" s="1311"/>
      <c r="CE613" s="1311"/>
      <c r="CF613" s="1311"/>
    </row>
    <row r="614" spans="2:84" s="1344" customFormat="1">
      <c r="B614" s="1311"/>
      <c r="C614" s="1311"/>
      <c r="D614" s="1311"/>
      <c r="E614" s="1311"/>
      <c r="F614" s="1311"/>
      <c r="G614" s="1311"/>
      <c r="H614" s="1311"/>
      <c r="I614" s="1311"/>
      <c r="J614" s="1311"/>
      <c r="K614" s="1311"/>
      <c r="P614" s="204"/>
      <c r="Q614" s="1311"/>
      <c r="R614" s="1311"/>
      <c r="S614" s="1311"/>
      <c r="T614" s="1311"/>
      <c r="U614" s="1311"/>
      <c r="V614" s="1311"/>
      <c r="W614" s="1311"/>
      <c r="X614" s="1311"/>
      <c r="Y614" s="1311"/>
      <c r="Z614" s="1311"/>
      <c r="AA614" s="1311"/>
      <c r="AB614" s="1311"/>
      <c r="AC614" s="1311"/>
      <c r="AD614" s="1311"/>
      <c r="AE614" s="1311"/>
      <c r="AF614" s="1311"/>
      <c r="AG614" s="1311"/>
      <c r="AH614" s="1311"/>
      <c r="AI614" s="1311"/>
      <c r="AJ614" s="1311"/>
      <c r="AK614" s="1311"/>
      <c r="AL614" s="1311"/>
      <c r="AM614" s="1311"/>
      <c r="AN614" s="1311"/>
      <c r="AO614" s="1311"/>
      <c r="AP614" s="1311"/>
      <c r="AQ614" s="1311"/>
      <c r="AR614" s="1311"/>
      <c r="AS614" s="1311"/>
      <c r="AT614" s="1311"/>
      <c r="AU614" s="1311"/>
      <c r="AV614" s="1311"/>
      <c r="AW614" s="1311"/>
      <c r="AX614" s="1311"/>
      <c r="AY614" s="1311"/>
      <c r="AZ614" s="1311"/>
      <c r="BA614" s="1311"/>
      <c r="BB614" s="1311"/>
      <c r="BC614" s="1311"/>
      <c r="BD614" s="1311"/>
      <c r="BE614" s="1311"/>
      <c r="BF614" s="1311"/>
      <c r="BG614" s="1311"/>
      <c r="BH614" s="1311"/>
      <c r="BI614" s="1311"/>
      <c r="BJ614" s="1311"/>
      <c r="BK614" s="1311"/>
      <c r="BL614" s="1311"/>
      <c r="BM614" s="1311"/>
      <c r="BN614" s="1311"/>
      <c r="BO614" s="1311"/>
      <c r="BP614" s="1311"/>
      <c r="BQ614" s="1311"/>
      <c r="BR614" s="1311"/>
      <c r="BS614" s="1311"/>
      <c r="BT614" s="1311"/>
      <c r="BU614" s="1311"/>
      <c r="BV614" s="1311"/>
      <c r="BW614" s="1311"/>
      <c r="BX614" s="1311"/>
      <c r="BY614" s="1311"/>
      <c r="BZ614" s="1311"/>
      <c r="CA614" s="1311"/>
      <c r="CB614" s="1311"/>
      <c r="CC614" s="1311"/>
      <c r="CD614" s="1311"/>
      <c r="CE614" s="1311"/>
      <c r="CF614" s="1311"/>
    </row>
    <row r="615" spans="2:84" s="1344" customFormat="1">
      <c r="B615" s="1311"/>
      <c r="C615" s="1311"/>
      <c r="D615" s="1311"/>
      <c r="E615" s="1311"/>
      <c r="F615" s="1311"/>
      <c r="G615" s="1311"/>
      <c r="H615" s="1311"/>
      <c r="I615" s="1311"/>
      <c r="J615" s="1311"/>
      <c r="K615" s="1311"/>
      <c r="P615" s="204"/>
      <c r="Q615" s="1311"/>
      <c r="R615" s="1311"/>
      <c r="S615" s="1311"/>
      <c r="T615" s="1311"/>
      <c r="U615" s="1311"/>
      <c r="V615" s="1311"/>
      <c r="W615" s="1311"/>
      <c r="X615" s="1311"/>
      <c r="Y615" s="1311"/>
      <c r="Z615" s="1311"/>
      <c r="AA615" s="1311"/>
      <c r="AB615" s="1311"/>
      <c r="AC615" s="1311"/>
      <c r="AD615" s="1311"/>
      <c r="AE615" s="1311"/>
      <c r="AF615" s="1311"/>
      <c r="AG615" s="1311"/>
      <c r="AH615" s="1311"/>
      <c r="AI615" s="1311"/>
      <c r="AJ615" s="1311"/>
      <c r="AK615" s="1311"/>
      <c r="AL615" s="1311"/>
      <c r="AM615" s="1311"/>
      <c r="AN615" s="1311"/>
      <c r="AO615" s="1311"/>
      <c r="AP615" s="1311"/>
      <c r="AQ615" s="1311"/>
      <c r="AR615" s="1311"/>
      <c r="AS615" s="1311"/>
      <c r="AT615" s="1311"/>
      <c r="AU615" s="1311"/>
      <c r="AV615" s="1311"/>
      <c r="AW615" s="1311"/>
      <c r="AX615" s="1311"/>
      <c r="AY615" s="1311"/>
      <c r="AZ615" s="1311"/>
      <c r="BA615" s="1311"/>
      <c r="BB615" s="1311"/>
      <c r="BC615" s="1311"/>
      <c r="BD615" s="1311"/>
      <c r="BE615" s="1311"/>
      <c r="BF615" s="1311"/>
      <c r="BG615" s="1311"/>
      <c r="BH615" s="1311"/>
      <c r="BI615" s="1311"/>
      <c r="BJ615" s="1311"/>
      <c r="BK615" s="1311"/>
      <c r="BL615" s="1311"/>
      <c r="BM615" s="1311"/>
      <c r="BN615" s="1311"/>
      <c r="BO615" s="1311"/>
      <c r="BP615" s="1311"/>
      <c r="BQ615" s="1311"/>
      <c r="BR615" s="1311"/>
      <c r="BS615" s="1311"/>
      <c r="BT615" s="1311"/>
      <c r="BU615" s="1311"/>
      <c r="BV615" s="1311"/>
      <c r="BW615" s="1311"/>
      <c r="BX615" s="1311"/>
      <c r="BY615" s="1311"/>
      <c r="BZ615" s="1311"/>
      <c r="CA615" s="1311"/>
      <c r="CB615" s="1311"/>
      <c r="CC615" s="1311"/>
      <c r="CD615" s="1311"/>
      <c r="CE615" s="1311"/>
      <c r="CF615" s="1311"/>
    </row>
    <row r="616" spans="2:84" s="1344" customFormat="1">
      <c r="B616" s="1311"/>
      <c r="C616" s="1311"/>
      <c r="D616" s="1311"/>
      <c r="E616" s="1311"/>
      <c r="F616" s="1311"/>
      <c r="G616" s="1311"/>
      <c r="H616" s="1311"/>
      <c r="I616" s="1311"/>
      <c r="J616" s="1311"/>
      <c r="K616" s="1311"/>
      <c r="P616" s="204"/>
      <c r="Q616" s="1311"/>
      <c r="R616" s="1311"/>
      <c r="S616" s="1311"/>
      <c r="T616" s="1311"/>
      <c r="U616" s="1311"/>
      <c r="V616" s="1311"/>
      <c r="W616" s="1311"/>
      <c r="X616" s="1311"/>
      <c r="Y616" s="1311"/>
      <c r="Z616" s="1311"/>
      <c r="AA616" s="1311"/>
      <c r="AB616" s="1311"/>
      <c r="AC616" s="1311"/>
      <c r="AD616" s="1311"/>
      <c r="AE616" s="1311"/>
      <c r="AF616" s="1311"/>
      <c r="AG616" s="1311"/>
      <c r="AH616" s="1311"/>
      <c r="AI616" s="1311"/>
      <c r="AJ616" s="1311"/>
      <c r="AK616" s="1311"/>
      <c r="AL616" s="1311"/>
      <c r="AM616" s="1311"/>
      <c r="AN616" s="1311"/>
      <c r="AO616" s="1311"/>
      <c r="AP616" s="1311"/>
      <c r="AQ616" s="1311"/>
      <c r="AR616" s="1311"/>
      <c r="AS616" s="1311"/>
      <c r="AT616" s="1311"/>
      <c r="AU616" s="1311"/>
      <c r="AV616" s="1311"/>
      <c r="AW616" s="1311"/>
      <c r="AX616" s="1311"/>
      <c r="AY616" s="1311"/>
      <c r="AZ616" s="1311"/>
      <c r="BA616" s="1311"/>
      <c r="BB616" s="1311"/>
      <c r="BC616" s="1311"/>
      <c r="BD616" s="1311"/>
      <c r="BE616" s="1311"/>
      <c r="BF616" s="1311"/>
      <c r="BG616" s="1311"/>
      <c r="BH616" s="1311"/>
      <c r="BI616" s="1311"/>
      <c r="BJ616" s="1311"/>
      <c r="BK616" s="1311"/>
      <c r="BL616" s="1311"/>
      <c r="BM616" s="1311"/>
      <c r="BN616" s="1311"/>
      <c r="BO616" s="1311"/>
      <c r="BP616" s="1311"/>
      <c r="BQ616" s="1311"/>
      <c r="BR616" s="1311"/>
      <c r="BS616" s="1311"/>
      <c r="BT616" s="1311"/>
      <c r="BU616" s="1311"/>
      <c r="BV616" s="1311"/>
      <c r="BW616" s="1311"/>
      <c r="BX616" s="1311"/>
      <c r="BY616" s="1311"/>
      <c r="BZ616" s="1311"/>
      <c r="CA616" s="1311"/>
      <c r="CB616" s="1311"/>
      <c r="CC616" s="1311"/>
      <c r="CD616" s="1311"/>
      <c r="CE616" s="1311"/>
      <c r="CF616" s="1311"/>
    </row>
    <row r="617" spans="2:84" s="1344" customFormat="1">
      <c r="B617" s="1311"/>
      <c r="C617" s="1311"/>
      <c r="D617" s="1311"/>
      <c r="E617" s="1311"/>
      <c r="F617" s="1311"/>
      <c r="G617" s="1311"/>
      <c r="H617" s="1311"/>
      <c r="I617" s="1311"/>
      <c r="J617" s="1311"/>
      <c r="K617" s="1311"/>
      <c r="P617" s="204"/>
      <c r="Q617" s="1311"/>
      <c r="R617" s="1311"/>
      <c r="S617" s="1311"/>
      <c r="T617" s="1311"/>
      <c r="U617" s="1311"/>
      <c r="V617" s="1311"/>
      <c r="W617" s="1311"/>
      <c r="X617" s="1311"/>
      <c r="Y617" s="1311"/>
      <c r="Z617" s="1311"/>
      <c r="AA617" s="1311"/>
      <c r="AB617" s="1311"/>
      <c r="AC617" s="1311"/>
      <c r="AD617" s="1311"/>
      <c r="AE617" s="1311"/>
      <c r="AF617" s="1311"/>
      <c r="AG617" s="1311"/>
      <c r="AH617" s="1311"/>
      <c r="AI617" s="1311"/>
      <c r="AJ617" s="1311"/>
      <c r="AK617" s="1311"/>
      <c r="AL617" s="1311"/>
      <c r="AM617" s="1311"/>
      <c r="AN617" s="1311"/>
      <c r="AO617" s="1311"/>
      <c r="AP617" s="1311"/>
      <c r="AQ617" s="1311"/>
      <c r="AR617" s="1311"/>
      <c r="AS617" s="1311"/>
      <c r="AT617" s="1311"/>
      <c r="AU617" s="1311"/>
      <c r="AV617" s="1311"/>
      <c r="AW617" s="1311"/>
      <c r="AX617" s="1311"/>
      <c r="AY617" s="1311"/>
      <c r="AZ617" s="1311"/>
      <c r="BA617" s="1311"/>
      <c r="BB617" s="1311"/>
      <c r="BC617" s="1311"/>
      <c r="BD617" s="1311"/>
      <c r="BE617" s="1311"/>
      <c r="BF617" s="1311"/>
      <c r="BG617" s="1311"/>
      <c r="BH617" s="1311"/>
      <c r="BI617" s="1311"/>
      <c r="BJ617" s="1311"/>
      <c r="BK617" s="1311"/>
      <c r="BL617" s="1311"/>
      <c r="BM617" s="1311"/>
      <c r="BN617" s="1311"/>
      <c r="BO617" s="1311"/>
      <c r="BP617" s="1311"/>
      <c r="BQ617" s="1311"/>
      <c r="BR617" s="1311"/>
      <c r="BS617" s="1311"/>
      <c r="BT617" s="1311"/>
      <c r="BU617" s="1311"/>
      <c r="BV617" s="1311"/>
      <c r="BW617" s="1311"/>
      <c r="BX617" s="1311"/>
      <c r="BY617" s="1311"/>
      <c r="BZ617" s="1311"/>
      <c r="CA617" s="1311"/>
      <c r="CB617" s="1311"/>
      <c r="CC617" s="1311"/>
      <c r="CD617" s="1311"/>
      <c r="CE617" s="1311"/>
      <c r="CF617" s="1311"/>
    </row>
    <row r="618" spans="2:84" s="1344" customFormat="1">
      <c r="B618" s="1311"/>
      <c r="C618" s="1311"/>
      <c r="D618" s="1311"/>
      <c r="E618" s="1311"/>
      <c r="F618" s="1311"/>
      <c r="G618" s="1311"/>
      <c r="H618" s="1311"/>
      <c r="I618" s="1311"/>
      <c r="J618" s="1311"/>
      <c r="K618" s="1311"/>
      <c r="P618" s="204"/>
      <c r="Q618" s="1311"/>
      <c r="R618" s="1311"/>
      <c r="S618" s="1311"/>
      <c r="T618" s="1311"/>
      <c r="U618" s="1311"/>
      <c r="V618" s="1311"/>
      <c r="W618" s="1311"/>
      <c r="X618" s="1311"/>
      <c r="Y618" s="1311"/>
      <c r="Z618" s="1311"/>
      <c r="AA618" s="1311"/>
      <c r="AB618" s="1311"/>
      <c r="AC618" s="1311"/>
      <c r="AD618" s="1311"/>
      <c r="AE618" s="1311"/>
      <c r="AF618" s="1311"/>
      <c r="AG618" s="1311"/>
      <c r="AH618" s="1311"/>
      <c r="AI618" s="1311"/>
      <c r="AJ618" s="1311"/>
      <c r="AK618" s="1311"/>
      <c r="AL618" s="1311"/>
      <c r="AM618" s="1311"/>
      <c r="AN618" s="1311"/>
      <c r="AO618" s="1311"/>
      <c r="AP618" s="1311"/>
      <c r="AQ618" s="1311"/>
      <c r="AR618" s="1311"/>
      <c r="AS618" s="1311"/>
      <c r="AT618" s="1311"/>
      <c r="AU618" s="1311"/>
      <c r="AV618" s="1311"/>
      <c r="AW618" s="1311"/>
      <c r="AX618" s="1311"/>
      <c r="AY618" s="1311"/>
      <c r="AZ618" s="1311"/>
      <c r="BA618" s="1311"/>
      <c r="BB618" s="1311"/>
      <c r="BC618" s="1311"/>
      <c r="BD618" s="1311"/>
      <c r="BE618" s="1311"/>
      <c r="BF618" s="1311"/>
      <c r="BG618" s="1311"/>
      <c r="BH618" s="1311"/>
      <c r="BI618" s="1311"/>
      <c r="BJ618" s="1311"/>
      <c r="BK618" s="1311"/>
      <c r="BL618" s="1311"/>
      <c r="BM618" s="1311"/>
      <c r="BN618" s="1311"/>
      <c r="BO618" s="1311"/>
      <c r="BP618" s="1311"/>
      <c r="BQ618" s="1311"/>
      <c r="BR618" s="1311"/>
      <c r="BS618" s="1311"/>
      <c r="BT618" s="1311"/>
      <c r="BU618" s="1311"/>
      <c r="BV618" s="1311"/>
      <c r="BW618" s="1311"/>
      <c r="BX618" s="1311"/>
      <c r="BY618" s="1311"/>
      <c r="BZ618" s="1311"/>
      <c r="CA618" s="1311"/>
      <c r="CB618" s="1311"/>
      <c r="CC618" s="1311"/>
      <c r="CD618" s="1311"/>
      <c r="CE618" s="1311"/>
      <c r="CF618" s="1311"/>
    </row>
    <row r="619" spans="2:84" s="1344" customFormat="1">
      <c r="B619" s="1311"/>
      <c r="C619" s="1311"/>
      <c r="D619" s="1311"/>
      <c r="E619" s="1311"/>
      <c r="F619" s="1311"/>
      <c r="G619" s="1311"/>
      <c r="H619" s="1311"/>
      <c r="I619" s="1311"/>
      <c r="J619" s="1311"/>
      <c r="K619" s="1311"/>
      <c r="P619" s="204"/>
      <c r="Q619" s="1311"/>
      <c r="R619" s="1311"/>
      <c r="S619" s="1311"/>
      <c r="T619" s="1311"/>
      <c r="U619" s="1311"/>
      <c r="V619" s="1311"/>
      <c r="W619" s="1311"/>
      <c r="X619" s="1311"/>
      <c r="Y619" s="1311"/>
      <c r="Z619" s="1311"/>
      <c r="AA619" s="1311"/>
      <c r="AB619" s="1311"/>
      <c r="AC619" s="1311"/>
      <c r="AD619" s="1311"/>
      <c r="AE619" s="1311"/>
      <c r="AF619" s="1311"/>
      <c r="AG619" s="1311"/>
      <c r="AH619" s="1311"/>
      <c r="AI619" s="1311"/>
      <c r="AJ619" s="1311"/>
      <c r="AK619" s="1311"/>
      <c r="AL619" s="1311"/>
      <c r="AM619" s="1311"/>
      <c r="AN619" s="1311"/>
      <c r="AO619" s="1311"/>
      <c r="AP619" s="1311"/>
      <c r="AQ619" s="1311"/>
      <c r="AR619" s="1311"/>
      <c r="AS619" s="1311"/>
      <c r="AT619" s="1311"/>
      <c r="AU619" s="1311"/>
      <c r="AV619" s="1311"/>
      <c r="AW619" s="1311"/>
      <c r="AX619" s="1311"/>
      <c r="AY619" s="1311"/>
      <c r="AZ619" s="1311"/>
      <c r="BA619" s="1311"/>
      <c r="BB619" s="1311"/>
      <c r="BC619" s="1311"/>
      <c r="BD619" s="1311"/>
      <c r="BE619" s="1311"/>
      <c r="BF619" s="1311"/>
      <c r="BG619" s="1311"/>
      <c r="BH619" s="1311"/>
      <c r="BI619" s="1311"/>
      <c r="BJ619" s="1311"/>
      <c r="BK619" s="1311"/>
      <c r="BL619" s="1311"/>
      <c r="BM619" s="1311"/>
      <c r="BN619" s="1311"/>
      <c r="BO619" s="1311"/>
      <c r="BP619" s="1311"/>
      <c r="BQ619" s="1311"/>
      <c r="BR619" s="1311"/>
      <c r="BS619" s="1311"/>
      <c r="BT619" s="1311"/>
      <c r="BU619" s="1311"/>
      <c r="BV619" s="1311"/>
      <c r="BW619" s="1311"/>
      <c r="BX619" s="1311"/>
      <c r="BY619" s="1311"/>
      <c r="BZ619" s="1311"/>
      <c r="CA619" s="1311"/>
      <c r="CB619" s="1311"/>
      <c r="CC619" s="1311"/>
      <c r="CD619" s="1311"/>
      <c r="CE619" s="1311"/>
      <c r="CF619" s="1311"/>
    </row>
    <row r="620" spans="2:84" s="1344" customFormat="1">
      <c r="B620" s="1311"/>
      <c r="C620" s="1311"/>
      <c r="D620" s="1311"/>
      <c r="E620" s="1311"/>
      <c r="F620" s="1311"/>
      <c r="G620" s="1311"/>
      <c r="H620" s="1311"/>
      <c r="I620" s="1311"/>
      <c r="J620" s="1311"/>
      <c r="K620" s="1311"/>
      <c r="P620" s="204"/>
      <c r="Q620" s="1311"/>
      <c r="R620" s="1311"/>
      <c r="S620" s="1311"/>
      <c r="T620" s="1311"/>
      <c r="U620" s="1311"/>
      <c r="V620" s="1311"/>
      <c r="W620" s="1311"/>
      <c r="X620" s="1311"/>
      <c r="Y620" s="1311"/>
      <c r="Z620" s="1311"/>
      <c r="AA620" s="1311"/>
      <c r="AB620" s="1311"/>
      <c r="AC620" s="1311"/>
      <c r="AD620" s="1311"/>
      <c r="AE620" s="1311"/>
      <c r="AF620" s="1311"/>
      <c r="AG620" s="1311"/>
      <c r="AH620" s="1311"/>
      <c r="AI620" s="1311"/>
      <c r="AJ620" s="1311"/>
      <c r="AK620" s="1311"/>
      <c r="AL620" s="1311"/>
      <c r="AM620" s="1311"/>
      <c r="AN620" s="1311"/>
      <c r="AO620" s="1311"/>
      <c r="AP620" s="1311"/>
      <c r="AQ620" s="1311"/>
      <c r="AR620" s="1311"/>
      <c r="AS620" s="1311"/>
      <c r="AT620" s="1311"/>
      <c r="AU620" s="1311"/>
      <c r="AV620" s="1311"/>
      <c r="AW620" s="1311"/>
      <c r="AX620" s="1311"/>
      <c r="AY620" s="1311"/>
      <c r="AZ620" s="1311"/>
      <c r="BA620" s="1311"/>
      <c r="BB620" s="1311"/>
      <c r="BC620" s="1311"/>
      <c r="BD620" s="1311"/>
      <c r="BE620" s="1311"/>
      <c r="BF620" s="1311"/>
      <c r="BG620" s="1311"/>
      <c r="BH620" s="1311"/>
      <c r="BI620" s="1311"/>
      <c r="BJ620" s="1311"/>
      <c r="BK620" s="1311"/>
      <c r="BL620" s="1311"/>
      <c r="BM620" s="1311"/>
      <c r="BN620" s="1311"/>
      <c r="BO620" s="1311"/>
      <c r="BP620" s="1311"/>
      <c r="BQ620" s="1311"/>
      <c r="BR620" s="1311"/>
      <c r="BS620" s="1311"/>
      <c r="BT620" s="1311"/>
      <c r="BU620" s="1311"/>
      <c r="BV620" s="1311"/>
      <c r="BW620" s="1311"/>
      <c r="BX620" s="1311"/>
      <c r="BY620" s="1311"/>
      <c r="BZ620" s="1311"/>
      <c r="CA620" s="1311"/>
      <c r="CB620" s="1311"/>
      <c r="CC620" s="1311"/>
      <c r="CD620" s="1311"/>
      <c r="CE620" s="1311"/>
      <c r="CF620" s="1311"/>
    </row>
    <row r="621" spans="2:84" s="1344" customFormat="1">
      <c r="B621" s="1311"/>
      <c r="C621" s="1311"/>
      <c r="D621" s="1311"/>
      <c r="E621" s="1311"/>
      <c r="F621" s="1311"/>
      <c r="G621" s="1311"/>
      <c r="H621" s="1311"/>
      <c r="I621" s="1311"/>
      <c r="J621" s="1311"/>
      <c r="K621" s="1311"/>
      <c r="P621" s="204"/>
      <c r="Q621" s="1311"/>
      <c r="R621" s="1311"/>
      <c r="S621" s="1311"/>
      <c r="T621" s="1311"/>
      <c r="U621" s="1311"/>
      <c r="V621" s="1311"/>
      <c r="W621" s="1311"/>
      <c r="X621" s="1311"/>
      <c r="Y621" s="1311"/>
      <c r="Z621" s="1311"/>
      <c r="AA621" s="1311"/>
      <c r="AB621" s="1311"/>
      <c r="AC621" s="1311"/>
      <c r="AD621" s="1311"/>
      <c r="AE621" s="1311"/>
      <c r="AF621" s="1311"/>
      <c r="AG621" s="1311"/>
      <c r="AH621" s="1311"/>
      <c r="AI621" s="1311"/>
      <c r="AJ621" s="1311"/>
      <c r="AK621" s="1311"/>
      <c r="AL621" s="1311"/>
      <c r="AM621" s="1311"/>
      <c r="AN621" s="1311"/>
      <c r="AO621" s="1311"/>
      <c r="AP621" s="1311"/>
      <c r="AQ621" s="1311"/>
      <c r="AR621" s="1311"/>
      <c r="AS621" s="1311"/>
      <c r="AT621" s="1311"/>
      <c r="AU621" s="1311"/>
      <c r="AV621" s="1311"/>
      <c r="AW621" s="1311"/>
      <c r="AX621" s="1311"/>
      <c r="AY621" s="1311"/>
      <c r="AZ621" s="1311"/>
      <c r="BA621" s="1311"/>
      <c r="BB621" s="1311"/>
      <c r="BC621" s="1311"/>
      <c r="BD621" s="1311"/>
      <c r="BE621" s="1311"/>
      <c r="BF621" s="1311"/>
      <c r="BG621" s="1311"/>
      <c r="BH621" s="1311"/>
      <c r="BI621" s="1311"/>
      <c r="BJ621" s="1311"/>
      <c r="BK621" s="1311"/>
      <c r="BL621" s="1311"/>
      <c r="BM621" s="1311"/>
      <c r="BN621" s="1311"/>
      <c r="BO621" s="1311"/>
      <c r="BP621" s="1311"/>
      <c r="BQ621" s="1311"/>
      <c r="BR621" s="1311"/>
      <c r="BS621" s="1311"/>
      <c r="BT621" s="1311"/>
      <c r="BU621" s="1311"/>
      <c r="BV621" s="1311"/>
      <c r="BW621" s="1311"/>
      <c r="BX621" s="1311"/>
      <c r="BY621" s="1311"/>
      <c r="BZ621" s="1311"/>
      <c r="CA621" s="1311"/>
      <c r="CB621" s="1311"/>
      <c r="CC621" s="1311"/>
      <c r="CD621" s="1311"/>
      <c r="CE621" s="1311"/>
      <c r="CF621" s="1311"/>
    </row>
    <row r="622" spans="2:84" s="1344" customFormat="1">
      <c r="B622" s="1311"/>
      <c r="C622" s="1311"/>
      <c r="D622" s="1311"/>
      <c r="E622" s="1311"/>
      <c r="F622" s="1311"/>
      <c r="G622" s="1311"/>
      <c r="H622" s="1311"/>
      <c r="I622" s="1311"/>
      <c r="J622" s="1311"/>
      <c r="K622" s="1311"/>
      <c r="P622" s="204"/>
      <c r="Q622" s="1311"/>
      <c r="R622" s="1311"/>
      <c r="S622" s="1311"/>
      <c r="T622" s="1311"/>
      <c r="U622" s="1311"/>
      <c r="V622" s="1311"/>
      <c r="W622" s="1311"/>
      <c r="X622" s="1311"/>
      <c r="Y622" s="1311"/>
      <c r="Z622" s="1311"/>
      <c r="AA622" s="1311"/>
      <c r="AB622" s="1311"/>
      <c r="AC622" s="1311"/>
      <c r="AD622" s="1311"/>
      <c r="AE622" s="1311"/>
      <c r="AF622" s="1311"/>
      <c r="AG622" s="1311"/>
      <c r="AH622" s="1311"/>
      <c r="AI622" s="1311"/>
      <c r="AJ622" s="1311"/>
      <c r="AK622" s="1311"/>
      <c r="AL622" s="1311"/>
      <c r="AM622" s="1311"/>
      <c r="AN622" s="1311"/>
      <c r="AO622" s="1311"/>
      <c r="AP622" s="1311"/>
      <c r="AQ622" s="1311"/>
      <c r="AR622" s="1311"/>
      <c r="AS622" s="1311"/>
      <c r="AT622" s="1311"/>
      <c r="AU622" s="1311"/>
      <c r="AV622" s="1311"/>
      <c r="AW622" s="1311"/>
      <c r="AX622" s="1311"/>
      <c r="AY622" s="1311"/>
      <c r="AZ622" s="1311"/>
      <c r="BA622" s="1311"/>
      <c r="BB622" s="1311"/>
      <c r="BC622" s="1311"/>
      <c r="BD622" s="1311"/>
      <c r="BE622" s="1311"/>
      <c r="BF622" s="1311"/>
      <c r="BG622" s="1311"/>
      <c r="BH622" s="1311"/>
      <c r="BI622" s="1311"/>
      <c r="BJ622" s="1311"/>
      <c r="BK622" s="1311"/>
      <c r="BL622" s="1311"/>
      <c r="BM622" s="1311"/>
      <c r="BN622" s="1311"/>
      <c r="BO622" s="1311"/>
      <c r="BP622" s="1311"/>
      <c r="BQ622" s="1311"/>
      <c r="BR622" s="1311"/>
      <c r="BS622" s="1311"/>
      <c r="BT622" s="1311"/>
      <c r="BU622" s="1311"/>
      <c r="BV622" s="1311"/>
      <c r="BW622" s="1311"/>
      <c r="BX622" s="1311"/>
      <c r="BY622" s="1311"/>
      <c r="BZ622" s="1311"/>
      <c r="CA622" s="1311"/>
      <c r="CB622" s="1311"/>
      <c r="CC622" s="1311"/>
      <c r="CD622" s="1311"/>
      <c r="CE622" s="1311"/>
      <c r="CF622" s="1311"/>
    </row>
    <row r="623" spans="2:84" s="1344" customFormat="1">
      <c r="B623" s="1311"/>
      <c r="C623" s="1311"/>
      <c r="D623" s="1311"/>
      <c r="E623" s="1311"/>
      <c r="F623" s="1311"/>
      <c r="G623" s="1311"/>
      <c r="H623" s="1311"/>
      <c r="I623" s="1311"/>
      <c r="J623" s="1311"/>
      <c r="K623" s="1311"/>
      <c r="P623" s="204"/>
      <c r="Q623" s="1311"/>
      <c r="R623" s="1311"/>
      <c r="S623" s="1311"/>
      <c r="T623" s="1311"/>
      <c r="U623" s="1311"/>
      <c r="V623" s="1311"/>
      <c r="W623" s="1311"/>
      <c r="X623" s="1311"/>
      <c r="Y623" s="1311"/>
      <c r="Z623" s="1311"/>
      <c r="AA623" s="1311"/>
      <c r="AB623" s="1311"/>
      <c r="AC623" s="1311"/>
      <c r="AD623" s="1311"/>
      <c r="AE623" s="1311"/>
      <c r="AF623" s="1311"/>
      <c r="AG623" s="1311"/>
      <c r="AH623" s="1311"/>
      <c r="AI623" s="1311"/>
      <c r="AJ623" s="1311"/>
      <c r="AK623" s="1311"/>
      <c r="AL623" s="1311"/>
      <c r="AM623" s="1311"/>
      <c r="AN623" s="1311"/>
      <c r="AO623" s="1311"/>
      <c r="AP623" s="1311"/>
      <c r="AQ623" s="1311"/>
      <c r="AR623" s="1311"/>
      <c r="AS623" s="1311"/>
      <c r="AT623" s="1311"/>
      <c r="AU623" s="1311"/>
      <c r="AV623" s="1311"/>
      <c r="AW623" s="1311"/>
      <c r="AX623" s="1311"/>
      <c r="AY623" s="1311"/>
      <c r="AZ623" s="1311"/>
      <c r="BA623" s="1311"/>
      <c r="BB623" s="1311"/>
      <c r="BC623" s="1311"/>
      <c r="BD623" s="1311"/>
      <c r="BE623" s="1311"/>
      <c r="BF623" s="1311"/>
      <c r="BG623" s="1311"/>
      <c r="BH623" s="1311"/>
      <c r="BI623" s="1311"/>
      <c r="BJ623" s="1311"/>
      <c r="BK623" s="1311"/>
      <c r="BL623" s="1311"/>
      <c r="BM623" s="1311"/>
      <c r="BN623" s="1311"/>
      <c r="BO623" s="1311"/>
      <c r="BP623" s="1311"/>
      <c r="BQ623" s="1311"/>
      <c r="BR623" s="1311"/>
      <c r="BS623" s="1311"/>
      <c r="BT623" s="1311"/>
      <c r="BU623" s="1311"/>
      <c r="BV623" s="1311"/>
      <c r="BW623" s="1311"/>
      <c r="BX623" s="1311"/>
      <c r="BY623" s="1311"/>
      <c r="BZ623" s="1311"/>
      <c r="CA623" s="1311"/>
      <c r="CB623" s="1311"/>
      <c r="CC623" s="1311"/>
      <c r="CD623" s="1311"/>
      <c r="CE623" s="1311"/>
      <c r="CF623" s="1311"/>
    </row>
    <row r="624" spans="2:84" s="1344" customFormat="1">
      <c r="B624" s="1311"/>
      <c r="C624" s="1311"/>
      <c r="D624" s="1311"/>
      <c r="E624" s="1311"/>
      <c r="F624" s="1311"/>
      <c r="G624" s="1311"/>
      <c r="H624" s="1311"/>
      <c r="I624" s="1311"/>
      <c r="J624" s="1311"/>
      <c r="K624" s="1311"/>
      <c r="P624" s="204"/>
      <c r="Q624" s="1311"/>
      <c r="R624" s="1311"/>
      <c r="S624" s="1311"/>
      <c r="T624" s="1311"/>
      <c r="U624" s="1311"/>
      <c r="V624" s="1311"/>
      <c r="W624" s="1311"/>
      <c r="X624" s="1311"/>
      <c r="Y624" s="1311"/>
      <c r="Z624" s="1311"/>
      <c r="AA624" s="1311"/>
      <c r="AB624" s="1311"/>
      <c r="AC624" s="1311"/>
      <c r="AD624" s="1311"/>
      <c r="AE624" s="1311"/>
      <c r="AF624" s="1311"/>
      <c r="AG624" s="1311"/>
      <c r="AH624" s="1311"/>
      <c r="AI624" s="1311"/>
      <c r="AJ624" s="1311"/>
      <c r="AK624" s="1311"/>
      <c r="AL624" s="1311"/>
      <c r="AM624" s="1311"/>
      <c r="AN624" s="1311"/>
      <c r="AO624" s="1311"/>
      <c r="AP624" s="1311"/>
      <c r="AQ624" s="1311"/>
      <c r="AR624" s="1311"/>
      <c r="AS624" s="1311"/>
      <c r="AT624" s="1311"/>
      <c r="AU624" s="1311"/>
      <c r="AV624" s="1311"/>
      <c r="AW624" s="1311"/>
      <c r="AX624" s="1311"/>
      <c r="AY624" s="1311"/>
      <c r="AZ624" s="1311"/>
      <c r="BA624" s="1311"/>
      <c r="BB624" s="1311"/>
      <c r="BC624" s="1311"/>
      <c r="BD624" s="1311"/>
      <c r="BE624" s="1311"/>
      <c r="BF624" s="1311"/>
      <c r="BG624" s="1311"/>
      <c r="BH624" s="1311"/>
      <c r="BI624" s="1311"/>
      <c r="BJ624" s="1311"/>
      <c r="BK624" s="1311"/>
      <c r="BL624" s="1311"/>
      <c r="BM624" s="1311"/>
      <c r="BN624" s="1311"/>
      <c r="BO624" s="1311"/>
      <c r="BP624" s="1311"/>
      <c r="BQ624" s="1311"/>
      <c r="BR624" s="1311"/>
      <c r="BS624" s="1311"/>
      <c r="BT624" s="1311"/>
      <c r="BU624" s="1311"/>
      <c r="BV624" s="1311"/>
      <c r="BW624" s="1311"/>
      <c r="BX624" s="1311"/>
      <c r="BY624" s="1311"/>
      <c r="BZ624" s="1311"/>
      <c r="CA624" s="1311"/>
      <c r="CB624" s="1311"/>
      <c r="CC624" s="1311"/>
      <c r="CD624" s="1311"/>
      <c r="CE624" s="1311"/>
      <c r="CF624" s="1311"/>
    </row>
    <row r="625" spans="2:84" s="1344" customFormat="1">
      <c r="B625" s="1311"/>
      <c r="C625" s="1311"/>
      <c r="D625" s="1311"/>
      <c r="E625" s="1311"/>
      <c r="F625" s="1311"/>
      <c r="G625" s="1311"/>
      <c r="H625" s="1311"/>
      <c r="I625" s="1311"/>
      <c r="J625" s="1311"/>
      <c r="K625" s="1311"/>
      <c r="P625" s="204"/>
      <c r="Q625" s="1311"/>
      <c r="R625" s="1311"/>
      <c r="S625" s="1311"/>
      <c r="T625" s="1311"/>
      <c r="U625" s="1311"/>
      <c r="V625" s="1311"/>
      <c r="W625" s="1311"/>
      <c r="X625" s="1311"/>
      <c r="Y625" s="1311"/>
      <c r="Z625" s="1311"/>
      <c r="AA625" s="1311"/>
      <c r="AB625" s="1311"/>
      <c r="AC625" s="1311"/>
      <c r="AD625" s="1311"/>
      <c r="AE625" s="1311"/>
      <c r="AF625" s="1311"/>
      <c r="AG625" s="1311"/>
      <c r="AH625" s="1311"/>
      <c r="AI625" s="1311"/>
      <c r="AJ625" s="1311"/>
      <c r="AK625" s="1311"/>
      <c r="AL625" s="1311"/>
      <c r="AM625" s="1311"/>
      <c r="AN625" s="1311"/>
      <c r="AO625" s="1311"/>
      <c r="AP625" s="1311"/>
      <c r="AQ625" s="1311"/>
      <c r="AR625" s="1311"/>
      <c r="AS625" s="1311"/>
      <c r="AT625" s="1311"/>
      <c r="AU625" s="1311"/>
      <c r="AV625" s="1311"/>
      <c r="AW625" s="1311"/>
      <c r="AX625" s="1311"/>
      <c r="AY625" s="1311"/>
      <c r="AZ625" s="1311"/>
      <c r="BA625" s="1311"/>
      <c r="BB625" s="1311"/>
      <c r="BC625" s="1311"/>
      <c r="BD625" s="1311"/>
      <c r="BE625" s="1311"/>
      <c r="BF625" s="1311"/>
      <c r="BG625" s="1311"/>
      <c r="BH625" s="1311"/>
      <c r="BI625" s="1311"/>
      <c r="BJ625" s="1311"/>
      <c r="BK625" s="1311"/>
      <c r="BL625" s="1311"/>
      <c r="BM625" s="1311"/>
      <c r="BN625" s="1311"/>
      <c r="BO625" s="1311"/>
      <c r="BP625" s="1311"/>
      <c r="BQ625" s="1311"/>
      <c r="BR625" s="1311"/>
      <c r="BS625" s="1311"/>
      <c r="BT625" s="1311"/>
      <c r="BU625" s="1311"/>
      <c r="BV625" s="1311"/>
      <c r="BW625" s="1311"/>
      <c r="BX625" s="1311"/>
      <c r="BY625" s="1311"/>
      <c r="BZ625" s="1311"/>
      <c r="CA625" s="1311"/>
      <c r="CB625" s="1311"/>
      <c r="CC625" s="1311"/>
      <c r="CD625" s="1311"/>
      <c r="CE625" s="1311"/>
      <c r="CF625" s="1311"/>
    </row>
    <row r="626" spans="2:84" s="1344" customFormat="1">
      <c r="B626" s="1311"/>
      <c r="C626" s="1311"/>
      <c r="D626" s="1311"/>
      <c r="E626" s="1311"/>
      <c r="F626" s="1311"/>
      <c r="G626" s="1311"/>
      <c r="H626" s="1311"/>
      <c r="I626" s="1311"/>
      <c r="J626" s="1311"/>
      <c r="K626" s="1311"/>
      <c r="P626" s="204"/>
      <c r="Q626" s="1311"/>
      <c r="R626" s="1311"/>
      <c r="S626" s="1311"/>
      <c r="T626" s="1311"/>
      <c r="U626" s="1311"/>
      <c r="V626" s="1311"/>
      <c r="W626" s="1311"/>
      <c r="X626" s="1311"/>
      <c r="Y626" s="1311"/>
      <c r="Z626" s="1311"/>
      <c r="AA626" s="1311"/>
      <c r="AB626" s="1311"/>
      <c r="AC626" s="1311"/>
      <c r="AD626" s="1311"/>
      <c r="AE626" s="1311"/>
      <c r="AF626" s="1311"/>
      <c r="AG626" s="1311"/>
      <c r="AH626" s="1311"/>
      <c r="AI626" s="1311"/>
      <c r="AJ626" s="1311"/>
      <c r="AK626" s="1311"/>
      <c r="AL626" s="1311"/>
      <c r="AM626" s="1311"/>
      <c r="AN626" s="1311"/>
      <c r="AO626" s="1311"/>
      <c r="AP626" s="1311"/>
      <c r="AQ626" s="1311"/>
      <c r="AR626" s="1311"/>
      <c r="AS626" s="1311"/>
      <c r="AT626" s="1311"/>
      <c r="AU626" s="1311"/>
      <c r="AV626" s="1311"/>
      <c r="AW626" s="1311"/>
      <c r="AX626" s="1311"/>
      <c r="AY626" s="1311"/>
      <c r="AZ626" s="1311"/>
      <c r="BA626" s="1311"/>
      <c r="BB626" s="1311"/>
      <c r="BC626" s="1311"/>
      <c r="BD626" s="1311"/>
      <c r="BE626" s="1311"/>
      <c r="BF626" s="1311"/>
      <c r="BG626" s="1311"/>
      <c r="BH626" s="1311"/>
      <c r="BI626" s="1311"/>
      <c r="BJ626" s="1311"/>
      <c r="BK626" s="1311"/>
      <c r="BL626" s="1311"/>
      <c r="BM626" s="1311"/>
      <c r="BN626" s="1311"/>
      <c r="BO626" s="1311"/>
      <c r="BP626" s="1311"/>
      <c r="BQ626" s="1311"/>
      <c r="BR626" s="1311"/>
      <c r="BS626" s="1311"/>
      <c r="BT626" s="1311"/>
      <c r="BU626" s="1311"/>
      <c r="BV626" s="1311"/>
      <c r="BW626" s="1311"/>
      <c r="BX626" s="1311"/>
      <c r="BY626" s="1311"/>
      <c r="BZ626" s="1311"/>
      <c r="CA626" s="1311"/>
      <c r="CB626" s="1311"/>
      <c r="CC626" s="1311"/>
      <c r="CD626" s="1311"/>
      <c r="CE626" s="1311"/>
      <c r="CF626" s="1311"/>
    </row>
    <row r="627" spans="2:84" s="1344" customFormat="1">
      <c r="B627" s="1311"/>
      <c r="C627" s="1311"/>
      <c r="D627" s="1311"/>
      <c r="E627" s="1311"/>
      <c r="F627" s="1311"/>
      <c r="G627" s="1311"/>
      <c r="H627" s="1311"/>
      <c r="I627" s="1311"/>
      <c r="J627" s="1311"/>
      <c r="K627" s="1311"/>
      <c r="P627" s="204"/>
      <c r="Q627" s="1311"/>
      <c r="R627" s="1311"/>
      <c r="S627" s="1311"/>
      <c r="T627" s="1311"/>
      <c r="U627" s="1311"/>
      <c r="V627" s="1311"/>
      <c r="W627" s="1311"/>
      <c r="X627" s="1311"/>
      <c r="Y627" s="1311"/>
      <c r="Z627" s="1311"/>
      <c r="AA627" s="1311"/>
      <c r="AB627" s="1311"/>
      <c r="AC627" s="1311"/>
      <c r="AD627" s="1311"/>
      <c r="AE627" s="1311"/>
      <c r="AF627" s="1311"/>
      <c r="AG627" s="1311"/>
      <c r="AH627" s="1311"/>
      <c r="AI627" s="1311"/>
      <c r="AJ627" s="1311"/>
      <c r="AK627" s="1311"/>
      <c r="AL627" s="1311"/>
      <c r="AM627" s="1311"/>
      <c r="AN627" s="1311"/>
      <c r="AO627" s="1311"/>
      <c r="AP627" s="1311"/>
      <c r="AQ627" s="1311"/>
      <c r="AR627" s="1311"/>
      <c r="AS627" s="1311"/>
      <c r="AT627" s="1311"/>
      <c r="AU627" s="1311"/>
      <c r="AV627" s="1311"/>
      <c r="AW627" s="1311"/>
      <c r="AX627" s="1311"/>
      <c r="AY627" s="1311"/>
      <c r="AZ627" s="1311"/>
      <c r="BA627" s="1311"/>
      <c r="BB627" s="1311"/>
      <c r="BC627" s="1311"/>
      <c r="BD627" s="1311"/>
      <c r="BE627" s="1311"/>
      <c r="BF627" s="1311"/>
      <c r="BG627" s="1311"/>
      <c r="BH627" s="1311"/>
      <c r="BI627" s="1311"/>
      <c r="BJ627" s="1311"/>
      <c r="BK627" s="1311"/>
      <c r="BL627" s="1311"/>
      <c r="BM627" s="1311"/>
      <c r="BN627" s="1311"/>
      <c r="BO627" s="1311"/>
      <c r="BP627" s="1311"/>
      <c r="BQ627" s="1311"/>
      <c r="BR627" s="1311"/>
      <c r="BS627" s="1311"/>
      <c r="BT627" s="1311"/>
      <c r="BU627" s="1311"/>
      <c r="BV627" s="1311"/>
      <c r="BW627" s="1311"/>
      <c r="BX627" s="1311"/>
      <c r="BY627" s="1311"/>
      <c r="BZ627" s="1311"/>
      <c r="CA627" s="1311"/>
      <c r="CB627" s="1311"/>
      <c r="CC627" s="1311"/>
      <c r="CD627" s="1311"/>
      <c r="CE627" s="1311"/>
      <c r="CF627" s="1311"/>
    </row>
    <row r="628" spans="2:84" s="1344" customFormat="1">
      <c r="B628" s="1311"/>
      <c r="C628" s="1311"/>
      <c r="D628" s="1311"/>
      <c r="E628" s="1311"/>
      <c r="F628" s="1311"/>
      <c r="G628" s="1311"/>
      <c r="H628" s="1311"/>
      <c r="I628" s="1311"/>
      <c r="J628" s="1311"/>
      <c r="K628" s="1311"/>
      <c r="P628" s="204"/>
      <c r="Q628" s="1311"/>
      <c r="R628" s="1311"/>
      <c r="S628" s="1311"/>
      <c r="T628" s="1311"/>
      <c r="U628" s="1311"/>
      <c r="V628" s="1311"/>
      <c r="W628" s="1311"/>
      <c r="X628" s="1311"/>
      <c r="Y628" s="1311"/>
      <c r="Z628" s="1311"/>
      <c r="AA628" s="1311"/>
      <c r="AB628" s="1311"/>
      <c r="AC628" s="1311"/>
      <c r="AD628" s="1311"/>
      <c r="AE628" s="1311"/>
      <c r="AF628" s="1311"/>
      <c r="AG628" s="1311"/>
      <c r="AH628" s="1311"/>
      <c r="AI628" s="1311"/>
      <c r="AJ628" s="1311"/>
      <c r="AK628" s="1311"/>
      <c r="AL628" s="1311"/>
      <c r="AM628" s="1311"/>
      <c r="AN628" s="1311"/>
      <c r="AO628" s="1311"/>
      <c r="AP628" s="1311"/>
      <c r="AQ628" s="1311"/>
      <c r="AR628" s="1311"/>
      <c r="AS628" s="1311"/>
      <c r="AT628" s="1311"/>
      <c r="AU628" s="1311"/>
      <c r="AV628" s="1311"/>
      <c r="AW628" s="1311"/>
      <c r="AX628" s="1311"/>
      <c r="AY628" s="1311"/>
      <c r="AZ628" s="1311"/>
      <c r="BA628" s="1311"/>
      <c r="BB628" s="1311"/>
      <c r="BC628" s="1311"/>
      <c r="BD628" s="1311"/>
      <c r="BE628" s="1311"/>
      <c r="BF628" s="1311"/>
      <c r="BG628" s="1311"/>
      <c r="BH628" s="1311"/>
      <c r="BI628" s="1311"/>
      <c r="BJ628" s="1311"/>
      <c r="BK628" s="1311"/>
      <c r="BL628" s="1311"/>
      <c r="BM628" s="1311"/>
      <c r="BN628" s="1311"/>
      <c r="BO628" s="1311"/>
      <c r="BP628" s="1311"/>
      <c r="BQ628" s="1311"/>
      <c r="BR628" s="1311"/>
      <c r="BS628" s="1311"/>
      <c r="BT628" s="1311"/>
      <c r="BU628" s="1311"/>
      <c r="BV628" s="1311"/>
      <c r="BW628" s="1311"/>
      <c r="BX628" s="1311"/>
      <c r="BY628" s="1311"/>
      <c r="BZ628" s="1311"/>
      <c r="CA628" s="1311"/>
      <c r="CB628" s="1311"/>
      <c r="CC628" s="1311"/>
      <c r="CD628" s="1311"/>
      <c r="CE628" s="1311"/>
      <c r="CF628" s="1311"/>
    </row>
    <row r="629" spans="2:84" s="1344" customFormat="1">
      <c r="B629" s="1311"/>
      <c r="C629" s="1311"/>
      <c r="D629" s="1311"/>
      <c r="E629" s="1311"/>
      <c r="F629" s="1311"/>
      <c r="G629" s="1311"/>
      <c r="H629" s="1311"/>
      <c r="I629" s="1311"/>
      <c r="J629" s="1311"/>
      <c r="K629" s="1311"/>
      <c r="P629" s="204"/>
      <c r="Q629" s="1311"/>
      <c r="R629" s="1311"/>
      <c r="S629" s="1311"/>
      <c r="T629" s="1311"/>
      <c r="U629" s="1311"/>
      <c r="V629" s="1311"/>
      <c r="W629" s="1311"/>
      <c r="X629" s="1311"/>
      <c r="Y629" s="1311"/>
      <c r="Z629" s="1311"/>
      <c r="AA629" s="1311"/>
      <c r="AB629" s="1311"/>
      <c r="AC629" s="1311"/>
      <c r="AD629" s="1311"/>
      <c r="AE629" s="1311"/>
      <c r="AF629" s="1311"/>
      <c r="AG629" s="1311"/>
      <c r="AH629" s="1311"/>
      <c r="AI629" s="1311"/>
      <c r="AJ629" s="1311"/>
      <c r="AK629" s="1311"/>
      <c r="AL629" s="1311"/>
      <c r="AM629" s="1311"/>
      <c r="AN629" s="1311"/>
      <c r="AO629" s="1311"/>
      <c r="AP629" s="1311"/>
      <c r="AQ629" s="1311"/>
      <c r="AR629" s="1311"/>
      <c r="AS629" s="1311"/>
      <c r="AT629" s="1311"/>
      <c r="AU629" s="1311"/>
      <c r="AV629" s="1311"/>
      <c r="AW629" s="1311"/>
      <c r="AX629" s="1311"/>
      <c r="AY629" s="1311"/>
      <c r="AZ629" s="1311"/>
      <c r="BA629" s="1311"/>
      <c r="BB629" s="1311"/>
      <c r="BC629" s="1311"/>
      <c r="BD629" s="1311"/>
      <c r="BE629" s="1311"/>
      <c r="BF629" s="1311"/>
      <c r="BG629" s="1311"/>
      <c r="BH629" s="1311"/>
      <c r="BI629" s="1311"/>
      <c r="BJ629" s="1311"/>
      <c r="BK629" s="1311"/>
      <c r="BL629" s="1311"/>
      <c r="BM629" s="1311"/>
      <c r="BN629" s="1311"/>
      <c r="BO629" s="1311"/>
      <c r="BP629" s="1311"/>
      <c r="BQ629" s="1311"/>
      <c r="BR629" s="1311"/>
      <c r="BS629" s="1311"/>
      <c r="BT629" s="1311"/>
      <c r="BU629" s="1311"/>
      <c r="BV629" s="1311"/>
      <c r="BW629" s="1311"/>
      <c r="BX629" s="1311"/>
      <c r="BY629" s="1311"/>
      <c r="BZ629" s="1311"/>
      <c r="CA629" s="1311"/>
      <c r="CB629" s="1311"/>
      <c r="CC629" s="1311"/>
      <c r="CD629" s="1311"/>
      <c r="CE629" s="1311"/>
      <c r="CF629" s="1311"/>
    </row>
    <row r="630" spans="2:84" s="1344" customFormat="1">
      <c r="B630" s="1311"/>
      <c r="C630" s="1311"/>
      <c r="D630" s="1311"/>
      <c r="E630" s="1311"/>
      <c r="F630" s="1311"/>
      <c r="G630" s="1311"/>
      <c r="H630" s="1311"/>
      <c r="I630" s="1311"/>
      <c r="J630" s="1311"/>
      <c r="K630" s="1311"/>
      <c r="P630" s="204"/>
      <c r="Q630" s="1311"/>
      <c r="R630" s="1311"/>
      <c r="S630" s="1311"/>
      <c r="T630" s="1311"/>
      <c r="U630" s="1311"/>
      <c r="V630" s="1311"/>
      <c r="W630" s="1311"/>
      <c r="X630" s="1311"/>
      <c r="Y630" s="1311"/>
      <c r="Z630" s="1311"/>
      <c r="AA630" s="1311"/>
      <c r="AB630" s="1311"/>
      <c r="AC630" s="1311"/>
      <c r="AD630" s="1311"/>
      <c r="AE630" s="1311"/>
      <c r="AF630" s="1311"/>
      <c r="AG630" s="1311"/>
      <c r="AH630" s="1311"/>
      <c r="AI630" s="1311"/>
      <c r="AJ630" s="1311"/>
      <c r="AK630" s="1311"/>
      <c r="AL630" s="1311"/>
      <c r="AM630" s="1311"/>
      <c r="AN630" s="1311"/>
      <c r="AO630" s="1311"/>
      <c r="AP630" s="1311"/>
      <c r="AQ630" s="1311"/>
      <c r="AR630" s="1311"/>
      <c r="AS630" s="1311"/>
      <c r="AT630" s="1311"/>
      <c r="AU630" s="1311"/>
      <c r="AV630" s="1311"/>
      <c r="AW630" s="1311"/>
      <c r="AX630" s="1311"/>
      <c r="AY630" s="1311"/>
      <c r="AZ630" s="1311"/>
      <c r="BA630" s="1311"/>
      <c r="BB630" s="1311"/>
      <c r="BC630" s="1311"/>
      <c r="BD630" s="1311"/>
      <c r="BE630" s="1311"/>
      <c r="BF630" s="1311"/>
      <c r="BG630" s="1311"/>
      <c r="BH630" s="1311"/>
      <c r="BI630" s="1311"/>
      <c r="BJ630" s="1311"/>
      <c r="BK630" s="1311"/>
      <c r="BL630" s="1311"/>
      <c r="BM630" s="1311"/>
      <c r="BN630" s="1311"/>
      <c r="BO630" s="1311"/>
      <c r="BP630" s="1311"/>
      <c r="BQ630" s="1311"/>
      <c r="BR630" s="1311"/>
      <c r="BS630" s="1311"/>
      <c r="BT630" s="1311"/>
      <c r="BU630" s="1311"/>
      <c r="BV630" s="1311"/>
      <c r="BW630" s="1311"/>
      <c r="BX630" s="1311"/>
      <c r="BY630" s="1311"/>
      <c r="BZ630" s="1311"/>
      <c r="CA630" s="1311"/>
      <c r="CB630" s="1311"/>
      <c r="CC630" s="1311"/>
      <c r="CD630" s="1311"/>
      <c r="CE630" s="1311"/>
      <c r="CF630" s="1311"/>
    </row>
    <row r="631" spans="2:84" s="1344" customFormat="1">
      <c r="B631" s="1311"/>
      <c r="C631" s="1311"/>
      <c r="D631" s="1311"/>
      <c r="E631" s="1311"/>
      <c r="F631" s="1311"/>
      <c r="G631" s="1311"/>
      <c r="H631" s="1311"/>
      <c r="I631" s="1311"/>
      <c r="J631" s="1311"/>
      <c r="K631" s="1311"/>
      <c r="P631" s="204"/>
      <c r="Q631" s="1311"/>
      <c r="R631" s="1311"/>
      <c r="S631" s="1311"/>
      <c r="T631" s="1311"/>
      <c r="U631" s="1311"/>
      <c r="V631" s="1311"/>
      <c r="W631" s="1311"/>
      <c r="X631" s="1311"/>
      <c r="Y631" s="1311"/>
      <c r="Z631" s="1311"/>
      <c r="AA631" s="1311"/>
      <c r="AB631" s="1311"/>
      <c r="AC631" s="1311"/>
      <c r="AD631" s="1311"/>
      <c r="AE631" s="1311"/>
      <c r="AF631" s="1311"/>
      <c r="AG631" s="1311"/>
      <c r="AH631" s="1311"/>
      <c r="AI631" s="1311"/>
      <c r="AJ631" s="1311"/>
      <c r="AK631" s="1311"/>
      <c r="AL631" s="1311"/>
      <c r="AM631" s="1311"/>
      <c r="AN631" s="1311"/>
      <c r="AO631" s="1311"/>
      <c r="AP631" s="1311"/>
      <c r="AQ631" s="1311"/>
      <c r="AR631" s="1311"/>
      <c r="AS631" s="1311"/>
      <c r="AT631" s="1311"/>
      <c r="AU631" s="1311"/>
      <c r="AV631" s="1311"/>
      <c r="AW631" s="1311"/>
      <c r="AX631" s="1311"/>
      <c r="AY631" s="1311"/>
      <c r="AZ631" s="1311"/>
      <c r="BA631" s="1311"/>
      <c r="BB631" s="1311"/>
      <c r="BC631" s="1311"/>
      <c r="BD631" s="1311"/>
      <c r="BE631" s="1311"/>
      <c r="BF631" s="1311"/>
      <c r="BG631" s="1311"/>
      <c r="BH631" s="1311"/>
      <c r="BI631" s="1311"/>
      <c r="BJ631" s="1311"/>
      <c r="BK631" s="1311"/>
      <c r="BL631" s="1311"/>
      <c r="BM631" s="1311"/>
      <c r="BN631" s="1311"/>
      <c r="BO631" s="1311"/>
      <c r="BP631" s="1311"/>
      <c r="BQ631" s="1311"/>
      <c r="BR631" s="1311"/>
      <c r="BS631" s="1311"/>
      <c r="BT631" s="1311"/>
      <c r="BU631" s="1311"/>
      <c r="BV631" s="1311"/>
      <c r="BW631" s="1311"/>
      <c r="BX631" s="1311"/>
      <c r="BY631" s="1311"/>
      <c r="BZ631" s="1311"/>
      <c r="CA631" s="1311"/>
      <c r="CB631" s="1311"/>
      <c r="CC631" s="1311"/>
      <c r="CD631" s="1311"/>
      <c r="CE631" s="1311"/>
      <c r="CF631" s="1311"/>
    </row>
    <row r="632" spans="2:84" s="1344" customFormat="1">
      <c r="B632" s="1311"/>
      <c r="C632" s="1311"/>
      <c r="D632" s="1311"/>
      <c r="E632" s="1311"/>
      <c r="F632" s="1311"/>
      <c r="G632" s="1311"/>
      <c r="H632" s="1311"/>
      <c r="I632" s="1311"/>
      <c r="J632" s="1311"/>
      <c r="K632" s="1311"/>
      <c r="P632" s="204"/>
      <c r="Q632" s="1311"/>
      <c r="R632" s="1311"/>
      <c r="S632" s="1311"/>
      <c r="T632" s="1311"/>
      <c r="U632" s="1311"/>
      <c r="V632" s="1311"/>
      <c r="W632" s="1311"/>
      <c r="X632" s="1311"/>
      <c r="Y632" s="1311"/>
      <c r="Z632" s="1311"/>
      <c r="AA632" s="1311"/>
      <c r="AB632" s="1311"/>
      <c r="AC632" s="1311"/>
      <c r="AD632" s="1311"/>
      <c r="AE632" s="1311"/>
      <c r="AF632" s="1311"/>
      <c r="AG632" s="1311"/>
      <c r="AH632" s="1311"/>
      <c r="AI632" s="1311"/>
      <c r="AJ632" s="1311"/>
      <c r="AK632" s="1311"/>
      <c r="AL632" s="1311"/>
      <c r="AM632" s="1311"/>
      <c r="AN632" s="1311"/>
      <c r="AO632" s="1311"/>
      <c r="AP632" s="1311"/>
      <c r="AQ632" s="1311"/>
      <c r="AR632" s="1311"/>
      <c r="AS632" s="1311"/>
      <c r="AT632" s="1311"/>
      <c r="AU632" s="1311"/>
      <c r="AV632" s="1311"/>
      <c r="AW632" s="1311"/>
      <c r="AX632" s="1311"/>
      <c r="AY632" s="1311"/>
      <c r="AZ632" s="1311"/>
      <c r="BA632" s="1311"/>
      <c r="BB632" s="1311"/>
      <c r="BC632" s="1311"/>
      <c r="BD632" s="1311"/>
      <c r="BE632" s="1311"/>
      <c r="BF632" s="1311"/>
      <c r="BG632" s="1311"/>
      <c r="BH632" s="1311"/>
      <c r="BI632" s="1311"/>
      <c r="BJ632" s="1311"/>
      <c r="BK632" s="1311"/>
      <c r="BL632" s="1311"/>
      <c r="BM632" s="1311"/>
      <c r="BN632" s="1311"/>
      <c r="BO632" s="1311"/>
      <c r="BP632" s="1311"/>
      <c r="BQ632" s="1311"/>
      <c r="BR632" s="1311"/>
      <c r="BS632" s="1311"/>
      <c r="BT632" s="1311"/>
      <c r="BU632" s="1311"/>
      <c r="BV632" s="1311"/>
      <c r="BW632" s="1311"/>
      <c r="BX632" s="1311"/>
      <c r="BY632" s="1311"/>
      <c r="BZ632" s="1311"/>
      <c r="CA632" s="1311"/>
      <c r="CB632" s="1311"/>
      <c r="CC632" s="1311"/>
      <c r="CD632" s="1311"/>
      <c r="CE632" s="1311"/>
      <c r="CF632" s="1311"/>
    </row>
  </sheetData>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35">
    <cfRule type="cellIs" dxfId="81" priority="1" operator="equal">
      <formula>0</formula>
    </cfRule>
  </conditionalFormatting>
  <dataValidations count="1">
    <dataValidation type="custom" allowBlank="1" showErrorMessage="1" errorTitle="Input Error" error="Please input a numeric value." sqref="E30:I31 E23:I25 E18:I20 E9:I15 E35:I35" xr:uid="{7D9F8FA7-C41A-4382-8820-A0C51128272B}">
      <formula1>ISNUMBER(E3)</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pageSetUpPr fitToPage="1"/>
  </sheetPr>
  <dimension ref="A1:ON60"/>
  <sheetViews>
    <sheetView showGridLines="0" topLeftCell="A7" zoomScale="55" zoomScaleNormal="55" zoomScaleSheetLayoutView="100" workbookViewId="0">
      <selection activeCell="D17" sqref="D17:D31"/>
    </sheetView>
  </sheetViews>
  <sheetFormatPr defaultColWidth="9" defaultRowHeight="15.6"/>
  <cols>
    <col min="1" max="1" width="1.625" style="1311" customWidth="1"/>
    <col min="2" max="2" width="36.125" style="1342" customWidth="1"/>
    <col min="3" max="4" width="5.5" style="1311" customWidth="1"/>
    <col min="5" max="13" width="12.5" style="1311" customWidth="1"/>
    <col min="14" max="14" width="1.625" style="1311" customWidth="1"/>
    <col min="15" max="15" width="12.5" style="1344" customWidth="1"/>
    <col min="16" max="16" width="1.625" style="204" customWidth="1"/>
    <col min="17" max="17" width="33.625" style="204" customWidth="1"/>
    <col min="18" max="18" width="1.625" style="204" customWidth="1"/>
    <col min="19" max="19" width="1.625" style="1311" customWidth="1"/>
    <col min="20" max="20" width="25" style="1311" customWidth="1"/>
    <col min="21" max="21" width="1.625" style="1311" customWidth="1"/>
    <col min="22" max="29" width="4.125" style="1311" hidden="1" customWidth="1"/>
    <col min="30" max="30" width="1.625" style="1311" hidden="1" customWidth="1"/>
    <col min="31" max="31" width="1.625" style="1311" customWidth="1"/>
    <col min="32" max="32" width="36.125" style="1311" customWidth="1"/>
    <col min="33" max="41" width="12.5" style="1311" customWidth="1"/>
    <col min="42" max="42" width="1.625" style="1311" customWidth="1"/>
    <col min="43" max="16384" width="9" style="1311"/>
  </cols>
  <sheetData>
    <row r="1" spans="1:404" s="203" customFormat="1" ht="29.25" customHeight="1">
      <c r="A1" s="66"/>
      <c r="B1" s="2209" t="s">
        <v>21493</v>
      </c>
      <c r="C1" s="2209"/>
      <c r="D1" s="2209"/>
      <c r="E1" s="2209"/>
      <c r="F1" s="2209"/>
      <c r="G1" s="2209"/>
      <c r="H1" s="2209"/>
      <c r="I1" s="2209"/>
      <c r="J1" s="2209"/>
      <c r="K1" s="2209"/>
      <c r="L1" s="2209"/>
      <c r="M1" s="2209"/>
      <c r="N1" s="2209"/>
      <c r="O1" s="1450"/>
      <c r="P1" s="58"/>
      <c r="Q1" s="58"/>
      <c r="R1" s="58"/>
      <c r="S1" s="192"/>
      <c r="T1" s="66"/>
      <c r="U1" s="192"/>
      <c r="V1" s="66"/>
      <c r="W1" s="66"/>
      <c r="X1" s="66"/>
      <c r="Y1" s="66"/>
      <c r="Z1" s="66"/>
      <c r="AA1" s="66"/>
      <c r="AB1" s="66"/>
      <c r="AC1" s="66"/>
      <c r="AD1" s="192"/>
      <c r="AE1" s="66"/>
      <c r="AF1" s="2209" t="s">
        <v>21493</v>
      </c>
      <c r="AG1" s="2209"/>
      <c r="AH1" s="2209"/>
      <c r="AI1" s="2209"/>
      <c r="AJ1" s="2209"/>
      <c r="AK1" s="2209"/>
      <c r="AL1" s="2209"/>
      <c r="AM1" s="2209"/>
      <c r="AN1" s="2209"/>
      <c r="AO1" s="2209"/>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row>
    <row r="2" spans="1:404" s="203" customFormat="1" ht="29.25" customHeight="1">
      <c r="A2" s="66"/>
      <c r="B2" s="2209" t="s">
        <v>12</v>
      </c>
      <c r="C2" s="2209"/>
      <c r="D2" s="2209"/>
      <c r="E2" s="2209"/>
      <c r="F2" s="2209"/>
      <c r="G2" s="2209"/>
      <c r="H2" s="2209"/>
      <c r="I2" s="2209"/>
      <c r="J2" s="2209"/>
      <c r="K2" s="2209"/>
      <c r="L2" s="2209"/>
      <c r="M2" s="2209"/>
      <c r="N2" s="2209"/>
      <c r="O2" s="1840"/>
      <c r="P2" s="58"/>
      <c r="Q2" s="58"/>
      <c r="R2" s="58"/>
      <c r="S2" s="192"/>
      <c r="T2" s="66"/>
      <c r="U2" s="192"/>
      <c r="V2" s="66"/>
      <c r="W2" s="66"/>
      <c r="X2" s="66"/>
      <c r="Y2" s="66"/>
      <c r="Z2" s="66"/>
      <c r="AA2" s="66"/>
      <c r="AB2" s="66"/>
      <c r="AC2" s="66"/>
      <c r="AD2" s="192"/>
      <c r="AE2" s="66"/>
      <c r="AF2" s="2209"/>
      <c r="AG2" s="2209"/>
      <c r="AH2" s="2209"/>
      <c r="AI2" s="2209"/>
      <c r="AJ2" s="2209"/>
      <c r="AK2" s="2209"/>
      <c r="AL2" s="2209"/>
      <c r="AM2" s="2209"/>
      <c r="AN2" s="2209"/>
      <c r="AO2" s="2209"/>
      <c r="AP2" s="2209"/>
      <c r="AQ2" s="2209"/>
      <c r="AR2" s="2209"/>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row>
    <row r="3" spans="1:404" s="1838" customFormat="1" ht="46.5" customHeight="1">
      <c r="A3" s="1311"/>
      <c r="B3" s="2159" t="s">
        <v>736</v>
      </c>
      <c r="C3" s="2159"/>
      <c r="D3" s="2159"/>
      <c r="E3" s="2159"/>
      <c r="F3" s="2159"/>
      <c r="G3" s="2159"/>
      <c r="H3" s="2159"/>
      <c r="I3" s="2159"/>
      <c r="J3" s="2159"/>
      <c r="K3" s="2159"/>
      <c r="L3" s="2159"/>
      <c r="M3" s="2159"/>
      <c r="N3" s="2159"/>
      <c r="O3" s="2159"/>
      <c r="P3" s="2159"/>
      <c r="Q3" s="2159"/>
      <c r="R3" s="58"/>
      <c r="S3" s="179"/>
      <c r="T3" s="265" t="s">
        <v>798</v>
      </c>
      <c r="U3" s="1355"/>
      <c r="V3" s="1311"/>
      <c r="W3" s="1311"/>
      <c r="X3" s="1311"/>
      <c r="Y3" s="1311"/>
      <c r="Z3" s="1311"/>
      <c r="AA3" s="1311"/>
      <c r="AB3" s="1311"/>
      <c r="AC3" s="1311"/>
      <c r="AD3" s="1355"/>
      <c r="AE3" s="1311"/>
      <c r="AF3" s="2210" t="s">
        <v>736</v>
      </c>
      <c r="AG3" s="2210"/>
      <c r="AH3" s="2210"/>
      <c r="AI3" s="2210"/>
      <c r="AJ3" s="2210"/>
      <c r="AK3" s="2210"/>
      <c r="AL3" s="2210"/>
      <c r="AM3" s="2210"/>
      <c r="AN3" s="2210"/>
      <c r="AO3" s="2210"/>
      <c r="AP3" s="1311"/>
      <c r="AQ3" s="1311"/>
      <c r="AR3" s="1311"/>
      <c r="AS3" s="1311"/>
      <c r="AT3" s="1311"/>
      <c r="AU3" s="1311"/>
      <c r="AV3" s="1311"/>
      <c r="AW3" s="1311"/>
      <c r="AX3" s="1311"/>
      <c r="AY3" s="1311"/>
      <c r="AZ3" s="1311"/>
      <c r="BA3" s="1311"/>
      <c r="BB3" s="1311"/>
      <c r="BC3" s="1311"/>
      <c r="BD3" s="1311"/>
      <c r="BE3" s="1311"/>
      <c r="BF3" s="1311"/>
      <c r="BG3" s="1311"/>
      <c r="BH3" s="1311"/>
      <c r="BI3" s="1311"/>
      <c r="BJ3" s="1311"/>
      <c r="BK3" s="1311"/>
      <c r="BL3" s="1311"/>
      <c r="BM3" s="1311"/>
      <c r="BN3" s="1311"/>
      <c r="BO3" s="1311"/>
      <c r="BP3" s="1311"/>
      <c r="BQ3" s="1311"/>
      <c r="BR3" s="1311"/>
      <c r="BS3" s="1311"/>
      <c r="BT3" s="1311"/>
      <c r="BU3" s="1311"/>
      <c r="BV3" s="1311"/>
      <c r="BW3" s="1311"/>
      <c r="BX3" s="1311"/>
      <c r="BY3" s="1311"/>
      <c r="BZ3" s="1311"/>
      <c r="CA3" s="1311"/>
      <c r="CB3" s="1311"/>
      <c r="CC3" s="1311"/>
      <c r="CD3" s="1311"/>
      <c r="CE3" s="1311"/>
      <c r="CF3" s="1311"/>
      <c r="CG3" s="1311"/>
      <c r="CH3" s="1311"/>
      <c r="CI3" s="1311"/>
      <c r="CJ3" s="1311"/>
      <c r="CK3" s="1311"/>
      <c r="CL3" s="1311"/>
      <c r="CM3" s="1311"/>
      <c r="CN3" s="1311"/>
      <c r="CO3" s="1311"/>
      <c r="CP3" s="1311"/>
      <c r="CQ3" s="1311"/>
      <c r="CR3" s="1311"/>
      <c r="CS3" s="1311"/>
      <c r="CT3" s="1311"/>
      <c r="CU3" s="1311"/>
      <c r="CV3" s="1311"/>
      <c r="CW3" s="1311"/>
      <c r="CX3" s="1311"/>
      <c r="CY3" s="1311"/>
      <c r="CZ3" s="1311"/>
      <c r="DA3" s="1311"/>
      <c r="DB3" s="1311"/>
      <c r="DC3" s="1311"/>
      <c r="DD3" s="1311"/>
      <c r="DE3" s="1311"/>
      <c r="DF3" s="1311"/>
      <c r="DG3" s="1311"/>
      <c r="DH3" s="1311"/>
      <c r="DI3" s="1311"/>
      <c r="DJ3" s="1311"/>
      <c r="DK3" s="1311"/>
      <c r="DL3" s="1311"/>
      <c r="DM3" s="1311"/>
      <c r="DN3" s="1311"/>
      <c r="DO3" s="1311"/>
      <c r="DP3" s="1311"/>
      <c r="DQ3" s="1311"/>
      <c r="DR3" s="1311"/>
      <c r="DS3" s="1311"/>
      <c r="DT3" s="1311"/>
      <c r="DU3" s="1311"/>
      <c r="DV3" s="1311"/>
      <c r="DW3" s="1311"/>
      <c r="DX3" s="1311"/>
      <c r="DY3" s="1311"/>
      <c r="DZ3" s="1311"/>
      <c r="EA3" s="1311"/>
      <c r="EB3" s="1311"/>
      <c r="EC3" s="1311"/>
      <c r="ED3" s="1311"/>
      <c r="EE3" s="1311"/>
      <c r="EF3" s="1311"/>
      <c r="EG3" s="1311"/>
      <c r="EH3" s="1311"/>
      <c r="EI3" s="1311"/>
      <c r="EJ3" s="1311"/>
      <c r="EK3" s="1311"/>
      <c r="EL3" s="1311"/>
      <c r="EM3" s="1311"/>
      <c r="EN3" s="1311"/>
      <c r="EO3" s="1311"/>
      <c r="EP3" s="1311"/>
      <c r="EQ3" s="1311"/>
      <c r="ER3" s="1311"/>
      <c r="ES3" s="1311"/>
      <c r="ET3" s="1311"/>
      <c r="EU3" s="1311"/>
      <c r="EV3" s="1311"/>
      <c r="EW3" s="1311"/>
      <c r="EX3" s="1311"/>
      <c r="EY3" s="1311"/>
      <c r="EZ3" s="1311"/>
      <c r="FA3" s="1311"/>
      <c r="FB3" s="1311"/>
      <c r="FC3" s="1311"/>
      <c r="FD3" s="1311"/>
      <c r="FE3" s="1311"/>
      <c r="FF3" s="1311"/>
      <c r="FG3" s="1311"/>
      <c r="FH3" s="1311"/>
      <c r="FI3" s="1311"/>
      <c r="FJ3" s="1311"/>
      <c r="FK3" s="1311"/>
      <c r="FL3" s="1311"/>
      <c r="FM3" s="1311"/>
      <c r="FN3" s="1311"/>
      <c r="FO3" s="1311"/>
      <c r="FP3" s="1311"/>
      <c r="FQ3" s="1311"/>
      <c r="FR3" s="1311"/>
      <c r="FS3" s="1311"/>
      <c r="FT3" s="1311"/>
      <c r="FU3" s="1311"/>
      <c r="FV3" s="1311"/>
      <c r="FW3" s="1311"/>
      <c r="FX3" s="1311"/>
      <c r="FY3" s="1311"/>
      <c r="FZ3" s="1311"/>
      <c r="GA3" s="1311"/>
      <c r="GB3" s="1311"/>
      <c r="GC3" s="1311"/>
      <c r="GD3" s="1311"/>
      <c r="GE3" s="1311"/>
      <c r="GF3" s="1311"/>
      <c r="GG3" s="1311"/>
      <c r="GH3" s="1311"/>
      <c r="GI3" s="1311"/>
      <c r="GJ3" s="1311"/>
      <c r="GK3" s="1311"/>
      <c r="GL3" s="1311"/>
      <c r="GM3" s="1311"/>
      <c r="GN3" s="1311"/>
      <c r="GO3" s="1311"/>
      <c r="GP3" s="1311"/>
      <c r="GQ3" s="1311"/>
      <c r="GR3" s="1311"/>
      <c r="GS3" s="1311"/>
      <c r="GT3" s="1311"/>
      <c r="GU3" s="1311"/>
      <c r="GV3" s="1311"/>
      <c r="GW3" s="1311"/>
      <c r="GX3" s="1311"/>
      <c r="GY3" s="1311"/>
      <c r="GZ3" s="1311"/>
      <c r="HA3" s="1311"/>
      <c r="HB3" s="1311"/>
      <c r="HC3" s="1311"/>
      <c r="HD3" s="1311"/>
      <c r="HE3" s="1311"/>
      <c r="HF3" s="1311"/>
      <c r="HG3" s="1311"/>
      <c r="HH3" s="1311"/>
      <c r="HI3" s="1311"/>
      <c r="HJ3" s="1311"/>
      <c r="HK3" s="1311"/>
      <c r="HL3" s="1311"/>
      <c r="HM3" s="1311"/>
      <c r="HN3" s="1311"/>
      <c r="HO3" s="1311"/>
      <c r="HP3" s="1311"/>
      <c r="HQ3" s="1311"/>
      <c r="HR3" s="1311"/>
      <c r="HS3" s="1311"/>
      <c r="HT3" s="1311"/>
      <c r="HU3" s="1311"/>
      <c r="HV3" s="1311"/>
      <c r="HW3" s="1311"/>
      <c r="HX3" s="1311"/>
      <c r="HY3" s="1311"/>
      <c r="HZ3" s="1311"/>
      <c r="IA3" s="1311"/>
      <c r="IB3" s="1311"/>
      <c r="IC3" s="1311"/>
      <c r="ID3" s="1311"/>
      <c r="IE3" s="1311"/>
      <c r="IF3" s="1311"/>
      <c r="IG3" s="1311"/>
      <c r="IH3" s="1311"/>
      <c r="II3" s="1311"/>
      <c r="IJ3" s="1311"/>
      <c r="IK3" s="1311"/>
      <c r="IL3" s="1311"/>
      <c r="IM3" s="1311"/>
      <c r="IN3" s="1311"/>
      <c r="IO3" s="1311"/>
      <c r="IP3" s="1311"/>
      <c r="IQ3" s="1311"/>
      <c r="IR3" s="1311"/>
      <c r="IS3" s="1311"/>
      <c r="IT3" s="1311"/>
      <c r="IU3" s="1311"/>
      <c r="IV3" s="1311"/>
      <c r="IW3" s="1311"/>
      <c r="IX3" s="1311"/>
      <c r="IY3" s="1311"/>
      <c r="IZ3" s="1311"/>
      <c r="JA3" s="1311"/>
      <c r="JB3" s="1311"/>
      <c r="JC3" s="1311"/>
      <c r="JD3" s="1311"/>
      <c r="JE3" s="1311"/>
      <c r="JF3" s="1311"/>
      <c r="JG3" s="1311"/>
      <c r="JH3" s="1311"/>
      <c r="JI3" s="1311"/>
      <c r="JJ3" s="1311"/>
      <c r="JK3" s="1311"/>
      <c r="JL3" s="1311"/>
      <c r="JM3" s="1311"/>
      <c r="JN3" s="1311"/>
      <c r="JO3" s="1311"/>
      <c r="JP3" s="1311"/>
      <c r="JQ3" s="1311"/>
      <c r="JR3" s="1311"/>
      <c r="JS3" s="1311"/>
      <c r="JT3" s="1311"/>
      <c r="JU3" s="1311"/>
      <c r="JV3" s="1311"/>
      <c r="JW3" s="1311"/>
      <c r="JX3" s="1311"/>
      <c r="JY3" s="1311"/>
      <c r="JZ3" s="1311"/>
      <c r="KA3" s="1311"/>
      <c r="KB3" s="1311"/>
      <c r="KC3" s="1311"/>
      <c r="KD3" s="1311"/>
      <c r="KE3" s="1311"/>
      <c r="KF3" s="1311"/>
      <c r="KG3" s="1311"/>
      <c r="KH3" s="1311"/>
      <c r="KI3" s="1311"/>
      <c r="KJ3" s="1311"/>
      <c r="KK3" s="1311"/>
      <c r="KL3" s="1311"/>
      <c r="KM3" s="1311"/>
      <c r="KN3" s="1311"/>
      <c r="KO3" s="1311"/>
      <c r="KP3" s="1311"/>
      <c r="KQ3" s="1311"/>
      <c r="KR3" s="1311"/>
      <c r="KS3" s="1311"/>
      <c r="KT3" s="1311"/>
      <c r="KU3" s="1311"/>
      <c r="KV3" s="1311"/>
      <c r="KW3" s="1311"/>
      <c r="KX3" s="1311"/>
      <c r="KY3" s="1311"/>
      <c r="KZ3" s="1311"/>
      <c r="LA3" s="1311"/>
      <c r="LB3" s="1311"/>
      <c r="LC3" s="1311"/>
      <c r="LD3" s="1311"/>
      <c r="LE3" s="1311"/>
      <c r="LF3" s="1311"/>
      <c r="LG3" s="1311"/>
      <c r="LH3" s="1311"/>
      <c r="LI3" s="1311"/>
      <c r="LJ3" s="1311"/>
      <c r="LK3" s="1311"/>
      <c r="LL3" s="1311"/>
      <c r="LM3" s="1311"/>
      <c r="LN3" s="1311"/>
      <c r="LO3" s="1311"/>
      <c r="LP3" s="1311"/>
      <c r="LQ3" s="1311"/>
      <c r="LR3" s="1311"/>
      <c r="LS3" s="1311"/>
      <c r="LT3" s="1311"/>
      <c r="LU3" s="1311"/>
      <c r="LV3" s="1311"/>
      <c r="LW3" s="1311"/>
      <c r="LX3" s="1311"/>
      <c r="LY3" s="1311"/>
      <c r="LZ3" s="1311"/>
      <c r="MA3" s="1311"/>
      <c r="MB3" s="1311"/>
      <c r="MC3" s="1311"/>
      <c r="MD3" s="1311"/>
      <c r="ME3" s="1311"/>
      <c r="MF3" s="1311"/>
      <c r="MG3" s="1311"/>
      <c r="MH3" s="1311"/>
      <c r="MI3" s="1311"/>
      <c r="MJ3" s="1311"/>
      <c r="MK3" s="1311"/>
      <c r="ML3" s="1311"/>
      <c r="MM3" s="1311"/>
      <c r="MN3" s="1311"/>
      <c r="MO3" s="1311"/>
      <c r="MP3" s="1311"/>
      <c r="MQ3" s="1311"/>
      <c r="MR3" s="1311"/>
      <c r="MS3" s="1311"/>
      <c r="MT3" s="1311"/>
      <c r="MU3" s="1311"/>
      <c r="MV3" s="1311"/>
      <c r="MW3" s="1311"/>
      <c r="MX3" s="1311"/>
      <c r="MY3" s="1311"/>
      <c r="MZ3" s="1311"/>
      <c r="NA3" s="1311"/>
      <c r="NB3" s="1311"/>
      <c r="NC3" s="1311"/>
      <c r="ND3" s="1311"/>
      <c r="NE3" s="1311"/>
      <c r="NF3" s="1311"/>
      <c r="NG3" s="1311"/>
      <c r="NH3" s="1311"/>
      <c r="NI3" s="1311"/>
      <c r="NJ3" s="1311"/>
      <c r="NK3" s="1311"/>
      <c r="NL3" s="1311"/>
      <c r="NM3" s="1311"/>
      <c r="NN3" s="1311"/>
      <c r="NO3" s="1311"/>
      <c r="NP3" s="1311"/>
      <c r="NQ3" s="1311"/>
      <c r="NR3" s="1311"/>
      <c r="NS3" s="1311"/>
      <c r="NT3" s="1311"/>
      <c r="NU3" s="1311"/>
      <c r="NV3" s="1311"/>
      <c r="NW3" s="1311"/>
      <c r="NX3" s="1311"/>
      <c r="NY3" s="1311"/>
      <c r="NZ3" s="1311"/>
      <c r="OA3" s="1311"/>
      <c r="OB3" s="1311"/>
      <c r="OC3" s="1311"/>
      <c r="OD3" s="1311"/>
      <c r="OE3" s="1311"/>
      <c r="OF3" s="1311"/>
      <c r="OG3" s="1311"/>
      <c r="OH3" s="1311"/>
      <c r="OI3" s="1311"/>
      <c r="OJ3" s="1311"/>
      <c r="OK3" s="1311"/>
      <c r="OL3" s="1311"/>
      <c r="OM3" s="1311"/>
      <c r="ON3" s="1311"/>
    </row>
    <row r="4" spans="1:404" s="1838" customFormat="1" ht="15" customHeight="1" thickBot="1">
      <c r="A4" s="1311"/>
      <c r="B4" s="713"/>
      <c r="C4" s="713"/>
      <c r="D4" s="713"/>
      <c r="E4" s="713"/>
      <c r="F4" s="713"/>
      <c r="G4" s="713"/>
      <c r="H4" s="713"/>
      <c r="I4" s="1841"/>
      <c r="J4" s="1841"/>
      <c r="K4" s="1841"/>
      <c r="L4" s="1841"/>
      <c r="M4" s="1841"/>
      <c r="N4" s="1842"/>
      <c r="O4" s="57"/>
      <c r="P4" s="58"/>
      <c r="Q4" s="58"/>
      <c r="R4" s="58"/>
      <c r="S4" s="179"/>
      <c r="T4" s="1311"/>
      <c r="U4" s="1355"/>
      <c r="V4" s="1311"/>
      <c r="W4" s="1311"/>
      <c r="X4" s="1311"/>
      <c r="Y4" s="1311"/>
      <c r="Z4" s="1311"/>
      <c r="AA4" s="1311"/>
      <c r="AB4" s="1311"/>
      <c r="AC4" s="1311"/>
      <c r="AD4" s="1355"/>
      <c r="AE4" s="1311"/>
      <c r="AF4" s="713"/>
      <c r="AG4" s="713"/>
      <c r="AH4" s="713"/>
      <c r="AI4" s="713"/>
      <c r="AJ4" s="713"/>
      <c r="AK4" s="1841"/>
      <c r="AL4" s="1841"/>
      <c r="AM4" s="1841"/>
      <c r="AN4" s="1841"/>
      <c r="AO4" s="184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c r="CT4" s="1311"/>
      <c r="CU4" s="1311"/>
      <c r="CV4" s="1311"/>
      <c r="CW4" s="1311"/>
      <c r="CX4" s="1311"/>
      <c r="CY4" s="1311"/>
      <c r="CZ4" s="1311"/>
      <c r="DA4" s="1311"/>
      <c r="DB4" s="1311"/>
      <c r="DC4" s="1311"/>
      <c r="DD4" s="1311"/>
      <c r="DE4" s="1311"/>
      <c r="DF4" s="1311"/>
      <c r="DG4" s="1311"/>
      <c r="DH4" s="1311"/>
      <c r="DI4" s="1311"/>
      <c r="DJ4" s="1311"/>
      <c r="DK4" s="1311"/>
      <c r="DL4" s="1311"/>
      <c r="DM4" s="1311"/>
      <c r="DN4" s="1311"/>
      <c r="DO4" s="1311"/>
      <c r="DP4" s="1311"/>
      <c r="DQ4" s="1311"/>
      <c r="DR4" s="1311"/>
      <c r="DS4" s="1311"/>
      <c r="DT4" s="1311"/>
      <c r="DU4" s="1311"/>
      <c r="DV4" s="1311"/>
      <c r="DW4" s="1311"/>
      <c r="DX4" s="1311"/>
      <c r="DY4" s="1311"/>
      <c r="DZ4" s="1311"/>
      <c r="EA4" s="1311"/>
      <c r="EB4" s="1311"/>
      <c r="EC4" s="1311"/>
      <c r="ED4" s="1311"/>
      <c r="EE4" s="1311"/>
      <c r="EF4" s="1311"/>
      <c r="EG4" s="1311"/>
      <c r="EH4" s="1311"/>
      <c r="EI4" s="1311"/>
      <c r="EJ4" s="1311"/>
      <c r="EK4" s="1311"/>
      <c r="EL4" s="1311"/>
      <c r="EM4" s="1311"/>
      <c r="EN4" s="1311"/>
      <c r="EO4" s="1311"/>
      <c r="EP4" s="1311"/>
      <c r="EQ4" s="1311"/>
      <c r="ER4" s="1311"/>
      <c r="ES4" s="1311"/>
      <c r="ET4" s="1311"/>
      <c r="EU4" s="1311"/>
      <c r="EV4" s="1311"/>
      <c r="EW4" s="1311"/>
      <c r="EX4" s="1311"/>
      <c r="EY4" s="1311"/>
      <c r="EZ4" s="1311"/>
      <c r="FA4" s="1311"/>
      <c r="FB4" s="1311"/>
      <c r="FC4" s="1311"/>
      <c r="FD4" s="1311"/>
      <c r="FE4" s="1311"/>
      <c r="FF4" s="1311"/>
      <c r="FG4" s="1311"/>
      <c r="FH4" s="1311"/>
      <c r="FI4" s="1311"/>
      <c r="FJ4" s="1311"/>
      <c r="FK4" s="1311"/>
      <c r="FL4" s="1311"/>
      <c r="FM4" s="1311"/>
      <c r="FN4" s="1311"/>
      <c r="FO4" s="1311"/>
      <c r="FP4" s="1311"/>
      <c r="FQ4" s="1311"/>
      <c r="FR4" s="1311"/>
      <c r="FS4" s="1311"/>
      <c r="FT4" s="1311"/>
      <c r="FU4" s="1311"/>
      <c r="FV4" s="1311"/>
      <c r="FW4" s="1311"/>
      <c r="FX4" s="1311"/>
      <c r="FY4" s="1311"/>
      <c r="FZ4" s="1311"/>
      <c r="GA4" s="1311"/>
      <c r="GB4" s="1311"/>
      <c r="GC4" s="1311"/>
      <c r="GD4" s="1311"/>
      <c r="GE4" s="1311"/>
      <c r="GF4" s="1311"/>
      <c r="GG4" s="1311"/>
      <c r="GH4" s="1311"/>
      <c r="GI4" s="1311"/>
      <c r="GJ4" s="1311"/>
      <c r="GK4" s="1311"/>
      <c r="GL4" s="1311"/>
      <c r="GM4" s="1311"/>
      <c r="GN4" s="1311"/>
      <c r="GO4" s="1311"/>
      <c r="GP4" s="1311"/>
      <c r="GQ4" s="1311"/>
      <c r="GR4" s="1311"/>
      <c r="GS4" s="1311"/>
      <c r="GT4" s="1311"/>
      <c r="GU4" s="1311"/>
      <c r="GV4" s="1311"/>
      <c r="GW4" s="1311"/>
      <c r="GX4" s="1311"/>
      <c r="GY4" s="1311"/>
      <c r="GZ4" s="1311"/>
      <c r="HA4" s="1311"/>
      <c r="HB4" s="1311"/>
      <c r="HC4" s="1311"/>
      <c r="HD4" s="1311"/>
      <c r="HE4" s="1311"/>
      <c r="HF4" s="1311"/>
      <c r="HG4" s="1311"/>
      <c r="HH4" s="1311"/>
      <c r="HI4" s="1311"/>
      <c r="HJ4" s="1311"/>
      <c r="HK4" s="1311"/>
      <c r="HL4" s="1311"/>
      <c r="HM4" s="1311"/>
      <c r="HN4" s="1311"/>
      <c r="HO4" s="1311"/>
      <c r="HP4" s="1311"/>
      <c r="HQ4" s="1311"/>
      <c r="HR4" s="1311"/>
      <c r="HS4" s="1311"/>
      <c r="HT4" s="1311"/>
      <c r="HU4" s="1311"/>
      <c r="HV4" s="1311"/>
      <c r="HW4" s="1311"/>
      <c r="HX4" s="1311"/>
      <c r="HY4" s="1311"/>
      <c r="HZ4" s="1311"/>
      <c r="IA4" s="1311"/>
      <c r="IB4" s="1311"/>
      <c r="IC4" s="1311"/>
      <c r="ID4" s="1311"/>
      <c r="IE4" s="1311"/>
      <c r="IF4" s="1311"/>
      <c r="IG4" s="1311"/>
      <c r="IH4" s="1311"/>
      <c r="II4" s="1311"/>
      <c r="IJ4" s="1311"/>
      <c r="IK4" s="1311"/>
      <c r="IL4" s="1311"/>
      <c r="IM4" s="1311"/>
      <c r="IN4" s="1311"/>
      <c r="IO4" s="1311"/>
      <c r="IP4" s="1311"/>
      <c r="IQ4" s="1311"/>
      <c r="IR4" s="1311"/>
      <c r="IS4" s="1311"/>
      <c r="IT4" s="1311"/>
      <c r="IU4" s="1311"/>
      <c r="IV4" s="1311"/>
      <c r="IW4" s="1311"/>
      <c r="IX4" s="1311"/>
      <c r="IY4" s="1311"/>
      <c r="IZ4" s="1311"/>
      <c r="JA4" s="1311"/>
      <c r="JB4" s="1311"/>
      <c r="JC4" s="1311"/>
      <c r="JD4" s="1311"/>
      <c r="JE4" s="1311"/>
      <c r="JF4" s="1311"/>
      <c r="JG4" s="1311"/>
      <c r="JH4" s="1311"/>
      <c r="JI4" s="1311"/>
      <c r="JJ4" s="1311"/>
      <c r="JK4" s="1311"/>
      <c r="JL4" s="1311"/>
      <c r="JM4" s="1311"/>
      <c r="JN4" s="1311"/>
      <c r="JO4" s="1311"/>
      <c r="JP4" s="1311"/>
      <c r="JQ4" s="1311"/>
      <c r="JR4" s="1311"/>
      <c r="JS4" s="1311"/>
      <c r="JT4" s="1311"/>
      <c r="JU4" s="1311"/>
      <c r="JV4" s="1311"/>
      <c r="JW4" s="1311"/>
      <c r="JX4" s="1311"/>
      <c r="JY4" s="1311"/>
      <c r="JZ4" s="1311"/>
      <c r="KA4" s="1311"/>
      <c r="KB4" s="1311"/>
      <c r="KC4" s="1311"/>
      <c r="KD4" s="1311"/>
      <c r="KE4" s="1311"/>
      <c r="KF4" s="1311"/>
      <c r="KG4" s="1311"/>
      <c r="KH4" s="1311"/>
      <c r="KI4" s="1311"/>
      <c r="KJ4" s="1311"/>
      <c r="KK4" s="1311"/>
      <c r="KL4" s="1311"/>
      <c r="KM4" s="1311"/>
      <c r="KN4" s="1311"/>
      <c r="KO4" s="1311"/>
      <c r="KP4" s="1311"/>
      <c r="KQ4" s="1311"/>
      <c r="KR4" s="1311"/>
      <c r="KS4" s="1311"/>
      <c r="KT4" s="1311"/>
      <c r="KU4" s="1311"/>
      <c r="KV4" s="1311"/>
      <c r="KW4" s="1311"/>
      <c r="KX4" s="1311"/>
      <c r="KY4" s="1311"/>
      <c r="KZ4" s="1311"/>
      <c r="LA4" s="1311"/>
      <c r="LB4" s="1311"/>
      <c r="LC4" s="1311"/>
      <c r="LD4" s="1311"/>
      <c r="LE4" s="1311"/>
      <c r="LF4" s="1311"/>
      <c r="LG4" s="1311"/>
      <c r="LH4" s="1311"/>
      <c r="LI4" s="1311"/>
      <c r="LJ4" s="1311"/>
      <c r="LK4" s="1311"/>
      <c r="LL4" s="1311"/>
      <c r="LM4" s="1311"/>
      <c r="LN4" s="1311"/>
      <c r="LO4" s="1311"/>
      <c r="LP4" s="1311"/>
      <c r="LQ4" s="1311"/>
      <c r="LR4" s="1311"/>
      <c r="LS4" s="1311"/>
      <c r="LT4" s="1311"/>
      <c r="LU4" s="1311"/>
      <c r="LV4" s="1311"/>
      <c r="LW4" s="1311"/>
      <c r="LX4" s="1311"/>
      <c r="LY4" s="1311"/>
      <c r="LZ4" s="1311"/>
      <c r="MA4" s="1311"/>
      <c r="MB4" s="1311"/>
      <c r="MC4" s="1311"/>
      <c r="MD4" s="1311"/>
      <c r="ME4" s="1311"/>
      <c r="MF4" s="1311"/>
      <c r="MG4" s="1311"/>
      <c r="MH4" s="1311"/>
      <c r="MI4" s="1311"/>
      <c r="MJ4" s="1311"/>
      <c r="MK4" s="1311"/>
      <c r="ML4" s="1311"/>
      <c r="MM4" s="1311"/>
      <c r="MN4" s="1311"/>
      <c r="MO4" s="1311"/>
      <c r="MP4" s="1311"/>
      <c r="MQ4" s="1311"/>
      <c r="MR4" s="1311"/>
      <c r="MS4" s="1311"/>
      <c r="MT4" s="1311"/>
      <c r="MU4" s="1311"/>
      <c r="MV4" s="1311"/>
      <c r="MW4" s="1311"/>
      <c r="MX4" s="1311"/>
      <c r="MY4" s="1311"/>
      <c r="MZ4" s="1311"/>
      <c r="NA4" s="1311"/>
      <c r="NB4" s="1311"/>
      <c r="NC4" s="1311"/>
      <c r="ND4" s="1311"/>
      <c r="NE4" s="1311"/>
      <c r="NF4" s="1311"/>
      <c r="NG4" s="1311"/>
      <c r="NH4" s="1311"/>
      <c r="NI4" s="1311"/>
      <c r="NJ4" s="1311"/>
      <c r="NK4" s="1311"/>
      <c r="NL4" s="1311"/>
      <c r="NM4" s="1311"/>
      <c r="NN4" s="1311"/>
      <c r="NO4" s="1311"/>
      <c r="NP4" s="1311"/>
      <c r="NQ4" s="1311"/>
      <c r="NR4" s="1311"/>
      <c r="NS4" s="1311"/>
      <c r="NT4" s="1311"/>
      <c r="NU4" s="1311"/>
      <c r="NV4" s="1311"/>
      <c r="NW4" s="1311"/>
      <c r="NX4" s="1311"/>
      <c r="NY4" s="1311"/>
      <c r="NZ4" s="1311"/>
      <c r="OA4" s="1311"/>
      <c r="OB4" s="1311"/>
      <c r="OC4" s="1311"/>
      <c r="OD4" s="1311"/>
      <c r="OE4" s="1311"/>
      <c r="OF4" s="1311"/>
      <c r="OG4" s="1311"/>
      <c r="OH4" s="1311"/>
      <c r="OI4" s="1311"/>
      <c r="OJ4" s="1311"/>
      <c r="OK4" s="1311"/>
      <c r="OL4" s="1311"/>
      <c r="OM4" s="1311"/>
      <c r="ON4" s="1311"/>
    </row>
    <row r="5" spans="1:404" s="1838" customFormat="1" ht="18" customHeight="1">
      <c r="A5" s="1311"/>
      <c r="B5" s="2203" t="s">
        <v>800</v>
      </c>
      <c r="C5" s="2194" t="s">
        <v>801</v>
      </c>
      <c r="D5" s="2194" t="s">
        <v>802</v>
      </c>
      <c r="E5" s="2168" t="s">
        <v>21494</v>
      </c>
      <c r="F5" s="2168"/>
      <c r="G5" s="2168"/>
      <c r="H5" s="2168"/>
      <c r="I5" s="2168"/>
      <c r="J5" s="2168"/>
      <c r="K5" s="2168"/>
      <c r="L5" s="2168"/>
      <c r="M5" s="2169"/>
      <c r="N5" s="1842"/>
      <c r="O5" s="2206" t="s">
        <v>806</v>
      </c>
      <c r="P5" s="58"/>
      <c r="Q5" s="2171" t="s">
        <v>807</v>
      </c>
      <c r="R5" s="58"/>
      <c r="S5" s="179"/>
      <c r="T5" s="1311"/>
      <c r="U5" s="1355"/>
      <c r="V5" s="1311"/>
      <c r="W5" s="1311"/>
      <c r="X5" s="1311"/>
      <c r="Y5" s="1311"/>
      <c r="Z5" s="1311"/>
      <c r="AA5" s="1311"/>
      <c r="AB5" s="1311"/>
      <c r="AC5" s="1311"/>
      <c r="AD5" s="1355"/>
      <c r="AE5" s="1311"/>
      <c r="AF5" s="2203" t="s">
        <v>800</v>
      </c>
      <c r="AG5" s="2168" t="s">
        <v>21494</v>
      </c>
      <c r="AH5" s="2168"/>
      <c r="AI5" s="2168"/>
      <c r="AJ5" s="2168"/>
      <c r="AK5" s="2168"/>
      <c r="AL5" s="2168"/>
      <c r="AM5" s="2168"/>
      <c r="AN5" s="2168"/>
      <c r="AO5" s="2169"/>
      <c r="AP5" s="1311"/>
      <c r="AQ5" s="1311"/>
      <c r="AR5" s="1311"/>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311"/>
      <c r="BZ5" s="1311"/>
      <c r="CA5" s="1311"/>
      <c r="CB5" s="1311"/>
      <c r="CC5" s="1311"/>
      <c r="CD5" s="1311"/>
      <c r="CE5" s="1311"/>
      <c r="CF5" s="1311"/>
      <c r="CG5" s="1311"/>
      <c r="CH5" s="1311"/>
      <c r="CI5" s="1311"/>
      <c r="CJ5" s="1311"/>
      <c r="CK5" s="1311"/>
      <c r="CL5" s="1311"/>
      <c r="CM5" s="1311"/>
      <c r="CN5" s="1311"/>
      <c r="CO5" s="1311"/>
      <c r="CP5" s="1311"/>
      <c r="CQ5" s="1311"/>
      <c r="CR5" s="1311"/>
      <c r="CS5" s="1311"/>
      <c r="CT5" s="1311"/>
      <c r="CU5" s="1311"/>
      <c r="CV5" s="1311"/>
      <c r="CW5" s="1311"/>
      <c r="CX5" s="1311"/>
      <c r="CY5" s="1311"/>
      <c r="CZ5" s="1311"/>
      <c r="DA5" s="1311"/>
      <c r="DB5" s="1311"/>
      <c r="DC5" s="1311"/>
      <c r="DD5" s="1311"/>
      <c r="DE5" s="1311"/>
      <c r="DF5" s="1311"/>
      <c r="DG5" s="1311"/>
      <c r="DH5" s="1311"/>
      <c r="DI5" s="1311"/>
      <c r="DJ5" s="1311"/>
      <c r="DK5" s="1311"/>
      <c r="DL5" s="1311"/>
      <c r="DM5" s="1311"/>
      <c r="DN5" s="1311"/>
      <c r="DO5" s="1311"/>
      <c r="DP5" s="1311"/>
      <c r="DQ5" s="1311"/>
      <c r="DR5" s="1311"/>
      <c r="DS5" s="1311"/>
      <c r="DT5" s="1311"/>
      <c r="DU5" s="1311"/>
      <c r="DV5" s="1311"/>
      <c r="DW5" s="1311"/>
      <c r="DX5" s="1311"/>
      <c r="DY5" s="1311"/>
      <c r="DZ5" s="1311"/>
      <c r="EA5" s="1311"/>
      <c r="EB5" s="1311"/>
      <c r="EC5" s="1311"/>
      <c r="ED5" s="1311"/>
      <c r="EE5" s="1311"/>
      <c r="EF5" s="1311"/>
      <c r="EG5" s="1311"/>
      <c r="EH5" s="1311"/>
      <c r="EI5" s="1311"/>
      <c r="EJ5" s="1311"/>
      <c r="EK5" s="1311"/>
      <c r="EL5" s="1311"/>
      <c r="EM5" s="1311"/>
      <c r="EN5" s="1311"/>
      <c r="EO5" s="1311"/>
      <c r="EP5" s="1311"/>
      <c r="EQ5" s="1311"/>
      <c r="ER5" s="1311"/>
      <c r="ES5" s="1311"/>
      <c r="ET5" s="1311"/>
      <c r="EU5" s="1311"/>
      <c r="EV5" s="1311"/>
      <c r="EW5" s="1311"/>
      <c r="EX5" s="1311"/>
      <c r="EY5" s="1311"/>
      <c r="EZ5" s="1311"/>
      <c r="FA5" s="1311"/>
      <c r="FB5" s="1311"/>
      <c r="FC5" s="1311"/>
      <c r="FD5" s="1311"/>
      <c r="FE5" s="1311"/>
      <c r="FF5" s="1311"/>
      <c r="FG5" s="1311"/>
      <c r="FH5" s="1311"/>
      <c r="FI5" s="1311"/>
      <c r="FJ5" s="1311"/>
      <c r="FK5" s="1311"/>
      <c r="FL5" s="1311"/>
      <c r="FM5" s="1311"/>
      <c r="FN5" s="1311"/>
      <c r="FO5" s="1311"/>
      <c r="FP5" s="1311"/>
      <c r="FQ5" s="1311"/>
      <c r="FR5" s="1311"/>
      <c r="FS5" s="1311"/>
      <c r="FT5" s="1311"/>
      <c r="FU5" s="1311"/>
      <c r="FV5" s="1311"/>
      <c r="FW5" s="1311"/>
      <c r="FX5" s="1311"/>
      <c r="FY5" s="1311"/>
      <c r="FZ5" s="1311"/>
      <c r="GA5" s="1311"/>
      <c r="GB5" s="1311"/>
      <c r="GC5" s="1311"/>
      <c r="GD5" s="1311"/>
      <c r="GE5" s="1311"/>
      <c r="GF5" s="1311"/>
      <c r="GG5" s="1311"/>
      <c r="GH5" s="1311"/>
      <c r="GI5" s="1311"/>
      <c r="GJ5" s="1311"/>
      <c r="GK5" s="1311"/>
      <c r="GL5" s="1311"/>
      <c r="GM5" s="1311"/>
      <c r="GN5" s="1311"/>
      <c r="GO5" s="1311"/>
      <c r="GP5" s="1311"/>
      <c r="GQ5" s="1311"/>
      <c r="GR5" s="1311"/>
      <c r="GS5" s="1311"/>
      <c r="GT5" s="1311"/>
      <c r="GU5" s="1311"/>
      <c r="GV5" s="1311"/>
      <c r="GW5" s="1311"/>
      <c r="GX5" s="1311"/>
      <c r="GY5" s="1311"/>
      <c r="GZ5" s="1311"/>
      <c r="HA5" s="1311"/>
      <c r="HB5" s="1311"/>
      <c r="HC5" s="1311"/>
      <c r="HD5" s="1311"/>
      <c r="HE5" s="1311"/>
      <c r="HF5" s="1311"/>
      <c r="HG5" s="1311"/>
      <c r="HH5" s="1311"/>
      <c r="HI5" s="1311"/>
      <c r="HJ5" s="1311"/>
      <c r="HK5" s="1311"/>
      <c r="HL5" s="1311"/>
      <c r="HM5" s="1311"/>
      <c r="HN5" s="1311"/>
      <c r="HO5" s="1311"/>
      <c r="HP5" s="1311"/>
      <c r="HQ5" s="1311"/>
      <c r="HR5" s="1311"/>
      <c r="HS5" s="1311"/>
      <c r="HT5" s="1311"/>
      <c r="HU5" s="1311"/>
      <c r="HV5" s="1311"/>
      <c r="HW5" s="1311"/>
      <c r="HX5" s="1311"/>
      <c r="HY5" s="1311"/>
      <c r="HZ5" s="1311"/>
      <c r="IA5" s="1311"/>
      <c r="IB5" s="1311"/>
      <c r="IC5" s="1311"/>
      <c r="ID5" s="1311"/>
      <c r="IE5" s="1311"/>
      <c r="IF5" s="1311"/>
      <c r="IG5" s="1311"/>
      <c r="IH5" s="1311"/>
      <c r="II5" s="1311"/>
      <c r="IJ5" s="1311"/>
      <c r="IK5" s="1311"/>
      <c r="IL5" s="1311"/>
      <c r="IM5" s="1311"/>
      <c r="IN5" s="1311"/>
      <c r="IO5" s="1311"/>
      <c r="IP5" s="1311"/>
      <c r="IQ5" s="1311"/>
      <c r="IR5" s="1311"/>
      <c r="IS5" s="1311"/>
      <c r="IT5" s="1311"/>
      <c r="IU5" s="1311"/>
      <c r="IV5" s="1311"/>
      <c r="IW5" s="1311"/>
      <c r="IX5" s="1311"/>
      <c r="IY5" s="1311"/>
      <c r="IZ5" s="1311"/>
      <c r="JA5" s="1311"/>
      <c r="JB5" s="1311"/>
      <c r="JC5" s="1311"/>
      <c r="JD5" s="1311"/>
      <c r="JE5" s="1311"/>
      <c r="JF5" s="1311"/>
      <c r="JG5" s="1311"/>
      <c r="JH5" s="1311"/>
      <c r="JI5" s="1311"/>
      <c r="JJ5" s="1311"/>
      <c r="JK5" s="1311"/>
      <c r="JL5" s="1311"/>
      <c r="JM5" s="1311"/>
      <c r="JN5" s="1311"/>
      <c r="JO5" s="1311"/>
      <c r="JP5" s="1311"/>
      <c r="JQ5" s="1311"/>
      <c r="JR5" s="1311"/>
      <c r="JS5" s="1311"/>
      <c r="JT5" s="1311"/>
      <c r="JU5" s="1311"/>
      <c r="JV5" s="1311"/>
      <c r="JW5" s="1311"/>
      <c r="JX5" s="1311"/>
      <c r="JY5" s="1311"/>
      <c r="JZ5" s="1311"/>
      <c r="KA5" s="1311"/>
      <c r="KB5" s="1311"/>
      <c r="KC5" s="1311"/>
      <c r="KD5" s="1311"/>
      <c r="KE5" s="1311"/>
      <c r="KF5" s="1311"/>
      <c r="KG5" s="1311"/>
      <c r="KH5" s="1311"/>
      <c r="KI5" s="1311"/>
      <c r="KJ5" s="1311"/>
      <c r="KK5" s="1311"/>
      <c r="KL5" s="1311"/>
      <c r="KM5" s="1311"/>
      <c r="KN5" s="1311"/>
      <c r="KO5" s="1311"/>
      <c r="KP5" s="1311"/>
      <c r="KQ5" s="1311"/>
      <c r="KR5" s="1311"/>
      <c r="KS5" s="1311"/>
      <c r="KT5" s="1311"/>
      <c r="KU5" s="1311"/>
      <c r="KV5" s="1311"/>
      <c r="KW5" s="1311"/>
      <c r="KX5" s="1311"/>
      <c r="KY5" s="1311"/>
      <c r="KZ5" s="1311"/>
      <c r="LA5" s="1311"/>
      <c r="LB5" s="1311"/>
      <c r="LC5" s="1311"/>
      <c r="LD5" s="1311"/>
      <c r="LE5" s="1311"/>
      <c r="LF5" s="1311"/>
      <c r="LG5" s="1311"/>
      <c r="LH5" s="1311"/>
      <c r="LI5" s="1311"/>
      <c r="LJ5" s="1311"/>
      <c r="LK5" s="1311"/>
      <c r="LL5" s="1311"/>
      <c r="LM5" s="1311"/>
      <c r="LN5" s="1311"/>
      <c r="LO5" s="1311"/>
      <c r="LP5" s="1311"/>
      <c r="LQ5" s="1311"/>
      <c r="LR5" s="1311"/>
      <c r="LS5" s="1311"/>
      <c r="LT5" s="1311"/>
      <c r="LU5" s="1311"/>
      <c r="LV5" s="1311"/>
      <c r="LW5" s="1311"/>
      <c r="LX5" s="1311"/>
      <c r="LY5" s="1311"/>
      <c r="LZ5" s="1311"/>
      <c r="MA5" s="1311"/>
      <c r="MB5" s="1311"/>
      <c r="MC5" s="1311"/>
      <c r="MD5" s="1311"/>
      <c r="ME5" s="1311"/>
      <c r="MF5" s="1311"/>
      <c r="MG5" s="1311"/>
      <c r="MH5" s="1311"/>
      <c r="MI5" s="1311"/>
      <c r="MJ5" s="1311"/>
      <c r="MK5" s="1311"/>
      <c r="ML5" s="1311"/>
      <c r="MM5" s="1311"/>
      <c r="MN5" s="1311"/>
      <c r="MO5" s="1311"/>
      <c r="MP5" s="1311"/>
      <c r="MQ5" s="1311"/>
      <c r="MR5" s="1311"/>
      <c r="MS5" s="1311"/>
      <c r="MT5" s="1311"/>
      <c r="MU5" s="1311"/>
      <c r="MV5" s="1311"/>
      <c r="MW5" s="1311"/>
      <c r="MX5" s="1311"/>
      <c r="MY5" s="1311"/>
      <c r="MZ5" s="1311"/>
      <c r="NA5" s="1311"/>
      <c r="NB5" s="1311"/>
      <c r="NC5" s="1311"/>
      <c r="ND5" s="1311"/>
      <c r="NE5" s="1311"/>
      <c r="NF5" s="1311"/>
      <c r="NG5" s="1311"/>
      <c r="NH5" s="1311"/>
      <c r="NI5" s="1311"/>
      <c r="NJ5" s="1311"/>
      <c r="NK5" s="1311"/>
      <c r="NL5" s="1311"/>
      <c r="NM5" s="1311"/>
      <c r="NN5" s="1311"/>
      <c r="NO5" s="1311"/>
      <c r="NP5" s="1311"/>
      <c r="NQ5" s="1311"/>
      <c r="NR5" s="1311"/>
      <c r="NS5" s="1311"/>
      <c r="NT5" s="1311"/>
      <c r="NU5" s="1311"/>
      <c r="NV5" s="1311"/>
      <c r="NW5" s="1311"/>
      <c r="NX5" s="1311"/>
      <c r="NY5" s="1311"/>
      <c r="NZ5" s="1311"/>
      <c r="OA5" s="1311"/>
      <c r="OB5" s="1311"/>
      <c r="OC5" s="1311"/>
      <c r="OD5" s="1311"/>
      <c r="OE5" s="1311"/>
      <c r="OF5" s="1311"/>
      <c r="OG5" s="1311"/>
      <c r="OH5" s="1311"/>
      <c r="OI5" s="1311"/>
      <c r="OJ5" s="1311"/>
      <c r="OK5" s="1311"/>
      <c r="OL5" s="1311"/>
      <c r="OM5" s="1311"/>
      <c r="ON5" s="1311"/>
    </row>
    <row r="6" spans="1:404" s="1838" customFormat="1" ht="18" customHeight="1">
      <c r="A6" s="1311"/>
      <c r="B6" s="2204"/>
      <c r="C6" s="2195"/>
      <c r="D6" s="2195"/>
      <c r="E6" s="2196" t="s">
        <v>21495</v>
      </c>
      <c r="F6" s="2196"/>
      <c r="G6" s="2196"/>
      <c r="H6" s="2196"/>
      <c r="I6" s="2196"/>
      <c r="J6" s="2182" t="s">
        <v>1739</v>
      </c>
      <c r="K6" s="2182"/>
      <c r="L6" s="2182"/>
      <c r="M6" s="2184" t="s">
        <v>1016</v>
      </c>
      <c r="N6" s="1842"/>
      <c r="O6" s="2207"/>
      <c r="P6" s="58"/>
      <c r="Q6" s="2137"/>
      <c r="R6" s="58"/>
      <c r="S6" s="179"/>
      <c r="T6" s="1311"/>
      <c r="U6" s="1355"/>
      <c r="V6" s="1311"/>
      <c r="W6" s="1311"/>
      <c r="X6" s="1311"/>
      <c r="Y6" s="1311"/>
      <c r="Z6" s="1311"/>
      <c r="AA6" s="1311"/>
      <c r="AB6" s="1311"/>
      <c r="AC6" s="1311"/>
      <c r="AD6" s="1355"/>
      <c r="AE6" s="1311"/>
      <c r="AF6" s="2204"/>
      <c r="AG6" s="2196" t="s">
        <v>21495</v>
      </c>
      <c r="AH6" s="2196"/>
      <c r="AI6" s="2196"/>
      <c r="AJ6" s="2196"/>
      <c r="AK6" s="2196"/>
      <c r="AL6" s="2182" t="s">
        <v>1739</v>
      </c>
      <c r="AM6" s="2182"/>
      <c r="AN6" s="2182"/>
      <c r="AO6" s="2184" t="s">
        <v>1016</v>
      </c>
      <c r="AP6" s="1311"/>
      <c r="AQ6" s="1311"/>
      <c r="AR6" s="1311"/>
      <c r="AS6" s="1311"/>
      <c r="AT6" s="1311"/>
      <c r="AU6" s="1311"/>
      <c r="AV6" s="1311"/>
      <c r="AW6" s="1311"/>
      <c r="AX6" s="1311"/>
      <c r="AY6" s="1311"/>
      <c r="AZ6" s="1311"/>
      <c r="BA6" s="1311"/>
      <c r="BB6" s="1311"/>
      <c r="BC6" s="1311"/>
      <c r="BD6" s="1311"/>
      <c r="BE6" s="1311"/>
      <c r="BF6" s="1311"/>
      <c r="BG6" s="1311"/>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c r="CU6" s="1311"/>
      <c r="CV6" s="1311"/>
      <c r="CW6" s="1311"/>
      <c r="CX6" s="1311"/>
      <c r="CY6" s="1311"/>
      <c r="CZ6" s="1311"/>
      <c r="DA6" s="1311"/>
      <c r="DB6" s="1311"/>
      <c r="DC6" s="1311"/>
      <c r="DD6" s="1311"/>
      <c r="DE6" s="1311"/>
      <c r="DF6" s="1311"/>
      <c r="DG6" s="1311"/>
      <c r="DH6" s="1311"/>
      <c r="DI6" s="1311"/>
      <c r="DJ6" s="1311"/>
      <c r="DK6" s="1311"/>
      <c r="DL6" s="1311"/>
      <c r="DM6" s="1311"/>
      <c r="DN6" s="1311"/>
      <c r="DO6" s="1311"/>
      <c r="DP6" s="1311"/>
      <c r="DQ6" s="1311"/>
      <c r="DR6" s="1311"/>
      <c r="DS6" s="1311"/>
      <c r="DT6" s="1311"/>
      <c r="DU6" s="1311"/>
      <c r="DV6" s="1311"/>
      <c r="DW6" s="1311"/>
      <c r="DX6" s="1311"/>
      <c r="DY6" s="1311"/>
      <c r="DZ6" s="1311"/>
      <c r="EA6" s="1311"/>
      <c r="EB6" s="1311"/>
      <c r="EC6" s="1311"/>
      <c r="ED6" s="1311"/>
      <c r="EE6" s="1311"/>
      <c r="EF6" s="1311"/>
      <c r="EG6" s="1311"/>
      <c r="EH6" s="1311"/>
      <c r="EI6" s="1311"/>
      <c r="EJ6" s="1311"/>
      <c r="EK6" s="1311"/>
      <c r="EL6" s="1311"/>
      <c r="EM6" s="1311"/>
      <c r="EN6" s="1311"/>
      <c r="EO6" s="1311"/>
      <c r="EP6" s="1311"/>
      <c r="EQ6" s="1311"/>
      <c r="ER6" s="1311"/>
      <c r="ES6" s="1311"/>
      <c r="ET6" s="1311"/>
      <c r="EU6" s="1311"/>
      <c r="EV6" s="1311"/>
      <c r="EW6" s="1311"/>
      <c r="EX6" s="1311"/>
      <c r="EY6" s="1311"/>
      <c r="EZ6" s="1311"/>
      <c r="FA6" s="1311"/>
      <c r="FB6" s="1311"/>
      <c r="FC6" s="1311"/>
      <c r="FD6" s="1311"/>
      <c r="FE6" s="1311"/>
      <c r="FF6" s="1311"/>
      <c r="FG6" s="1311"/>
      <c r="FH6" s="1311"/>
      <c r="FI6" s="1311"/>
      <c r="FJ6" s="1311"/>
      <c r="FK6" s="1311"/>
      <c r="FL6" s="1311"/>
      <c r="FM6" s="1311"/>
      <c r="FN6" s="1311"/>
      <c r="FO6" s="1311"/>
      <c r="FP6" s="1311"/>
      <c r="FQ6" s="1311"/>
      <c r="FR6" s="1311"/>
      <c r="FS6" s="1311"/>
      <c r="FT6" s="1311"/>
      <c r="FU6" s="1311"/>
      <c r="FV6" s="1311"/>
      <c r="FW6" s="1311"/>
      <c r="FX6" s="1311"/>
      <c r="FY6" s="1311"/>
      <c r="FZ6" s="1311"/>
      <c r="GA6" s="1311"/>
      <c r="GB6" s="1311"/>
      <c r="GC6" s="1311"/>
      <c r="GD6" s="1311"/>
      <c r="GE6" s="1311"/>
      <c r="GF6" s="1311"/>
      <c r="GG6" s="1311"/>
      <c r="GH6" s="1311"/>
      <c r="GI6" s="1311"/>
      <c r="GJ6" s="1311"/>
      <c r="GK6" s="1311"/>
      <c r="GL6" s="1311"/>
      <c r="GM6" s="1311"/>
      <c r="GN6" s="1311"/>
      <c r="GO6" s="1311"/>
      <c r="GP6" s="1311"/>
      <c r="GQ6" s="1311"/>
      <c r="GR6" s="1311"/>
      <c r="GS6" s="1311"/>
      <c r="GT6" s="1311"/>
      <c r="GU6" s="1311"/>
      <c r="GV6" s="1311"/>
      <c r="GW6" s="1311"/>
      <c r="GX6" s="1311"/>
      <c r="GY6" s="1311"/>
      <c r="GZ6" s="1311"/>
      <c r="HA6" s="1311"/>
      <c r="HB6" s="1311"/>
      <c r="HC6" s="1311"/>
      <c r="HD6" s="1311"/>
      <c r="HE6" s="1311"/>
      <c r="HF6" s="1311"/>
      <c r="HG6" s="1311"/>
      <c r="HH6" s="1311"/>
      <c r="HI6" s="1311"/>
      <c r="HJ6" s="1311"/>
      <c r="HK6" s="1311"/>
      <c r="HL6" s="1311"/>
      <c r="HM6" s="1311"/>
      <c r="HN6" s="1311"/>
      <c r="HO6" s="1311"/>
      <c r="HP6" s="1311"/>
      <c r="HQ6" s="1311"/>
      <c r="HR6" s="1311"/>
      <c r="HS6" s="1311"/>
      <c r="HT6" s="1311"/>
      <c r="HU6" s="1311"/>
      <c r="HV6" s="1311"/>
      <c r="HW6" s="1311"/>
      <c r="HX6" s="1311"/>
      <c r="HY6" s="1311"/>
      <c r="HZ6" s="1311"/>
      <c r="IA6" s="1311"/>
      <c r="IB6" s="1311"/>
      <c r="IC6" s="1311"/>
      <c r="ID6" s="1311"/>
      <c r="IE6" s="1311"/>
      <c r="IF6" s="1311"/>
      <c r="IG6" s="1311"/>
      <c r="IH6" s="1311"/>
      <c r="II6" s="1311"/>
      <c r="IJ6" s="1311"/>
      <c r="IK6" s="1311"/>
      <c r="IL6" s="1311"/>
      <c r="IM6" s="1311"/>
      <c r="IN6" s="1311"/>
      <c r="IO6" s="1311"/>
      <c r="IP6" s="1311"/>
      <c r="IQ6" s="1311"/>
      <c r="IR6" s="1311"/>
      <c r="IS6" s="1311"/>
      <c r="IT6" s="1311"/>
      <c r="IU6" s="1311"/>
      <c r="IV6" s="1311"/>
      <c r="IW6" s="1311"/>
      <c r="IX6" s="1311"/>
      <c r="IY6" s="1311"/>
      <c r="IZ6" s="1311"/>
      <c r="JA6" s="1311"/>
      <c r="JB6" s="1311"/>
      <c r="JC6" s="1311"/>
      <c r="JD6" s="1311"/>
      <c r="JE6" s="1311"/>
      <c r="JF6" s="1311"/>
      <c r="JG6" s="1311"/>
      <c r="JH6" s="1311"/>
      <c r="JI6" s="1311"/>
      <c r="JJ6" s="1311"/>
      <c r="JK6" s="1311"/>
      <c r="JL6" s="1311"/>
      <c r="JM6" s="1311"/>
      <c r="JN6" s="1311"/>
      <c r="JO6" s="1311"/>
      <c r="JP6" s="1311"/>
      <c r="JQ6" s="1311"/>
      <c r="JR6" s="1311"/>
      <c r="JS6" s="1311"/>
      <c r="JT6" s="1311"/>
      <c r="JU6" s="1311"/>
      <c r="JV6" s="1311"/>
      <c r="JW6" s="1311"/>
      <c r="JX6" s="1311"/>
      <c r="JY6" s="1311"/>
      <c r="JZ6" s="1311"/>
      <c r="KA6" s="1311"/>
      <c r="KB6" s="1311"/>
      <c r="KC6" s="1311"/>
      <c r="KD6" s="1311"/>
      <c r="KE6" s="1311"/>
      <c r="KF6" s="1311"/>
      <c r="KG6" s="1311"/>
      <c r="KH6" s="1311"/>
      <c r="KI6" s="1311"/>
      <c r="KJ6" s="1311"/>
      <c r="KK6" s="1311"/>
      <c r="KL6" s="1311"/>
      <c r="KM6" s="1311"/>
      <c r="KN6" s="1311"/>
      <c r="KO6" s="1311"/>
      <c r="KP6" s="1311"/>
      <c r="KQ6" s="1311"/>
      <c r="KR6" s="1311"/>
      <c r="KS6" s="1311"/>
      <c r="KT6" s="1311"/>
      <c r="KU6" s="1311"/>
      <c r="KV6" s="1311"/>
      <c r="KW6" s="1311"/>
      <c r="KX6" s="1311"/>
      <c r="KY6" s="1311"/>
      <c r="KZ6" s="1311"/>
      <c r="LA6" s="1311"/>
      <c r="LB6" s="1311"/>
      <c r="LC6" s="1311"/>
      <c r="LD6" s="1311"/>
      <c r="LE6" s="1311"/>
      <c r="LF6" s="1311"/>
      <c r="LG6" s="1311"/>
      <c r="LH6" s="1311"/>
      <c r="LI6" s="1311"/>
      <c r="LJ6" s="1311"/>
      <c r="LK6" s="1311"/>
      <c r="LL6" s="1311"/>
      <c r="LM6" s="1311"/>
      <c r="LN6" s="1311"/>
      <c r="LO6" s="1311"/>
      <c r="LP6" s="1311"/>
      <c r="LQ6" s="1311"/>
      <c r="LR6" s="1311"/>
      <c r="LS6" s="1311"/>
      <c r="LT6" s="1311"/>
      <c r="LU6" s="1311"/>
      <c r="LV6" s="1311"/>
      <c r="LW6" s="1311"/>
      <c r="LX6" s="1311"/>
      <c r="LY6" s="1311"/>
      <c r="LZ6" s="1311"/>
      <c r="MA6" s="1311"/>
      <c r="MB6" s="1311"/>
      <c r="MC6" s="1311"/>
      <c r="MD6" s="1311"/>
      <c r="ME6" s="1311"/>
      <c r="MF6" s="1311"/>
      <c r="MG6" s="1311"/>
      <c r="MH6" s="1311"/>
      <c r="MI6" s="1311"/>
      <c r="MJ6" s="1311"/>
      <c r="MK6" s="1311"/>
      <c r="ML6" s="1311"/>
      <c r="MM6" s="1311"/>
      <c r="MN6" s="1311"/>
      <c r="MO6" s="1311"/>
      <c r="MP6" s="1311"/>
      <c r="MQ6" s="1311"/>
      <c r="MR6" s="1311"/>
      <c r="MS6" s="1311"/>
      <c r="MT6" s="1311"/>
      <c r="MU6" s="1311"/>
      <c r="MV6" s="1311"/>
      <c r="MW6" s="1311"/>
      <c r="MX6" s="1311"/>
      <c r="MY6" s="1311"/>
      <c r="MZ6" s="1311"/>
      <c r="NA6" s="1311"/>
      <c r="NB6" s="1311"/>
      <c r="NC6" s="1311"/>
      <c r="ND6" s="1311"/>
      <c r="NE6" s="1311"/>
      <c r="NF6" s="1311"/>
      <c r="NG6" s="1311"/>
      <c r="NH6" s="1311"/>
      <c r="NI6" s="1311"/>
      <c r="NJ6" s="1311"/>
      <c r="NK6" s="1311"/>
      <c r="NL6" s="1311"/>
      <c r="NM6" s="1311"/>
      <c r="NN6" s="1311"/>
      <c r="NO6" s="1311"/>
      <c r="NP6" s="1311"/>
      <c r="NQ6" s="1311"/>
      <c r="NR6" s="1311"/>
      <c r="NS6" s="1311"/>
      <c r="NT6" s="1311"/>
      <c r="NU6" s="1311"/>
      <c r="NV6" s="1311"/>
      <c r="NW6" s="1311"/>
      <c r="NX6" s="1311"/>
      <c r="NY6" s="1311"/>
      <c r="NZ6" s="1311"/>
      <c r="OA6" s="1311"/>
      <c r="OB6" s="1311"/>
      <c r="OC6" s="1311"/>
      <c r="OD6" s="1311"/>
      <c r="OE6" s="1311"/>
      <c r="OF6" s="1311"/>
      <c r="OG6" s="1311"/>
      <c r="OH6" s="1311"/>
      <c r="OI6" s="1311"/>
      <c r="OJ6" s="1311"/>
      <c r="OK6" s="1311"/>
      <c r="OL6" s="1311"/>
      <c r="OM6" s="1311"/>
      <c r="ON6" s="1311"/>
    </row>
    <row r="7" spans="1:404" s="21" customFormat="1" ht="45" customHeight="1" thickBot="1">
      <c r="A7" s="30"/>
      <c r="B7" s="2205"/>
      <c r="C7" s="2170"/>
      <c r="D7" s="2170"/>
      <c r="E7" s="1804" t="s">
        <v>20669</v>
      </c>
      <c r="F7" s="1804" t="s">
        <v>20670</v>
      </c>
      <c r="G7" s="1804" t="s">
        <v>20671</v>
      </c>
      <c r="H7" s="1804" t="s">
        <v>20672</v>
      </c>
      <c r="I7" s="1804" t="s">
        <v>20969</v>
      </c>
      <c r="J7" s="1804" t="s">
        <v>21496</v>
      </c>
      <c r="K7" s="1804" t="s">
        <v>21497</v>
      </c>
      <c r="L7" s="1804" t="s">
        <v>21498</v>
      </c>
      <c r="M7" s="2185"/>
      <c r="N7" s="41"/>
      <c r="O7" s="2208"/>
      <c r="P7" s="59"/>
      <c r="Q7" s="2172"/>
      <c r="R7" s="59"/>
      <c r="S7" s="181"/>
      <c r="T7" s="189"/>
      <c r="U7" s="176"/>
      <c r="V7" s="30"/>
      <c r="W7" s="30"/>
      <c r="X7" s="30"/>
      <c r="Y7" s="30"/>
      <c r="Z7" s="30"/>
      <c r="AA7" s="30"/>
      <c r="AB7" s="30"/>
      <c r="AC7" s="30"/>
      <c r="AD7" s="176"/>
      <c r="AE7" s="30"/>
      <c r="AF7" s="2205"/>
      <c r="AG7" s="1804" t="s">
        <v>20669</v>
      </c>
      <c r="AH7" s="1804" t="s">
        <v>20670</v>
      </c>
      <c r="AI7" s="1804" t="s">
        <v>20671</v>
      </c>
      <c r="AJ7" s="1804" t="s">
        <v>20672</v>
      </c>
      <c r="AK7" s="1804" t="s">
        <v>20969</v>
      </c>
      <c r="AL7" s="1804" t="s">
        <v>21496</v>
      </c>
      <c r="AM7" s="1804" t="s">
        <v>21497</v>
      </c>
      <c r="AN7" s="1804" t="s">
        <v>21498</v>
      </c>
      <c r="AO7" s="2185"/>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c r="ON7" s="30"/>
    </row>
    <row r="8" spans="1:404" s="21" customFormat="1" ht="15" customHeight="1" thickBot="1">
      <c r="A8" s="30"/>
      <c r="B8" s="1837"/>
      <c r="C8" s="1837"/>
      <c r="D8" s="1837"/>
      <c r="E8" s="1837"/>
      <c r="F8" s="1837"/>
      <c r="G8" s="1837"/>
      <c r="H8" s="1837"/>
      <c r="I8" s="62"/>
      <c r="J8" s="62"/>
      <c r="K8" s="62"/>
      <c r="L8" s="62"/>
      <c r="M8" s="62"/>
      <c r="N8" s="41"/>
      <c r="O8" s="60"/>
      <c r="P8" s="61"/>
      <c r="Q8" s="1290"/>
      <c r="R8" s="61"/>
      <c r="S8" s="181"/>
      <c r="T8" s="30"/>
      <c r="U8" s="176"/>
      <c r="V8" s="2031" t="s">
        <v>799</v>
      </c>
      <c r="W8" s="2174"/>
      <c r="X8" s="2174"/>
      <c r="Y8" s="2174"/>
      <c r="Z8" s="2174"/>
      <c r="AA8" s="2174"/>
      <c r="AB8" s="2174"/>
      <c r="AC8" s="2174"/>
      <c r="AD8" s="176"/>
      <c r="AE8" s="30"/>
      <c r="AF8" s="1837"/>
      <c r="AG8" s="1837"/>
      <c r="AH8" s="1837"/>
      <c r="AI8" s="1837"/>
      <c r="AJ8" s="1837"/>
      <c r="AK8" s="62"/>
      <c r="AL8" s="62"/>
      <c r="AM8" s="62"/>
      <c r="AN8" s="62"/>
      <c r="AO8" s="62"/>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c r="MK8" s="30"/>
      <c r="ML8" s="30"/>
      <c r="MM8" s="30"/>
      <c r="MN8" s="30"/>
      <c r="MO8" s="30"/>
      <c r="MP8" s="30"/>
      <c r="MQ8" s="30"/>
      <c r="MR8" s="30"/>
      <c r="MS8" s="30"/>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c r="NZ8" s="30"/>
      <c r="OA8" s="30"/>
      <c r="OB8" s="30"/>
      <c r="OC8" s="30"/>
      <c r="OD8" s="30"/>
      <c r="OE8" s="30"/>
      <c r="OF8" s="30"/>
      <c r="OG8" s="30"/>
      <c r="OH8" s="30"/>
      <c r="OI8" s="30"/>
      <c r="OJ8" s="30"/>
      <c r="OK8" s="30"/>
      <c r="OL8" s="30"/>
      <c r="OM8" s="30"/>
      <c r="ON8" s="30"/>
    </row>
    <row r="9" spans="1:404" s="21" customFormat="1" ht="21" customHeight="1" thickBot="1">
      <c r="A9" s="30"/>
      <c r="B9" s="233" t="s">
        <v>2051</v>
      </c>
      <c r="C9" s="416"/>
      <c r="D9" s="416"/>
      <c r="E9" s="1843"/>
      <c r="F9" s="1843"/>
      <c r="G9" s="1843"/>
      <c r="H9" s="1843"/>
      <c r="I9" s="351"/>
      <c r="J9" s="351"/>
      <c r="K9" s="351"/>
      <c r="L9" s="1835"/>
      <c r="M9" s="1835"/>
      <c r="N9" s="62"/>
      <c r="O9" s="62"/>
      <c r="P9" s="58"/>
      <c r="Q9" s="1291"/>
      <c r="R9" s="58"/>
      <c r="S9" s="180"/>
      <c r="T9" s="30"/>
      <c r="U9" s="176"/>
      <c r="V9" s="198" t="s">
        <v>808</v>
      </c>
      <c r="W9" s="30"/>
      <c r="X9" s="30"/>
      <c r="Y9" s="30"/>
      <c r="Z9" s="30"/>
      <c r="AA9" s="30"/>
      <c r="AB9" s="30"/>
      <c r="AC9" s="30"/>
      <c r="AD9" s="176"/>
      <c r="AE9" s="30"/>
      <c r="AF9" s="223" t="s">
        <v>2051</v>
      </c>
      <c r="AG9" s="1843"/>
      <c r="AH9" s="1843"/>
      <c r="AI9" s="1843"/>
      <c r="AJ9" s="1843"/>
      <c r="AK9" s="351"/>
      <c r="AL9" s="351"/>
      <c r="AM9" s="351"/>
      <c r="AN9" s="1835"/>
      <c r="AO9" s="1835"/>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row>
    <row r="10" spans="1:404" s="21" customFormat="1" ht="33" customHeight="1" thickBot="1">
      <c r="A10" s="30"/>
      <c r="B10" s="237" t="s">
        <v>1838</v>
      </c>
      <c r="C10" s="224" t="s">
        <v>813</v>
      </c>
      <c r="D10" s="224">
        <v>3</v>
      </c>
      <c r="E10" s="659">
        <v>12.007999999999999</v>
      </c>
      <c r="F10" s="659">
        <v>2.161</v>
      </c>
      <c r="G10" s="659">
        <v>0.41199999999999998</v>
      </c>
      <c r="H10" s="659">
        <v>62.79</v>
      </c>
      <c r="I10" s="659">
        <v>0.40200000000000002</v>
      </c>
      <c r="J10" s="659">
        <v>0.05</v>
      </c>
      <c r="K10" s="659">
        <v>-13.318</v>
      </c>
      <c r="L10" s="659">
        <v>3.6999999999999998E-2</v>
      </c>
      <c r="M10" s="335">
        <f>IFERROR(SUM(E10:L10), 0)</f>
        <v>64.542000000000002</v>
      </c>
      <c r="N10" s="1844"/>
      <c r="O10" s="622" t="s">
        <v>21499</v>
      </c>
      <c r="P10" s="58"/>
      <c r="Q10" s="685"/>
      <c r="R10" s="58"/>
      <c r="S10" s="180"/>
      <c r="T10" s="355">
        <f>IF( SUM( V10:AC10 ) = 0, 0, $V$9 )</f>
        <v>0</v>
      </c>
      <c r="U10" s="176"/>
      <c r="V10" s="356">
        <f xml:space="preserve"> IF( ISNUMBER(E10), 0, 1 )</f>
        <v>0</v>
      </c>
      <c r="W10" s="356">
        <f t="shared" ref="W10:AC16" si="0" xml:space="preserve"> IF( ISNUMBER(F10), 0, 1 )</f>
        <v>0</v>
      </c>
      <c r="X10" s="356">
        <f t="shared" si="0"/>
        <v>0</v>
      </c>
      <c r="Y10" s="356">
        <f t="shared" si="0"/>
        <v>0</v>
      </c>
      <c r="Z10" s="356">
        <f t="shared" si="0"/>
        <v>0</v>
      </c>
      <c r="AA10" s="356">
        <f t="shared" si="0"/>
        <v>0</v>
      </c>
      <c r="AB10" s="356">
        <f t="shared" si="0"/>
        <v>0</v>
      </c>
      <c r="AC10" s="356">
        <f t="shared" si="0"/>
        <v>0</v>
      </c>
      <c r="AD10" s="176"/>
      <c r="AE10" s="30"/>
      <c r="AF10" s="237" t="s">
        <v>1838</v>
      </c>
      <c r="AG10" s="1156" t="s">
        <v>21500</v>
      </c>
      <c r="AH10" s="1156" t="s">
        <v>21501</v>
      </c>
      <c r="AI10" s="1156" t="s">
        <v>21502</v>
      </c>
      <c r="AJ10" s="1156" t="s">
        <v>21503</v>
      </c>
      <c r="AK10" s="1156" t="s">
        <v>21504</v>
      </c>
      <c r="AL10" s="1156" t="s">
        <v>21505</v>
      </c>
      <c r="AM10" s="1156" t="s">
        <v>21506</v>
      </c>
      <c r="AN10" s="1156" t="s">
        <v>21507</v>
      </c>
      <c r="AO10" s="1159" t="s">
        <v>21508</v>
      </c>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row>
    <row r="11" spans="1:404" s="21" customFormat="1" ht="33" customHeight="1" thickBot="1">
      <c r="A11" s="30"/>
      <c r="B11" s="1423" t="s">
        <v>1846</v>
      </c>
      <c r="C11" s="220" t="s">
        <v>813</v>
      </c>
      <c r="D11" s="220">
        <v>3</v>
      </c>
      <c r="E11" s="659">
        <v>-1.7000000000000001E-2</v>
      </c>
      <c r="F11" s="659">
        <v>-3.0000000000000001E-3</v>
      </c>
      <c r="G11" s="659">
        <v>0</v>
      </c>
      <c r="H11" s="659">
        <v>0</v>
      </c>
      <c r="I11" s="659">
        <v>0</v>
      </c>
      <c r="J11" s="659">
        <v>0</v>
      </c>
      <c r="K11" s="659">
        <v>-10.811999999999999</v>
      </c>
      <c r="L11" s="659">
        <v>-0.89400000000000002</v>
      </c>
      <c r="M11" s="336">
        <f t="shared" ref="M11:M16" si="1">IFERROR(SUM(E11:L11), 0)</f>
        <v>-11.725999999999999</v>
      </c>
      <c r="N11" s="1844"/>
      <c r="O11" s="623" t="s">
        <v>21509</v>
      </c>
      <c r="P11" s="58"/>
      <c r="Q11" s="685"/>
      <c r="R11" s="58"/>
      <c r="S11" s="180"/>
      <c r="T11" s="355">
        <f t="shared" ref="T11:T16" si="2">IF( SUM( V11:AC11 ) = 0, 0, $V$9 )</f>
        <v>0</v>
      </c>
      <c r="U11" s="176"/>
      <c r="V11" s="356">
        <f t="shared" ref="V11:V16" si="3" xml:space="preserve"> IF( ISNUMBER(E11), 0, 1 )</f>
        <v>0</v>
      </c>
      <c r="W11" s="356">
        <f t="shared" si="0"/>
        <v>0</v>
      </c>
      <c r="X11" s="356">
        <f t="shared" si="0"/>
        <v>0</v>
      </c>
      <c r="Y11" s="356">
        <f t="shared" si="0"/>
        <v>0</v>
      </c>
      <c r="Z11" s="356">
        <f t="shared" si="0"/>
        <v>0</v>
      </c>
      <c r="AA11" s="356">
        <f t="shared" si="0"/>
        <v>0</v>
      </c>
      <c r="AB11" s="356">
        <f t="shared" si="0"/>
        <v>0</v>
      </c>
      <c r="AC11" s="356">
        <f t="shared" si="0"/>
        <v>0</v>
      </c>
      <c r="AD11" s="176"/>
      <c r="AE11" s="30"/>
      <c r="AF11" s="1423" t="s">
        <v>1846</v>
      </c>
      <c r="AG11" s="1157" t="s">
        <v>21510</v>
      </c>
      <c r="AH11" s="1157" t="s">
        <v>21511</v>
      </c>
      <c r="AI11" s="1157" t="s">
        <v>21512</v>
      </c>
      <c r="AJ11" s="1157" t="s">
        <v>21513</v>
      </c>
      <c r="AK11" s="1157" t="s">
        <v>21514</v>
      </c>
      <c r="AL11" s="1157" t="s">
        <v>21515</v>
      </c>
      <c r="AM11" s="1157" t="s">
        <v>21516</v>
      </c>
      <c r="AN11" s="1157" t="s">
        <v>21517</v>
      </c>
      <c r="AO11" s="1160" t="s">
        <v>21518</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row>
    <row r="12" spans="1:404" s="21" customFormat="1" ht="33" customHeight="1" thickBot="1">
      <c r="A12" s="30"/>
      <c r="B12" s="1423" t="s">
        <v>21519</v>
      </c>
      <c r="C12" s="220" t="s">
        <v>813</v>
      </c>
      <c r="D12" s="220">
        <v>3</v>
      </c>
      <c r="E12" s="659">
        <v>0</v>
      </c>
      <c r="F12" s="659">
        <v>0</v>
      </c>
      <c r="G12" s="659">
        <v>0</v>
      </c>
      <c r="H12" s="659">
        <v>2.9529999999999998</v>
      </c>
      <c r="I12" s="659">
        <v>0</v>
      </c>
      <c r="J12" s="659">
        <v>0</v>
      </c>
      <c r="K12" s="659">
        <v>0</v>
      </c>
      <c r="L12" s="659">
        <v>0</v>
      </c>
      <c r="M12" s="336">
        <f t="shared" si="1"/>
        <v>2.9529999999999998</v>
      </c>
      <c r="N12" s="1844"/>
      <c r="O12" s="623" t="s">
        <v>21520</v>
      </c>
      <c r="P12" s="58"/>
      <c r="Q12" s="685"/>
      <c r="R12" s="58"/>
      <c r="S12" s="180"/>
      <c r="T12" s="355">
        <f t="shared" si="2"/>
        <v>0</v>
      </c>
      <c r="U12" s="176"/>
      <c r="V12" s="356">
        <f t="shared" si="3"/>
        <v>0</v>
      </c>
      <c r="W12" s="356">
        <f t="shared" si="0"/>
        <v>0</v>
      </c>
      <c r="X12" s="356">
        <f t="shared" si="0"/>
        <v>0</v>
      </c>
      <c r="Y12" s="356">
        <f t="shared" si="0"/>
        <v>0</v>
      </c>
      <c r="Z12" s="356">
        <f t="shared" si="0"/>
        <v>0</v>
      </c>
      <c r="AA12" s="356">
        <f t="shared" si="0"/>
        <v>0</v>
      </c>
      <c r="AB12" s="356">
        <f t="shared" si="0"/>
        <v>0</v>
      </c>
      <c r="AC12" s="356">
        <f t="shared" si="0"/>
        <v>0</v>
      </c>
      <c r="AD12" s="176"/>
      <c r="AE12" s="30"/>
      <c r="AF12" s="1423" t="s">
        <v>21519</v>
      </c>
      <c r="AG12" s="1157" t="s">
        <v>21521</v>
      </c>
      <c r="AH12" s="1157" t="s">
        <v>21522</v>
      </c>
      <c r="AI12" s="1157" t="s">
        <v>21523</v>
      </c>
      <c r="AJ12" s="1157" t="s">
        <v>21524</v>
      </c>
      <c r="AK12" s="1157" t="s">
        <v>21525</v>
      </c>
      <c r="AL12" s="1157" t="s">
        <v>21526</v>
      </c>
      <c r="AM12" s="1157" t="s">
        <v>21527</v>
      </c>
      <c r="AN12" s="1157" t="s">
        <v>21528</v>
      </c>
      <c r="AO12" s="1160" t="s">
        <v>21529</v>
      </c>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row>
    <row r="13" spans="1:404" s="21" customFormat="1" ht="33" customHeight="1" thickBot="1">
      <c r="A13" s="30"/>
      <c r="B13" s="1423" t="s">
        <v>21374</v>
      </c>
      <c r="C13" s="220" t="s">
        <v>813</v>
      </c>
      <c r="D13" s="220">
        <v>3</v>
      </c>
      <c r="E13" s="659">
        <v>54.667999999999999</v>
      </c>
      <c r="F13" s="659">
        <v>9.5389999999999997</v>
      </c>
      <c r="G13" s="659">
        <v>1.579</v>
      </c>
      <c r="H13" s="659">
        <v>0</v>
      </c>
      <c r="I13" s="659">
        <v>0</v>
      </c>
      <c r="J13" s="659">
        <v>0</v>
      </c>
      <c r="K13" s="659">
        <v>0</v>
      </c>
      <c r="L13" s="659">
        <v>0</v>
      </c>
      <c r="M13" s="336">
        <f t="shared" si="1"/>
        <v>65.785999999999987</v>
      </c>
      <c r="N13" s="1844"/>
      <c r="O13" s="623" t="s">
        <v>21530</v>
      </c>
      <c r="P13" s="58"/>
      <c r="Q13" s="685"/>
      <c r="R13" s="58"/>
      <c r="S13" s="180"/>
      <c r="T13" s="355">
        <f t="shared" si="2"/>
        <v>0</v>
      </c>
      <c r="U13" s="176"/>
      <c r="V13" s="356">
        <f t="shared" si="3"/>
        <v>0</v>
      </c>
      <c r="W13" s="356">
        <f t="shared" si="0"/>
        <v>0</v>
      </c>
      <c r="X13" s="356">
        <f t="shared" si="0"/>
        <v>0</v>
      </c>
      <c r="Y13" s="356">
        <f t="shared" si="0"/>
        <v>0</v>
      </c>
      <c r="Z13" s="356">
        <f t="shared" si="0"/>
        <v>0</v>
      </c>
      <c r="AA13" s="356">
        <f t="shared" si="0"/>
        <v>0</v>
      </c>
      <c r="AB13" s="356">
        <f t="shared" si="0"/>
        <v>0</v>
      </c>
      <c r="AC13" s="356">
        <f t="shared" si="0"/>
        <v>0</v>
      </c>
      <c r="AD13" s="176"/>
      <c r="AE13" s="30"/>
      <c r="AF13" s="1423" t="s">
        <v>21374</v>
      </c>
      <c r="AG13" s="1157" t="s">
        <v>21531</v>
      </c>
      <c r="AH13" s="1157" t="s">
        <v>21532</v>
      </c>
      <c r="AI13" s="1157" t="s">
        <v>21533</v>
      </c>
      <c r="AJ13" s="1157" t="s">
        <v>21534</v>
      </c>
      <c r="AK13" s="1157" t="s">
        <v>21535</v>
      </c>
      <c r="AL13" s="1157" t="s">
        <v>21536</v>
      </c>
      <c r="AM13" s="1157" t="s">
        <v>21537</v>
      </c>
      <c r="AN13" s="1157" t="s">
        <v>21538</v>
      </c>
      <c r="AO13" s="1160" t="s">
        <v>21539</v>
      </c>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row>
    <row r="14" spans="1:404" s="21" customFormat="1" ht="33" customHeight="1" thickBot="1">
      <c r="A14" s="30"/>
      <c r="B14" s="1423" t="s">
        <v>21382</v>
      </c>
      <c r="C14" s="220" t="s">
        <v>813</v>
      </c>
      <c r="D14" s="220">
        <v>3</v>
      </c>
      <c r="E14" s="659">
        <v>0</v>
      </c>
      <c r="F14" s="659">
        <v>0</v>
      </c>
      <c r="G14" s="659">
        <v>0</v>
      </c>
      <c r="H14" s="659">
        <v>0</v>
      </c>
      <c r="I14" s="659">
        <v>0</v>
      </c>
      <c r="J14" s="659">
        <v>0</v>
      </c>
      <c r="K14" s="659">
        <v>0</v>
      </c>
      <c r="L14" s="659">
        <v>0</v>
      </c>
      <c r="M14" s="336">
        <f t="shared" si="1"/>
        <v>0</v>
      </c>
      <c r="N14" s="1844"/>
      <c r="O14" s="623" t="s">
        <v>21540</v>
      </c>
      <c r="P14" s="58"/>
      <c r="Q14" s="685"/>
      <c r="R14" s="58"/>
      <c r="S14" s="180"/>
      <c r="T14" s="355">
        <f t="shared" si="2"/>
        <v>0</v>
      </c>
      <c r="U14" s="176"/>
      <c r="V14" s="356">
        <f t="shared" si="3"/>
        <v>0</v>
      </c>
      <c r="W14" s="356">
        <f t="shared" si="0"/>
        <v>0</v>
      </c>
      <c r="X14" s="356">
        <f t="shared" si="0"/>
        <v>0</v>
      </c>
      <c r="Y14" s="356">
        <f t="shared" si="0"/>
        <v>0</v>
      </c>
      <c r="Z14" s="356">
        <f t="shared" si="0"/>
        <v>0</v>
      </c>
      <c r="AA14" s="356">
        <f t="shared" si="0"/>
        <v>0</v>
      </c>
      <c r="AB14" s="356">
        <f t="shared" si="0"/>
        <v>0</v>
      </c>
      <c r="AC14" s="356">
        <f t="shared" si="0"/>
        <v>0</v>
      </c>
      <c r="AD14" s="176"/>
      <c r="AE14" s="30"/>
      <c r="AF14" s="1423" t="s">
        <v>21382</v>
      </c>
      <c r="AG14" s="1157" t="s">
        <v>21541</v>
      </c>
      <c r="AH14" s="1157" t="s">
        <v>21542</v>
      </c>
      <c r="AI14" s="1157" t="s">
        <v>21543</v>
      </c>
      <c r="AJ14" s="1157" t="s">
        <v>21544</v>
      </c>
      <c r="AK14" s="1157" t="s">
        <v>21545</v>
      </c>
      <c r="AL14" s="1157" t="s">
        <v>21546</v>
      </c>
      <c r="AM14" s="1157" t="s">
        <v>21547</v>
      </c>
      <c r="AN14" s="1157" t="s">
        <v>21548</v>
      </c>
      <c r="AO14" s="1160" t="s">
        <v>21549</v>
      </c>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row>
    <row r="15" spans="1:404" s="21" customFormat="1" ht="33" customHeight="1" thickBot="1">
      <c r="A15" s="30"/>
      <c r="B15" s="1423" t="s">
        <v>1886</v>
      </c>
      <c r="C15" s="220" t="s">
        <v>813</v>
      </c>
      <c r="D15" s="220">
        <v>3</v>
      </c>
      <c r="E15" s="659">
        <v>62.692999999999998</v>
      </c>
      <c r="F15" s="659">
        <v>10.672000000000001</v>
      </c>
      <c r="G15" s="659">
        <v>2.8220000000000001</v>
      </c>
      <c r="H15" s="659">
        <v>107.447</v>
      </c>
      <c r="I15" s="659">
        <v>9.9000000000000005E-2</v>
      </c>
      <c r="J15" s="659">
        <v>10.984999999999999</v>
      </c>
      <c r="K15" s="659">
        <v>46.451000000000001</v>
      </c>
      <c r="L15" s="659">
        <v>19.010000000000002</v>
      </c>
      <c r="M15" s="336">
        <f t="shared" si="1"/>
        <v>260.17900000000003</v>
      </c>
      <c r="N15" s="1844"/>
      <c r="O15" s="623" t="s">
        <v>21550</v>
      </c>
      <c r="P15" s="58"/>
      <c r="Q15" s="685"/>
      <c r="R15" s="58"/>
      <c r="S15" s="180"/>
      <c r="T15" s="355">
        <f t="shared" si="2"/>
        <v>0</v>
      </c>
      <c r="U15" s="176"/>
      <c r="V15" s="356">
        <f t="shared" si="3"/>
        <v>0</v>
      </c>
      <c r="W15" s="356">
        <f t="shared" si="0"/>
        <v>0</v>
      </c>
      <c r="X15" s="356">
        <f t="shared" si="0"/>
        <v>0</v>
      </c>
      <c r="Y15" s="356">
        <f t="shared" si="0"/>
        <v>0</v>
      </c>
      <c r="Z15" s="356">
        <f t="shared" si="0"/>
        <v>0</v>
      </c>
      <c r="AA15" s="356">
        <f t="shared" si="0"/>
        <v>0</v>
      </c>
      <c r="AB15" s="356">
        <f t="shared" si="0"/>
        <v>0</v>
      </c>
      <c r="AC15" s="356">
        <f t="shared" si="0"/>
        <v>0</v>
      </c>
      <c r="AD15" s="176"/>
      <c r="AE15" s="30"/>
      <c r="AF15" s="1423" t="s">
        <v>1886</v>
      </c>
      <c r="AG15" s="1157" t="s">
        <v>21551</v>
      </c>
      <c r="AH15" s="1157" t="s">
        <v>21552</v>
      </c>
      <c r="AI15" s="1157" t="s">
        <v>21553</v>
      </c>
      <c r="AJ15" s="1157" t="s">
        <v>21554</v>
      </c>
      <c r="AK15" s="1157" t="s">
        <v>21555</v>
      </c>
      <c r="AL15" s="1157" t="s">
        <v>21556</v>
      </c>
      <c r="AM15" s="1157" t="s">
        <v>21557</v>
      </c>
      <c r="AN15" s="1157" t="s">
        <v>21558</v>
      </c>
      <c r="AO15" s="1160" t="s">
        <v>21559</v>
      </c>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row>
    <row r="16" spans="1:404" s="21" customFormat="1" ht="33" customHeight="1" thickBot="1">
      <c r="A16" s="30"/>
      <c r="B16" s="1431" t="s">
        <v>1894</v>
      </c>
      <c r="C16" s="227" t="s">
        <v>813</v>
      </c>
      <c r="D16" s="227">
        <v>3</v>
      </c>
      <c r="E16" s="659">
        <v>0</v>
      </c>
      <c r="F16" s="659">
        <v>0</v>
      </c>
      <c r="G16" s="659">
        <v>0</v>
      </c>
      <c r="H16" s="659">
        <v>37.65</v>
      </c>
      <c r="I16" s="659">
        <v>0</v>
      </c>
      <c r="J16" s="659">
        <v>0</v>
      </c>
      <c r="K16" s="659">
        <v>0.441</v>
      </c>
      <c r="L16" s="659">
        <v>3.5999999999999997E-2</v>
      </c>
      <c r="M16" s="235">
        <f t="shared" si="1"/>
        <v>38.127000000000002</v>
      </c>
      <c r="N16" s="1844"/>
      <c r="O16" s="624" t="s">
        <v>21560</v>
      </c>
      <c r="P16" s="50"/>
      <c r="Q16" s="685"/>
      <c r="R16" s="50"/>
      <c r="S16" s="180"/>
      <c r="T16" s="355">
        <f t="shared" si="2"/>
        <v>0</v>
      </c>
      <c r="U16" s="176"/>
      <c r="V16" s="356">
        <f t="shared" si="3"/>
        <v>0</v>
      </c>
      <c r="W16" s="356">
        <f t="shared" si="0"/>
        <v>0</v>
      </c>
      <c r="X16" s="356">
        <f t="shared" si="0"/>
        <v>0</v>
      </c>
      <c r="Y16" s="356">
        <f t="shared" si="0"/>
        <v>0</v>
      </c>
      <c r="Z16" s="356">
        <f t="shared" si="0"/>
        <v>0</v>
      </c>
      <c r="AA16" s="356">
        <f t="shared" si="0"/>
        <v>0</v>
      </c>
      <c r="AB16" s="356">
        <f t="shared" si="0"/>
        <v>0</v>
      </c>
      <c r="AC16" s="356">
        <f t="shared" si="0"/>
        <v>0</v>
      </c>
      <c r="AD16" s="176"/>
      <c r="AE16" s="30"/>
      <c r="AF16" s="1431" t="s">
        <v>1894</v>
      </c>
      <c r="AG16" s="332" t="s">
        <v>21561</v>
      </c>
      <c r="AH16" s="332" t="s">
        <v>21562</v>
      </c>
      <c r="AI16" s="332" t="s">
        <v>21563</v>
      </c>
      <c r="AJ16" s="332" t="s">
        <v>21564</v>
      </c>
      <c r="AK16" s="332" t="s">
        <v>21565</v>
      </c>
      <c r="AL16" s="332" t="s">
        <v>21566</v>
      </c>
      <c r="AM16" s="332" t="s">
        <v>21567</v>
      </c>
      <c r="AN16" s="332" t="s">
        <v>21568</v>
      </c>
      <c r="AO16" s="1158" t="s">
        <v>21569</v>
      </c>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row>
    <row r="17" spans="1:404" s="21" customFormat="1" ht="15" customHeight="1" thickBot="1">
      <c r="A17" s="30"/>
      <c r="B17" s="46"/>
      <c r="C17" s="46"/>
      <c r="D17" s="46"/>
      <c r="E17" s="46"/>
      <c r="F17" s="46"/>
      <c r="G17" s="46"/>
      <c r="H17" s="46"/>
      <c r="I17" s="1836"/>
      <c r="J17" s="1836"/>
      <c r="K17" s="1836"/>
      <c r="L17" s="1836"/>
      <c r="M17" s="1836"/>
      <c r="N17" s="1836"/>
      <c r="O17" s="62"/>
      <c r="P17" s="60"/>
      <c r="Q17" s="1292"/>
      <c r="R17" s="60"/>
      <c r="S17" s="180"/>
      <c r="T17" s="355"/>
      <c r="U17" s="176"/>
      <c r="V17" s="211"/>
      <c r="W17" s="211"/>
      <c r="X17" s="211"/>
      <c r="Y17" s="211"/>
      <c r="Z17" s="211"/>
      <c r="AA17" s="211"/>
      <c r="AB17" s="211"/>
      <c r="AC17" s="211"/>
      <c r="AD17" s="176"/>
      <c r="AE17" s="30"/>
      <c r="AF17" s="46"/>
      <c r="AG17" s="46"/>
      <c r="AH17" s="46"/>
      <c r="AI17" s="46"/>
      <c r="AJ17" s="46"/>
      <c r="AK17" s="1836"/>
      <c r="AL17" s="1836"/>
      <c r="AM17" s="1836"/>
      <c r="AN17" s="1836"/>
      <c r="AO17" s="1836"/>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row>
    <row r="18" spans="1:404" s="21" customFormat="1" ht="21" customHeight="1" thickBot="1">
      <c r="A18" s="30"/>
      <c r="B18" s="223" t="s">
        <v>21404</v>
      </c>
      <c r="C18" s="416"/>
      <c r="D18" s="416"/>
      <c r="E18" s="1843"/>
      <c r="F18" s="1843"/>
      <c r="G18" s="1843"/>
      <c r="H18" s="1843"/>
      <c r="I18" s="351"/>
      <c r="J18" s="351"/>
      <c r="K18" s="351"/>
      <c r="L18" s="1835"/>
      <c r="M18" s="1835"/>
      <c r="N18" s="62"/>
      <c r="O18" s="62"/>
      <c r="P18" s="41"/>
      <c r="Q18" s="1293"/>
      <c r="R18" s="41"/>
      <c r="S18" s="180"/>
      <c r="T18" s="355"/>
      <c r="U18" s="176"/>
      <c r="V18" s="211"/>
      <c r="W18" s="211"/>
      <c r="X18" s="211"/>
      <c r="Y18" s="211"/>
      <c r="Z18" s="211"/>
      <c r="AA18" s="211"/>
      <c r="AB18" s="211"/>
      <c r="AC18" s="211"/>
      <c r="AD18" s="176"/>
      <c r="AE18" s="30"/>
      <c r="AF18" s="223" t="s">
        <v>21404</v>
      </c>
      <c r="AG18" s="1843"/>
      <c r="AH18" s="1843"/>
      <c r="AI18" s="1843"/>
      <c r="AJ18" s="1843"/>
      <c r="AK18" s="351"/>
      <c r="AL18" s="351"/>
      <c r="AM18" s="351"/>
      <c r="AN18" s="1835"/>
      <c r="AO18" s="1835"/>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row>
    <row r="19" spans="1:404" s="21" customFormat="1" ht="33" customHeight="1" thickBot="1">
      <c r="A19" s="30"/>
      <c r="B19" s="237" t="s">
        <v>21570</v>
      </c>
      <c r="C19" s="224" t="s">
        <v>813</v>
      </c>
      <c r="D19" s="224">
        <v>3</v>
      </c>
      <c r="E19" s="659">
        <v>0.77400000000000002</v>
      </c>
      <c r="F19" s="659">
        <v>0.13500000000000001</v>
      </c>
      <c r="G19" s="659">
        <v>2.1999999999999999E-2</v>
      </c>
      <c r="H19" s="659">
        <v>0</v>
      </c>
      <c r="I19" s="659">
        <v>0</v>
      </c>
      <c r="J19" s="659">
        <v>0</v>
      </c>
      <c r="K19" s="659">
        <v>0</v>
      </c>
      <c r="L19" s="659">
        <v>0</v>
      </c>
      <c r="M19" s="335">
        <f>IFERROR(SUM(E19:L19), 0)</f>
        <v>0.93100000000000005</v>
      </c>
      <c r="N19" s="1844"/>
      <c r="O19" s="622" t="s">
        <v>21571</v>
      </c>
      <c r="P19" s="41"/>
      <c r="Q19" s="685"/>
      <c r="R19" s="41"/>
      <c r="S19" s="180"/>
      <c r="T19" s="355">
        <f t="shared" ref="T19:T21" si="4">IF( SUM( V19:AC19 ) = 0, 0, $V$9 )</f>
        <v>0</v>
      </c>
      <c r="U19" s="176"/>
      <c r="V19" s="356">
        <f t="shared" ref="V19:AC21" si="5" xml:space="preserve"> IF( ISNUMBER(E19), 0, 1 )</f>
        <v>0</v>
      </c>
      <c r="W19" s="356">
        <f t="shared" si="5"/>
        <v>0</v>
      </c>
      <c r="X19" s="356">
        <f t="shared" si="5"/>
        <v>0</v>
      </c>
      <c r="Y19" s="356">
        <f t="shared" si="5"/>
        <v>0</v>
      </c>
      <c r="Z19" s="356">
        <f t="shared" si="5"/>
        <v>0</v>
      </c>
      <c r="AA19" s="356">
        <f t="shared" si="5"/>
        <v>0</v>
      </c>
      <c r="AB19" s="356">
        <f t="shared" si="5"/>
        <v>0</v>
      </c>
      <c r="AC19" s="356">
        <f t="shared" si="5"/>
        <v>0</v>
      </c>
      <c r="AD19" s="176"/>
      <c r="AE19" s="30"/>
      <c r="AF19" s="237" t="s">
        <v>21570</v>
      </c>
      <c r="AG19" s="238" t="s">
        <v>21572</v>
      </c>
      <c r="AH19" s="238" t="s">
        <v>21573</v>
      </c>
      <c r="AI19" s="238" t="s">
        <v>21574</v>
      </c>
      <c r="AJ19" s="238" t="s">
        <v>21575</v>
      </c>
      <c r="AK19" s="238" t="s">
        <v>21576</v>
      </c>
      <c r="AL19" s="238" t="s">
        <v>21577</v>
      </c>
      <c r="AM19" s="238" t="s">
        <v>21578</v>
      </c>
      <c r="AN19" s="238" t="s">
        <v>21579</v>
      </c>
      <c r="AO19" s="239" t="s">
        <v>21580</v>
      </c>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row>
    <row r="20" spans="1:404" s="21" customFormat="1" ht="33" customHeight="1" thickBot="1">
      <c r="A20" s="30"/>
      <c r="B20" s="1423" t="s">
        <v>21581</v>
      </c>
      <c r="C20" s="220" t="s">
        <v>813</v>
      </c>
      <c r="D20" s="220">
        <v>3</v>
      </c>
      <c r="E20" s="659">
        <v>0.60799999999999998</v>
      </c>
      <c r="F20" s="659">
        <v>0.106</v>
      </c>
      <c r="G20" s="659">
        <v>1.7999999999999999E-2</v>
      </c>
      <c r="H20" s="659">
        <v>4.3659999999999997</v>
      </c>
      <c r="I20" s="659">
        <v>0</v>
      </c>
      <c r="J20" s="659">
        <v>0</v>
      </c>
      <c r="K20" s="659">
        <v>0</v>
      </c>
      <c r="L20" s="659">
        <v>0</v>
      </c>
      <c r="M20" s="336">
        <f t="shared" ref="M20:M21" si="6">IFERROR(SUM(E20:L20), 0)</f>
        <v>5.0979999999999999</v>
      </c>
      <c r="N20" s="1844"/>
      <c r="O20" s="623" t="s">
        <v>21582</v>
      </c>
      <c r="P20" s="41"/>
      <c r="Q20" s="685"/>
      <c r="R20" s="41"/>
      <c r="S20" s="180"/>
      <c r="T20" s="355">
        <f t="shared" si="4"/>
        <v>0</v>
      </c>
      <c r="U20" s="176"/>
      <c r="V20" s="356">
        <f t="shared" si="5"/>
        <v>0</v>
      </c>
      <c r="W20" s="356">
        <f t="shared" si="5"/>
        <v>0</v>
      </c>
      <c r="X20" s="356">
        <f t="shared" si="5"/>
        <v>0</v>
      </c>
      <c r="Y20" s="356">
        <f t="shared" si="5"/>
        <v>0</v>
      </c>
      <c r="Z20" s="356">
        <f t="shared" si="5"/>
        <v>0</v>
      </c>
      <c r="AA20" s="356">
        <f t="shared" si="5"/>
        <v>0</v>
      </c>
      <c r="AB20" s="356">
        <f t="shared" si="5"/>
        <v>0</v>
      </c>
      <c r="AC20" s="356">
        <f t="shared" si="5"/>
        <v>0</v>
      </c>
      <c r="AD20" s="176"/>
      <c r="AE20" s="30"/>
      <c r="AF20" s="1423" t="s">
        <v>21581</v>
      </c>
      <c r="AG20" s="236" t="s">
        <v>21583</v>
      </c>
      <c r="AH20" s="236" t="s">
        <v>21584</v>
      </c>
      <c r="AI20" s="236" t="s">
        <v>21585</v>
      </c>
      <c r="AJ20" s="236" t="s">
        <v>21586</v>
      </c>
      <c r="AK20" s="236" t="s">
        <v>21587</v>
      </c>
      <c r="AL20" s="236" t="s">
        <v>21588</v>
      </c>
      <c r="AM20" s="236" t="s">
        <v>21589</v>
      </c>
      <c r="AN20" s="236" t="s">
        <v>21590</v>
      </c>
      <c r="AO20" s="240" t="s">
        <v>21591</v>
      </c>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row>
    <row r="21" spans="1:404" s="21" customFormat="1" ht="33" customHeight="1" thickBot="1">
      <c r="A21" s="30"/>
      <c r="B21" s="1431" t="s">
        <v>21592</v>
      </c>
      <c r="C21" s="227" t="s">
        <v>813</v>
      </c>
      <c r="D21" s="227">
        <v>3</v>
      </c>
      <c r="E21" s="659">
        <v>0.34699999999999998</v>
      </c>
      <c r="F21" s="659">
        <v>0.06</v>
      </c>
      <c r="G21" s="659">
        <v>0.01</v>
      </c>
      <c r="H21" s="659">
        <v>2.1999999999999999E-2</v>
      </c>
      <c r="I21" s="659">
        <v>0</v>
      </c>
      <c r="J21" s="659">
        <v>1E-3</v>
      </c>
      <c r="K21" s="659">
        <v>4.0000000000000001E-3</v>
      </c>
      <c r="L21" s="659">
        <v>0.224</v>
      </c>
      <c r="M21" s="235">
        <f t="shared" si="6"/>
        <v>0.66800000000000004</v>
      </c>
      <c r="N21" s="1844"/>
      <c r="O21" s="624" t="s">
        <v>21593</v>
      </c>
      <c r="P21" s="41"/>
      <c r="Q21" s="685"/>
      <c r="R21" s="41"/>
      <c r="S21" s="180"/>
      <c r="T21" s="355">
        <f t="shared" si="4"/>
        <v>0</v>
      </c>
      <c r="U21" s="176"/>
      <c r="V21" s="356">
        <f t="shared" si="5"/>
        <v>0</v>
      </c>
      <c r="W21" s="356">
        <f t="shared" si="5"/>
        <v>0</v>
      </c>
      <c r="X21" s="356">
        <f t="shared" si="5"/>
        <v>0</v>
      </c>
      <c r="Y21" s="356">
        <f t="shared" si="5"/>
        <v>0</v>
      </c>
      <c r="Z21" s="356">
        <f t="shared" si="5"/>
        <v>0</v>
      </c>
      <c r="AA21" s="356">
        <f t="shared" si="5"/>
        <v>0</v>
      </c>
      <c r="AB21" s="356">
        <f t="shared" si="5"/>
        <v>0</v>
      </c>
      <c r="AC21" s="356">
        <f t="shared" si="5"/>
        <v>0</v>
      </c>
      <c r="AD21" s="176"/>
      <c r="AE21" s="30"/>
      <c r="AF21" s="1431" t="s">
        <v>21592</v>
      </c>
      <c r="AG21" s="337" t="s">
        <v>21594</v>
      </c>
      <c r="AH21" s="337" t="s">
        <v>21595</v>
      </c>
      <c r="AI21" s="337" t="s">
        <v>21596</v>
      </c>
      <c r="AJ21" s="337" t="s">
        <v>21597</v>
      </c>
      <c r="AK21" s="337" t="s">
        <v>21598</v>
      </c>
      <c r="AL21" s="337" t="s">
        <v>21599</v>
      </c>
      <c r="AM21" s="337" t="s">
        <v>21600</v>
      </c>
      <c r="AN21" s="337" t="s">
        <v>21601</v>
      </c>
      <c r="AO21" s="338" t="s">
        <v>21602</v>
      </c>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row>
    <row r="22" spans="1:404" s="21" customFormat="1" ht="15" customHeight="1" thickBot="1">
      <c r="A22" s="30"/>
      <c r="B22" s="1837"/>
      <c r="C22" s="1837"/>
      <c r="D22" s="1837"/>
      <c r="E22" s="1837"/>
      <c r="F22" s="1837"/>
      <c r="G22" s="1837"/>
      <c r="H22" s="1837"/>
      <c r="I22" s="62"/>
      <c r="J22" s="62"/>
      <c r="K22" s="62"/>
      <c r="L22" s="62"/>
      <c r="M22" s="62"/>
      <c r="N22" s="41"/>
      <c r="O22" s="60"/>
      <c r="P22" s="61"/>
      <c r="Q22" s="1290"/>
      <c r="R22" s="61"/>
      <c r="S22" s="181"/>
      <c r="T22" s="355"/>
      <c r="U22" s="176"/>
      <c r="V22" s="211"/>
      <c r="W22" s="211"/>
      <c r="X22" s="211"/>
      <c r="Y22" s="211"/>
      <c r="Z22" s="211"/>
      <c r="AA22" s="211"/>
      <c r="AB22" s="211"/>
      <c r="AC22" s="211"/>
      <c r="AD22" s="176"/>
      <c r="AE22" s="30"/>
      <c r="AF22" s="1837"/>
      <c r="AG22" s="1837"/>
      <c r="AH22" s="1837"/>
      <c r="AI22" s="1837"/>
      <c r="AJ22" s="1837"/>
      <c r="AK22" s="62"/>
      <c r="AL22" s="62"/>
      <c r="AM22" s="62"/>
      <c r="AN22" s="62"/>
      <c r="AO22" s="62"/>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row>
    <row r="23" spans="1:404" s="21" customFormat="1" ht="21" customHeight="1" thickBot="1">
      <c r="A23" s="30"/>
      <c r="B23" s="223" t="s">
        <v>21603</v>
      </c>
      <c r="C23" s="416"/>
      <c r="D23" s="416"/>
      <c r="E23" s="1843"/>
      <c r="F23" s="1843"/>
      <c r="G23" s="1843"/>
      <c r="H23" s="1843"/>
      <c r="I23" s="351"/>
      <c r="J23" s="351"/>
      <c r="K23" s="351"/>
      <c r="L23" s="1835"/>
      <c r="M23" s="1835"/>
      <c r="N23" s="62"/>
      <c r="O23" s="62"/>
      <c r="P23" s="58"/>
      <c r="Q23" s="1291"/>
      <c r="R23" s="58"/>
      <c r="S23" s="180"/>
      <c r="T23" s="355"/>
      <c r="U23" s="176"/>
      <c r="V23" s="211"/>
      <c r="W23" s="211"/>
      <c r="X23" s="211"/>
      <c r="Y23" s="211"/>
      <c r="Z23" s="211"/>
      <c r="AA23" s="211"/>
      <c r="AB23" s="211"/>
      <c r="AC23" s="211"/>
      <c r="AD23" s="176"/>
      <c r="AE23" s="30"/>
      <c r="AF23" s="223" t="s">
        <v>21603</v>
      </c>
      <c r="AG23" s="1843"/>
      <c r="AH23" s="1843"/>
      <c r="AI23" s="1843"/>
      <c r="AJ23" s="1843"/>
      <c r="AK23" s="351"/>
      <c r="AL23" s="351"/>
      <c r="AM23" s="351"/>
      <c r="AN23" s="1835"/>
      <c r="AO23" s="1835"/>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row>
    <row r="24" spans="1:404" s="21" customFormat="1" ht="33" customHeight="1" thickBot="1">
      <c r="A24" s="30"/>
      <c r="B24" s="237" t="s">
        <v>21429</v>
      </c>
      <c r="C24" s="224" t="s">
        <v>813</v>
      </c>
      <c r="D24" s="224">
        <v>3</v>
      </c>
      <c r="E24" s="659">
        <v>1.177</v>
      </c>
      <c r="F24" s="659">
        <v>0.20499999999999999</v>
      </c>
      <c r="G24" s="659">
        <v>3.4000000000000002E-2</v>
      </c>
      <c r="H24" s="659">
        <v>0</v>
      </c>
      <c r="I24" s="659">
        <v>0</v>
      </c>
      <c r="J24" s="659">
        <v>0</v>
      </c>
      <c r="K24" s="659">
        <v>0</v>
      </c>
      <c r="L24" s="659">
        <v>0</v>
      </c>
      <c r="M24" s="335">
        <f>IFERROR(SUM(E24:L24), 0)</f>
        <v>1.4160000000000001</v>
      </c>
      <c r="N24" s="1844"/>
      <c r="O24" s="622" t="s">
        <v>21604</v>
      </c>
      <c r="P24" s="58"/>
      <c r="Q24" s="685"/>
      <c r="R24" s="58"/>
      <c r="S24" s="180"/>
      <c r="T24" s="355">
        <f t="shared" ref="T24:T28" si="7">IF( SUM( V24:AC24 ) = 0, 0, $V$9 )</f>
        <v>0</v>
      </c>
      <c r="U24" s="176"/>
      <c r="V24" s="356">
        <f t="shared" ref="V24:AC26" si="8" xml:space="preserve"> IF( ISNUMBER(E24), 0, 1 )</f>
        <v>0</v>
      </c>
      <c r="W24" s="356">
        <f t="shared" si="8"/>
        <v>0</v>
      </c>
      <c r="X24" s="356">
        <f t="shared" si="8"/>
        <v>0</v>
      </c>
      <c r="Y24" s="356">
        <f t="shared" si="8"/>
        <v>0</v>
      </c>
      <c r="Z24" s="356">
        <f t="shared" si="8"/>
        <v>0</v>
      </c>
      <c r="AA24" s="356">
        <f t="shared" si="8"/>
        <v>0</v>
      </c>
      <c r="AB24" s="356">
        <f t="shared" si="8"/>
        <v>0</v>
      </c>
      <c r="AC24" s="356">
        <f t="shared" si="8"/>
        <v>0</v>
      </c>
      <c r="AD24" s="176"/>
      <c r="AE24" s="30"/>
      <c r="AF24" s="237" t="s">
        <v>21429</v>
      </c>
      <c r="AG24" s="238" t="s">
        <v>21605</v>
      </c>
      <c r="AH24" s="238" t="s">
        <v>21606</v>
      </c>
      <c r="AI24" s="238" t="s">
        <v>21607</v>
      </c>
      <c r="AJ24" s="238" t="s">
        <v>21608</v>
      </c>
      <c r="AK24" s="238" t="s">
        <v>21609</v>
      </c>
      <c r="AL24" s="238" t="s">
        <v>21610</v>
      </c>
      <c r="AM24" s="238" t="s">
        <v>21611</v>
      </c>
      <c r="AN24" s="238" t="s">
        <v>21612</v>
      </c>
      <c r="AO24" s="239" t="s">
        <v>21613</v>
      </c>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row>
    <row r="25" spans="1:404" s="21" customFormat="1" ht="33" customHeight="1" thickBot="1">
      <c r="A25" s="30"/>
      <c r="B25" s="1423" t="s">
        <v>21437</v>
      </c>
      <c r="C25" s="220" t="s">
        <v>813</v>
      </c>
      <c r="D25" s="220">
        <v>3</v>
      </c>
      <c r="E25" s="659">
        <v>0.16500000000000001</v>
      </c>
      <c r="F25" s="659">
        <v>2.9000000000000001E-2</v>
      </c>
      <c r="G25" s="659">
        <v>5.0000000000000001E-3</v>
      </c>
      <c r="H25" s="659">
        <v>0</v>
      </c>
      <c r="I25" s="659">
        <v>0</v>
      </c>
      <c r="J25" s="659">
        <v>0</v>
      </c>
      <c r="K25" s="659">
        <v>0</v>
      </c>
      <c r="L25" s="659">
        <v>0</v>
      </c>
      <c r="M25" s="336">
        <f t="shared" ref="M25:M26" si="9">IFERROR(SUM(E25:L25), 0)</f>
        <v>0.19900000000000001</v>
      </c>
      <c r="N25" s="1844"/>
      <c r="O25" s="623" t="s">
        <v>21614</v>
      </c>
      <c r="P25" s="50"/>
      <c r="Q25" s="685"/>
      <c r="R25" s="50"/>
      <c r="S25" s="180"/>
      <c r="T25" s="355">
        <f t="shared" si="7"/>
        <v>0</v>
      </c>
      <c r="U25" s="176"/>
      <c r="V25" s="356">
        <f t="shared" si="8"/>
        <v>0</v>
      </c>
      <c r="W25" s="356">
        <f t="shared" si="8"/>
        <v>0</v>
      </c>
      <c r="X25" s="356">
        <f t="shared" si="8"/>
        <v>0</v>
      </c>
      <c r="Y25" s="356">
        <f t="shared" si="8"/>
        <v>0</v>
      </c>
      <c r="Z25" s="356">
        <f t="shared" si="8"/>
        <v>0</v>
      </c>
      <c r="AA25" s="356">
        <f t="shared" si="8"/>
        <v>0</v>
      </c>
      <c r="AB25" s="356">
        <f t="shared" si="8"/>
        <v>0</v>
      </c>
      <c r="AC25" s="356">
        <f t="shared" si="8"/>
        <v>0</v>
      </c>
      <c r="AD25" s="176"/>
      <c r="AE25" s="30"/>
      <c r="AF25" s="1423" t="s">
        <v>21437</v>
      </c>
      <c r="AG25" s="236" t="s">
        <v>21615</v>
      </c>
      <c r="AH25" s="236" t="s">
        <v>21616</v>
      </c>
      <c r="AI25" s="236" t="s">
        <v>21617</v>
      </c>
      <c r="AJ25" s="236" t="s">
        <v>21618</v>
      </c>
      <c r="AK25" s="236" t="s">
        <v>21619</v>
      </c>
      <c r="AL25" s="236" t="s">
        <v>21620</v>
      </c>
      <c r="AM25" s="236" t="s">
        <v>21621</v>
      </c>
      <c r="AN25" s="236" t="s">
        <v>21622</v>
      </c>
      <c r="AO25" s="240" t="s">
        <v>21623</v>
      </c>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row>
    <row r="26" spans="1:404" s="21" customFormat="1" ht="33" customHeight="1" thickBot="1">
      <c r="A26" s="30"/>
      <c r="B26" s="1431" t="s">
        <v>21624</v>
      </c>
      <c r="C26" s="227" t="s">
        <v>813</v>
      </c>
      <c r="D26" s="227">
        <v>3</v>
      </c>
      <c r="E26" s="659">
        <v>0</v>
      </c>
      <c r="F26" s="659">
        <v>0</v>
      </c>
      <c r="G26" s="659">
        <v>0</v>
      </c>
      <c r="H26" s="659">
        <v>0</v>
      </c>
      <c r="I26" s="659">
        <v>0</v>
      </c>
      <c r="J26" s="659">
        <v>0</v>
      </c>
      <c r="K26" s="659">
        <v>4.2000000000000003E-2</v>
      </c>
      <c r="L26" s="659">
        <v>0</v>
      </c>
      <c r="M26" s="235">
        <f t="shared" si="9"/>
        <v>4.2000000000000003E-2</v>
      </c>
      <c r="N26" s="1844"/>
      <c r="O26" s="624" t="s">
        <v>21625</v>
      </c>
      <c r="P26" s="60"/>
      <c r="Q26" s="685"/>
      <c r="R26" s="60"/>
      <c r="S26" s="180"/>
      <c r="T26" s="355">
        <f t="shared" si="7"/>
        <v>0</v>
      </c>
      <c r="U26" s="176"/>
      <c r="V26" s="356">
        <f t="shared" si="8"/>
        <v>0</v>
      </c>
      <c r="W26" s="356">
        <f t="shared" si="8"/>
        <v>0</v>
      </c>
      <c r="X26" s="356">
        <f t="shared" si="8"/>
        <v>0</v>
      </c>
      <c r="Y26" s="356">
        <f t="shared" si="8"/>
        <v>0</v>
      </c>
      <c r="Z26" s="356">
        <f t="shared" si="8"/>
        <v>0</v>
      </c>
      <c r="AA26" s="356">
        <f t="shared" si="8"/>
        <v>0</v>
      </c>
      <c r="AB26" s="356">
        <f t="shared" si="8"/>
        <v>0</v>
      </c>
      <c r="AC26" s="356">
        <f t="shared" si="8"/>
        <v>0</v>
      </c>
      <c r="AD26" s="176"/>
      <c r="AE26" s="30"/>
      <c r="AF26" s="1431" t="s">
        <v>21624</v>
      </c>
      <c r="AG26" s="337" t="s">
        <v>21626</v>
      </c>
      <c r="AH26" s="337" t="s">
        <v>21627</v>
      </c>
      <c r="AI26" s="337" t="s">
        <v>21628</v>
      </c>
      <c r="AJ26" s="337" t="s">
        <v>21629</v>
      </c>
      <c r="AK26" s="337" t="s">
        <v>21630</v>
      </c>
      <c r="AL26" s="337" t="s">
        <v>21631</v>
      </c>
      <c r="AM26" s="337" t="s">
        <v>21632</v>
      </c>
      <c r="AN26" s="337" t="s">
        <v>21633</v>
      </c>
      <c r="AO26" s="338" t="s">
        <v>21634</v>
      </c>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row>
    <row r="27" spans="1:404" s="21" customFormat="1" ht="15" customHeight="1" thickBot="1">
      <c r="A27" s="30"/>
      <c r="B27" s="732"/>
      <c r="C27" s="732"/>
      <c r="D27" s="732"/>
      <c r="E27" s="1844"/>
      <c r="F27" s="1844"/>
      <c r="G27" s="1844"/>
      <c r="H27" s="1844"/>
      <c r="I27" s="1844"/>
      <c r="J27" s="1844"/>
      <c r="K27" s="1844"/>
      <c r="L27" s="1844"/>
      <c r="M27" s="1844"/>
      <c r="N27" s="1844"/>
      <c r="O27" s="58"/>
      <c r="P27" s="41"/>
      <c r="Q27" s="1293"/>
      <c r="R27" s="41"/>
      <c r="S27" s="180"/>
      <c r="T27" s="355"/>
      <c r="U27" s="176"/>
      <c r="V27" s="211"/>
      <c r="W27" s="211"/>
      <c r="X27" s="211"/>
      <c r="Y27" s="211"/>
      <c r="Z27" s="211"/>
      <c r="AA27" s="211"/>
      <c r="AB27" s="211"/>
      <c r="AC27" s="211"/>
      <c r="AD27" s="176"/>
      <c r="AE27" s="30"/>
      <c r="AF27" s="732"/>
      <c r="AG27" s="1844"/>
      <c r="AH27" s="1844"/>
      <c r="AI27" s="1844"/>
      <c r="AJ27" s="1844"/>
      <c r="AK27" s="1844"/>
      <c r="AL27" s="1844"/>
      <c r="AM27" s="1844"/>
      <c r="AN27" s="1844"/>
      <c r="AO27" s="1844"/>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row>
    <row r="28" spans="1:404" s="21" customFormat="1" ht="33" customHeight="1" thickBot="1">
      <c r="A28" s="30"/>
      <c r="B28" s="1441" t="s">
        <v>1902</v>
      </c>
      <c r="C28" s="291" t="s">
        <v>813</v>
      </c>
      <c r="D28" s="291">
        <v>3</v>
      </c>
      <c r="E28" s="311">
        <f>IFERROR(SUM(E10:E16,E19:E21,E24:E26), 0)</f>
        <v>132.42299999999997</v>
      </c>
      <c r="F28" s="311">
        <f t="shared" ref="F28:L28" si="10">IFERROR(SUM(F10:F16,F19:F21,F24:F26), 0)</f>
        <v>22.904</v>
      </c>
      <c r="G28" s="311">
        <f t="shared" si="10"/>
        <v>4.9019999999999992</v>
      </c>
      <c r="H28" s="311">
        <f t="shared" si="10"/>
        <v>215.22800000000001</v>
      </c>
      <c r="I28" s="311">
        <f t="shared" si="10"/>
        <v>0.501</v>
      </c>
      <c r="J28" s="311">
        <f t="shared" si="10"/>
        <v>11.036</v>
      </c>
      <c r="K28" s="311">
        <f t="shared" si="10"/>
        <v>22.808000000000003</v>
      </c>
      <c r="L28" s="311">
        <f t="shared" si="10"/>
        <v>18.413000000000004</v>
      </c>
      <c r="M28" s="307">
        <f>IFERROR(SUM(M10:M16,M19:M21,M24:M26), 0)</f>
        <v>428.21500000000003</v>
      </c>
      <c r="N28" s="1844"/>
      <c r="O28" s="625" t="s">
        <v>21635</v>
      </c>
      <c r="P28" s="41"/>
      <c r="Q28" s="686"/>
      <c r="R28" s="41"/>
      <c r="S28" s="180"/>
      <c r="T28" s="355">
        <f t="shared" si="7"/>
        <v>0</v>
      </c>
      <c r="U28" s="176"/>
      <c r="V28" s="211"/>
      <c r="W28" s="211"/>
      <c r="X28" s="211"/>
      <c r="Y28" s="211"/>
      <c r="Z28" s="211"/>
      <c r="AA28" s="211"/>
      <c r="AB28" s="211"/>
      <c r="AC28" s="211"/>
      <c r="AD28" s="176"/>
      <c r="AE28" s="30"/>
      <c r="AF28" s="1441" t="s">
        <v>1902</v>
      </c>
      <c r="AG28" s="318" t="s">
        <v>21636</v>
      </c>
      <c r="AH28" s="318" t="s">
        <v>21637</v>
      </c>
      <c r="AI28" s="318" t="s">
        <v>21638</v>
      </c>
      <c r="AJ28" s="318" t="s">
        <v>21639</v>
      </c>
      <c r="AK28" s="318" t="s">
        <v>21640</v>
      </c>
      <c r="AL28" s="318" t="s">
        <v>21641</v>
      </c>
      <c r="AM28" s="318" t="s">
        <v>21642</v>
      </c>
      <c r="AN28" s="318" t="s">
        <v>21643</v>
      </c>
      <c r="AO28" s="621" t="s">
        <v>21644</v>
      </c>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row>
    <row r="29" spans="1:404" s="21" customFormat="1" ht="15" customHeight="1" thickBot="1">
      <c r="A29" s="30"/>
      <c r="B29" s="732"/>
      <c r="C29" s="732"/>
      <c r="D29" s="732"/>
      <c r="E29" s="1843"/>
      <c r="F29" s="1843"/>
      <c r="G29" s="1843"/>
      <c r="H29" s="732"/>
      <c r="I29" s="1844"/>
      <c r="J29" s="1844"/>
      <c r="K29" s="1844"/>
      <c r="L29" s="1844"/>
      <c r="M29" s="1844"/>
      <c r="N29" s="1844"/>
      <c r="O29" s="58"/>
      <c r="P29" s="41"/>
      <c r="Q29" s="1293"/>
      <c r="R29" s="41"/>
      <c r="S29" s="180"/>
      <c r="T29" s="355"/>
      <c r="U29" s="176"/>
      <c r="V29" s="211"/>
      <c r="W29" s="211"/>
      <c r="X29" s="211"/>
      <c r="Y29" s="211"/>
      <c r="Z29" s="211"/>
      <c r="AA29" s="211"/>
      <c r="AB29" s="211"/>
      <c r="AC29" s="211"/>
      <c r="AD29" s="176"/>
      <c r="AE29" s="30"/>
      <c r="AF29" s="732"/>
      <c r="AG29" s="1843"/>
      <c r="AH29" s="1843"/>
      <c r="AI29" s="1843"/>
      <c r="AJ29" s="732"/>
      <c r="AK29" s="1844"/>
      <c r="AL29" s="1844"/>
      <c r="AM29" s="1844"/>
      <c r="AN29" s="1844"/>
      <c r="AO29" s="1844"/>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row>
    <row r="30" spans="1:404" s="21" customFormat="1" ht="21" customHeight="1" thickBot="1">
      <c r="A30" s="30"/>
      <c r="B30" s="223" t="s">
        <v>1286</v>
      </c>
      <c r="C30" s="416"/>
      <c r="D30" s="416"/>
      <c r="E30" s="1843"/>
      <c r="F30" s="1843"/>
      <c r="G30" s="1843"/>
      <c r="H30" s="1843"/>
      <c r="I30" s="1845"/>
      <c r="J30" s="1844"/>
      <c r="K30" s="1844"/>
      <c r="L30" s="1844"/>
      <c r="M30" s="1844"/>
      <c r="N30" s="1844"/>
      <c r="O30" s="1844"/>
      <c r="P30" s="58"/>
      <c r="Q30" s="1291"/>
      <c r="R30" s="58"/>
      <c r="S30" s="180"/>
      <c r="T30" s="355"/>
      <c r="U30" s="176"/>
      <c r="V30" s="211"/>
      <c r="W30" s="211"/>
      <c r="X30" s="211"/>
      <c r="Y30" s="211"/>
      <c r="Z30" s="211"/>
      <c r="AA30" s="211"/>
      <c r="AB30" s="211"/>
      <c r="AC30" s="211"/>
      <c r="AD30" s="176"/>
      <c r="AE30" s="30"/>
      <c r="AF30" s="223" t="s">
        <v>1286</v>
      </c>
      <c r="AG30" s="1843"/>
      <c r="AH30" s="1843"/>
      <c r="AI30" s="1843"/>
      <c r="AJ30" s="1843"/>
      <c r="AK30" s="1845"/>
      <c r="AL30" s="1844"/>
      <c r="AM30" s="1844"/>
      <c r="AN30" s="1844"/>
      <c r="AO30" s="1844"/>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row>
    <row r="31" spans="1:404" s="21" customFormat="1" ht="33" customHeight="1" thickBot="1">
      <c r="A31" s="30"/>
      <c r="B31" s="237" t="s">
        <v>21460</v>
      </c>
      <c r="C31" s="224" t="s">
        <v>813</v>
      </c>
      <c r="D31" s="224">
        <v>3</v>
      </c>
      <c r="E31" s="659">
        <v>74.92</v>
      </c>
      <c r="F31" s="659">
        <v>3.0000000000000001E-3</v>
      </c>
      <c r="G31" s="659">
        <v>0</v>
      </c>
      <c r="H31" s="659">
        <v>0</v>
      </c>
      <c r="I31" s="659">
        <v>0</v>
      </c>
      <c r="J31" s="659">
        <v>8.0000000000000002E-3</v>
      </c>
      <c r="K31" s="659">
        <v>0</v>
      </c>
      <c r="L31" s="659">
        <v>0</v>
      </c>
      <c r="M31" s="335">
        <f>IFERROR(SUM(E31:L31), 0)</f>
        <v>74.930999999999997</v>
      </c>
      <c r="N31" s="1844"/>
      <c r="O31" s="622" t="s">
        <v>21645</v>
      </c>
      <c r="P31" s="58"/>
      <c r="Q31" s="685"/>
      <c r="R31" s="58"/>
      <c r="S31" s="180"/>
      <c r="T31" s="355">
        <f t="shared" ref="T31:T32" si="11">IF( SUM( V31:AC31 ) = 0, 0, $V$9 )</f>
        <v>0</v>
      </c>
      <c r="U31" s="176"/>
      <c r="V31" s="356">
        <f t="shared" ref="V31:AC32" si="12" xml:space="preserve"> IF( ISNUMBER(E31), 0, 1 )</f>
        <v>0</v>
      </c>
      <c r="W31" s="356">
        <f t="shared" si="12"/>
        <v>0</v>
      </c>
      <c r="X31" s="356">
        <f t="shared" si="12"/>
        <v>0</v>
      </c>
      <c r="Y31" s="356">
        <f t="shared" si="12"/>
        <v>0</v>
      </c>
      <c r="Z31" s="356">
        <f t="shared" si="12"/>
        <v>0</v>
      </c>
      <c r="AA31" s="356">
        <f t="shared" si="12"/>
        <v>0</v>
      </c>
      <c r="AB31" s="356">
        <f t="shared" si="12"/>
        <v>0</v>
      </c>
      <c r="AC31" s="356">
        <f t="shared" si="12"/>
        <v>0</v>
      </c>
      <c r="AD31" s="176"/>
      <c r="AE31" s="30"/>
      <c r="AF31" s="237" t="s">
        <v>21460</v>
      </c>
      <c r="AG31" s="528" t="s">
        <v>21646</v>
      </c>
      <c r="AH31" s="528" t="s">
        <v>21647</v>
      </c>
      <c r="AI31" s="528" t="s">
        <v>21648</v>
      </c>
      <c r="AJ31" s="528" t="s">
        <v>21649</v>
      </c>
      <c r="AK31" s="528" t="s">
        <v>21650</v>
      </c>
      <c r="AL31" s="528" t="s">
        <v>21651</v>
      </c>
      <c r="AM31" s="528" t="s">
        <v>21652</v>
      </c>
      <c r="AN31" s="528" t="s">
        <v>21653</v>
      </c>
      <c r="AO31" s="298" t="s">
        <v>21654</v>
      </c>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row>
    <row r="32" spans="1:404" s="21" customFormat="1" ht="33" customHeight="1">
      <c r="A32" s="30"/>
      <c r="B32" s="1423" t="s">
        <v>21468</v>
      </c>
      <c r="C32" s="220" t="s">
        <v>813</v>
      </c>
      <c r="D32" s="220">
        <v>3</v>
      </c>
      <c r="E32" s="659">
        <v>54.151000000000003</v>
      </c>
      <c r="F32" s="659">
        <v>3.4950000000000001</v>
      </c>
      <c r="G32" s="659">
        <v>0.9</v>
      </c>
      <c r="H32" s="659">
        <v>107.361</v>
      </c>
      <c r="I32" s="659">
        <v>7.0000000000000007E-2</v>
      </c>
      <c r="J32" s="659">
        <v>1.0960000000000001</v>
      </c>
      <c r="K32" s="659">
        <v>59.865000000000002</v>
      </c>
      <c r="L32" s="659">
        <v>1.375</v>
      </c>
      <c r="M32" s="336">
        <f t="shared" ref="M32" si="13">IFERROR(SUM(E32:L32), 0)</f>
        <v>228.31300000000002</v>
      </c>
      <c r="N32" s="1844"/>
      <c r="O32" s="623" t="s">
        <v>21655</v>
      </c>
      <c r="P32" s="58"/>
      <c r="Q32" s="685"/>
      <c r="R32" s="58"/>
      <c r="S32" s="180"/>
      <c r="T32" s="355">
        <f t="shared" si="11"/>
        <v>0</v>
      </c>
      <c r="U32" s="176"/>
      <c r="V32" s="356">
        <f t="shared" si="12"/>
        <v>0</v>
      </c>
      <c r="W32" s="356">
        <f t="shared" si="12"/>
        <v>0</v>
      </c>
      <c r="X32" s="356">
        <f t="shared" si="12"/>
        <v>0</v>
      </c>
      <c r="Y32" s="356">
        <f t="shared" si="12"/>
        <v>0</v>
      </c>
      <c r="Z32" s="356">
        <f t="shared" si="12"/>
        <v>0</v>
      </c>
      <c r="AA32" s="356">
        <f t="shared" si="12"/>
        <v>0</v>
      </c>
      <c r="AB32" s="356">
        <f t="shared" si="12"/>
        <v>0</v>
      </c>
      <c r="AC32" s="356">
        <f t="shared" si="12"/>
        <v>0</v>
      </c>
      <c r="AD32" s="176"/>
      <c r="AE32" s="30"/>
      <c r="AF32" s="1423" t="s">
        <v>21468</v>
      </c>
      <c r="AG32" s="243" t="s">
        <v>21656</v>
      </c>
      <c r="AH32" s="243" t="s">
        <v>21657</v>
      </c>
      <c r="AI32" s="243" t="s">
        <v>21658</v>
      </c>
      <c r="AJ32" s="243" t="s">
        <v>21659</v>
      </c>
      <c r="AK32" s="243" t="s">
        <v>21660</v>
      </c>
      <c r="AL32" s="243" t="s">
        <v>21661</v>
      </c>
      <c r="AM32" s="243" t="s">
        <v>21662</v>
      </c>
      <c r="AN32" s="243" t="s">
        <v>21663</v>
      </c>
      <c r="AO32" s="299" t="s">
        <v>21664</v>
      </c>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row>
    <row r="33" spans="1:404" s="21" customFormat="1" ht="33" customHeight="1" thickBot="1">
      <c r="A33" s="30"/>
      <c r="B33" s="1431" t="s">
        <v>21476</v>
      </c>
      <c r="C33" s="227" t="s">
        <v>813</v>
      </c>
      <c r="D33" s="227">
        <v>3</v>
      </c>
      <c r="E33" s="234">
        <f>IFERROR(SUM(E31:E32), 0)</f>
        <v>129.071</v>
      </c>
      <c r="F33" s="234">
        <f t="shared" ref="F33:L33" si="14">IFERROR(SUM(F31:F32), 0)</f>
        <v>3.4980000000000002</v>
      </c>
      <c r="G33" s="234">
        <f t="shared" si="14"/>
        <v>0.9</v>
      </c>
      <c r="H33" s="234">
        <f t="shared" si="14"/>
        <v>107.361</v>
      </c>
      <c r="I33" s="234">
        <f t="shared" si="14"/>
        <v>7.0000000000000007E-2</v>
      </c>
      <c r="J33" s="234">
        <f t="shared" si="14"/>
        <v>1.1040000000000001</v>
      </c>
      <c r="K33" s="234">
        <f t="shared" si="14"/>
        <v>59.865000000000002</v>
      </c>
      <c r="L33" s="234">
        <f t="shared" si="14"/>
        <v>1.375</v>
      </c>
      <c r="M33" s="235">
        <f>IFERROR(SUM(M31:M32), 0)</f>
        <v>303.24400000000003</v>
      </c>
      <c r="N33" s="1844"/>
      <c r="O33" s="624" t="s">
        <v>21665</v>
      </c>
      <c r="P33" s="58"/>
      <c r="Q33" s="686"/>
      <c r="R33" s="58"/>
      <c r="S33" s="180"/>
      <c r="T33" s="355"/>
      <c r="U33" s="176"/>
      <c r="V33" s="211"/>
      <c r="W33" s="211"/>
      <c r="X33" s="211"/>
      <c r="Y33" s="211"/>
      <c r="Z33" s="211"/>
      <c r="AA33" s="211"/>
      <c r="AB33" s="211"/>
      <c r="AC33" s="211"/>
      <c r="AD33" s="176"/>
      <c r="AE33" s="30"/>
      <c r="AF33" s="1431" t="s">
        <v>21476</v>
      </c>
      <c r="AG33" s="337" t="s">
        <v>21666</v>
      </c>
      <c r="AH33" s="337" t="s">
        <v>21667</v>
      </c>
      <c r="AI33" s="337" t="s">
        <v>21668</v>
      </c>
      <c r="AJ33" s="337" t="s">
        <v>21669</v>
      </c>
      <c r="AK33" s="337" t="s">
        <v>21670</v>
      </c>
      <c r="AL33" s="337" t="s">
        <v>21671</v>
      </c>
      <c r="AM33" s="337" t="s">
        <v>21672</v>
      </c>
      <c r="AN33" s="337" t="s">
        <v>21673</v>
      </c>
      <c r="AO33" s="338" t="s">
        <v>21674</v>
      </c>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row>
    <row r="34" spans="1:404" s="21" customFormat="1" ht="15" customHeight="1" thickBot="1">
      <c r="A34" s="30"/>
      <c r="B34" s="732"/>
      <c r="C34" s="732"/>
      <c r="D34" s="732"/>
      <c r="E34" s="732"/>
      <c r="F34" s="732"/>
      <c r="G34" s="732"/>
      <c r="H34" s="732"/>
      <c r="I34" s="1845"/>
      <c r="J34" s="1844"/>
      <c r="K34" s="1844"/>
      <c r="L34" s="1844"/>
      <c r="M34" s="1844"/>
      <c r="N34" s="1844"/>
      <c r="O34" s="1844"/>
      <c r="P34" s="58"/>
      <c r="Q34" s="1291"/>
      <c r="R34" s="58"/>
      <c r="S34" s="180"/>
      <c r="T34" s="355"/>
      <c r="U34" s="176"/>
      <c r="V34" s="211"/>
      <c r="W34" s="211"/>
      <c r="X34" s="211"/>
      <c r="Y34" s="211"/>
      <c r="Z34" s="211"/>
      <c r="AA34" s="211"/>
      <c r="AB34" s="211"/>
      <c r="AC34" s="211"/>
      <c r="AD34" s="176"/>
      <c r="AE34" s="30"/>
      <c r="AF34" s="732"/>
      <c r="AG34" s="732"/>
      <c r="AH34" s="732"/>
      <c r="AI34" s="732"/>
      <c r="AJ34" s="732"/>
      <c r="AK34" s="1845"/>
      <c r="AL34" s="1844"/>
      <c r="AM34" s="1844"/>
      <c r="AN34" s="1844"/>
      <c r="AO34" s="1844"/>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row>
    <row r="35" spans="1:404" s="21" customFormat="1" ht="21" customHeight="1" thickBot="1">
      <c r="A35" s="30"/>
      <c r="B35" s="223" t="s">
        <v>21484</v>
      </c>
      <c r="C35" s="416"/>
      <c r="D35" s="416"/>
      <c r="E35" s="1843"/>
      <c r="F35" s="1843"/>
      <c r="G35" s="1843"/>
      <c r="H35" s="1843"/>
      <c r="I35" s="1844"/>
      <c r="J35" s="1844"/>
      <c r="K35" s="1844"/>
      <c r="L35" s="1844"/>
      <c r="M35" s="1844"/>
      <c r="N35" s="1844"/>
      <c r="O35" s="58"/>
      <c r="P35" s="41"/>
      <c r="Q35" s="1293"/>
      <c r="R35" s="41"/>
      <c r="S35" s="180"/>
      <c r="T35" s="355"/>
      <c r="U35" s="176"/>
      <c r="V35" s="211"/>
      <c r="W35" s="211"/>
      <c r="X35" s="211"/>
      <c r="Y35" s="211"/>
      <c r="Z35" s="211"/>
      <c r="AA35" s="211"/>
      <c r="AB35" s="211"/>
      <c r="AC35" s="211"/>
      <c r="AD35" s="176"/>
      <c r="AE35" s="30"/>
      <c r="AF35" s="223" t="s">
        <v>21484</v>
      </c>
      <c r="AG35" s="1843"/>
      <c r="AH35" s="1843"/>
      <c r="AI35" s="1843"/>
      <c r="AJ35" s="1843"/>
      <c r="AK35" s="1844"/>
      <c r="AL35" s="1844"/>
      <c r="AM35" s="1844"/>
      <c r="AN35" s="1844"/>
      <c r="AO35" s="1844"/>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row>
    <row r="36" spans="1:404" s="21" customFormat="1" ht="33" customHeight="1" thickBot="1">
      <c r="A36" s="30"/>
      <c r="B36" s="1441" t="s">
        <v>21485</v>
      </c>
      <c r="C36" s="291" t="s">
        <v>1430</v>
      </c>
      <c r="D36" s="291">
        <v>0</v>
      </c>
      <c r="E36" s="659">
        <v>5610</v>
      </c>
      <c r="F36" s="659">
        <v>979</v>
      </c>
      <c r="G36" s="659">
        <v>162</v>
      </c>
      <c r="H36" s="659">
        <v>0</v>
      </c>
      <c r="I36" s="659">
        <v>0</v>
      </c>
      <c r="J36" s="659">
        <v>0</v>
      </c>
      <c r="K36" s="659">
        <v>0</v>
      </c>
      <c r="L36" s="659">
        <v>0</v>
      </c>
      <c r="M36" s="307">
        <f>IFERROR(SUM(E36:L36), 0)</f>
        <v>6751</v>
      </c>
      <c r="N36" s="1844"/>
      <c r="O36" s="625" t="s">
        <v>21675</v>
      </c>
      <c r="P36" s="58"/>
      <c r="Q36" s="685"/>
      <c r="R36" s="58"/>
      <c r="S36" s="180"/>
      <c r="T36" s="355">
        <f t="shared" ref="T36" si="15">IF( SUM( V36:AC36 ) = 0, 0, $V$9 )</f>
        <v>0</v>
      </c>
      <c r="U36" s="176"/>
      <c r="V36" s="356">
        <f t="shared" ref="V36:AC36" si="16" xml:space="preserve"> IF( ISNUMBER(E36), 0, 1 )</f>
        <v>0</v>
      </c>
      <c r="W36" s="356">
        <f t="shared" si="16"/>
        <v>0</v>
      </c>
      <c r="X36" s="356">
        <f t="shared" si="16"/>
        <v>0</v>
      </c>
      <c r="Y36" s="356">
        <f t="shared" si="16"/>
        <v>0</v>
      </c>
      <c r="Z36" s="356">
        <f t="shared" si="16"/>
        <v>0</v>
      </c>
      <c r="AA36" s="356">
        <f t="shared" si="16"/>
        <v>0</v>
      </c>
      <c r="AB36" s="356">
        <f t="shared" si="16"/>
        <v>0</v>
      </c>
      <c r="AC36" s="356">
        <f t="shared" si="16"/>
        <v>0</v>
      </c>
      <c r="AD36" s="176"/>
      <c r="AE36" s="30"/>
      <c r="AF36" s="1441" t="s">
        <v>21485</v>
      </c>
      <c r="AG36" s="318" t="s">
        <v>21676</v>
      </c>
      <c r="AH36" s="318" t="s">
        <v>21677</v>
      </c>
      <c r="AI36" s="318" t="s">
        <v>21678</v>
      </c>
      <c r="AJ36" s="318" t="s">
        <v>21679</v>
      </c>
      <c r="AK36" s="318" t="s">
        <v>21680</v>
      </c>
      <c r="AL36" s="318" t="s">
        <v>21681</v>
      </c>
      <c r="AM36" s="318" t="s">
        <v>21682</v>
      </c>
      <c r="AN36" s="318" t="s">
        <v>21683</v>
      </c>
      <c r="AO36" s="621" t="s">
        <v>21684</v>
      </c>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row>
    <row r="37" spans="1:404" s="1838" customFormat="1" ht="9" customHeight="1">
      <c r="A37" s="1311"/>
      <c r="B37" s="46"/>
      <c r="C37" s="42"/>
      <c r="D37" s="42"/>
      <c r="E37" s="42"/>
      <c r="F37" s="42"/>
      <c r="G37" s="42"/>
      <c r="H37" s="42"/>
      <c r="I37" s="76"/>
      <c r="J37" s="76"/>
      <c r="K37" s="76"/>
      <c r="L37" s="76"/>
      <c r="M37" s="76"/>
      <c r="N37" s="76"/>
      <c r="O37" s="76"/>
      <c r="P37" s="22"/>
      <c r="Q37" s="1294"/>
      <c r="R37" s="22"/>
      <c r="S37" s="22"/>
      <c r="T37" s="1311"/>
      <c r="U37" s="1311"/>
      <c r="V37" s="1311"/>
      <c r="W37" s="1311"/>
      <c r="X37" s="1311"/>
      <c r="Y37" s="1311"/>
      <c r="Z37" s="1311"/>
      <c r="AA37" s="1311"/>
      <c r="AB37" s="1311"/>
      <c r="AC37" s="1311"/>
      <c r="AD37" s="1311"/>
      <c r="AE37" s="1311"/>
      <c r="AF37" s="42"/>
      <c r="AG37" s="42"/>
      <c r="AH37" s="42"/>
      <c r="AI37" s="42"/>
      <c r="AJ37" s="42"/>
      <c r="AK37" s="76"/>
      <c r="AL37" s="76"/>
      <c r="AM37" s="76"/>
      <c r="AN37" s="76"/>
      <c r="AO37" s="76"/>
      <c r="AP37" s="1311"/>
      <c r="AQ37" s="1311"/>
      <c r="AR37" s="1311"/>
      <c r="AS37" s="1311"/>
      <c r="AT37" s="1311"/>
      <c r="AU37" s="1311"/>
      <c r="AV37" s="1311"/>
      <c r="AW37" s="1311"/>
      <c r="AX37" s="1311"/>
      <c r="AY37" s="1311"/>
      <c r="AZ37" s="1311"/>
      <c r="BA37" s="1311"/>
      <c r="BB37" s="1311"/>
      <c r="BC37" s="1311"/>
      <c r="BD37" s="1311"/>
      <c r="BE37" s="1311"/>
      <c r="BF37" s="1311"/>
      <c r="BG37" s="1311"/>
      <c r="BH37" s="1311"/>
      <c r="BI37" s="1311"/>
      <c r="BJ37" s="1311"/>
      <c r="BK37" s="1311"/>
      <c r="BL37" s="1311"/>
      <c r="BM37" s="1311"/>
      <c r="BN37" s="1311"/>
      <c r="BO37" s="1311"/>
      <c r="BP37" s="1311"/>
      <c r="BQ37" s="1311"/>
      <c r="BR37" s="1311"/>
      <c r="BS37" s="1311"/>
      <c r="BT37" s="1311"/>
      <c r="BU37" s="1311"/>
      <c r="BV37" s="1311"/>
      <c r="BW37" s="1311"/>
      <c r="BX37" s="1311"/>
      <c r="BY37" s="1311"/>
      <c r="BZ37" s="1311"/>
      <c r="CA37" s="1311"/>
      <c r="CB37" s="1311"/>
      <c r="CC37" s="1311"/>
      <c r="CD37" s="1311"/>
      <c r="CE37" s="1311"/>
      <c r="CF37" s="1311"/>
      <c r="CG37" s="1311"/>
      <c r="CH37" s="1311"/>
      <c r="CI37" s="1311"/>
      <c r="CJ37" s="1311"/>
      <c r="CK37" s="1311"/>
      <c r="CL37" s="1311"/>
      <c r="CM37" s="1311"/>
      <c r="CN37" s="1311"/>
      <c r="CO37" s="1311"/>
      <c r="CP37" s="1311"/>
      <c r="CQ37" s="1311"/>
      <c r="CR37" s="1311"/>
      <c r="CS37" s="1311"/>
      <c r="CT37" s="1311"/>
      <c r="CU37" s="1311"/>
      <c r="CV37" s="1311"/>
      <c r="CW37" s="1311"/>
      <c r="CX37" s="1311"/>
      <c r="CY37" s="1311"/>
      <c r="CZ37" s="1311"/>
      <c r="DA37" s="1311"/>
      <c r="DB37" s="1311"/>
      <c r="DC37" s="1311"/>
      <c r="DD37" s="1311"/>
      <c r="DE37" s="1311"/>
      <c r="DF37" s="1311"/>
      <c r="DG37" s="1311"/>
      <c r="DH37" s="1311"/>
      <c r="DI37" s="1311"/>
      <c r="DJ37" s="1311"/>
      <c r="DK37" s="1311"/>
      <c r="DL37" s="1311"/>
      <c r="DM37" s="1311"/>
      <c r="DN37" s="1311"/>
      <c r="DO37" s="1311"/>
      <c r="DP37" s="1311"/>
      <c r="DQ37" s="1311"/>
      <c r="DR37" s="1311"/>
      <c r="DS37" s="1311"/>
      <c r="DT37" s="1311"/>
      <c r="DU37" s="1311"/>
      <c r="DV37" s="1311"/>
      <c r="DW37" s="1311"/>
      <c r="DX37" s="1311"/>
      <c r="DY37" s="1311"/>
      <c r="DZ37" s="1311"/>
      <c r="EA37" s="1311"/>
      <c r="EB37" s="1311"/>
      <c r="EC37" s="1311"/>
      <c r="ED37" s="1311"/>
      <c r="EE37" s="1311"/>
      <c r="EF37" s="1311"/>
      <c r="EG37" s="1311"/>
      <c r="EH37" s="1311"/>
      <c r="EI37" s="1311"/>
      <c r="EJ37" s="1311"/>
      <c r="EK37" s="1311"/>
      <c r="EL37" s="1311"/>
      <c r="EM37" s="1311"/>
      <c r="EN37" s="1311"/>
      <c r="EO37" s="1311"/>
      <c r="EP37" s="1311"/>
      <c r="EQ37" s="1311"/>
      <c r="ER37" s="1311"/>
      <c r="ES37" s="1311"/>
      <c r="ET37" s="1311"/>
      <c r="EU37" s="1311"/>
      <c r="EV37" s="1311"/>
      <c r="EW37" s="1311"/>
      <c r="EX37" s="1311"/>
      <c r="EY37" s="1311"/>
      <c r="EZ37" s="1311"/>
      <c r="FA37" s="1311"/>
      <c r="FB37" s="1311"/>
      <c r="FC37" s="1311"/>
      <c r="FD37" s="1311"/>
      <c r="FE37" s="1311"/>
      <c r="FF37" s="1311"/>
      <c r="FG37" s="1311"/>
      <c r="FH37" s="1311"/>
      <c r="FI37" s="1311"/>
      <c r="FJ37" s="1311"/>
      <c r="FK37" s="1311"/>
      <c r="FL37" s="1311"/>
      <c r="FM37" s="1311"/>
      <c r="FN37" s="1311"/>
      <c r="FO37" s="1311"/>
      <c r="FP37" s="1311"/>
      <c r="FQ37" s="1311"/>
      <c r="FR37" s="1311"/>
      <c r="FS37" s="1311"/>
      <c r="FT37" s="1311"/>
      <c r="FU37" s="1311"/>
      <c r="FV37" s="1311"/>
      <c r="FW37" s="1311"/>
      <c r="FX37" s="1311"/>
      <c r="FY37" s="1311"/>
      <c r="FZ37" s="1311"/>
      <c r="GA37" s="1311"/>
      <c r="GB37" s="1311"/>
      <c r="GC37" s="1311"/>
      <c r="GD37" s="1311"/>
      <c r="GE37" s="1311"/>
      <c r="GF37" s="1311"/>
      <c r="GG37" s="1311"/>
      <c r="GH37" s="1311"/>
      <c r="GI37" s="1311"/>
      <c r="GJ37" s="1311"/>
      <c r="GK37" s="1311"/>
      <c r="GL37" s="1311"/>
      <c r="GM37" s="1311"/>
      <c r="GN37" s="1311"/>
      <c r="GO37" s="1311"/>
      <c r="GP37" s="1311"/>
      <c r="GQ37" s="1311"/>
      <c r="GR37" s="1311"/>
      <c r="GS37" s="1311"/>
      <c r="GT37" s="1311"/>
      <c r="GU37" s="1311"/>
      <c r="GV37" s="1311"/>
      <c r="GW37" s="1311"/>
      <c r="GX37" s="1311"/>
      <c r="GY37" s="1311"/>
      <c r="GZ37" s="1311"/>
      <c r="HA37" s="1311"/>
      <c r="HB37" s="1311"/>
      <c r="HC37" s="1311"/>
      <c r="HD37" s="1311"/>
      <c r="HE37" s="1311"/>
      <c r="HF37" s="1311"/>
      <c r="HG37" s="1311"/>
      <c r="HH37" s="1311"/>
      <c r="HI37" s="1311"/>
      <c r="HJ37" s="1311"/>
      <c r="HK37" s="1311"/>
      <c r="HL37" s="1311"/>
      <c r="HM37" s="1311"/>
      <c r="HN37" s="1311"/>
      <c r="HO37" s="1311"/>
      <c r="HP37" s="1311"/>
      <c r="HQ37" s="1311"/>
      <c r="HR37" s="1311"/>
      <c r="HS37" s="1311"/>
      <c r="HT37" s="1311"/>
      <c r="HU37" s="1311"/>
      <c r="HV37" s="1311"/>
      <c r="HW37" s="1311"/>
      <c r="HX37" s="1311"/>
      <c r="HY37" s="1311"/>
      <c r="HZ37" s="1311"/>
      <c r="IA37" s="1311"/>
      <c r="IB37" s="1311"/>
      <c r="IC37" s="1311"/>
      <c r="ID37" s="1311"/>
      <c r="IE37" s="1311"/>
      <c r="IF37" s="1311"/>
      <c r="IG37" s="1311"/>
      <c r="IH37" s="1311"/>
      <c r="II37" s="1311"/>
      <c r="IJ37" s="1311"/>
      <c r="IK37" s="1311"/>
      <c r="IL37" s="1311"/>
      <c r="IM37" s="1311"/>
      <c r="IN37" s="1311"/>
      <c r="IO37" s="1311"/>
      <c r="IP37" s="1311"/>
      <c r="IQ37" s="1311"/>
      <c r="IR37" s="1311"/>
      <c r="IS37" s="1311"/>
      <c r="IT37" s="1311"/>
      <c r="IU37" s="1311"/>
      <c r="IV37" s="1311"/>
      <c r="IW37" s="1311"/>
      <c r="IX37" s="1311"/>
      <c r="IY37" s="1311"/>
      <c r="IZ37" s="1311"/>
      <c r="JA37" s="1311"/>
      <c r="JB37" s="1311"/>
      <c r="JC37" s="1311"/>
      <c r="JD37" s="1311"/>
      <c r="JE37" s="1311"/>
      <c r="JF37" s="1311"/>
      <c r="JG37" s="1311"/>
      <c r="JH37" s="1311"/>
      <c r="JI37" s="1311"/>
      <c r="JJ37" s="1311"/>
      <c r="JK37" s="1311"/>
      <c r="JL37" s="1311"/>
      <c r="JM37" s="1311"/>
      <c r="JN37" s="1311"/>
      <c r="JO37" s="1311"/>
      <c r="JP37" s="1311"/>
      <c r="JQ37" s="1311"/>
      <c r="JR37" s="1311"/>
      <c r="JS37" s="1311"/>
      <c r="JT37" s="1311"/>
      <c r="JU37" s="1311"/>
      <c r="JV37" s="1311"/>
      <c r="JW37" s="1311"/>
      <c r="JX37" s="1311"/>
      <c r="JY37" s="1311"/>
      <c r="JZ37" s="1311"/>
      <c r="KA37" s="1311"/>
      <c r="KB37" s="1311"/>
      <c r="KC37" s="1311"/>
      <c r="KD37" s="1311"/>
      <c r="KE37" s="1311"/>
      <c r="KF37" s="1311"/>
      <c r="KG37" s="1311"/>
      <c r="KH37" s="1311"/>
      <c r="KI37" s="1311"/>
      <c r="KJ37" s="1311"/>
      <c r="KK37" s="1311"/>
      <c r="KL37" s="1311"/>
      <c r="KM37" s="1311"/>
      <c r="KN37" s="1311"/>
      <c r="KO37" s="1311"/>
      <c r="KP37" s="1311"/>
      <c r="KQ37" s="1311"/>
      <c r="KR37" s="1311"/>
      <c r="KS37" s="1311"/>
      <c r="KT37" s="1311"/>
      <c r="KU37" s="1311"/>
      <c r="KV37" s="1311"/>
      <c r="KW37" s="1311"/>
      <c r="KX37" s="1311"/>
      <c r="KY37" s="1311"/>
      <c r="KZ37" s="1311"/>
      <c r="LA37" s="1311"/>
      <c r="LB37" s="1311"/>
      <c r="LC37" s="1311"/>
      <c r="LD37" s="1311"/>
      <c r="LE37" s="1311"/>
      <c r="LF37" s="1311"/>
      <c r="LG37" s="1311"/>
      <c r="LH37" s="1311"/>
      <c r="LI37" s="1311"/>
      <c r="LJ37" s="1311"/>
      <c r="LK37" s="1311"/>
      <c r="LL37" s="1311"/>
      <c r="LM37" s="1311"/>
      <c r="LN37" s="1311"/>
      <c r="LO37" s="1311"/>
      <c r="LP37" s="1311"/>
      <c r="LQ37" s="1311"/>
      <c r="LR37" s="1311"/>
      <c r="LS37" s="1311"/>
      <c r="LT37" s="1311"/>
      <c r="LU37" s="1311"/>
      <c r="LV37" s="1311"/>
      <c r="LW37" s="1311"/>
      <c r="LX37" s="1311"/>
      <c r="LY37" s="1311"/>
      <c r="LZ37" s="1311"/>
      <c r="MA37" s="1311"/>
      <c r="MB37" s="1311"/>
      <c r="MC37" s="1311"/>
      <c r="MD37" s="1311"/>
      <c r="ME37" s="1311"/>
      <c r="MF37" s="1311"/>
      <c r="MG37" s="1311"/>
      <c r="MH37" s="1311"/>
      <c r="MI37" s="1311"/>
      <c r="MJ37" s="1311"/>
      <c r="MK37" s="1311"/>
      <c r="ML37" s="1311"/>
      <c r="MM37" s="1311"/>
      <c r="MN37" s="1311"/>
      <c r="MO37" s="1311"/>
      <c r="MP37" s="1311"/>
      <c r="MQ37" s="1311"/>
      <c r="MR37" s="1311"/>
      <c r="MS37" s="1311"/>
      <c r="MT37" s="1311"/>
      <c r="MU37" s="1311"/>
      <c r="MV37" s="1311"/>
      <c r="MW37" s="1311"/>
      <c r="MX37" s="1311"/>
      <c r="MY37" s="1311"/>
      <c r="MZ37" s="1311"/>
      <c r="NA37" s="1311"/>
      <c r="NB37" s="1311"/>
      <c r="NC37" s="1311"/>
      <c r="ND37" s="1311"/>
      <c r="NE37" s="1311"/>
      <c r="NF37" s="1311"/>
      <c r="NG37" s="1311"/>
      <c r="NH37" s="1311"/>
      <c r="NI37" s="1311"/>
      <c r="NJ37" s="1311"/>
      <c r="NK37" s="1311"/>
      <c r="NL37" s="1311"/>
      <c r="NM37" s="1311"/>
      <c r="NN37" s="1311"/>
      <c r="NO37" s="1311"/>
      <c r="NP37" s="1311"/>
      <c r="NQ37" s="1311"/>
      <c r="NR37" s="1311"/>
      <c r="NS37" s="1311"/>
      <c r="NT37" s="1311"/>
      <c r="NU37" s="1311"/>
      <c r="NV37" s="1311"/>
      <c r="NW37" s="1311"/>
      <c r="NX37" s="1311"/>
      <c r="NY37" s="1311"/>
      <c r="NZ37" s="1311"/>
      <c r="OA37" s="1311"/>
      <c r="OB37" s="1311"/>
      <c r="OC37" s="1311"/>
      <c r="OD37" s="1311"/>
      <c r="OE37" s="1311"/>
      <c r="OF37" s="1311"/>
      <c r="OG37" s="1311"/>
      <c r="OH37" s="1311"/>
      <c r="OI37" s="1311"/>
      <c r="OJ37" s="1311"/>
      <c r="OK37" s="1311"/>
      <c r="OL37" s="1311"/>
      <c r="OM37" s="1311"/>
      <c r="ON37" s="1311"/>
    </row>
    <row r="38" spans="1:404" ht="30" customHeight="1">
      <c r="B38" s="328"/>
      <c r="C38" s="77"/>
      <c r="D38" s="77"/>
      <c r="E38" s="77"/>
      <c r="F38" s="77"/>
      <c r="G38" s="77"/>
      <c r="H38" s="77"/>
      <c r="I38" s="82"/>
      <c r="J38" s="82"/>
      <c r="K38" s="82"/>
      <c r="L38" s="82"/>
      <c r="M38" s="82"/>
      <c r="N38" s="82"/>
      <c r="O38" s="82"/>
      <c r="P38" s="22"/>
      <c r="Q38" s="1294"/>
      <c r="R38" s="22"/>
      <c r="S38" s="22"/>
      <c r="AF38" s="77"/>
      <c r="AG38" s="77"/>
      <c r="AH38" s="77"/>
      <c r="AI38" s="77"/>
      <c r="AJ38" s="77"/>
      <c r="AK38" s="82"/>
      <c r="AL38" s="82"/>
      <c r="AM38" s="82"/>
      <c r="AN38" s="82"/>
      <c r="AO38" s="82"/>
    </row>
    <row r="39" spans="1:404">
      <c r="Q39" s="1295"/>
    </row>
    <row r="40" spans="1:404">
      <c r="Q40" s="1295"/>
    </row>
    <row r="41" spans="1:404">
      <c r="Q41" s="1295"/>
    </row>
    <row r="42" spans="1:404">
      <c r="Q42" s="1295"/>
    </row>
    <row r="43" spans="1:404">
      <c r="Q43" s="1295"/>
    </row>
    <row r="44" spans="1:404">
      <c r="Q44" s="1295"/>
    </row>
    <row r="45" spans="1:404">
      <c r="Q45" s="1295"/>
    </row>
    <row r="46" spans="1:404">
      <c r="Q46" s="1295"/>
    </row>
    <row r="47" spans="1:404">
      <c r="Q47" s="1295"/>
    </row>
    <row r="48" spans="1:404">
      <c r="Q48" s="1295"/>
    </row>
    <row r="49" spans="17:17">
      <c r="Q49" s="1295"/>
    </row>
    <row r="50" spans="17:17">
      <c r="Q50" s="1295"/>
    </row>
    <row r="51" spans="17:17">
      <c r="Q51" s="1295"/>
    </row>
    <row r="52" spans="17:17">
      <c r="Q52" s="1295"/>
    </row>
    <row r="53" spans="17:17">
      <c r="Q53" s="1295"/>
    </row>
    <row r="54" spans="17:17">
      <c r="Q54" s="1295"/>
    </row>
    <row r="55" spans="17:17">
      <c r="Q55" s="1295"/>
    </row>
    <row r="56" spans="17:17">
      <c r="Q56" s="1295"/>
    </row>
    <row r="57" spans="17:17">
      <c r="Q57" s="1295"/>
    </row>
    <row r="58" spans="17:17">
      <c r="Q58" s="1295"/>
    </row>
    <row r="59" spans="17:17">
      <c r="Q59" s="1295"/>
    </row>
    <row r="60" spans="17:17">
      <c r="Q60" s="1295"/>
    </row>
  </sheetData>
  <mergeCells count="21">
    <mergeCell ref="B1:N1"/>
    <mergeCell ref="AF1:AO1"/>
    <mergeCell ref="B2:N2"/>
    <mergeCell ref="AF2:AR2"/>
    <mergeCell ref="B3:Q3"/>
    <mergeCell ref="AF3:AO3"/>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36">
    <cfRule type="cellIs" dxfId="80" priority="1" operator="equal">
      <formula>0</formula>
    </cfRule>
  </conditionalFormatting>
  <dataValidations count="1">
    <dataValidation type="custom" allowBlank="1" showErrorMessage="1" errorTitle="Input Error" error="Please enter a numeric value." sqref="E31:L32 E24:L26 E19:L21 E10:L16 E36:L36"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81"/>
  <sheetViews>
    <sheetView showGridLines="0" topLeftCell="A55" zoomScale="85" zoomScaleNormal="85" workbookViewId="0">
      <selection activeCell="C55" sqref="C55"/>
    </sheetView>
  </sheetViews>
  <sheetFormatPr defaultColWidth="9" defaultRowHeight="14.45"/>
  <cols>
    <col min="1" max="1" width="1.625" style="194" customWidth="1"/>
    <col min="2" max="2" width="36.75" style="1047" customWidth="1"/>
    <col min="3" max="3" width="31.125" style="1047" bestFit="1" customWidth="1"/>
    <col min="4" max="4" width="72.75" style="1047" bestFit="1" customWidth="1"/>
    <col min="5" max="5" width="1.625" style="194" customWidth="1"/>
    <col min="6" max="7" width="0" style="194" hidden="1" customWidth="1"/>
    <col min="8" max="16384" width="9" style="194"/>
  </cols>
  <sheetData>
    <row r="1" spans="1:7" ht="30" customHeight="1">
      <c r="A1" s="1310"/>
      <c r="B1" s="1310"/>
      <c r="C1" s="1310"/>
      <c r="D1" s="1310"/>
      <c r="E1" s="1310"/>
      <c r="F1" s="1310"/>
      <c r="G1" s="1310"/>
    </row>
    <row r="2" spans="1:7" ht="45" customHeight="1">
      <c r="A2" s="1310"/>
      <c r="B2" s="1971" t="s">
        <v>793</v>
      </c>
      <c r="C2" s="1971"/>
      <c r="D2" s="1971"/>
      <c r="E2" s="1310"/>
      <c r="F2" s="1310"/>
      <c r="G2" s="1310"/>
    </row>
    <row r="3" spans="1:7" ht="15" thickBot="1">
      <c r="A3" s="1310"/>
      <c r="B3" s="71"/>
      <c r="C3" s="1310"/>
      <c r="D3" s="1310"/>
      <c r="E3" s="1310"/>
      <c r="F3" s="1310"/>
      <c r="G3" s="1310"/>
    </row>
    <row r="4" spans="1:7" ht="15" thickBot="1">
      <c r="A4" s="1311"/>
      <c r="B4" s="1339" t="s">
        <v>12</v>
      </c>
      <c r="C4" s="1340" t="s">
        <v>794</v>
      </c>
      <c r="D4" s="1311"/>
      <c r="E4" s="1310"/>
      <c r="F4" s="1075" t="e">
        <f>VLOOKUP(Validation!B4,Lists!C5:E25,3,FALSE)</f>
        <v>#N/A</v>
      </c>
      <c r="G4" s="1076" t="e">
        <f>IF(F4="Woc",1,0)</f>
        <v>#N/A</v>
      </c>
    </row>
    <row r="5" spans="1:7">
      <c r="A5" s="1310"/>
      <c r="B5" s="1310"/>
      <c r="C5" s="1310"/>
      <c r="D5" s="1310"/>
      <c r="E5" s="1310"/>
      <c r="F5" s="1310"/>
      <c r="G5" s="1310"/>
    </row>
    <row r="6" spans="1:7">
      <c r="A6" s="1310"/>
      <c r="B6" s="1991" t="s">
        <v>795</v>
      </c>
      <c r="C6" s="1991"/>
      <c r="D6" s="1991"/>
      <c r="E6" s="1310"/>
      <c r="F6" s="1310"/>
      <c r="G6" s="1310"/>
    </row>
    <row r="7" spans="1:7" ht="15" thickBot="1">
      <c r="A7" s="1310"/>
      <c r="B7" s="1310"/>
      <c r="C7" s="1310"/>
      <c r="D7" s="1310"/>
      <c r="E7" s="1310"/>
      <c r="F7" s="1310"/>
      <c r="G7" s="1310"/>
    </row>
    <row r="8" spans="1:7" s="1048" customFormat="1" ht="30" customHeight="1" thickBot="1">
      <c r="A8" s="1341"/>
      <c r="B8" s="1069" t="s">
        <v>651</v>
      </c>
      <c r="C8" s="1070" t="s">
        <v>796</v>
      </c>
      <c r="D8" s="1071" t="s">
        <v>797</v>
      </c>
      <c r="E8" s="1341"/>
      <c r="F8" s="1341"/>
      <c r="G8" s="1341"/>
    </row>
    <row r="9" spans="1:7" ht="14.25" customHeight="1">
      <c r="A9" s="1042"/>
      <c r="B9" s="1062" t="s">
        <v>652</v>
      </c>
      <c r="C9" s="1063" t="str">
        <f>IF($B$4="Select company","",IF((SUM('1A'!S7:U33))&gt;0,"Review validation checks on sheet","No issues identified"))</f>
        <v>No issues identified</v>
      </c>
      <c r="D9" s="1992" t="s">
        <v>649</v>
      </c>
      <c r="E9" s="1310"/>
      <c r="F9" s="1310"/>
      <c r="G9" s="1310"/>
    </row>
    <row r="10" spans="1:7" ht="14.25" customHeight="1">
      <c r="A10" s="1042"/>
      <c r="B10" s="1049" t="s">
        <v>654</v>
      </c>
      <c r="C10" s="1057" t="str">
        <f>IF($B$4="Select company","",IF((SUM('1B'!S8:U11))&gt;0,"Review validation checks on sheet","No issues identified"))</f>
        <v>No issues identified</v>
      </c>
      <c r="D10" s="1993"/>
      <c r="E10" s="1310"/>
      <c r="F10" s="1310"/>
      <c r="G10" s="1310"/>
    </row>
    <row r="11" spans="1:7" ht="14.25" customHeight="1">
      <c r="A11" s="1042"/>
      <c r="B11" s="1049" t="s">
        <v>656</v>
      </c>
      <c r="C11" s="1057" t="str">
        <f>IF($B$4="Select company","",IF((SUM('1C'!S7:U52))&gt;0,"Review validation checks on sheet","No issues identified"))</f>
        <v>No issues identified</v>
      </c>
      <c r="D11" s="1993"/>
      <c r="E11" s="1310"/>
      <c r="F11" s="1310"/>
      <c r="G11" s="1310"/>
    </row>
    <row r="12" spans="1:7" ht="14.25" customHeight="1">
      <c r="A12" s="1042"/>
      <c r="B12" s="1049" t="s">
        <v>658</v>
      </c>
      <c r="C12" s="1057" t="str">
        <f>IF($B$4="Select company","",IF((SUM('1D'!S7:U37))&gt;0,"Review validation checks on sheet","No issues identified"))</f>
        <v>No issues identified</v>
      </c>
      <c r="D12" s="1993"/>
      <c r="E12" s="1310"/>
      <c r="F12" s="1310"/>
      <c r="G12" s="1310"/>
    </row>
    <row r="13" spans="1:7" ht="14.25" customHeight="1">
      <c r="A13" s="1042"/>
      <c r="B13" s="1049" t="s">
        <v>660</v>
      </c>
      <c r="C13" s="1057" t="str">
        <f>IF($B$4="Select company","",IF((SUM('1E'!R7:V31))&gt;0,"Review validation checks on sheet","No issues identified"))</f>
        <v>No issues identified</v>
      </c>
      <c r="D13" s="1993"/>
      <c r="E13" s="1310"/>
      <c r="F13" s="1310"/>
      <c r="G13" s="1310"/>
    </row>
    <row r="14" spans="1:7" ht="14.25" customHeight="1" thickBot="1">
      <c r="A14" s="1042"/>
      <c r="B14" s="1050" t="s">
        <v>662</v>
      </c>
      <c r="C14" s="1058" t="str">
        <f>IF($B$4="Select company","",IF((SUM('1F'!W9:AH48))&gt;0,"Review validation checks on sheet","No issues identified"))</f>
        <v>No issues identified</v>
      </c>
      <c r="D14" s="1994"/>
      <c r="E14" s="1310"/>
      <c r="F14" s="1310"/>
      <c r="G14" s="1310"/>
    </row>
    <row r="15" spans="1:7" ht="15" thickBot="1">
      <c r="A15" s="1042"/>
      <c r="B15" s="1043"/>
      <c r="C15" s="1044"/>
      <c r="D15" s="1044"/>
      <c r="E15" s="1310"/>
      <c r="F15" s="1310"/>
      <c r="G15" s="1310"/>
    </row>
    <row r="16" spans="1:7" s="1048" customFormat="1" ht="30" customHeight="1" thickBot="1">
      <c r="A16" s="1342"/>
      <c r="B16" s="1069" t="s">
        <v>664</v>
      </c>
      <c r="C16" s="1070" t="s">
        <v>796</v>
      </c>
      <c r="D16" s="1071" t="s">
        <v>797</v>
      </c>
      <c r="E16" s="1341"/>
      <c r="F16" s="1341"/>
      <c r="G16" s="1341"/>
    </row>
    <row r="17" spans="1:4" ht="14.25" customHeight="1">
      <c r="A17" s="1042"/>
      <c r="B17" s="1064" t="s">
        <v>665</v>
      </c>
      <c r="C17" s="1063" t="str">
        <f>IF($B$4="Select company","",IF((SUM('2A'!U6:AB25))&gt;0,"Review validation checks on sheet","No issues identified"))</f>
        <v>No issues identified</v>
      </c>
      <c r="D17" s="1992" t="s">
        <v>649</v>
      </c>
    </row>
    <row r="18" spans="1:4" ht="14.25" customHeight="1">
      <c r="A18" s="1042"/>
      <c r="B18" s="1051" t="s">
        <v>667</v>
      </c>
      <c r="C18" s="1057" t="e">
        <f>IF($B$4="Select company","",IF((SUM('2B'!#REF!))&gt;0,"Review validation checks on sheet","No issues identified"))</f>
        <v>#REF!</v>
      </c>
      <c r="D18" s="1993"/>
    </row>
    <row r="19" spans="1:4" ht="14.25" customHeight="1">
      <c r="A19" s="1042"/>
      <c r="B19" s="1051" t="s">
        <v>669</v>
      </c>
      <c r="C19" s="1057" t="str">
        <f>IF($B$4="Select company","",IF((SUM('2C'!P6:Q50))&gt;0,"Review validation checks on sheet","No issues identified"))</f>
        <v>No issues identified</v>
      </c>
      <c r="D19" s="1993"/>
    </row>
    <row r="20" spans="1:4" ht="14.25" customHeight="1">
      <c r="A20" s="1042"/>
      <c r="B20" s="1051" t="s">
        <v>671</v>
      </c>
      <c r="C20" s="1057" t="str">
        <f>IF($B$4="Select company","",IF((SUM('2D'!U6:AA31))&gt;0,"Review validation checks on sheet","No issues identified"))</f>
        <v>No issues identified</v>
      </c>
      <c r="D20" s="1993"/>
    </row>
    <row r="21" spans="1:4" ht="14.25" customHeight="1">
      <c r="A21" s="1042"/>
      <c r="B21" s="1051" t="s">
        <v>673</v>
      </c>
      <c r="C21" s="1057" t="str">
        <f>IF($B$4="Select company","",IF((SUM('2E'!Q6:S55))&gt;0,"Review validation checks on sheet","No issues identified"))</f>
        <v>No issues identified</v>
      </c>
      <c r="D21" s="1993"/>
    </row>
    <row r="22" spans="1:4" ht="14.25" customHeight="1">
      <c r="A22" s="1042"/>
      <c r="B22" s="1051" t="s">
        <v>675</v>
      </c>
      <c r="C22" s="1057" t="str">
        <f>IF($B$4="Select company","",IF((SUM('2F'!N8:O28))&gt;0,"Review validation checks on sheet","No issues identified"))</f>
        <v>No issues identified</v>
      </c>
      <c r="D22" s="1993"/>
    </row>
    <row r="23" spans="1:4" ht="14.25" customHeight="1">
      <c r="A23" s="1042"/>
      <c r="B23" s="1051" t="s">
        <v>677</v>
      </c>
      <c r="C23" s="1057" t="str">
        <f>IF($B$4="Select company","",IF((SUM('2G'!U8:AD40))&gt;0,"Review validation checks on sheet","No issues identified"))</f>
        <v>Review validation checks on sheet</v>
      </c>
      <c r="D23" s="1993"/>
    </row>
    <row r="24" spans="1:4" ht="14.25" customHeight="1">
      <c r="A24" s="1042"/>
      <c r="B24" s="1051" t="s">
        <v>679</v>
      </c>
      <c r="C24" s="1057" t="str">
        <f>IF($B$4="Select company","",IF((SUM('2H'!U8:AD32))&gt;0,"Review validation checks on sheet","No issues identified"))</f>
        <v>Review validation checks on sheet</v>
      </c>
      <c r="D24" s="1993"/>
    </row>
    <row r="25" spans="1:4" ht="14.25" customHeight="1">
      <c r="A25" s="1042"/>
      <c r="B25" s="1051" t="s">
        <v>681</v>
      </c>
      <c r="C25" s="1057" t="str">
        <f>IF($B$4="Select company","",IF((SUM('2I'!S6:W46))&gt;0,"Review validation checks on sheet","No issues identified"))</f>
        <v>No issues identified</v>
      </c>
      <c r="D25" s="1993"/>
    </row>
    <row r="26" spans="1:4" ht="14.25" customHeight="1">
      <c r="A26" s="1042"/>
      <c r="B26" s="1052" t="s">
        <v>683</v>
      </c>
      <c r="C26" s="1057" t="str">
        <f>IF($B$4="Select company","",IF((SUM('2J'!O7:P18))&gt;0,"Review validation checks on sheet","No issues identified"))</f>
        <v>No issues identified</v>
      </c>
      <c r="D26" s="1993"/>
    </row>
    <row r="27" spans="1:4" ht="14.25" customHeight="1">
      <c r="A27" s="1042"/>
      <c r="B27" s="1052" t="s">
        <v>685</v>
      </c>
      <c r="C27" s="1057" t="str">
        <f>IF($B$4="Select company","",IF((SUM('2K'!P7:Q16))&gt;0,"Review validation checks on sheet","No issues identified"))</f>
        <v>No issues identified</v>
      </c>
      <c r="D27" s="1993"/>
    </row>
    <row r="28" spans="1:4" ht="14.25" customHeight="1">
      <c r="A28" s="1042"/>
      <c r="B28" s="1052" t="s">
        <v>687</v>
      </c>
      <c r="C28" s="1057" t="str">
        <f>IF($B$4="Select company","",IF((SUM('2L'!Q6:S8))&gt;0,"Review validation checks on sheet","No issues identified"))</f>
        <v>No issues identified</v>
      </c>
      <c r="D28" s="1993"/>
    </row>
    <row r="29" spans="1:4" ht="14.25" customHeight="1">
      <c r="A29" s="1042"/>
      <c r="B29" s="1052" t="s">
        <v>689</v>
      </c>
      <c r="C29" s="1057" t="str">
        <f>IF($B$4="Select company","",IF((SUM('2M'!S7:W24))&gt;0,"Review validation checks on sheet","No issues identified"))</f>
        <v>No issues identified</v>
      </c>
      <c r="D29" s="1993"/>
    </row>
    <row r="30" spans="1:4" ht="14.25" customHeight="1">
      <c r="A30" s="1042"/>
      <c r="B30" s="1052" t="s">
        <v>691</v>
      </c>
      <c r="C30" s="1057" t="str">
        <f>IF($B$4="Select company","",IF((SUM('2N'!O7:Q44))&gt;0,"Review validation checks on sheet","No issues identified"))</f>
        <v>No issues identified</v>
      </c>
      <c r="D30" s="1993"/>
    </row>
    <row r="31" spans="1:4" ht="14.25" customHeight="1" thickBot="1">
      <c r="A31" s="1042"/>
      <c r="B31" s="1053" t="s">
        <v>693</v>
      </c>
      <c r="C31" s="1058" t="str">
        <f>IF($B$4="Select company","",IF((SUM('2O'!U6:AA29))&gt;0,"Review validation checks on sheet","No issues identified"))</f>
        <v>No issues identified</v>
      </c>
      <c r="D31" s="1994"/>
    </row>
    <row r="32" spans="1:4" ht="14.25" customHeight="1" thickBot="1">
      <c r="A32" s="1042"/>
      <c r="B32" s="1045"/>
      <c r="C32" s="1046"/>
      <c r="D32" s="1343"/>
    </row>
    <row r="33" spans="1:4" s="1048" customFormat="1" ht="30" customHeight="1" thickBot="1">
      <c r="A33" s="1342"/>
      <c r="B33" s="1072" t="s">
        <v>714</v>
      </c>
      <c r="C33" s="1073" t="s">
        <v>796</v>
      </c>
      <c r="D33" s="1074" t="s">
        <v>797</v>
      </c>
    </row>
    <row r="34" spans="1:4" ht="14.25" customHeight="1">
      <c r="A34" s="1042"/>
      <c r="B34" s="1065" t="s">
        <v>715</v>
      </c>
      <c r="C34" s="1066" t="str">
        <f>IF($B$4="Select company","",IF((SUM('4A'!N8:P33))&gt;0,"Review validation checks on sheet","No issues identified"))</f>
        <v>No issues identified</v>
      </c>
      <c r="D34" s="1995" t="s">
        <v>649</v>
      </c>
    </row>
    <row r="35" spans="1:4" ht="14.25" customHeight="1">
      <c r="A35" s="1042"/>
      <c r="B35" s="1054" t="s">
        <v>717</v>
      </c>
      <c r="C35" s="1059"/>
      <c r="D35" s="1996"/>
    </row>
    <row r="36" spans="1:4" ht="14.25" customHeight="1">
      <c r="A36" s="1042"/>
      <c r="B36" s="1054" t="s">
        <v>719</v>
      </c>
      <c r="C36" s="1059" t="str">
        <f>IF($B$4="Select company","",IF((SUM('4C'!W8:AF42))&gt;0,"Review validation checks on sheet","No issues identified"))</f>
        <v>No issues identified</v>
      </c>
      <c r="D36" s="1996"/>
    </row>
    <row r="37" spans="1:4" ht="14.25" customHeight="1">
      <c r="A37" s="1042"/>
      <c r="B37" s="1054" t="s">
        <v>721</v>
      </c>
      <c r="C37" s="1059" t="str">
        <f>IF($B$4="Select company","",IF((SUM('4D'!S7:W44))&gt;0,"Review validation checks on sheet","No issues identified"))</f>
        <v>No issues identified</v>
      </c>
      <c r="D37" s="1996"/>
    </row>
    <row r="38" spans="1:4" ht="14.25" customHeight="1">
      <c r="A38" s="1042"/>
      <c r="B38" s="1054" t="s">
        <v>723</v>
      </c>
      <c r="C38" s="1059" t="str">
        <f>IF($B$4="Select company","",IF((SUM('4E'!V8:AC43))&gt;0,"Review validation checks on sheet","No issues identified"))</f>
        <v>No issues identified</v>
      </c>
      <c r="D38" s="1996"/>
    </row>
    <row r="39" spans="1:4" ht="14.25" customHeight="1">
      <c r="A39" s="1042"/>
      <c r="B39" s="1054" t="s">
        <v>725</v>
      </c>
      <c r="C39" s="1059" t="str">
        <f>IF($B$4="Select company","",IF((SUM('4F'!Y10:AI33))&gt;0,"Review validation checks on sheet","No issues identified"))</f>
        <v>No issues identified</v>
      </c>
      <c r="D39" s="1996"/>
    </row>
    <row r="40" spans="1:4" ht="14.25" customHeight="1">
      <c r="A40" s="1042"/>
      <c r="B40" s="1054" t="s">
        <v>727</v>
      </c>
      <c r="C40" s="1059" t="str">
        <f>IF($B$4="Select company","",IF((SUM('4G'!AE10:AU34))&gt;0,"Review validation checks on sheet","No issues identified"))</f>
        <v>No issues identified</v>
      </c>
      <c r="D40" s="1996"/>
    </row>
    <row r="41" spans="1:4" ht="14.25" customHeight="1">
      <c r="A41" s="1042"/>
      <c r="B41" s="1054" t="s">
        <v>729</v>
      </c>
      <c r="C41" s="1059" t="str">
        <f>IF($B$4="Select company","",IF((SUM('4H'!O8:P42))&gt;0,"Review validation checks on sheet","No issues identified"))</f>
        <v>Review validation checks on sheet</v>
      </c>
      <c r="D41" s="1996"/>
    </row>
    <row r="42" spans="1:4" ht="14.25" customHeight="1">
      <c r="A42" s="1042"/>
      <c r="B42" s="1054" t="s">
        <v>731</v>
      </c>
      <c r="C42" s="1059" t="str">
        <f>IF($B$4="Select company","",IF((SUM('4I'!S10:AA48))&gt;0,"Review validation checks on sheet","No issues identified"))</f>
        <v>Review validation checks on sheet</v>
      </c>
      <c r="D42" s="1996"/>
    </row>
    <row r="43" spans="1:4" ht="14.25" customHeight="1">
      <c r="A43" s="1310"/>
      <c r="B43" s="1054" t="s">
        <v>733</v>
      </c>
      <c r="C43" s="1059" t="str">
        <f>IF($B$4="Select company","",IF((SUM('4J'!S9:W35))&gt;0,"Review validation checks on sheet","No issues identified"))</f>
        <v>No issues identified</v>
      </c>
      <c r="D43" s="1996"/>
    </row>
    <row r="44" spans="1:4" ht="14.25" customHeight="1">
      <c r="A44" s="1310"/>
      <c r="B44" s="1054" t="s">
        <v>735</v>
      </c>
      <c r="C44" s="1059" t="str">
        <f>IF($B$4="Select company","",IF((SUM('4K'!V10:AC37))&gt;0,"Review validation checks on sheet","No issues identified"))</f>
        <v>No issues identified</v>
      </c>
      <c r="D44" s="1996"/>
    </row>
    <row r="45" spans="1:4" ht="14.25" customHeight="1">
      <c r="A45" s="1310"/>
      <c r="B45" s="1054" t="s">
        <v>737</v>
      </c>
      <c r="C45" s="1059" t="str">
        <f>IF($B$4="Select company","",IF((SUM('4L'!Z10:AK100))&gt;0,"Review validation checks on sheet","No issues identified"))</f>
        <v>Review validation checks on sheet</v>
      </c>
      <c r="D45" s="1996"/>
    </row>
    <row r="46" spans="1:4" ht="14.25" customHeight="1">
      <c r="A46" s="1310"/>
      <c r="B46" s="1054" t="s">
        <v>739</v>
      </c>
      <c r="C46" s="1059" t="str">
        <f>IF($B$4="Select company","",IF((SUM('4M'!AF10:AV94))&gt;0,"Review validation checks on sheet","No issues identified"))</f>
        <v>No issues identified</v>
      </c>
      <c r="D46" s="1996"/>
    </row>
    <row r="47" spans="1:4" ht="14.25" customHeight="1">
      <c r="A47" s="1310"/>
      <c r="B47" s="1054" t="s">
        <v>741</v>
      </c>
      <c r="C47" s="1059" t="str">
        <f>IF($B$4="Select company","",IF((SUM('4N'!T9:X21))&gt;0,"Review validation checks on sheet","No issues identified"))</f>
        <v>No issues identified</v>
      </c>
      <c r="D47" s="1996"/>
    </row>
    <row r="48" spans="1:4" ht="14.25" customHeight="1">
      <c r="A48" s="1310"/>
      <c r="B48" s="1054" t="s">
        <v>743</v>
      </c>
      <c r="C48" s="1059" t="str">
        <f>IF($B$4="Select company","",IF((SUM('4O'!W9:AD19))&gt;0,"Review validation checks on sheet","No issues identified"))</f>
        <v>No issues identified</v>
      </c>
      <c r="D48" s="1996"/>
    </row>
    <row r="49" spans="1:4" ht="14.25" customHeight="1">
      <c r="A49" s="1310"/>
      <c r="B49" s="1054" t="s">
        <v>745</v>
      </c>
      <c r="C49" s="1059" t="str">
        <f>IF($B$4="Select company","",IF((SUM('4P'!R7:U10))&gt;0,"Review validation checks on sheet","No issues identified"))</f>
        <v>No issues identified</v>
      </c>
      <c r="D49" s="1996"/>
    </row>
    <row r="50" spans="1:4" ht="14.25" customHeight="1">
      <c r="A50" s="1310"/>
      <c r="B50" s="1054" t="s">
        <v>747</v>
      </c>
      <c r="C50" s="1059" t="str">
        <f>IF($B$4="Select company","",IF((SUM('4Q'!P8:Q28))&gt;0,"Review validation checks on sheet","No issues identified"))</f>
        <v>No issues identified</v>
      </c>
      <c r="D50" s="1996"/>
    </row>
    <row r="51" spans="1:4" ht="14.25" customHeight="1" thickBot="1">
      <c r="A51" s="1310"/>
      <c r="B51" s="1055" t="s">
        <v>749</v>
      </c>
      <c r="C51" s="1060" t="str">
        <f>IF($B$4="Select company","",IF((SUM('4R'!V8:AD49))&gt;0,"Review validation checks on sheet","No issues identified"))</f>
        <v>No issues identified</v>
      </c>
      <c r="D51" s="1997"/>
    </row>
    <row r="52" spans="1:4" ht="15" thickBot="1">
      <c r="A52" s="1310"/>
      <c r="B52" s="1344"/>
      <c r="C52" s="1344"/>
      <c r="D52" s="1344"/>
    </row>
    <row r="53" spans="1:4" s="1048" customFormat="1" ht="30" customHeight="1" thickBot="1">
      <c r="A53" s="1342"/>
      <c r="B53" s="1072" t="s">
        <v>751</v>
      </c>
      <c r="C53" s="1073" t="s">
        <v>796</v>
      </c>
      <c r="D53" s="1074" t="s">
        <v>797</v>
      </c>
    </row>
    <row r="54" spans="1:4" ht="14.25" customHeight="1">
      <c r="A54" s="1042"/>
      <c r="B54" s="1064" t="s">
        <v>752</v>
      </c>
      <c r="C54" s="1063" t="str">
        <f>IF($B$4="Select company","",IF((SUM('5A'!N7:N37))&gt;0,"Review validation checks on sheet","No issues identified"))</f>
        <v>No issues identified</v>
      </c>
      <c r="D54" s="1988" t="s">
        <v>649</v>
      </c>
    </row>
    <row r="55" spans="1:4" ht="15" thickBot="1">
      <c r="A55" s="1310"/>
      <c r="B55" s="1056" t="s">
        <v>754</v>
      </c>
      <c r="C55" s="1058" t="str">
        <f>IF($B$4="Select company","",IF((SUM('5B'!U7:AA19))&gt;0,"Review validation checks on sheet","No issues identified"))</f>
        <v>No issues identified</v>
      </c>
      <c r="D55" s="1989"/>
    </row>
    <row r="56" spans="1:4" ht="15" thickBot="1">
      <c r="A56" s="1310"/>
      <c r="B56" s="1344"/>
      <c r="C56" s="1344"/>
      <c r="D56" s="1344"/>
    </row>
    <row r="57" spans="1:4" ht="29.45" thickBot="1">
      <c r="A57" s="1310"/>
      <c r="B57" s="1072" t="s">
        <v>756</v>
      </c>
      <c r="C57" s="1073" t="s">
        <v>796</v>
      </c>
      <c r="D57" s="1074" t="s">
        <v>797</v>
      </c>
    </row>
    <row r="58" spans="1:4">
      <c r="A58" s="1310"/>
      <c r="B58" s="1064" t="s">
        <v>757</v>
      </c>
      <c r="C58" s="1063" t="str">
        <f>IF($B$4="Select company","",IF((SUM('6A'!O7:R55))&gt;0,"Review validation checks on sheet","No issues identified"))</f>
        <v>No issues identified</v>
      </c>
      <c r="D58" s="1988" t="s">
        <v>649</v>
      </c>
    </row>
    <row r="59" spans="1:4">
      <c r="A59" s="1310"/>
      <c r="B59" s="1051" t="s">
        <v>759</v>
      </c>
      <c r="C59" s="1057" t="str">
        <f>IF($B$4="Select company","",IF((SUM('6B'!N7:N40))&gt;0,"Review validation checks on sheet","No issues identified"))</f>
        <v>No issues identified</v>
      </c>
      <c r="D59" s="1990"/>
    </row>
    <row r="60" spans="1:4">
      <c r="A60" s="1310"/>
      <c r="B60" s="1051" t="s">
        <v>761</v>
      </c>
      <c r="C60" s="1057" t="str">
        <f>IF($B$4="Select company","",IF((SUM('6C'!N6:N41))&gt;0,"Review validation checks on sheet","No issues identified"))</f>
        <v>No issues identified</v>
      </c>
      <c r="D60" s="1990"/>
    </row>
    <row r="61" spans="1:4" ht="15" thickBot="1">
      <c r="A61" s="1310"/>
      <c r="B61" s="1056" t="s">
        <v>763</v>
      </c>
      <c r="C61" s="1058" t="str">
        <f>IF($B$4="Select company","",IF((SUM('6D'!P6:Q32))&gt;0,"Review validation checks on sheet","No issues identified"))</f>
        <v>No issues identified</v>
      </c>
      <c r="D61" s="1989"/>
    </row>
    <row r="62" spans="1:4" ht="15" thickBot="1">
      <c r="A62" s="1310"/>
      <c r="B62" s="1344"/>
      <c r="C62" s="1344"/>
      <c r="D62" s="1344"/>
    </row>
    <row r="63" spans="1:4" ht="29.45" thickBot="1">
      <c r="A63" s="1310"/>
      <c r="B63" s="1072" t="s">
        <v>765</v>
      </c>
      <c r="C63" s="1073" t="s">
        <v>796</v>
      </c>
      <c r="D63" s="1074" t="s">
        <v>797</v>
      </c>
    </row>
    <row r="64" spans="1:4">
      <c r="A64" s="1310"/>
      <c r="B64" s="1064" t="s">
        <v>766</v>
      </c>
      <c r="C64" s="1063" t="str">
        <f>IF($B$4="Select company","",IF((SUM('7A'!N7:N25))&gt;0,"Review validation checks on sheet","No issues identified"))</f>
        <v>No issues identified</v>
      </c>
      <c r="D64" s="1988" t="s">
        <v>649</v>
      </c>
    </row>
    <row r="65" spans="2:4">
      <c r="B65" s="1051" t="s">
        <v>768</v>
      </c>
      <c r="C65" s="1057"/>
      <c r="D65" s="1990"/>
    </row>
    <row r="66" spans="2:4">
      <c r="B66" s="1051" t="s">
        <v>770</v>
      </c>
      <c r="C66" s="1057" t="str">
        <f>IF($B$4="Select company","",IF((SUM('7C'!N7:N30))&gt;0,"Review validation checks on sheet","No issues identified"))</f>
        <v>No issues identified</v>
      </c>
      <c r="D66" s="1990"/>
    </row>
    <row r="67" spans="2:4">
      <c r="B67" s="1051" t="s">
        <v>772</v>
      </c>
      <c r="C67" s="1057" t="str">
        <f>IF($B$4="Select company","",IF((SUM('7D'!AM8:BK40))&gt;0,"Review validation checks on sheet","No issues identified"))</f>
        <v>No issues identified</v>
      </c>
      <c r="D67" s="1990"/>
    </row>
    <row r="68" spans="2:4" ht="15" thickBot="1">
      <c r="B68" s="1056" t="s">
        <v>774</v>
      </c>
      <c r="C68" s="1058" t="str">
        <f>IF($B$4="Select company","",IF((SUM('7E'!N7:N17))&gt;0,"Review validation checks on sheet","No issues identified"))</f>
        <v>No issues identified</v>
      </c>
      <c r="D68" s="1989"/>
    </row>
    <row r="69" spans="2:4" ht="15" thickBot="1">
      <c r="B69" s="1344"/>
      <c r="C69" s="1344"/>
      <c r="D69" s="1344"/>
    </row>
    <row r="70" spans="2:4" ht="29.45" thickBot="1">
      <c r="B70" s="1072" t="s">
        <v>776</v>
      </c>
      <c r="C70" s="1073" t="s">
        <v>796</v>
      </c>
      <c r="D70" s="1074" t="s">
        <v>797</v>
      </c>
    </row>
    <row r="71" spans="2:4">
      <c r="B71" s="1064" t="s">
        <v>777</v>
      </c>
      <c r="C71" s="1063" t="str">
        <f>IF($B$4="Select company","",IF((SUM('8A'!N6:N32))&gt;0,"Review validation checks on sheet","No issues identified"))</f>
        <v>No issues identified</v>
      </c>
      <c r="D71" s="1988" t="s">
        <v>649</v>
      </c>
    </row>
    <row r="72" spans="2:4">
      <c r="B72" s="1051" t="s">
        <v>779</v>
      </c>
      <c r="C72" s="1057" t="str">
        <f>IF($B$4="Select company","",IF((SUM('8B'!V6:AC54))&gt;0,"Review validation checks on sheet","No issues identified"))</f>
        <v>No issues identified</v>
      </c>
      <c r="D72" s="1990"/>
    </row>
    <row r="73" spans="2:4">
      <c r="B73" s="1051" t="s">
        <v>781</v>
      </c>
      <c r="C73" s="1057" t="str">
        <f>IF($B$4="Select company","",IF((SUM('8C'!U8:AB32))&gt;0,"Review validation checks on sheet","No issues identified"))</f>
        <v>No issues identified</v>
      </c>
      <c r="D73" s="1990"/>
    </row>
    <row r="74" spans="2:4" ht="15" thickBot="1">
      <c r="B74" s="1056" t="s">
        <v>783</v>
      </c>
      <c r="C74" s="1058" t="str">
        <f>IF($B$4="Select company","",IF((SUM('8D'!O7:P22))&gt;0,"Review validation checks on sheet","No issues identified"))</f>
        <v>No issues identified</v>
      </c>
      <c r="D74" s="1989"/>
    </row>
    <row r="75" spans="2:4" ht="15" thickBot="1">
      <c r="B75" s="1344"/>
      <c r="C75" s="1344"/>
      <c r="D75" s="1344"/>
    </row>
    <row r="76" spans="2:4" ht="29.25" customHeight="1" thickBot="1">
      <c r="B76" s="1072" t="s">
        <v>785</v>
      </c>
      <c r="C76" s="1073" t="s">
        <v>796</v>
      </c>
      <c r="D76" s="1074" t="s">
        <v>797</v>
      </c>
    </row>
    <row r="77" spans="2:4" ht="15" thickBot="1">
      <c r="B77" s="1067" t="s">
        <v>786</v>
      </c>
      <c r="C77" s="1068" t="str">
        <f>IF($B$4="Select company","",IF((SUM('9A'!T7:Z40))&gt;0,"Review validation checks on sheet","No issues identified"))</f>
        <v>No issues identified</v>
      </c>
      <c r="D77" s="1305" t="s">
        <v>649</v>
      </c>
    </row>
    <row r="78" spans="2:4" ht="15" thickBot="1">
      <c r="B78" s="1344"/>
      <c r="C78" s="1344"/>
      <c r="D78" s="1344"/>
    </row>
    <row r="79" spans="2:4" ht="30" customHeight="1" thickBot="1">
      <c r="B79" s="1072" t="s">
        <v>788</v>
      </c>
      <c r="C79" s="1073" t="s">
        <v>796</v>
      </c>
      <c r="D79" s="1074" t="s">
        <v>797</v>
      </c>
    </row>
    <row r="80" spans="2:4">
      <c r="B80" s="1064" t="s">
        <v>789</v>
      </c>
      <c r="C80" s="1063" t="str">
        <f>IF($B$4="Select company","",IF((SUM('S1'!S7:W35))&gt;0,"Review validation checks on sheet","No issues identified"))</f>
        <v>Review validation checks on sheet</v>
      </c>
      <c r="D80" s="1988" t="s">
        <v>649</v>
      </c>
    </row>
    <row r="81" spans="2:4" ht="15" thickBot="1">
      <c r="B81" s="1056" t="s">
        <v>791</v>
      </c>
      <c r="C81" s="1058"/>
      <c r="D81" s="1989"/>
    </row>
  </sheetData>
  <mergeCells count="10">
    <mergeCell ref="B6:D6"/>
    <mergeCell ref="B2:D2"/>
    <mergeCell ref="D9:D14"/>
    <mergeCell ref="D17:D31"/>
    <mergeCell ref="D34:D51"/>
    <mergeCell ref="D54:D55"/>
    <mergeCell ref="D58:D61"/>
    <mergeCell ref="D64:D68"/>
    <mergeCell ref="D71:D74"/>
    <mergeCell ref="D80:D81"/>
  </mergeCells>
  <conditionalFormatting sqref="C34:C41 C9:C13 C17:C26">
    <cfRule type="cellIs" dxfId="494" priority="148" operator="equal">
      <formula>"Review validation checks on sheet"</formula>
    </cfRule>
  </conditionalFormatting>
  <conditionalFormatting sqref="C24 C38 C54">
    <cfRule type="expression" dxfId="493" priority="147">
      <formula>$G$4=1</formula>
    </cfRule>
  </conditionalFormatting>
  <conditionalFormatting sqref="C9:C13 C34:C41 C17:C26">
    <cfRule type="containsBlanks" dxfId="492" priority="143">
      <formula>LEN(TRIM(C9))=0</formula>
    </cfRule>
  </conditionalFormatting>
  <conditionalFormatting sqref="C26">
    <cfRule type="cellIs" dxfId="491" priority="133" operator="equal">
      <formula>"Review validation checks on sheet"</formula>
    </cfRule>
  </conditionalFormatting>
  <conditionalFormatting sqref="C26">
    <cfRule type="containsBlanks" dxfId="490" priority="132">
      <formula>LEN(TRIM(C26))=0</formula>
    </cfRule>
  </conditionalFormatting>
  <conditionalFormatting sqref="C42">
    <cfRule type="cellIs" dxfId="489" priority="118" operator="equal">
      <formula>"Review validation checks on sheet"</formula>
    </cfRule>
  </conditionalFormatting>
  <conditionalFormatting sqref="C42">
    <cfRule type="containsBlanks" dxfId="488" priority="117">
      <formula>LEN(TRIM(C42))=0</formula>
    </cfRule>
  </conditionalFormatting>
  <conditionalFormatting sqref="C25">
    <cfRule type="cellIs" dxfId="487" priority="114" operator="equal">
      <formula>"Review validation checks on sheet"</formula>
    </cfRule>
  </conditionalFormatting>
  <conditionalFormatting sqref="C25">
    <cfRule type="containsBlanks" dxfId="486" priority="113">
      <formula>LEN(TRIM(C25))=0</formula>
    </cfRule>
  </conditionalFormatting>
  <conditionalFormatting sqref="C43">
    <cfRule type="cellIs" dxfId="485" priority="108" operator="equal">
      <formula>"Review validation checks on sheet"</formula>
    </cfRule>
  </conditionalFormatting>
  <conditionalFormatting sqref="C43">
    <cfRule type="containsBlanks" dxfId="484" priority="107">
      <formula>LEN(TRIM(C43))=0</formula>
    </cfRule>
  </conditionalFormatting>
  <conditionalFormatting sqref="C44">
    <cfRule type="cellIs" dxfId="483" priority="106" operator="equal">
      <formula>"Review validation checks on sheet"</formula>
    </cfRule>
  </conditionalFormatting>
  <conditionalFormatting sqref="C44">
    <cfRule type="containsBlanks" dxfId="482" priority="105">
      <formula>LEN(TRIM(C44))=0</formula>
    </cfRule>
  </conditionalFormatting>
  <conditionalFormatting sqref="C45">
    <cfRule type="cellIs" dxfId="481" priority="104" operator="equal">
      <formula>"Review validation checks on sheet"</formula>
    </cfRule>
  </conditionalFormatting>
  <conditionalFormatting sqref="C45">
    <cfRule type="containsBlanks" dxfId="480" priority="103">
      <formula>LEN(TRIM(C45))=0</formula>
    </cfRule>
  </conditionalFormatting>
  <conditionalFormatting sqref="C46">
    <cfRule type="cellIs" dxfId="479" priority="102" operator="equal">
      <formula>"Review validation checks on sheet"</formula>
    </cfRule>
  </conditionalFormatting>
  <conditionalFormatting sqref="C46">
    <cfRule type="containsBlanks" dxfId="478" priority="101">
      <formula>LEN(TRIM(C46))=0</formula>
    </cfRule>
  </conditionalFormatting>
  <conditionalFormatting sqref="C47">
    <cfRule type="cellIs" dxfId="477" priority="100" operator="equal">
      <formula>"Review validation checks on sheet"</formula>
    </cfRule>
  </conditionalFormatting>
  <conditionalFormatting sqref="C47">
    <cfRule type="containsBlanks" dxfId="476" priority="99">
      <formula>LEN(TRIM(C47))=0</formula>
    </cfRule>
  </conditionalFormatting>
  <conditionalFormatting sqref="C49">
    <cfRule type="cellIs" dxfId="475" priority="98" operator="equal">
      <formula>"Review validation checks on sheet"</formula>
    </cfRule>
  </conditionalFormatting>
  <conditionalFormatting sqref="C49">
    <cfRule type="containsBlanks" dxfId="474" priority="97">
      <formula>LEN(TRIM(C49))=0</formula>
    </cfRule>
  </conditionalFormatting>
  <conditionalFormatting sqref="C50">
    <cfRule type="cellIs" dxfId="473" priority="96" operator="equal">
      <formula>"Review validation checks on sheet"</formula>
    </cfRule>
  </conditionalFormatting>
  <conditionalFormatting sqref="C50">
    <cfRule type="containsBlanks" dxfId="472" priority="95">
      <formula>LEN(TRIM(C50))=0</formula>
    </cfRule>
  </conditionalFormatting>
  <conditionalFormatting sqref="C51">
    <cfRule type="cellIs" dxfId="471" priority="94" operator="equal">
      <formula>"Review validation checks on sheet"</formula>
    </cfRule>
  </conditionalFormatting>
  <conditionalFormatting sqref="C51">
    <cfRule type="containsBlanks" dxfId="470" priority="93">
      <formula>LEN(TRIM(C51))=0</formula>
    </cfRule>
  </conditionalFormatting>
  <conditionalFormatting sqref="C54">
    <cfRule type="cellIs" dxfId="469" priority="82" operator="equal">
      <formula>"Review validation checks on sheet"</formula>
    </cfRule>
  </conditionalFormatting>
  <conditionalFormatting sqref="C54">
    <cfRule type="containsBlanks" dxfId="468" priority="81">
      <formula>LEN(TRIM(C54))=0</formula>
    </cfRule>
  </conditionalFormatting>
  <conditionalFormatting sqref="C27:C31">
    <cfRule type="cellIs" dxfId="467" priority="47" operator="equal">
      <formula>"Review validation checks on sheet"</formula>
    </cfRule>
  </conditionalFormatting>
  <conditionalFormatting sqref="C27:C31">
    <cfRule type="containsBlanks" dxfId="466" priority="46">
      <formula>LEN(TRIM(C27))=0</formula>
    </cfRule>
  </conditionalFormatting>
  <conditionalFormatting sqref="C27:C31">
    <cfRule type="cellIs" dxfId="465" priority="45" operator="equal">
      <formula>"Review validation checks on sheet"</formula>
    </cfRule>
  </conditionalFormatting>
  <conditionalFormatting sqref="C27:C31">
    <cfRule type="containsBlanks" dxfId="464" priority="44">
      <formula>LEN(TRIM(C27))=0</formula>
    </cfRule>
  </conditionalFormatting>
  <conditionalFormatting sqref="C58:C60">
    <cfRule type="cellIs" dxfId="463" priority="31" operator="equal">
      <formula>"Review validation checks on sheet"</formula>
    </cfRule>
  </conditionalFormatting>
  <conditionalFormatting sqref="C14">
    <cfRule type="cellIs" dxfId="462" priority="50" operator="equal">
      <formula>"Review validation checks on sheet"</formula>
    </cfRule>
  </conditionalFormatting>
  <conditionalFormatting sqref="C14">
    <cfRule type="containsBlanks" dxfId="461" priority="49">
      <formula>LEN(TRIM(C14))=0</formula>
    </cfRule>
  </conditionalFormatting>
  <conditionalFormatting sqref="C58:C60">
    <cfRule type="containsBlanks" dxfId="460" priority="30">
      <formula>LEN(TRIM(C58))=0</formula>
    </cfRule>
  </conditionalFormatting>
  <conditionalFormatting sqref="C55">
    <cfRule type="expression" dxfId="459" priority="35">
      <formula>$G$4=1</formula>
    </cfRule>
  </conditionalFormatting>
  <conditionalFormatting sqref="C55">
    <cfRule type="cellIs" dxfId="458" priority="34" operator="equal">
      <formula>"Review validation checks on sheet"</formula>
    </cfRule>
  </conditionalFormatting>
  <conditionalFormatting sqref="C55">
    <cfRule type="containsBlanks" dxfId="457" priority="33">
      <formula>LEN(TRIM(C55))=0</formula>
    </cfRule>
  </conditionalFormatting>
  <conditionalFormatting sqref="C58:C60">
    <cfRule type="expression" dxfId="456" priority="32">
      <formula>$G$4=1</formula>
    </cfRule>
  </conditionalFormatting>
  <conditionalFormatting sqref="C64:C67">
    <cfRule type="cellIs" dxfId="455" priority="25" operator="equal">
      <formula>"Review validation checks on sheet"</formula>
    </cfRule>
  </conditionalFormatting>
  <conditionalFormatting sqref="C64:C67">
    <cfRule type="containsBlanks" dxfId="454" priority="24">
      <formula>LEN(TRIM(C64))=0</formula>
    </cfRule>
  </conditionalFormatting>
  <conditionalFormatting sqref="C61">
    <cfRule type="expression" dxfId="453" priority="29">
      <formula>$G$4=1</formula>
    </cfRule>
  </conditionalFormatting>
  <conditionalFormatting sqref="C61">
    <cfRule type="cellIs" dxfId="452" priority="28" operator="equal">
      <formula>"Review validation checks on sheet"</formula>
    </cfRule>
  </conditionalFormatting>
  <conditionalFormatting sqref="C61">
    <cfRule type="containsBlanks" dxfId="451" priority="27">
      <formula>LEN(TRIM(C61))=0</formula>
    </cfRule>
  </conditionalFormatting>
  <conditionalFormatting sqref="C64:C67">
    <cfRule type="expression" dxfId="450" priority="26">
      <formula>$G$4=1</formula>
    </cfRule>
  </conditionalFormatting>
  <conditionalFormatting sqref="C68">
    <cfRule type="expression" dxfId="449" priority="23">
      <formula>$G$4=1</formula>
    </cfRule>
  </conditionalFormatting>
  <conditionalFormatting sqref="C68">
    <cfRule type="cellIs" dxfId="448" priority="22" operator="equal">
      <formula>"Review validation checks on sheet"</formula>
    </cfRule>
  </conditionalFormatting>
  <conditionalFormatting sqref="C68">
    <cfRule type="containsBlanks" dxfId="447" priority="21">
      <formula>LEN(TRIM(C68))=0</formula>
    </cfRule>
  </conditionalFormatting>
  <conditionalFormatting sqref="C71:C73">
    <cfRule type="expression" dxfId="446" priority="20">
      <formula>$G$4=1</formula>
    </cfRule>
  </conditionalFormatting>
  <conditionalFormatting sqref="C71:C73">
    <cfRule type="cellIs" dxfId="445" priority="19" operator="equal">
      <formula>"Review validation checks on sheet"</formula>
    </cfRule>
  </conditionalFormatting>
  <conditionalFormatting sqref="C71:C73">
    <cfRule type="containsBlanks" dxfId="444" priority="18">
      <formula>LEN(TRIM(C71))=0</formula>
    </cfRule>
  </conditionalFormatting>
  <conditionalFormatting sqref="C74">
    <cfRule type="expression" dxfId="443" priority="17">
      <formula>$G$4=1</formula>
    </cfRule>
  </conditionalFormatting>
  <conditionalFormatting sqref="C74">
    <cfRule type="cellIs" dxfId="442" priority="16" operator="equal">
      <formula>"Review validation checks on sheet"</formula>
    </cfRule>
  </conditionalFormatting>
  <conditionalFormatting sqref="C74">
    <cfRule type="containsBlanks" dxfId="441" priority="15">
      <formula>LEN(TRIM(C74))=0</formula>
    </cfRule>
  </conditionalFormatting>
  <conditionalFormatting sqref="C80">
    <cfRule type="cellIs" dxfId="440" priority="7" operator="equal">
      <formula>"Review validation checks on sheet"</formula>
    </cfRule>
  </conditionalFormatting>
  <conditionalFormatting sqref="C80">
    <cfRule type="containsBlanks" dxfId="439" priority="6">
      <formula>LEN(TRIM(C80))=0</formula>
    </cfRule>
  </conditionalFormatting>
  <conditionalFormatting sqref="C77">
    <cfRule type="expression" dxfId="438" priority="11">
      <formula>$G$4=1</formula>
    </cfRule>
  </conditionalFormatting>
  <conditionalFormatting sqref="C77">
    <cfRule type="cellIs" dxfId="437" priority="10" operator="equal">
      <formula>"Review validation checks on sheet"</formula>
    </cfRule>
  </conditionalFormatting>
  <conditionalFormatting sqref="C77">
    <cfRule type="containsBlanks" dxfId="436" priority="9">
      <formula>LEN(TRIM(C77))=0</formula>
    </cfRule>
  </conditionalFormatting>
  <conditionalFormatting sqref="C80">
    <cfRule type="expression" dxfId="435" priority="8">
      <formula>$G$4=1</formula>
    </cfRule>
  </conditionalFormatting>
  <conditionalFormatting sqref="C81">
    <cfRule type="expression" dxfId="434" priority="5">
      <formula>$G$4=1</formula>
    </cfRule>
  </conditionalFormatting>
  <conditionalFormatting sqref="C81">
    <cfRule type="cellIs" dxfId="433" priority="4" operator="equal">
      <formula>"Review validation checks on sheet"</formula>
    </cfRule>
  </conditionalFormatting>
  <conditionalFormatting sqref="C81">
    <cfRule type="containsBlanks" dxfId="432" priority="3">
      <formula>LEN(TRIM(C81))=0</formula>
    </cfRule>
  </conditionalFormatting>
  <conditionalFormatting sqref="C48">
    <cfRule type="cellIs" dxfId="431" priority="2" operator="equal">
      <formula>"Review validation checks on sheet"</formula>
    </cfRule>
  </conditionalFormatting>
  <conditionalFormatting sqref="C48">
    <cfRule type="containsBlanks" dxfId="430" priority="1">
      <formula>LEN(TRIM(C48))=0</formula>
    </cfRule>
  </conditionalFormatting>
  <hyperlinks>
    <hyperlink ref="B9" location="'1A'!A1" display="Pro forma 1A" xr:uid="{00000000-0004-0000-0300-000000000000}"/>
    <hyperlink ref="B10" location="'1B'!A1" display="Pro forma 1B" xr:uid="{00000000-0004-0000-0300-000001000000}"/>
    <hyperlink ref="B61" location="'6D'!A1" display="Pro forma 6D" xr:uid="{00000000-0004-0000-0300-000002000000}"/>
    <hyperlink ref="B60" location="'6C'!A1" display="Pro forma 6C" xr:uid="{00000000-0004-0000-0300-000003000000}"/>
    <hyperlink ref="B59" location="'6B'!A1" display="Pro forma 6B" xr:uid="{00000000-0004-0000-0300-000004000000}"/>
    <hyperlink ref="B58" location="'6A'!A1" display="Pro forma 6A" xr:uid="{00000000-0004-0000-0300-000005000000}"/>
    <hyperlink ref="B55" location="'5B'!A1" display="Pro forma 5B" xr:uid="{00000000-0004-0000-0300-000006000000}"/>
    <hyperlink ref="B54" location="'5A'!A1" display="Pro forma 5A " xr:uid="{00000000-0004-0000-0300-000007000000}"/>
    <hyperlink ref="B51" location="'4R'!A1" display="Pro forma 4R" xr:uid="{00000000-0004-0000-0300-000008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4" location="'7A'!A1" display="Pro forma 7A" xr:uid="{00000000-0004-0000-0300-00002D000000}"/>
    <hyperlink ref="B65" location="'7B'!A1" display="Pro forma 7B" xr:uid="{00000000-0004-0000-0300-00002E000000}"/>
    <hyperlink ref="B66" location="'7C'!A1" display="Pro forma 7C" xr:uid="{00000000-0004-0000-0300-00002F000000}"/>
    <hyperlink ref="B67" location="'7D'!A1" display="Pro forma 7D" xr:uid="{00000000-0004-0000-0300-000030000000}"/>
    <hyperlink ref="B68" location="'7E'!A1" display="Pro forma 7E" xr:uid="{00000000-0004-0000-0300-000031000000}"/>
    <hyperlink ref="B71" location="'8A'!A1" display="Pro forma 8A" xr:uid="{00000000-0004-0000-0300-000032000000}"/>
    <hyperlink ref="B72" location="'8B'!A1" display="Pro forma 8B" xr:uid="{00000000-0004-0000-0300-000033000000}"/>
    <hyperlink ref="B73" location="'8C'!A1" display="Pro forma 8C" xr:uid="{00000000-0004-0000-0300-000034000000}"/>
    <hyperlink ref="B74" location="'8D'!A1" display="Pro forma 8D" xr:uid="{00000000-0004-0000-0300-000035000000}"/>
    <hyperlink ref="B77" location="'9A'!A1" display="Pro forma 9A" xr:uid="{00000000-0004-0000-0300-000036000000}"/>
    <hyperlink ref="B80" location="'S1'!A1" display="Pro forma S1" xr:uid="{00000000-0004-0000-0300-000037000000}"/>
    <hyperlink ref="B81" location="'S2'!A1" display="Pro forma S2" xr:uid="{00000000-0004-0000-0300-000038000000}"/>
  </hyperlinks>
  <pageMargins left="0.7" right="0.7" top="0.75" bottom="0.75" header="0.3" footer="0.3"/>
  <pageSetup orientation="portrait" r:id="rId1"/>
  <customProperties>
    <customPr name="_pios_id" r:id="rId2"/>
  </customPropertie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Lists!$C$5:$C$34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pageSetUpPr fitToPage="1"/>
  </sheetPr>
  <dimension ref="B1:BA102"/>
  <sheetViews>
    <sheetView showGridLines="0" topLeftCell="K1" zoomScale="85" zoomScaleNormal="85" zoomScaleSheetLayoutView="100" workbookViewId="0">
      <pane ySplit="7" topLeftCell="A50" activePane="bottomLeft" state="frozen"/>
      <selection pane="bottomLeft" activeCell="Y1" sqref="Y1:AM1048576"/>
      <selection activeCell="D17" sqref="D17:D31"/>
    </sheetView>
  </sheetViews>
  <sheetFormatPr defaultColWidth="9" defaultRowHeight="14.45"/>
  <cols>
    <col min="1" max="1" width="1.625" style="1311" customWidth="1"/>
    <col min="2" max="2" width="36.125" style="1385" customWidth="1"/>
    <col min="3" max="3" width="6" style="1311" customWidth="1"/>
    <col min="4" max="4" width="7" style="1311" customWidth="1"/>
    <col min="5" max="5" width="5.125" style="1311" customWidth="1"/>
    <col min="6" max="17" width="12.625" style="1311" customWidth="1"/>
    <col min="18" max="18" width="1.625" style="1311" customWidth="1"/>
    <col min="19" max="19" width="12.625" style="1311" customWidth="1"/>
    <col min="20" max="20" width="1.625" style="1311" customWidth="1"/>
    <col min="21" max="21" width="33.625" style="1311" customWidth="1"/>
    <col min="22" max="23" width="1.625" style="1311" customWidth="1"/>
    <col min="24" max="24" width="24.625" style="1311" customWidth="1"/>
    <col min="25" max="25" width="1.625" style="1311" customWidth="1"/>
    <col min="26" max="36" width="6.5" style="1311" hidden="1" customWidth="1"/>
    <col min="37" max="37" width="1.75" style="1311" hidden="1" customWidth="1"/>
    <col min="38" max="38" width="3.75" style="1311" hidden="1" customWidth="1"/>
    <col min="39" max="39" width="1.625" style="1311" customWidth="1"/>
    <col min="40" max="40" width="36.125" style="1385" customWidth="1"/>
    <col min="41" max="41" width="6" style="1311" customWidth="1"/>
    <col min="42" max="53" width="16.125" style="1311" customWidth="1"/>
    <col min="54" max="54" width="1.625" style="1311" customWidth="1"/>
    <col min="55" max="16384" width="9" style="1311"/>
  </cols>
  <sheetData>
    <row r="1" spans="2:53" s="66" customFormat="1" ht="29.25" customHeight="1">
      <c r="B1" s="1846" t="s">
        <v>21685</v>
      </c>
      <c r="C1" s="1847"/>
      <c r="D1" s="1847"/>
      <c r="E1" s="1847"/>
      <c r="F1" s="1847"/>
      <c r="G1" s="1847"/>
      <c r="H1" s="1847"/>
      <c r="I1" s="1847"/>
      <c r="J1" s="1310"/>
      <c r="K1" s="1310"/>
      <c r="L1" s="1310"/>
      <c r="M1" s="1310"/>
      <c r="N1" s="1310"/>
      <c r="O1" s="1310"/>
      <c r="P1" s="1310"/>
      <c r="Q1" s="1310"/>
      <c r="R1" s="2294"/>
      <c r="S1" s="2294"/>
      <c r="W1" s="1274"/>
      <c r="Y1" s="192"/>
      <c r="AL1" s="192"/>
      <c r="AN1" s="1846" t="s">
        <v>21685</v>
      </c>
      <c r="AO1" s="1847"/>
      <c r="AP1" s="1847"/>
      <c r="AQ1" s="1847"/>
      <c r="AR1" s="1847"/>
      <c r="AS1" s="1847"/>
      <c r="AT1" s="1310"/>
      <c r="AU1" s="1310"/>
      <c r="AV1" s="1310"/>
      <c r="AW1" s="1310"/>
      <c r="AX1" s="1310"/>
      <c r="AY1" s="1310"/>
      <c r="AZ1" s="1310"/>
      <c r="BA1" s="1310"/>
    </row>
    <row r="2" spans="2:53" s="66" customFormat="1" ht="29.25" customHeight="1">
      <c r="B2" s="1846" t="s">
        <v>12</v>
      </c>
      <c r="C2" s="1310"/>
      <c r="D2" s="1310"/>
      <c r="E2" s="1310"/>
      <c r="F2" s="1310"/>
      <c r="G2" s="1310"/>
      <c r="H2" s="1310"/>
      <c r="I2" s="1310"/>
      <c r="J2" s="1310"/>
      <c r="K2" s="1310"/>
      <c r="L2" s="49"/>
      <c r="M2" s="49"/>
      <c r="N2" s="49"/>
      <c r="O2" s="49"/>
      <c r="P2" s="49"/>
      <c r="Q2" s="49"/>
      <c r="R2" s="1310"/>
      <c r="S2" s="1310"/>
      <c r="W2" s="1274"/>
      <c r="Y2" s="192"/>
      <c r="AL2" s="192"/>
      <c r="AN2" s="1846"/>
      <c r="AO2" s="1310"/>
      <c r="AP2" s="1310"/>
      <c r="AQ2" s="1310"/>
      <c r="AR2" s="1310"/>
      <c r="AS2" s="1310"/>
      <c r="AT2" s="1310"/>
      <c r="AU2" s="1310"/>
      <c r="AV2" s="49"/>
      <c r="AW2" s="49"/>
      <c r="AX2" s="49"/>
      <c r="AY2" s="49"/>
      <c r="AZ2" s="49"/>
      <c r="BA2" s="49"/>
    </row>
    <row r="3" spans="2:53" ht="46.5" customHeight="1">
      <c r="B3" s="2225" t="s">
        <v>738</v>
      </c>
      <c r="C3" s="2225"/>
      <c r="D3" s="2225"/>
      <c r="E3" s="2225"/>
      <c r="F3" s="2225"/>
      <c r="G3" s="2225"/>
      <c r="H3" s="2225"/>
      <c r="I3" s="2225"/>
      <c r="J3" s="2225"/>
      <c r="K3" s="2225"/>
      <c r="L3" s="2225"/>
      <c r="M3" s="2225"/>
      <c r="N3" s="2225"/>
      <c r="O3" s="2225"/>
      <c r="P3" s="2225"/>
      <c r="Q3" s="2225"/>
      <c r="R3" s="2225"/>
      <c r="S3" s="2225"/>
      <c r="T3" s="2225"/>
      <c r="U3" s="2225"/>
      <c r="W3" s="1350"/>
      <c r="X3" s="265" t="s">
        <v>798</v>
      </c>
      <c r="Y3" s="1355"/>
      <c r="AL3" s="1355"/>
      <c r="AN3" s="2226" t="s">
        <v>738</v>
      </c>
      <c r="AO3" s="2226"/>
      <c r="AP3" s="2226"/>
      <c r="AQ3" s="2226"/>
      <c r="AR3" s="2226"/>
      <c r="AS3" s="2226"/>
      <c r="AT3" s="2226"/>
      <c r="AU3" s="2226"/>
      <c r="AV3" s="2226"/>
      <c r="AW3" s="2226"/>
      <c r="AX3" s="2226"/>
      <c r="AY3" s="2226"/>
      <c r="AZ3" s="2226"/>
      <c r="BA3" s="2226"/>
    </row>
    <row r="4" spans="2:53" ht="14.25" customHeight="1" thickBot="1">
      <c r="C4" s="1310"/>
      <c r="D4" s="1310"/>
      <c r="E4" s="1310"/>
      <c r="F4" s="1310"/>
      <c r="G4" s="1310"/>
      <c r="H4" s="1310"/>
      <c r="I4" s="1310"/>
      <c r="J4" s="1310"/>
      <c r="K4" s="1310"/>
      <c r="L4" s="1848"/>
      <c r="M4" s="27"/>
      <c r="N4" s="27"/>
      <c r="O4" s="27"/>
      <c r="P4" s="27"/>
      <c r="Q4" s="27"/>
      <c r="R4" s="1310"/>
      <c r="S4" s="1310"/>
      <c r="W4" s="1350"/>
      <c r="Y4" s="1355"/>
      <c r="AL4" s="1355"/>
      <c r="AO4" s="1310"/>
      <c r="AP4" s="1310"/>
      <c r="AQ4" s="1310"/>
      <c r="AR4" s="1310"/>
      <c r="AS4" s="1310"/>
      <c r="AT4" s="1310"/>
      <c r="AU4" s="1310"/>
      <c r="AV4" s="1848"/>
      <c r="AW4" s="27"/>
      <c r="AX4" s="27"/>
      <c r="AY4" s="27"/>
      <c r="AZ4" s="27"/>
      <c r="BA4" s="27"/>
    </row>
    <row r="5" spans="2:53" s="30" customFormat="1" ht="22.5" customHeight="1">
      <c r="B5" s="2211" t="s">
        <v>21686</v>
      </c>
      <c r="C5" s="2212"/>
      <c r="D5" s="2227" t="s">
        <v>801</v>
      </c>
      <c r="E5" s="2227" t="s">
        <v>802</v>
      </c>
      <c r="F5" s="2217" t="s">
        <v>21494</v>
      </c>
      <c r="G5" s="2217"/>
      <c r="H5" s="2217"/>
      <c r="I5" s="2217"/>
      <c r="J5" s="2217"/>
      <c r="K5" s="2217"/>
      <c r="L5" s="2194" t="s">
        <v>21687</v>
      </c>
      <c r="M5" s="2194"/>
      <c r="N5" s="2194"/>
      <c r="O5" s="2194"/>
      <c r="P5" s="2194"/>
      <c r="Q5" s="2202"/>
      <c r="R5" s="1310"/>
      <c r="S5" s="2228" t="s">
        <v>806</v>
      </c>
      <c r="U5" s="2134" t="s">
        <v>807</v>
      </c>
      <c r="W5" s="1275"/>
      <c r="Y5" s="176"/>
      <c r="AL5" s="176"/>
      <c r="AN5" s="2211" t="s">
        <v>21686</v>
      </c>
      <c r="AO5" s="2212"/>
      <c r="AP5" s="2217" t="s">
        <v>21494</v>
      </c>
      <c r="AQ5" s="2217"/>
      <c r="AR5" s="2217"/>
      <c r="AS5" s="2217"/>
      <c r="AT5" s="2217"/>
      <c r="AU5" s="2217"/>
      <c r="AV5" s="2194" t="s">
        <v>21687</v>
      </c>
      <c r="AW5" s="2194"/>
      <c r="AX5" s="2194"/>
      <c r="AY5" s="2194"/>
      <c r="AZ5" s="2194"/>
      <c r="BA5" s="2202"/>
    </row>
    <row r="6" spans="2:53" s="30" customFormat="1" ht="22.5" customHeight="1">
      <c r="B6" s="2213"/>
      <c r="C6" s="2214"/>
      <c r="D6" s="2195"/>
      <c r="E6" s="2218"/>
      <c r="F6" s="2218" t="s">
        <v>1736</v>
      </c>
      <c r="G6" s="2220" t="s">
        <v>2742</v>
      </c>
      <c r="H6" s="2220"/>
      <c r="I6" s="2220"/>
      <c r="J6" s="2220"/>
      <c r="K6" s="2220" t="s">
        <v>1016</v>
      </c>
      <c r="L6" s="2218" t="s">
        <v>1736</v>
      </c>
      <c r="M6" s="2182" t="s">
        <v>2742</v>
      </c>
      <c r="N6" s="2182"/>
      <c r="O6" s="2182"/>
      <c r="P6" s="2182"/>
      <c r="Q6" s="2223" t="s">
        <v>1016</v>
      </c>
      <c r="R6" s="1310"/>
      <c r="S6" s="2229"/>
      <c r="U6" s="2135"/>
      <c r="W6" s="1275"/>
      <c r="Y6" s="176"/>
      <c r="AL6" s="176"/>
      <c r="AN6" s="2213"/>
      <c r="AO6" s="2214"/>
      <c r="AP6" s="2218" t="s">
        <v>1736</v>
      </c>
      <c r="AQ6" s="2220" t="s">
        <v>2742</v>
      </c>
      <c r="AR6" s="2220"/>
      <c r="AS6" s="2220"/>
      <c r="AT6" s="2220"/>
      <c r="AU6" s="2220" t="s">
        <v>1016</v>
      </c>
      <c r="AV6" s="2218" t="s">
        <v>1736</v>
      </c>
      <c r="AW6" s="2182" t="s">
        <v>2742</v>
      </c>
      <c r="AX6" s="2182"/>
      <c r="AY6" s="2182"/>
      <c r="AZ6" s="2182"/>
      <c r="BA6" s="2223" t="s">
        <v>1016</v>
      </c>
    </row>
    <row r="7" spans="2:53" s="30" customFormat="1" ht="29.25" customHeight="1" thickBot="1">
      <c r="B7" s="2215"/>
      <c r="C7" s="2216"/>
      <c r="D7" s="2170"/>
      <c r="E7" s="2219"/>
      <c r="F7" s="2219"/>
      <c r="G7" s="1451" t="s">
        <v>20493</v>
      </c>
      <c r="H7" s="1451" t="s">
        <v>20494</v>
      </c>
      <c r="I7" s="1451" t="s">
        <v>20495</v>
      </c>
      <c r="J7" s="1451" t="s">
        <v>20496</v>
      </c>
      <c r="K7" s="2221"/>
      <c r="L7" s="2222"/>
      <c r="M7" s="1451" t="s">
        <v>20493</v>
      </c>
      <c r="N7" s="1451" t="s">
        <v>20494</v>
      </c>
      <c r="O7" s="1451" t="s">
        <v>20495</v>
      </c>
      <c r="P7" s="1451" t="s">
        <v>20496</v>
      </c>
      <c r="Q7" s="2224"/>
      <c r="R7" s="1341"/>
      <c r="S7" s="2230"/>
      <c r="U7" s="2136"/>
      <c r="W7" s="1275"/>
      <c r="X7" s="189"/>
      <c r="Y7" s="176"/>
      <c r="AL7" s="176"/>
      <c r="AN7" s="2215"/>
      <c r="AO7" s="2216"/>
      <c r="AP7" s="2219"/>
      <c r="AQ7" s="1451" t="s">
        <v>20493</v>
      </c>
      <c r="AR7" s="1451" t="s">
        <v>20494</v>
      </c>
      <c r="AS7" s="1451" t="s">
        <v>20495</v>
      </c>
      <c r="AT7" s="1451" t="s">
        <v>20496</v>
      </c>
      <c r="AU7" s="2221"/>
      <c r="AV7" s="2222"/>
      <c r="AW7" s="1451" t="s">
        <v>20493</v>
      </c>
      <c r="AX7" s="1451" t="s">
        <v>20494</v>
      </c>
      <c r="AY7" s="1451" t="s">
        <v>20495</v>
      </c>
      <c r="AZ7" s="1451" t="s">
        <v>20496</v>
      </c>
      <c r="BA7" s="2224"/>
    </row>
    <row r="8" spans="2:53" s="30" customFormat="1" ht="14.25" customHeight="1" thickBot="1">
      <c r="B8" s="1849"/>
      <c r="C8" s="62"/>
      <c r="D8" s="62"/>
      <c r="E8" s="62"/>
      <c r="F8" s="62"/>
      <c r="G8" s="62"/>
      <c r="H8" s="62"/>
      <c r="I8" s="62"/>
      <c r="J8" s="62"/>
      <c r="K8" s="62"/>
      <c r="L8" s="62"/>
      <c r="M8" s="62"/>
      <c r="N8" s="62"/>
      <c r="O8" s="62"/>
      <c r="P8" s="62"/>
      <c r="Q8" s="62"/>
      <c r="R8" s="1341"/>
      <c r="S8" s="62"/>
      <c r="W8" s="1275"/>
      <c r="Y8" s="176"/>
      <c r="Z8" s="2031" t="s">
        <v>799</v>
      </c>
      <c r="AA8" s="2174"/>
      <c r="AB8" s="2174"/>
      <c r="AC8" s="2174"/>
      <c r="AD8" s="1342"/>
      <c r="AE8" s="1342"/>
      <c r="AF8" s="1342"/>
      <c r="AG8" s="1342"/>
      <c r="AH8" s="1342"/>
      <c r="AI8" s="1342"/>
      <c r="AJ8" s="1342"/>
      <c r="AK8" s="1342"/>
      <c r="AL8" s="1378"/>
      <c r="AM8" s="1342"/>
      <c r="AN8" s="1849"/>
      <c r="AO8" s="62"/>
      <c r="AP8" s="62"/>
      <c r="AQ8" s="62"/>
      <c r="AR8" s="62"/>
      <c r="AS8" s="62"/>
      <c r="AT8" s="62"/>
      <c r="AU8" s="62"/>
      <c r="AV8" s="62"/>
      <c r="AW8" s="62"/>
      <c r="AX8" s="62"/>
      <c r="AY8" s="62"/>
      <c r="AZ8" s="62"/>
      <c r="BA8" s="62"/>
    </row>
    <row r="9" spans="2:53" s="30" customFormat="1" ht="30" customHeight="1" thickBot="1">
      <c r="B9" s="656" t="s">
        <v>21688</v>
      </c>
      <c r="C9" s="62"/>
      <c r="D9" s="62"/>
      <c r="E9" s="62"/>
      <c r="F9" s="62"/>
      <c r="G9" s="62"/>
      <c r="H9" s="62"/>
      <c r="I9" s="62"/>
      <c r="J9" s="62"/>
      <c r="K9" s="62"/>
      <c r="L9" s="62"/>
      <c r="M9" s="62"/>
      <c r="N9" s="62"/>
      <c r="O9" s="62"/>
      <c r="P9" s="62"/>
      <c r="Q9" s="62"/>
      <c r="R9" s="1341"/>
      <c r="S9" s="62"/>
      <c r="W9" s="1275"/>
      <c r="Y9" s="176"/>
      <c r="Z9" s="198" t="s">
        <v>808</v>
      </c>
      <c r="AL9" s="176"/>
      <c r="AN9" s="223" t="s">
        <v>21688</v>
      </c>
      <c r="AO9" s="62"/>
      <c r="AP9" s="62"/>
      <c r="AQ9" s="62"/>
      <c r="AR9" s="62"/>
      <c r="AS9" s="62"/>
      <c r="AT9" s="62"/>
      <c r="AU9" s="62"/>
      <c r="AV9" s="62"/>
      <c r="AW9" s="62"/>
      <c r="AX9" s="62"/>
      <c r="AY9" s="62"/>
      <c r="AZ9" s="62"/>
      <c r="BA9" s="62"/>
    </row>
    <row r="10" spans="2:53" s="30" customFormat="1" ht="32.25" customHeight="1" thickBot="1">
      <c r="B10" s="633" t="s">
        <v>21689</v>
      </c>
      <c r="C10" s="514" t="s">
        <v>21690</v>
      </c>
      <c r="D10" s="224" t="s">
        <v>813</v>
      </c>
      <c r="E10" s="224">
        <v>3</v>
      </c>
      <c r="F10" s="1850">
        <v>1.8740000000000001</v>
      </c>
      <c r="G10" s="1850">
        <v>0</v>
      </c>
      <c r="H10" s="1850">
        <v>0</v>
      </c>
      <c r="I10" s="1850">
        <v>0</v>
      </c>
      <c r="J10" s="1850">
        <v>1.079</v>
      </c>
      <c r="K10" s="334">
        <f>IFERROR(SUM(F10:J10), 0)</f>
        <v>2.9530000000000003</v>
      </c>
      <c r="L10" s="634"/>
      <c r="M10" s="635"/>
      <c r="N10" s="635"/>
      <c r="O10" s="635"/>
      <c r="P10" s="635"/>
      <c r="Q10" s="636"/>
      <c r="R10" s="1310"/>
      <c r="S10" s="515" t="s">
        <v>21691</v>
      </c>
      <c r="U10" s="685"/>
      <c r="W10" s="1275"/>
      <c r="X10" s="355">
        <f>IF( SUM( Z10:AK10 ) = 0, 0, $Z$9 )</f>
        <v>0</v>
      </c>
      <c r="Y10" s="176"/>
      <c r="Z10" s="356">
        <f t="shared" ref="Z10:AD11" si="0" xml:space="preserve"> IF( ISNUMBER(F10), 0, 1 )</f>
        <v>0</v>
      </c>
      <c r="AA10" s="356">
        <f t="shared" si="0"/>
        <v>0</v>
      </c>
      <c r="AB10" s="356">
        <f t="shared" si="0"/>
        <v>0</v>
      </c>
      <c r="AC10" s="356">
        <f t="shared" si="0"/>
        <v>0</v>
      </c>
      <c r="AD10" s="356">
        <f t="shared" si="0"/>
        <v>0</v>
      </c>
      <c r="AE10" s="211"/>
      <c r="AF10" s="211"/>
      <c r="AG10" s="211"/>
      <c r="AH10" s="211"/>
      <c r="AI10" s="211"/>
      <c r="AJ10" s="211"/>
      <c r="AK10" s="211"/>
      <c r="AL10" s="176"/>
      <c r="AN10" s="237" t="s">
        <v>21689</v>
      </c>
      <c r="AO10" s="514" t="s">
        <v>21690</v>
      </c>
      <c r="AP10" s="644" t="s">
        <v>21692</v>
      </c>
      <c r="AQ10" s="644" t="s">
        <v>21693</v>
      </c>
      <c r="AR10" s="644" t="s">
        <v>21694</v>
      </c>
      <c r="AS10" s="644" t="s">
        <v>21695</v>
      </c>
      <c r="AT10" s="644" t="s">
        <v>21696</v>
      </c>
      <c r="AU10" s="644" t="s">
        <v>21697</v>
      </c>
      <c r="AV10" s="634"/>
      <c r="AW10" s="635"/>
      <c r="AX10" s="635"/>
      <c r="AY10" s="635"/>
      <c r="AZ10" s="635"/>
      <c r="BA10" s="636"/>
    </row>
    <row r="11" spans="2:53" s="30" customFormat="1" ht="32.25" customHeight="1" thickBot="1">
      <c r="B11" s="637" t="s">
        <v>21689</v>
      </c>
      <c r="C11" s="1424" t="s">
        <v>21698</v>
      </c>
      <c r="D11" s="220" t="s">
        <v>813</v>
      </c>
      <c r="E11" s="220">
        <v>3</v>
      </c>
      <c r="F11" s="1850">
        <v>0.436</v>
      </c>
      <c r="G11" s="1850">
        <v>0</v>
      </c>
      <c r="H11" s="1850">
        <v>0</v>
      </c>
      <c r="I11" s="1850">
        <v>0</v>
      </c>
      <c r="J11" s="1850">
        <v>0</v>
      </c>
      <c r="K11" s="333">
        <f t="shared" ref="K11:K28" si="1">IFERROR(SUM(F11:J11), 0)</f>
        <v>0.436</v>
      </c>
      <c r="L11" s="627"/>
      <c r="M11" s="628"/>
      <c r="N11" s="628"/>
      <c r="O11" s="628"/>
      <c r="P11" s="628"/>
      <c r="Q11" s="638"/>
      <c r="R11" s="1310"/>
      <c r="S11" s="516" t="s">
        <v>21699</v>
      </c>
      <c r="U11" s="685"/>
      <c r="W11" s="1275"/>
      <c r="X11" s="355">
        <f>IF( SUM( Z11:AK11 ) = 0, 0, $Z$9 )</f>
        <v>0</v>
      </c>
      <c r="Y11" s="176"/>
      <c r="Z11" s="356">
        <f t="shared" si="0"/>
        <v>0</v>
      </c>
      <c r="AA11" s="356">
        <f t="shared" si="0"/>
        <v>0</v>
      </c>
      <c r="AB11" s="356">
        <f t="shared" si="0"/>
        <v>0</v>
      </c>
      <c r="AC11" s="356">
        <f t="shared" si="0"/>
        <v>0</v>
      </c>
      <c r="AD11" s="356">
        <f t="shared" si="0"/>
        <v>0</v>
      </c>
      <c r="AE11" s="211"/>
      <c r="AF11" s="211"/>
      <c r="AG11" s="211"/>
      <c r="AH11" s="211"/>
      <c r="AI11" s="211"/>
      <c r="AJ11" s="211"/>
      <c r="AK11" s="211"/>
      <c r="AL11" s="176"/>
      <c r="AN11" s="1423" t="s">
        <v>21689</v>
      </c>
      <c r="AO11" s="1424" t="s">
        <v>21698</v>
      </c>
      <c r="AP11" s="631" t="s">
        <v>21700</v>
      </c>
      <c r="AQ11" s="631" t="s">
        <v>21701</v>
      </c>
      <c r="AR11" s="631" t="s">
        <v>21702</v>
      </c>
      <c r="AS11" s="631" t="s">
        <v>21703</v>
      </c>
      <c r="AT11" s="631" t="s">
        <v>21704</v>
      </c>
      <c r="AU11" s="631" t="s">
        <v>21705</v>
      </c>
      <c r="AV11" s="627"/>
      <c r="AW11" s="628"/>
      <c r="AX11" s="628"/>
      <c r="AY11" s="628"/>
      <c r="AZ11" s="628"/>
      <c r="BA11" s="638"/>
    </row>
    <row r="12" spans="2:53" s="30" customFormat="1" ht="32.25" customHeight="1" thickBot="1">
      <c r="B12" s="637" t="s">
        <v>21689</v>
      </c>
      <c r="C12" s="1424" t="s">
        <v>21706</v>
      </c>
      <c r="D12" s="220" t="s">
        <v>813</v>
      </c>
      <c r="E12" s="220">
        <v>3</v>
      </c>
      <c r="F12" s="333">
        <f>IFERROR(SUM(F10:F11), 0)</f>
        <v>2.31</v>
      </c>
      <c r="G12" s="333">
        <f t="shared" ref="G12:J12" si="2">IFERROR(SUM(G10:G11), 0)</f>
        <v>0</v>
      </c>
      <c r="H12" s="333">
        <f t="shared" si="2"/>
        <v>0</v>
      </c>
      <c r="I12" s="333">
        <f t="shared" si="2"/>
        <v>0</v>
      </c>
      <c r="J12" s="333">
        <f t="shared" si="2"/>
        <v>1.079</v>
      </c>
      <c r="K12" s="333">
        <f t="shared" si="1"/>
        <v>3.3890000000000002</v>
      </c>
      <c r="L12" s="627"/>
      <c r="M12" s="628"/>
      <c r="N12" s="628"/>
      <c r="O12" s="628"/>
      <c r="P12" s="628"/>
      <c r="Q12" s="638"/>
      <c r="R12" s="1310"/>
      <c r="S12" s="516" t="s">
        <v>21707</v>
      </c>
      <c r="U12" s="685"/>
      <c r="W12" s="1275"/>
      <c r="X12" s="355"/>
      <c r="Y12" s="176"/>
      <c r="Z12" s="211"/>
      <c r="AA12" s="211"/>
      <c r="AB12" s="211"/>
      <c r="AC12" s="211"/>
      <c r="AD12" s="211"/>
      <c r="AE12" s="211"/>
      <c r="AF12" s="211"/>
      <c r="AG12" s="211"/>
      <c r="AH12" s="211"/>
      <c r="AI12" s="211"/>
      <c r="AJ12" s="211"/>
      <c r="AK12" s="211"/>
      <c r="AL12" s="176"/>
      <c r="AN12" s="1423" t="s">
        <v>21689</v>
      </c>
      <c r="AO12" s="1424" t="s">
        <v>21706</v>
      </c>
      <c r="AP12" s="631" t="s">
        <v>21708</v>
      </c>
      <c r="AQ12" s="631" t="s">
        <v>21709</v>
      </c>
      <c r="AR12" s="631" t="s">
        <v>21710</v>
      </c>
      <c r="AS12" s="631" t="s">
        <v>21711</v>
      </c>
      <c r="AT12" s="631" t="s">
        <v>21712</v>
      </c>
      <c r="AU12" s="631" t="s">
        <v>21713</v>
      </c>
      <c r="AV12" s="627"/>
      <c r="AW12" s="628"/>
      <c r="AX12" s="628"/>
      <c r="AY12" s="628"/>
      <c r="AZ12" s="628"/>
      <c r="BA12" s="638"/>
    </row>
    <row r="13" spans="2:53" s="30" customFormat="1" ht="32.25" customHeight="1" thickBot="1">
      <c r="B13" s="637" t="s">
        <v>21714</v>
      </c>
      <c r="C13" s="1424" t="s">
        <v>21690</v>
      </c>
      <c r="D13" s="220" t="s">
        <v>813</v>
      </c>
      <c r="E13" s="220">
        <v>3</v>
      </c>
      <c r="F13" s="1850">
        <v>9.0440000000000005</v>
      </c>
      <c r="G13" s="1850">
        <v>0</v>
      </c>
      <c r="H13" s="1850">
        <v>0</v>
      </c>
      <c r="I13" s="1850">
        <v>0</v>
      </c>
      <c r="J13" s="1850">
        <v>0</v>
      </c>
      <c r="K13" s="333">
        <f t="shared" si="1"/>
        <v>9.0440000000000005</v>
      </c>
      <c r="L13" s="629"/>
      <c r="M13" s="629"/>
      <c r="N13" s="629"/>
      <c r="O13" s="629"/>
      <c r="P13" s="629"/>
      <c r="Q13" s="639"/>
      <c r="R13" s="1310"/>
      <c r="S13" s="516" t="s">
        <v>21715</v>
      </c>
      <c r="U13" s="685"/>
      <c r="W13" s="1275"/>
      <c r="X13" s="355">
        <f>IF( SUM( Z13:AK13 ) = 0, 0, $Z$9 )</f>
        <v>0</v>
      </c>
      <c r="Y13" s="176"/>
      <c r="Z13" s="356">
        <f t="shared" ref="Z13:AD14" si="3" xml:space="preserve"> IF( ISNUMBER(F13), 0, 1 )</f>
        <v>0</v>
      </c>
      <c r="AA13" s="356">
        <f t="shared" si="3"/>
        <v>0</v>
      </c>
      <c r="AB13" s="356">
        <f t="shared" si="3"/>
        <v>0</v>
      </c>
      <c r="AC13" s="356">
        <f t="shared" si="3"/>
        <v>0</v>
      </c>
      <c r="AD13" s="356">
        <f t="shared" si="3"/>
        <v>0</v>
      </c>
      <c r="AE13" s="211"/>
      <c r="AF13" s="211"/>
      <c r="AG13" s="211"/>
      <c r="AH13" s="211"/>
      <c r="AI13" s="211"/>
      <c r="AJ13" s="211"/>
      <c r="AK13" s="211"/>
      <c r="AL13" s="176"/>
      <c r="AN13" s="1423" t="s">
        <v>21714</v>
      </c>
      <c r="AO13" s="1424" t="s">
        <v>21690</v>
      </c>
      <c r="AP13" s="631" t="s">
        <v>21716</v>
      </c>
      <c r="AQ13" s="631" t="s">
        <v>21717</v>
      </c>
      <c r="AR13" s="631" t="s">
        <v>21718</v>
      </c>
      <c r="AS13" s="631" t="s">
        <v>21719</v>
      </c>
      <c r="AT13" s="631" t="s">
        <v>21720</v>
      </c>
      <c r="AU13" s="631" t="s">
        <v>21721</v>
      </c>
      <c r="AV13" s="629"/>
      <c r="AW13" s="629"/>
      <c r="AX13" s="629"/>
      <c r="AY13" s="629"/>
      <c r="AZ13" s="629"/>
      <c r="BA13" s="639"/>
    </row>
    <row r="14" spans="2:53" s="30" customFormat="1" ht="32.25" customHeight="1" thickBot="1">
      <c r="B14" s="637" t="s">
        <v>21714</v>
      </c>
      <c r="C14" s="1424" t="s">
        <v>21698</v>
      </c>
      <c r="D14" s="220" t="s">
        <v>813</v>
      </c>
      <c r="E14" s="220">
        <v>3</v>
      </c>
      <c r="F14" s="1850">
        <v>0</v>
      </c>
      <c r="G14" s="1850">
        <v>0</v>
      </c>
      <c r="H14" s="1850">
        <v>0</v>
      </c>
      <c r="I14" s="1850">
        <v>0</v>
      </c>
      <c r="J14" s="1850">
        <v>0</v>
      </c>
      <c r="K14" s="333">
        <f t="shared" si="1"/>
        <v>0</v>
      </c>
      <c r="L14" s="629"/>
      <c r="M14" s="629"/>
      <c r="N14" s="629"/>
      <c r="O14" s="629"/>
      <c r="P14" s="629"/>
      <c r="Q14" s="639"/>
      <c r="R14" s="1310"/>
      <c r="S14" s="516" t="s">
        <v>21722</v>
      </c>
      <c r="U14" s="685"/>
      <c r="W14" s="1275"/>
      <c r="X14" s="355">
        <f>IF( SUM( Z14:AK14 ) = 0, 0, $Z$9 )</f>
        <v>0</v>
      </c>
      <c r="Y14" s="176"/>
      <c r="Z14" s="356">
        <f t="shared" si="3"/>
        <v>0</v>
      </c>
      <c r="AA14" s="356">
        <f t="shared" si="3"/>
        <v>0</v>
      </c>
      <c r="AB14" s="356">
        <f t="shared" si="3"/>
        <v>0</v>
      </c>
      <c r="AC14" s="356">
        <f t="shared" si="3"/>
        <v>0</v>
      </c>
      <c r="AD14" s="356">
        <f t="shared" si="3"/>
        <v>0</v>
      </c>
      <c r="AE14" s="211"/>
      <c r="AF14" s="211"/>
      <c r="AG14" s="211"/>
      <c r="AH14" s="211"/>
      <c r="AI14" s="211"/>
      <c r="AJ14" s="211"/>
      <c r="AK14" s="211"/>
      <c r="AL14" s="176"/>
      <c r="AN14" s="1423" t="s">
        <v>21714</v>
      </c>
      <c r="AO14" s="1424" t="s">
        <v>21698</v>
      </c>
      <c r="AP14" s="631" t="s">
        <v>21723</v>
      </c>
      <c r="AQ14" s="631" t="s">
        <v>21724</v>
      </c>
      <c r="AR14" s="631" t="s">
        <v>21725</v>
      </c>
      <c r="AS14" s="631" t="s">
        <v>21726</v>
      </c>
      <c r="AT14" s="631" t="s">
        <v>21727</v>
      </c>
      <c r="AU14" s="631" t="s">
        <v>21728</v>
      </c>
      <c r="AV14" s="629"/>
      <c r="AW14" s="629"/>
      <c r="AX14" s="629"/>
      <c r="AY14" s="629"/>
      <c r="AZ14" s="629"/>
      <c r="BA14" s="639"/>
    </row>
    <row r="15" spans="2:53" s="30" customFormat="1" ht="32.25" customHeight="1" thickBot="1">
      <c r="B15" s="637" t="s">
        <v>21714</v>
      </c>
      <c r="C15" s="1424" t="s">
        <v>21706</v>
      </c>
      <c r="D15" s="220" t="s">
        <v>813</v>
      </c>
      <c r="E15" s="220">
        <v>3</v>
      </c>
      <c r="F15" s="333">
        <f>IFERROR(SUM(F13:F14), 0)</f>
        <v>9.0440000000000005</v>
      </c>
      <c r="G15" s="333">
        <f t="shared" ref="G15:J15" si="4">IFERROR(SUM(G13:G14), 0)</f>
        <v>0</v>
      </c>
      <c r="H15" s="333">
        <f t="shared" si="4"/>
        <v>0</v>
      </c>
      <c r="I15" s="333">
        <f t="shared" si="4"/>
        <v>0</v>
      </c>
      <c r="J15" s="333">
        <f t="shared" si="4"/>
        <v>0</v>
      </c>
      <c r="K15" s="333">
        <f t="shared" si="1"/>
        <v>9.0440000000000005</v>
      </c>
      <c r="L15" s="629"/>
      <c r="M15" s="526"/>
      <c r="N15" s="526"/>
      <c r="O15" s="526"/>
      <c r="P15" s="526"/>
      <c r="Q15" s="640"/>
      <c r="R15" s="1310"/>
      <c r="S15" s="516" t="s">
        <v>21729</v>
      </c>
      <c r="U15" s="685"/>
      <c r="W15" s="1275"/>
      <c r="X15" s="355"/>
      <c r="Y15" s="176"/>
      <c r="Z15" s="211"/>
      <c r="AA15" s="211"/>
      <c r="AB15" s="211"/>
      <c r="AC15" s="211"/>
      <c r="AD15" s="211"/>
      <c r="AE15" s="211"/>
      <c r="AF15" s="211"/>
      <c r="AG15" s="211"/>
      <c r="AH15" s="211"/>
      <c r="AI15" s="211"/>
      <c r="AJ15" s="211"/>
      <c r="AK15" s="211"/>
      <c r="AL15" s="176"/>
      <c r="AN15" s="1423" t="s">
        <v>21714</v>
      </c>
      <c r="AO15" s="1424" t="s">
        <v>21706</v>
      </c>
      <c r="AP15" s="631" t="s">
        <v>21730</v>
      </c>
      <c r="AQ15" s="631" t="s">
        <v>21731</v>
      </c>
      <c r="AR15" s="631" t="s">
        <v>21732</v>
      </c>
      <c r="AS15" s="631" t="s">
        <v>21733</v>
      </c>
      <c r="AT15" s="631" t="s">
        <v>21734</v>
      </c>
      <c r="AU15" s="631" t="s">
        <v>21735</v>
      </c>
      <c r="AV15" s="629"/>
      <c r="AW15" s="526"/>
      <c r="AX15" s="526"/>
      <c r="AY15" s="526"/>
      <c r="AZ15" s="526"/>
      <c r="BA15" s="640"/>
    </row>
    <row r="16" spans="2:53" s="30" customFormat="1" ht="32.25" customHeight="1" thickBot="1">
      <c r="B16" s="637" t="s">
        <v>21736</v>
      </c>
      <c r="C16" s="1424" t="s">
        <v>21690</v>
      </c>
      <c r="D16" s="220" t="s">
        <v>813</v>
      </c>
      <c r="E16" s="220">
        <v>3</v>
      </c>
      <c r="F16" s="1850">
        <v>0</v>
      </c>
      <c r="G16" s="1850">
        <v>0</v>
      </c>
      <c r="H16" s="1850">
        <v>0</v>
      </c>
      <c r="I16" s="1850">
        <v>0</v>
      </c>
      <c r="J16" s="1850">
        <v>0</v>
      </c>
      <c r="K16" s="333">
        <f t="shared" si="1"/>
        <v>0</v>
      </c>
      <c r="L16" s="629"/>
      <c r="M16" s="526"/>
      <c r="N16" s="526"/>
      <c r="O16" s="526"/>
      <c r="P16" s="526"/>
      <c r="Q16" s="640"/>
      <c r="R16" s="1310"/>
      <c r="S16" s="516" t="s">
        <v>21737</v>
      </c>
      <c r="U16" s="685"/>
      <c r="W16" s="1275"/>
      <c r="X16" s="355">
        <f>IF( SUM( Z16:AK16 ) = 0, 0, $Z$9 )</f>
        <v>0</v>
      </c>
      <c r="Y16" s="176"/>
      <c r="Z16" s="356">
        <f t="shared" ref="Z16:AD17" si="5" xml:space="preserve"> IF( ISNUMBER(F16), 0, 1 )</f>
        <v>0</v>
      </c>
      <c r="AA16" s="356">
        <f t="shared" si="5"/>
        <v>0</v>
      </c>
      <c r="AB16" s="356">
        <f t="shared" si="5"/>
        <v>0</v>
      </c>
      <c r="AC16" s="356">
        <f t="shared" si="5"/>
        <v>0</v>
      </c>
      <c r="AD16" s="356">
        <f t="shared" si="5"/>
        <v>0</v>
      </c>
      <c r="AE16" s="211"/>
      <c r="AF16" s="211"/>
      <c r="AG16" s="211"/>
      <c r="AH16" s="211"/>
      <c r="AI16" s="211"/>
      <c r="AJ16" s="211"/>
      <c r="AK16" s="211"/>
      <c r="AL16" s="176"/>
      <c r="AN16" s="1423" t="s">
        <v>21736</v>
      </c>
      <c r="AO16" s="1424" t="s">
        <v>21690</v>
      </c>
      <c r="AP16" s="631" t="s">
        <v>21738</v>
      </c>
      <c r="AQ16" s="631" t="s">
        <v>21739</v>
      </c>
      <c r="AR16" s="631" t="s">
        <v>21740</v>
      </c>
      <c r="AS16" s="631" t="s">
        <v>21741</v>
      </c>
      <c r="AT16" s="631" t="s">
        <v>21742</v>
      </c>
      <c r="AU16" s="631" t="s">
        <v>21743</v>
      </c>
      <c r="AV16" s="629"/>
      <c r="AW16" s="526"/>
      <c r="AX16" s="526"/>
      <c r="AY16" s="526"/>
      <c r="AZ16" s="526"/>
      <c r="BA16" s="640"/>
    </row>
    <row r="17" spans="2:53" ht="32.25" customHeight="1" thickBot="1">
      <c r="B17" s="637" t="s">
        <v>21736</v>
      </c>
      <c r="C17" s="1424" t="s">
        <v>21698</v>
      </c>
      <c r="D17" s="220" t="s">
        <v>813</v>
      </c>
      <c r="E17" s="220">
        <v>3</v>
      </c>
      <c r="F17" s="1850">
        <v>0.01</v>
      </c>
      <c r="G17" s="1850">
        <v>0</v>
      </c>
      <c r="H17" s="1850">
        <v>0</v>
      </c>
      <c r="I17" s="1850">
        <v>0</v>
      </c>
      <c r="J17" s="1850">
        <v>0</v>
      </c>
      <c r="K17" s="333">
        <f t="shared" si="1"/>
        <v>0.01</v>
      </c>
      <c r="L17" s="630"/>
      <c r="M17" s="630"/>
      <c r="N17" s="630"/>
      <c r="O17" s="630"/>
      <c r="P17" s="630"/>
      <c r="Q17" s="640"/>
      <c r="R17" s="1310"/>
      <c r="S17" s="516" t="s">
        <v>21744</v>
      </c>
      <c r="U17" s="685"/>
      <c r="W17" s="1350"/>
      <c r="X17" s="355">
        <f>IF( SUM( Z17:AK17 ) = 0, 0, $Z$9 )</f>
        <v>0</v>
      </c>
      <c r="Y17" s="1355"/>
      <c r="Z17" s="356">
        <f t="shared" si="5"/>
        <v>0</v>
      </c>
      <c r="AA17" s="356">
        <f t="shared" si="5"/>
        <v>0</v>
      </c>
      <c r="AB17" s="356">
        <f t="shared" si="5"/>
        <v>0</v>
      </c>
      <c r="AC17" s="356">
        <f t="shared" si="5"/>
        <v>0</v>
      </c>
      <c r="AD17" s="356">
        <f t="shared" si="5"/>
        <v>0</v>
      </c>
      <c r="AE17" s="211"/>
      <c r="AF17" s="211"/>
      <c r="AG17" s="211"/>
      <c r="AH17" s="211"/>
      <c r="AI17" s="211"/>
      <c r="AJ17" s="211"/>
      <c r="AK17" s="211"/>
      <c r="AL17" s="1355"/>
      <c r="AN17" s="1423" t="s">
        <v>21736</v>
      </c>
      <c r="AO17" s="1424" t="s">
        <v>21698</v>
      </c>
      <c r="AP17" s="631" t="s">
        <v>21745</v>
      </c>
      <c r="AQ17" s="631" t="s">
        <v>21746</v>
      </c>
      <c r="AR17" s="631" t="s">
        <v>21747</v>
      </c>
      <c r="AS17" s="631" t="s">
        <v>21748</v>
      </c>
      <c r="AT17" s="631" t="s">
        <v>21749</v>
      </c>
      <c r="AU17" s="631" t="s">
        <v>21750</v>
      </c>
      <c r="AV17" s="630"/>
      <c r="AW17" s="630"/>
      <c r="AX17" s="630"/>
      <c r="AY17" s="630"/>
      <c r="AZ17" s="630"/>
      <c r="BA17" s="640"/>
    </row>
    <row r="18" spans="2:53" ht="32.25" customHeight="1" thickBot="1">
      <c r="B18" s="637" t="s">
        <v>21736</v>
      </c>
      <c r="C18" s="1424" t="s">
        <v>21706</v>
      </c>
      <c r="D18" s="220" t="s">
        <v>813</v>
      </c>
      <c r="E18" s="220">
        <v>3</v>
      </c>
      <c r="F18" s="333">
        <f>IFERROR(SUM(F16:F17), 0)</f>
        <v>0.01</v>
      </c>
      <c r="G18" s="333">
        <f t="shared" ref="G18:I18" si="6">IFERROR(SUM(G16:G17), 0)</f>
        <v>0</v>
      </c>
      <c r="H18" s="333">
        <f t="shared" si="6"/>
        <v>0</v>
      </c>
      <c r="I18" s="333">
        <f t="shared" si="6"/>
        <v>0</v>
      </c>
      <c r="J18" s="333">
        <f>IFERROR(SUM(J16:J17), 0)</f>
        <v>0</v>
      </c>
      <c r="K18" s="333">
        <f t="shared" si="1"/>
        <v>0.01</v>
      </c>
      <c r="L18" s="629"/>
      <c r="M18" s="630"/>
      <c r="N18" s="630"/>
      <c r="O18" s="630"/>
      <c r="P18" s="630"/>
      <c r="Q18" s="640"/>
      <c r="R18" s="1310"/>
      <c r="S18" s="516" t="s">
        <v>21751</v>
      </c>
      <c r="U18" s="685"/>
      <c r="W18" s="1350"/>
      <c r="X18" s="355"/>
      <c r="Y18" s="1355"/>
      <c r="Z18" s="211"/>
      <c r="AA18" s="211"/>
      <c r="AB18" s="211"/>
      <c r="AC18" s="211"/>
      <c r="AD18" s="211"/>
      <c r="AE18" s="211"/>
      <c r="AF18" s="211"/>
      <c r="AG18" s="211"/>
      <c r="AH18" s="211"/>
      <c r="AI18" s="211"/>
      <c r="AJ18" s="211"/>
      <c r="AK18" s="211"/>
      <c r="AL18" s="1355"/>
      <c r="AN18" s="1423" t="s">
        <v>21736</v>
      </c>
      <c r="AO18" s="1424" t="s">
        <v>21706</v>
      </c>
      <c r="AP18" s="631" t="s">
        <v>21752</v>
      </c>
      <c r="AQ18" s="631" t="s">
        <v>21753</v>
      </c>
      <c r="AR18" s="631" t="s">
        <v>21754</v>
      </c>
      <c r="AS18" s="631" t="s">
        <v>21755</v>
      </c>
      <c r="AT18" s="631" t="s">
        <v>21756</v>
      </c>
      <c r="AU18" s="631" t="s">
        <v>21757</v>
      </c>
      <c r="AV18" s="629"/>
      <c r="AW18" s="630"/>
      <c r="AX18" s="630"/>
      <c r="AY18" s="630"/>
      <c r="AZ18" s="630"/>
      <c r="BA18" s="640"/>
    </row>
    <row r="19" spans="2:53" ht="32.25" customHeight="1" thickBot="1">
      <c r="B19" s="637" t="s">
        <v>21758</v>
      </c>
      <c r="C19" s="1424" t="s">
        <v>21690</v>
      </c>
      <c r="D19" s="220" t="s">
        <v>813</v>
      </c>
      <c r="E19" s="220">
        <v>3</v>
      </c>
      <c r="F19" s="1850">
        <v>0</v>
      </c>
      <c r="G19" s="1850">
        <v>0</v>
      </c>
      <c r="H19" s="1850">
        <v>0</v>
      </c>
      <c r="I19" s="1850">
        <v>0</v>
      </c>
      <c r="J19" s="1850">
        <v>0</v>
      </c>
      <c r="K19" s="333">
        <f t="shared" si="1"/>
        <v>0</v>
      </c>
      <c r="L19" s="629"/>
      <c r="M19" s="630"/>
      <c r="N19" s="630"/>
      <c r="O19" s="630"/>
      <c r="P19" s="630"/>
      <c r="Q19" s="640"/>
      <c r="R19" s="1310"/>
      <c r="S19" s="516" t="s">
        <v>21759</v>
      </c>
      <c r="U19" s="685"/>
      <c r="W19" s="1350"/>
      <c r="X19" s="355">
        <f>IF( SUM( Z19:AK19 ) = 0, 0, $Z$9 )</f>
        <v>0</v>
      </c>
      <c r="Y19" s="1355"/>
      <c r="Z19" s="356">
        <f t="shared" ref="Z19:AD20" si="7" xml:space="preserve"> IF( ISNUMBER(F19), 0, 1 )</f>
        <v>0</v>
      </c>
      <c r="AA19" s="356">
        <f t="shared" si="7"/>
        <v>0</v>
      </c>
      <c r="AB19" s="356">
        <f t="shared" si="7"/>
        <v>0</v>
      </c>
      <c r="AC19" s="356">
        <f t="shared" si="7"/>
        <v>0</v>
      </c>
      <c r="AD19" s="356">
        <f t="shared" si="7"/>
        <v>0</v>
      </c>
      <c r="AE19" s="211"/>
      <c r="AF19" s="211"/>
      <c r="AG19" s="211"/>
      <c r="AH19" s="211"/>
      <c r="AI19" s="211"/>
      <c r="AJ19" s="211"/>
      <c r="AK19" s="211"/>
      <c r="AL19" s="1355"/>
      <c r="AN19" s="1423" t="s">
        <v>21758</v>
      </c>
      <c r="AO19" s="1424" t="s">
        <v>21690</v>
      </c>
      <c r="AP19" s="631" t="s">
        <v>21760</v>
      </c>
      <c r="AQ19" s="631" t="s">
        <v>21761</v>
      </c>
      <c r="AR19" s="631" t="s">
        <v>21762</v>
      </c>
      <c r="AS19" s="631" t="s">
        <v>21763</v>
      </c>
      <c r="AT19" s="631" t="s">
        <v>21764</v>
      </c>
      <c r="AU19" s="631" t="s">
        <v>21765</v>
      </c>
      <c r="AV19" s="629"/>
      <c r="AW19" s="630"/>
      <c r="AX19" s="630"/>
      <c r="AY19" s="630"/>
      <c r="AZ19" s="630"/>
      <c r="BA19" s="640"/>
    </row>
    <row r="20" spans="2:53" ht="32.25" customHeight="1" thickBot="1">
      <c r="B20" s="637" t="s">
        <v>21758</v>
      </c>
      <c r="C20" s="1424" t="s">
        <v>21698</v>
      </c>
      <c r="D20" s="220" t="s">
        <v>813</v>
      </c>
      <c r="E20" s="220">
        <v>3</v>
      </c>
      <c r="F20" s="1850">
        <v>0</v>
      </c>
      <c r="G20" s="1850">
        <v>0</v>
      </c>
      <c r="H20" s="1850">
        <v>0</v>
      </c>
      <c r="I20" s="1850">
        <v>0</v>
      </c>
      <c r="J20" s="1850">
        <v>0</v>
      </c>
      <c r="K20" s="333">
        <f t="shared" si="1"/>
        <v>0</v>
      </c>
      <c r="L20" s="629"/>
      <c r="M20" s="630"/>
      <c r="N20" s="630"/>
      <c r="O20" s="630"/>
      <c r="P20" s="630"/>
      <c r="Q20" s="640"/>
      <c r="R20" s="1310"/>
      <c r="S20" s="516" t="s">
        <v>21766</v>
      </c>
      <c r="U20" s="685"/>
      <c r="W20" s="1350"/>
      <c r="X20" s="355">
        <f>IF( SUM( Z20:AK20 ) = 0, 0, $Z$9 )</f>
        <v>0</v>
      </c>
      <c r="Y20" s="1355"/>
      <c r="Z20" s="356">
        <f t="shared" si="7"/>
        <v>0</v>
      </c>
      <c r="AA20" s="356">
        <f t="shared" si="7"/>
        <v>0</v>
      </c>
      <c r="AB20" s="356">
        <f t="shared" si="7"/>
        <v>0</v>
      </c>
      <c r="AC20" s="356">
        <f t="shared" si="7"/>
        <v>0</v>
      </c>
      <c r="AD20" s="356">
        <f t="shared" si="7"/>
        <v>0</v>
      </c>
      <c r="AE20" s="211"/>
      <c r="AF20" s="211"/>
      <c r="AG20" s="211"/>
      <c r="AH20" s="211"/>
      <c r="AI20" s="211"/>
      <c r="AJ20" s="211"/>
      <c r="AK20" s="211"/>
      <c r="AL20" s="1355"/>
      <c r="AN20" s="1423" t="s">
        <v>21758</v>
      </c>
      <c r="AO20" s="1424" t="s">
        <v>21698</v>
      </c>
      <c r="AP20" s="631" t="s">
        <v>21767</v>
      </c>
      <c r="AQ20" s="631" t="s">
        <v>21768</v>
      </c>
      <c r="AR20" s="631" t="s">
        <v>21769</v>
      </c>
      <c r="AS20" s="631" t="s">
        <v>21770</v>
      </c>
      <c r="AT20" s="631" t="s">
        <v>21771</v>
      </c>
      <c r="AU20" s="631" t="s">
        <v>21772</v>
      </c>
      <c r="AV20" s="629"/>
      <c r="AW20" s="630"/>
      <c r="AX20" s="630"/>
      <c r="AY20" s="630"/>
      <c r="AZ20" s="630"/>
      <c r="BA20" s="640"/>
    </row>
    <row r="21" spans="2:53" ht="32.25" customHeight="1" thickBot="1">
      <c r="B21" s="637" t="s">
        <v>21758</v>
      </c>
      <c r="C21" s="1424" t="s">
        <v>21706</v>
      </c>
      <c r="D21" s="220" t="s">
        <v>813</v>
      </c>
      <c r="E21" s="220">
        <v>3</v>
      </c>
      <c r="F21" s="333">
        <f>IFERROR(SUM(F19:F20), 0)</f>
        <v>0</v>
      </c>
      <c r="G21" s="333">
        <f>IFERROR(SUM(G19:G20), 0)</f>
        <v>0</v>
      </c>
      <c r="H21" s="333">
        <f>IFERROR(SUM(H19:H20), 0)</f>
        <v>0</v>
      </c>
      <c r="I21" s="333">
        <f>IFERROR(SUM(I19:I20), 0)</f>
        <v>0</v>
      </c>
      <c r="J21" s="333">
        <f>IFERROR(SUM(J19:J20), 0)</f>
        <v>0</v>
      </c>
      <c r="K21" s="333">
        <f t="shared" si="1"/>
        <v>0</v>
      </c>
      <c r="L21" s="1379"/>
      <c r="M21" s="1379"/>
      <c r="N21" s="1379"/>
      <c r="O21" s="1379"/>
      <c r="P21" s="1379"/>
      <c r="Q21" s="1380"/>
      <c r="R21" s="1310"/>
      <c r="S21" s="516" t="s">
        <v>21773</v>
      </c>
      <c r="U21" s="685"/>
      <c r="W21" s="1350"/>
      <c r="X21" s="355"/>
      <c r="Y21" s="1355"/>
      <c r="Z21" s="211"/>
      <c r="AA21" s="211"/>
      <c r="AB21" s="211"/>
      <c r="AC21" s="211"/>
      <c r="AD21" s="211"/>
      <c r="AE21" s="211"/>
      <c r="AF21" s="211"/>
      <c r="AG21" s="211"/>
      <c r="AH21" s="211"/>
      <c r="AI21" s="211"/>
      <c r="AJ21" s="211"/>
      <c r="AK21" s="211"/>
      <c r="AL21" s="1355"/>
      <c r="AN21" s="1423" t="s">
        <v>21758</v>
      </c>
      <c r="AO21" s="1424" t="s">
        <v>21706</v>
      </c>
      <c r="AP21" s="631" t="s">
        <v>21774</v>
      </c>
      <c r="AQ21" s="631" t="s">
        <v>21775</v>
      </c>
      <c r="AR21" s="631" t="s">
        <v>21776</v>
      </c>
      <c r="AS21" s="631" t="s">
        <v>21777</v>
      </c>
      <c r="AT21" s="631" t="s">
        <v>21778</v>
      </c>
      <c r="AU21" s="631" t="s">
        <v>21779</v>
      </c>
      <c r="AV21" s="1379"/>
      <c r="AW21" s="1379"/>
      <c r="AX21" s="1379"/>
      <c r="AY21" s="1379"/>
      <c r="AZ21" s="1379"/>
      <c r="BA21" s="1380"/>
    </row>
    <row r="22" spans="2:53" ht="32.25" customHeight="1" thickBot="1">
      <c r="B22" s="637" t="s">
        <v>21780</v>
      </c>
      <c r="C22" s="1424" t="s">
        <v>21690</v>
      </c>
      <c r="D22" s="220" t="s">
        <v>813</v>
      </c>
      <c r="E22" s="220">
        <v>3</v>
      </c>
      <c r="F22" s="1850">
        <v>6.8000000000000005E-2</v>
      </c>
      <c r="G22" s="1850">
        <v>0</v>
      </c>
      <c r="H22" s="1850">
        <v>0</v>
      </c>
      <c r="I22" s="1850">
        <v>0.4</v>
      </c>
      <c r="J22" s="1850">
        <v>7.3999999999999996E-2</v>
      </c>
      <c r="K22" s="333">
        <f t="shared" si="1"/>
        <v>0.54200000000000004</v>
      </c>
      <c r="L22" s="1379"/>
      <c r="M22" s="1379"/>
      <c r="N22" s="1379"/>
      <c r="O22" s="1379"/>
      <c r="P22" s="1379"/>
      <c r="Q22" s="1380"/>
      <c r="R22" s="1310"/>
      <c r="S22" s="516" t="s">
        <v>21781</v>
      </c>
      <c r="U22" s="685"/>
      <c r="W22" s="1350"/>
      <c r="X22" s="355">
        <f>IF( SUM( Z22:AK22 ) = 0, 0, $Z$9 )</f>
        <v>0</v>
      </c>
      <c r="Y22" s="1355"/>
      <c r="Z22" s="356">
        <f t="shared" ref="Z22:AD23" si="8" xml:space="preserve"> IF( ISNUMBER(F22), 0, 1 )</f>
        <v>0</v>
      </c>
      <c r="AA22" s="356">
        <f t="shared" si="8"/>
        <v>0</v>
      </c>
      <c r="AB22" s="356">
        <f t="shared" si="8"/>
        <v>0</v>
      </c>
      <c r="AC22" s="356">
        <f t="shared" si="8"/>
        <v>0</v>
      </c>
      <c r="AD22" s="356">
        <f t="shared" si="8"/>
        <v>0</v>
      </c>
      <c r="AE22" s="211"/>
      <c r="AF22" s="211"/>
      <c r="AG22" s="211"/>
      <c r="AH22" s="211"/>
      <c r="AI22" s="211"/>
      <c r="AJ22" s="211"/>
      <c r="AK22" s="211"/>
      <c r="AL22" s="1355"/>
      <c r="AN22" s="1423" t="s">
        <v>21780</v>
      </c>
      <c r="AO22" s="1424" t="s">
        <v>21690</v>
      </c>
      <c r="AP22" s="631" t="s">
        <v>21782</v>
      </c>
      <c r="AQ22" s="631" t="s">
        <v>21783</v>
      </c>
      <c r="AR22" s="631" t="s">
        <v>21784</v>
      </c>
      <c r="AS22" s="631" t="s">
        <v>21785</v>
      </c>
      <c r="AT22" s="631" t="s">
        <v>21786</v>
      </c>
      <c r="AU22" s="631" t="s">
        <v>21787</v>
      </c>
      <c r="AV22" s="1379"/>
      <c r="AW22" s="1379"/>
      <c r="AX22" s="1379"/>
      <c r="AY22" s="1379"/>
      <c r="AZ22" s="1379"/>
      <c r="BA22" s="1380"/>
    </row>
    <row r="23" spans="2:53" ht="32.25" customHeight="1" thickBot="1">
      <c r="B23" s="637" t="s">
        <v>21780</v>
      </c>
      <c r="C23" s="1424" t="s">
        <v>21698</v>
      </c>
      <c r="D23" s="220" t="s">
        <v>813</v>
      </c>
      <c r="E23" s="220">
        <v>3</v>
      </c>
      <c r="F23" s="1850">
        <v>1.4999999999999999E-2</v>
      </c>
      <c r="G23" s="1850">
        <v>0</v>
      </c>
      <c r="H23" s="1850">
        <v>0</v>
      </c>
      <c r="I23" s="1850">
        <v>0</v>
      </c>
      <c r="J23" s="1850">
        <v>0</v>
      </c>
      <c r="K23" s="333">
        <f t="shared" si="1"/>
        <v>1.4999999999999999E-2</v>
      </c>
      <c r="L23" s="629"/>
      <c r="M23" s="630"/>
      <c r="N23" s="630"/>
      <c r="O23" s="630"/>
      <c r="P23" s="630"/>
      <c r="Q23" s="640"/>
      <c r="R23" s="1310"/>
      <c r="S23" s="516" t="s">
        <v>21788</v>
      </c>
      <c r="U23" s="685"/>
      <c r="W23" s="1350"/>
      <c r="X23" s="355">
        <f>IF( SUM( Z23:AK23 ) = 0, 0, $Z$9 )</f>
        <v>0</v>
      </c>
      <c r="Y23" s="1355"/>
      <c r="Z23" s="356">
        <f t="shared" si="8"/>
        <v>0</v>
      </c>
      <c r="AA23" s="356">
        <f t="shared" si="8"/>
        <v>0</v>
      </c>
      <c r="AB23" s="356">
        <f t="shared" si="8"/>
        <v>0</v>
      </c>
      <c r="AC23" s="356">
        <f t="shared" si="8"/>
        <v>0</v>
      </c>
      <c r="AD23" s="356">
        <f t="shared" si="8"/>
        <v>0</v>
      </c>
      <c r="AE23" s="211"/>
      <c r="AF23" s="211"/>
      <c r="AG23" s="211"/>
      <c r="AH23" s="211"/>
      <c r="AI23" s="211"/>
      <c r="AJ23" s="211"/>
      <c r="AK23" s="211"/>
      <c r="AL23" s="1355"/>
      <c r="AN23" s="1423" t="s">
        <v>21780</v>
      </c>
      <c r="AO23" s="1424" t="s">
        <v>21698</v>
      </c>
      <c r="AP23" s="631" t="s">
        <v>21789</v>
      </c>
      <c r="AQ23" s="631" t="s">
        <v>21790</v>
      </c>
      <c r="AR23" s="631" t="s">
        <v>21791</v>
      </c>
      <c r="AS23" s="631" t="s">
        <v>21792</v>
      </c>
      <c r="AT23" s="631" t="s">
        <v>21793</v>
      </c>
      <c r="AU23" s="631" t="s">
        <v>21794</v>
      </c>
      <c r="AV23" s="629"/>
      <c r="AW23" s="630"/>
      <c r="AX23" s="630"/>
      <c r="AY23" s="630"/>
      <c r="AZ23" s="630"/>
      <c r="BA23" s="640"/>
    </row>
    <row r="24" spans="2:53" ht="32.25" customHeight="1" thickBot="1">
      <c r="B24" s="637" t="s">
        <v>21780</v>
      </c>
      <c r="C24" s="1424" t="s">
        <v>21706</v>
      </c>
      <c r="D24" s="220" t="s">
        <v>813</v>
      </c>
      <c r="E24" s="220">
        <v>3</v>
      </c>
      <c r="F24" s="333">
        <f>IFERROR(SUM(F22:F23), 0)</f>
        <v>8.3000000000000004E-2</v>
      </c>
      <c r="G24" s="333">
        <f>IFERROR(SUM(G22:G23), 0)</f>
        <v>0</v>
      </c>
      <c r="H24" s="333">
        <f>IFERROR(SUM(H22:H23), 0)</f>
        <v>0</v>
      </c>
      <c r="I24" s="333">
        <f>IFERROR(SUM(I22:I23), 0)</f>
        <v>0.4</v>
      </c>
      <c r="J24" s="333">
        <f>IFERROR(SUM(J22:J23), 0)</f>
        <v>7.3999999999999996E-2</v>
      </c>
      <c r="K24" s="333">
        <f t="shared" si="1"/>
        <v>0.55700000000000005</v>
      </c>
      <c r="L24" s="629"/>
      <c r="M24" s="630"/>
      <c r="N24" s="630"/>
      <c r="O24" s="630"/>
      <c r="P24" s="630"/>
      <c r="Q24" s="640"/>
      <c r="R24" s="1310"/>
      <c r="S24" s="516" t="s">
        <v>21795</v>
      </c>
      <c r="U24" s="685"/>
      <c r="W24" s="1350"/>
      <c r="X24" s="355"/>
      <c r="Y24" s="1355"/>
      <c r="Z24" s="211"/>
      <c r="AA24" s="211"/>
      <c r="AB24" s="211"/>
      <c r="AC24" s="211"/>
      <c r="AD24" s="211"/>
      <c r="AE24" s="211"/>
      <c r="AF24" s="211"/>
      <c r="AG24" s="211"/>
      <c r="AH24" s="211"/>
      <c r="AI24" s="211"/>
      <c r="AJ24" s="211"/>
      <c r="AK24" s="211"/>
      <c r="AL24" s="1355"/>
      <c r="AN24" s="1423" t="s">
        <v>21780</v>
      </c>
      <c r="AO24" s="1424" t="s">
        <v>21706</v>
      </c>
      <c r="AP24" s="631" t="s">
        <v>21796</v>
      </c>
      <c r="AQ24" s="631" t="s">
        <v>21797</v>
      </c>
      <c r="AR24" s="631" t="s">
        <v>21798</v>
      </c>
      <c r="AS24" s="631" t="s">
        <v>21799</v>
      </c>
      <c r="AT24" s="631" t="s">
        <v>21800</v>
      </c>
      <c r="AU24" s="631" t="s">
        <v>21801</v>
      </c>
      <c r="AV24" s="629"/>
      <c r="AW24" s="630"/>
      <c r="AX24" s="630"/>
      <c r="AY24" s="630"/>
      <c r="AZ24" s="630"/>
      <c r="BA24" s="640"/>
    </row>
    <row r="25" spans="2:53" ht="32.25" customHeight="1" thickBot="1">
      <c r="B25" s="637" t="s">
        <v>21802</v>
      </c>
      <c r="C25" s="1424" t="s">
        <v>21690</v>
      </c>
      <c r="D25" s="220" t="s">
        <v>813</v>
      </c>
      <c r="E25" s="220">
        <v>3</v>
      </c>
      <c r="F25" s="1850">
        <v>0</v>
      </c>
      <c r="G25" s="1850">
        <v>0</v>
      </c>
      <c r="H25" s="1850">
        <v>0</v>
      </c>
      <c r="I25" s="1850">
        <v>0</v>
      </c>
      <c r="J25" s="1850">
        <v>0</v>
      </c>
      <c r="K25" s="333">
        <f t="shared" si="1"/>
        <v>0</v>
      </c>
      <c r="L25" s="629"/>
      <c r="M25" s="630"/>
      <c r="N25" s="630"/>
      <c r="O25" s="630"/>
      <c r="P25" s="630"/>
      <c r="Q25" s="640"/>
      <c r="R25" s="1310"/>
      <c r="S25" s="516" t="s">
        <v>21803</v>
      </c>
      <c r="U25" s="685"/>
      <c r="W25" s="1350"/>
      <c r="X25" s="355">
        <f>IF( SUM( Z25:AK25 ) = 0, 0, $Z$9 )</f>
        <v>0</v>
      </c>
      <c r="Y25" s="1355"/>
      <c r="Z25" s="356">
        <f t="shared" ref="Z25:AD26" si="9" xml:space="preserve"> IF( ISNUMBER(F25), 0, 1 )</f>
        <v>0</v>
      </c>
      <c r="AA25" s="356">
        <f t="shared" si="9"/>
        <v>0</v>
      </c>
      <c r="AB25" s="356">
        <f t="shared" si="9"/>
        <v>0</v>
      </c>
      <c r="AC25" s="356">
        <f t="shared" si="9"/>
        <v>0</v>
      </c>
      <c r="AD25" s="356">
        <f t="shared" si="9"/>
        <v>0</v>
      </c>
      <c r="AE25" s="211"/>
      <c r="AF25" s="211"/>
      <c r="AG25" s="211"/>
      <c r="AH25" s="211"/>
      <c r="AI25" s="211"/>
      <c r="AJ25" s="211"/>
      <c r="AK25" s="211"/>
      <c r="AL25" s="1355"/>
      <c r="AN25" s="1423" t="s">
        <v>21802</v>
      </c>
      <c r="AO25" s="1424" t="s">
        <v>21690</v>
      </c>
      <c r="AP25" s="631" t="s">
        <v>21804</v>
      </c>
      <c r="AQ25" s="631" t="s">
        <v>21805</v>
      </c>
      <c r="AR25" s="631" t="s">
        <v>21806</v>
      </c>
      <c r="AS25" s="631" t="s">
        <v>21807</v>
      </c>
      <c r="AT25" s="631" t="s">
        <v>21808</v>
      </c>
      <c r="AU25" s="631" t="s">
        <v>21809</v>
      </c>
      <c r="AV25" s="629"/>
      <c r="AW25" s="630"/>
      <c r="AX25" s="630"/>
      <c r="AY25" s="630"/>
      <c r="AZ25" s="630"/>
      <c r="BA25" s="640"/>
    </row>
    <row r="26" spans="2:53" ht="32.25" customHeight="1" thickBot="1">
      <c r="B26" s="637" t="s">
        <v>21802</v>
      </c>
      <c r="C26" s="1424" t="s">
        <v>21698</v>
      </c>
      <c r="D26" s="220" t="s">
        <v>813</v>
      </c>
      <c r="E26" s="220">
        <v>3</v>
      </c>
      <c r="F26" s="1850">
        <v>0</v>
      </c>
      <c r="G26" s="1850">
        <v>0</v>
      </c>
      <c r="H26" s="1850">
        <v>0</v>
      </c>
      <c r="I26" s="1850">
        <v>0</v>
      </c>
      <c r="J26" s="1850">
        <v>0</v>
      </c>
      <c r="K26" s="333">
        <f t="shared" si="1"/>
        <v>0</v>
      </c>
      <c r="L26" s="629"/>
      <c r="M26" s="630"/>
      <c r="N26" s="630"/>
      <c r="O26" s="630"/>
      <c r="P26" s="630"/>
      <c r="Q26" s="640"/>
      <c r="R26" s="1310"/>
      <c r="S26" s="516" t="s">
        <v>21810</v>
      </c>
      <c r="U26" s="685"/>
      <c r="W26" s="1350"/>
      <c r="X26" s="355">
        <f>IF( SUM( Z26:AK26 ) = 0, 0, $Z$9 )</f>
        <v>0</v>
      </c>
      <c r="Y26" s="1355"/>
      <c r="Z26" s="356">
        <f t="shared" si="9"/>
        <v>0</v>
      </c>
      <c r="AA26" s="356">
        <f t="shared" si="9"/>
        <v>0</v>
      </c>
      <c r="AB26" s="356">
        <f t="shared" si="9"/>
        <v>0</v>
      </c>
      <c r="AC26" s="356">
        <f t="shared" si="9"/>
        <v>0</v>
      </c>
      <c r="AD26" s="356">
        <f t="shared" si="9"/>
        <v>0</v>
      </c>
      <c r="AE26" s="211"/>
      <c r="AF26" s="211"/>
      <c r="AG26" s="211"/>
      <c r="AH26" s="211"/>
      <c r="AI26" s="211"/>
      <c r="AJ26" s="211"/>
      <c r="AK26" s="211"/>
      <c r="AL26" s="1355"/>
      <c r="AN26" s="1423" t="s">
        <v>21802</v>
      </c>
      <c r="AO26" s="1424" t="s">
        <v>21698</v>
      </c>
      <c r="AP26" s="631" t="s">
        <v>21811</v>
      </c>
      <c r="AQ26" s="631" t="s">
        <v>21812</v>
      </c>
      <c r="AR26" s="631" t="s">
        <v>21813</v>
      </c>
      <c r="AS26" s="631" t="s">
        <v>21814</v>
      </c>
      <c r="AT26" s="631" t="s">
        <v>21815</v>
      </c>
      <c r="AU26" s="631" t="s">
        <v>21816</v>
      </c>
      <c r="AV26" s="629"/>
      <c r="AW26" s="630"/>
      <c r="AX26" s="630"/>
      <c r="AY26" s="630"/>
      <c r="AZ26" s="630"/>
      <c r="BA26" s="640"/>
    </row>
    <row r="27" spans="2:53" ht="32.25" customHeight="1" thickBot="1">
      <c r="B27" s="637" t="s">
        <v>21802</v>
      </c>
      <c r="C27" s="1424" t="s">
        <v>21706</v>
      </c>
      <c r="D27" s="220" t="s">
        <v>813</v>
      </c>
      <c r="E27" s="220">
        <v>3</v>
      </c>
      <c r="F27" s="333">
        <f>IFERROR(SUM(F25:F26), 0)</f>
        <v>0</v>
      </c>
      <c r="G27" s="333">
        <f>IFERROR(SUM(G25:G26), 0)</f>
        <v>0</v>
      </c>
      <c r="H27" s="333">
        <f>IFERROR(SUM(H25:H26), 0)</f>
        <v>0</v>
      </c>
      <c r="I27" s="333">
        <f>IFERROR(SUM(I25:I26), 0)</f>
        <v>0</v>
      </c>
      <c r="J27" s="333">
        <f>IFERROR(SUM(J25:J26), 0)</f>
        <v>0</v>
      </c>
      <c r="K27" s="333">
        <f t="shared" si="1"/>
        <v>0</v>
      </c>
      <c r="L27" s="629"/>
      <c r="M27" s="630"/>
      <c r="N27" s="630"/>
      <c r="O27" s="630"/>
      <c r="P27" s="630"/>
      <c r="Q27" s="640"/>
      <c r="R27" s="1310"/>
      <c r="S27" s="516" t="s">
        <v>21817</v>
      </c>
      <c r="U27" s="685"/>
      <c r="W27" s="1350"/>
      <c r="X27" s="355">
        <f>IF( SUM( Z27:AC27 ) = 0, 0, $Z$9 )</f>
        <v>0</v>
      </c>
      <c r="Y27" s="1355"/>
      <c r="Z27" s="211"/>
      <c r="AA27" s="211"/>
      <c r="AB27" s="211"/>
      <c r="AC27" s="211"/>
      <c r="AD27" s="211"/>
      <c r="AE27" s="211"/>
      <c r="AF27" s="211"/>
      <c r="AG27" s="211"/>
      <c r="AH27" s="211"/>
      <c r="AI27" s="211"/>
      <c r="AJ27" s="211"/>
      <c r="AK27" s="211"/>
      <c r="AL27" s="1355"/>
      <c r="AN27" s="1423" t="s">
        <v>21802</v>
      </c>
      <c r="AO27" s="1424" t="s">
        <v>21706</v>
      </c>
      <c r="AP27" s="631" t="s">
        <v>21818</v>
      </c>
      <c r="AQ27" s="631" t="s">
        <v>21819</v>
      </c>
      <c r="AR27" s="631" t="s">
        <v>21820</v>
      </c>
      <c r="AS27" s="631" t="s">
        <v>21821</v>
      </c>
      <c r="AT27" s="631" t="s">
        <v>21822</v>
      </c>
      <c r="AU27" s="631" t="s">
        <v>21823</v>
      </c>
      <c r="AV27" s="629"/>
      <c r="AW27" s="630"/>
      <c r="AX27" s="630"/>
      <c r="AY27" s="630"/>
      <c r="AZ27" s="630"/>
      <c r="BA27" s="640"/>
    </row>
    <row r="28" spans="2:53" ht="32.25" customHeight="1" thickBot="1">
      <c r="B28" s="655" t="s">
        <v>21824</v>
      </c>
      <c r="C28" s="1432" t="s">
        <v>21706</v>
      </c>
      <c r="D28" s="227" t="s">
        <v>813</v>
      </c>
      <c r="E28" s="227">
        <v>3</v>
      </c>
      <c r="F28" s="234">
        <f>IFERROR(SUM(F12,F15,F18,F21,F24,F27), 0)</f>
        <v>11.447000000000001</v>
      </c>
      <c r="G28" s="234">
        <f t="shared" ref="G28:J28" si="10">IFERROR(SUM(G12,G15,G18,G21,G24,G27), 0)</f>
        <v>0</v>
      </c>
      <c r="H28" s="234">
        <f t="shared" si="10"/>
        <v>0</v>
      </c>
      <c r="I28" s="234">
        <f t="shared" si="10"/>
        <v>0.4</v>
      </c>
      <c r="J28" s="234">
        <f t="shared" si="10"/>
        <v>1.153</v>
      </c>
      <c r="K28" s="234">
        <f t="shared" si="1"/>
        <v>13.000000000000002</v>
      </c>
      <c r="L28" s="641"/>
      <c r="M28" s="642"/>
      <c r="N28" s="642"/>
      <c r="O28" s="642"/>
      <c r="P28" s="642"/>
      <c r="Q28" s="643"/>
      <c r="R28" s="1310"/>
      <c r="S28" s="517" t="s">
        <v>21825</v>
      </c>
      <c r="U28" s="685"/>
      <c r="W28" s="1350"/>
      <c r="X28" s="355">
        <f>IF( SUM( Z28:AC28 ) = 0, 0, $Z$9 )</f>
        <v>0</v>
      </c>
      <c r="Y28" s="1355"/>
      <c r="Z28" s="211"/>
      <c r="AA28" s="211"/>
      <c r="AB28" s="211"/>
      <c r="AC28" s="211"/>
      <c r="AD28" s="211"/>
      <c r="AE28" s="211"/>
      <c r="AF28" s="211"/>
      <c r="AG28" s="211"/>
      <c r="AH28" s="211"/>
      <c r="AI28" s="211"/>
      <c r="AJ28" s="211"/>
      <c r="AK28" s="211"/>
      <c r="AL28" s="1355"/>
      <c r="AN28" s="1431" t="s">
        <v>21824</v>
      </c>
      <c r="AO28" s="1432" t="s">
        <v>21706</v>
      </c>
      <c r="AP28" s="337" t="s">
        <v>21826</v>
      </c>
      <c r="AQ28" s="337" t="s">
        <v>21827</v>
      </c>
      <c r="AR28" s="337" t="s">
        <v>21828</v>
      </c>
      <c r="AS28" s="337" t="s">
        <v>21829</v>
      </c>
      <c r="AT28" s="337" t="s">
        <v>21830</v>
      </c>
      <c r="AU28" s="337" t="s">
        <v>21831</v>
      </c>
      <c r="AV28" s="641"/>
      <c r="AW28" s="642"/>
      <c r="AX28" s="642"/>
      <c r="AY28" s="642"/>
      <c r="AZ28" s="642"/>
      <c r="BA28" s="643"/>
    </row>
    <row r="29" spans="2:53" ht="14.25" customHeight="1" thickBot="1">
      <c r="B29" s="626"/>
      <c r="C29" s="30"/>
      <c r="D29" s="30"/>
      <c r="E29" s="30"/>
      <c r="F29" s="30"/>
      <c r="G29" s="30"/>
      <c r="H29" s="30"/>
      <c r="I29" s="30"/>
      <c r="J29" s="30"/>
      <c r="K29" s="30"/>
      <c r="L29" s="30"/>
      <c r="M29" s="52"/>
      <c r="N29" s="52"/>
      <c r="O29" s="52"/>
      <c r="P29" s="52"/>
      <c r="Q29" s="1851"/>
      <c r="R29" s="1310"/>
      <c r="S29" s="1310"/>
      <c r="W29" s="1350"/>
      <c r="X29" s="355"/>
      <c r="Y29" s="1355"/>
      <c r="Z29" s="211"/>
      <c r="AA29" s="211"/>
      <c r="AB29" s="211"/>
      <c r="AC29" s="211"/>
      <c r="AD29" s="211"/>
      <c r="AE29" s="211"/>
      <c r="AF29" s="211"/>
      <c r="AG29" s="211"/>
      <c r="AH29" s="211"/>
      <c r="AI29" s="211"/>
      <c r="AJ29" s="211"/>
      <c r="AK29" s="211"/>
      <c r="AL29" s="1355"/>
      <c r="AN29" s="626"/>
      <c r="AO29" s="30"/>
      <c r="AP29" s="30"/>
      <c r="AQ29" s="30"/>
      <c r="AR29" s="30"/>
      <c r="AS29" s="30"/>
      <c r="AT29" s="30"/>
      <c r="AU29" s="30"/>
      <c r="AV29" s="30"/>
      <c r="AW29" s="52"/>
      <c r="AX29" s="52"/>
      <c r="AY29" s="52"/>
      <c r="AZ29" s="52"/>
      <c r="BA29" s="1851"/>
    </row>
    <row r="30" spans="2:53" ht="20.25" customHeight="1" thickBot="1">
      <c r="B30" s="632" t="s">
        <v>21832</v>
      </c>
      <c r="C30" s="30"/>
      <c r="D30" s="30"/>
      <c r="E30" s="30"/>
      <c r="F30" s="30"/>
      <c r="G30" s="30"/>
      <c r="H30" s="30"/>
      <c r="I30" s="30"/>
      <c r="J30" s="30"/>
      <c r="K30" s="30"/>
      <c r="L30" s="30"/>
      <c r="M30" s="52"/>
      <c r="N30" s="52"/>
      <c r="O30" s="52"/>
      <c r="P30" s="52"/>
      <c r="Q30" s="1851"/>
      <c r="R30" s="1310"/>
      <c r="S30" s="1310"/>
      <c r="W30" s="1350"/>
      <c r="X30" s="355"/>
      <c r="Y30" s="1355"/>
      <c r="Z30" s="211"/>
      <c r="AA30" s="211"/>
      <c r="AB30" s="211"/>
      <c r="AC30" s="211"/>
      <c r="AD30" s="211"/>
      <c r="AE30" s="211"/>
      <c r="AF30" s="211"/>
      <c r="AG30" s="211"/>
      <c r="AH30" s="211"/>
      <c r="AI30" s="211"/>
      <c r="AJ30" s="211"/>
      <c r="AK30" s="211"/>
      <c r="AL30" s="1355"/>
      <c r="AN30" s="223" t="s">
        <v>21832</v>
      </c>
      <c r="AO30" s="30"/>
      <c r="AP30" s="30"/>
      <c r="AQ30" s="30"/>
      <c r="AR30" s="30"/>
      <c r="AS30" s="30"/>
      <c r="AT30" s="30"/>
      <c r="AU30" s="30"/>
      <c r="AV30" s="30"/>
      <c r="AW30" s="52"/>
      <c r="AX30" s="52"/>
      <c r="AY30" s="52"/>
      <c r="AZ30" s="52"/>
      <c r="BA30" s="1851"/>
    </row>
    <row r="31" spans="2:53" ht="32.25" customHeight="1" thickBot="1">
      <c r="B31" s="633" t="s">
        <v>21833</v>
      </c>
      <c r="C31" s="514" t="s">
        <v>21690</v>
      </c>
      <c r="D31" s="224" t="s">
        <v>813</v>
      </c>
      <c r="E31" s="224">
        <v>3</v>
      </c>
      <c r="F31" s="1850">
        <v>0.45200000000000001</v>
      </c>
      <c r="G31" s="1850">
        <v>0</v>
      </c>
      <c r="H31" s="1850">
        <v>0</v>
      </c>
      <c r="I31" s="1850">
        <v>0.46899999999999997</v>
      </c>
      <c r="J31" s="1850">
        <v>-5.1999999999999998E-2</v>
      </c>
      <c r="K31" s="334">
        <f>IFERROR(SUM(F31:J31), 0)</f>
        <v>0.86899999999999999</v>
      </c>
      <c r="L31" s="645"/>
      <c r="M31" s="645"/>
      <c r="N31" s="645"/>
      <c r="O31" s="645"/>
      <c r="P31" s="645"/>
      <c r="Q31" s="646"/>
      <c r="R31" s="1310"/>
      <c r="S31" s="515" t="s">
        <v>21834</v>
      </c>
      <c r="U31" s="685"/>
      <c r="W31" s="1350"/>
      <c r="X31" s="355">
        <f>IF( SUM( Z31:AK31 ) = 0, 0, $Z$9 )</f>
        <v>0</v>
      </c>
      <c r="Y31" s="1355"/>
      <c r="Z31" s="356">
        <f t="shared" ref="Z31:AD32" si="11" xml:space="preserve"> IF( ISNUMBER(F31), 0, 1 )</f>
        <v>0</v>
      </c>
      <c r="AA31" s="356">
        <f t="shared" si="11"/>
        <v>0</v>
      </c>
      <c r="AB31" s="356">
        <f t="shared" si="11"/>
        <v>0</v>
      </c>
      <c r="AC31" s="356">
        <f t="shared" si="11"/>
        <v>0</v>
      </c>
      <c r="AD31" s="356">
        <f t="shared" si="11"/>
        <v>0</v>
      </c>
      <c r="AE31" s="211"/>
      <c r="AF31" s="211"/>
      <c r="AG31" s="211"/>
      <c r="AH31" s="211"/>
      <c r="AI31" s="211"/>
      <c r="AJ31" s="211"/>
      <c r="AK31" s="211"/>
      <c r="AL31" s="1355"/>
      <c r="AN31" s="237" t="s">
        <v>21833</v>
      </c>
      <c r="AO31" s="514" t="s">
        <v>21690</v>
      </c>
      <c r="AP31" s="644" t="s">
        <v>21835</v>
      </c>
      <c r="AQ31" s="644" t="s">
        <v>21836</v>
      </c>
      <c r="AR31" s="644" t="s">
        <v>21837</v>
      </c>
      <c r="AS31" s="644" t="s">
        <v>21838</v>
      </c>
      <c r="AT31" s="644" t="s">
        <v>21839</v>
      </c>
      <c r="AU31" s="644" t="s">
        <v>21840</v>
      </c>
      <c r="AV31" s="645"/>
      <c r="AW31" s="645"/>
      <c r="AX31" s="645"/>
      <c r="AY31" s="645"/>
      <c r="AZ31" s="645"/>
      <c r="BA31" s="646"/>
    </row>
    <row r="32" spans="2:53" ht="32.25" customHeight="1" thickBot="1">
      <c r="B32" s="637" t="s">
        <v>21833</v>
      </c>
      <c r="C32" s="1424" t="s">
        <v>21698</v>
      </c>
      <c r="D32" s="220" t="s">
        <v>813</v>
      </c>
      <c r="E32" s="220">
        <v>3</v>
      </c>
      <c r="F32" s="1850">
        <v>0.5</v>
      </c>
      <c r="G32" s="1850">
        <v>0.122</v>
      </c>
      <c r="H32" s="1850">
        <v>0.122</v>
      </c>
      <c r="I32" s="1850">
        <v>0</v>
      </c>
      <c r="J32" s="1850">
        <v>0</v>
      </c>
      <c r="K32" s="333">
        <f t="shared" ref="K32:K49" si="12">IFERROR(SUM(F32:J32), 0)</f>
        <v>0.74399999999999999</v>
      </c>
      <c r="L32" s="630"/>
      <c r="M32" s="630"/>
      <c r="N32" s="630"/>
      <c r="O32" s="630"/>
      <c r="P32" s="630"/>
      <c r="Q32" s="640"/>
      <c r="R32" s="1310"/>
      <c r="S32" s="516" t="s">
        <v>21841</v>
      </c>
      <c r="U32" s="685"/>
      <c r="W32" s="1350"/>
      <c r="X32" s="355">
        <f>IF( SUM( Z32:AK32 ) = 0, 0, $Z$9 )</f>
        <v>0</v>
      </c>
      <c r="Y32" s="1355"/>
      <c r="Z32" s="356">
        <f t="shared" si="11"/>
        <v>0</v>
      </c>
      <c r="AA32" s="356">
        <f t="shared" si="11"/>
        <v>0</v>
      </c>
      <c r="AB32" s="356">
        <f t="shared" si="11"/>
        <v>0</v>
      </c>
      <c r="AC32" s="356">
        <f t="shared" si="11"/>
        <v>0</v>
      </c>
      <c r="AD32" s="356">
        <f t="shared" si="11"/>
        <v>0</v>
      </c>
      <c r="AE32" s="211"/>
      <c r="AF32" s="211"/>
      <c r="AG32" s="211"/>
      <c r="AH32" s="211"/>
      <c r="AI32" s="211"/>
      <c r="AJ32" s="211"/>
      <c r="AK32" s="211"/>
      <c r="AL32" s="1355"/>
      <c r="AN32" s="1423" t="s">
        <v>21833</v>
      </c>
      <c r="AO32" s="1424" t="s">
        <v>21698</v>
      </c>
      <c r="AP32" s="631" t="s">
        <v>21842</v>
      </c>
      <c r="AQ32" s="631" t="s">
        <v>21843</v>
      </c>
      <c r="AR32" s="631" t="s">
        <v>21844</v>
      </c>
      <c r="AS32" s="631" t="s">
        <v>21845</v>
      </c>
      <c r="AT32" s="631" t="s">
        <v>21846</v>
      </c>
      <c r="AU32" s="631" t="s">
        <v>21847</v>
      </c>
      <c r="AV32" s="630"/>
      <c r="AW32" s="630"/>
      <c r="AX32" s="630"/>
      <c r="AY32" s="630"/>
      <c r="AZ32" s="630"/>
      <c r="BA32" s="640"/>
    </row>
    <row r="33" spans="2:53" ht="32.25" customHeight="1" thickBot="1">
      <c r="B33" s="637" t="s">
        <v>21833</v>
      </c>
      <c r="C33" s="1424" t="s">
        <v>21706</v>
      </c>
      <c r="D33" s="220" t="s">
        <v>813</v>
      </c>
      <c r="E33" s="220">
        <v>3</v>
      </c>
      <c r="F33" s="333">
        <f>IFERROR(SUM(F31:F32), 0)</f>
        <v>0.95199999999999996</v>
      </c>
      <c r="G33" s="333">
        <f t="shared" ref="G33:J33" si="13">IFERROR(SUM(G31:G32), 0)</f>
        <v>0.122</v>
      </c>
      <c r="H33" s="333">
        <f t="shared" si="13"/>
        <v>0.122</v>
      </c>
      <c r="I33" s="333">
        <f t="shared" si="13"/>
        <v>0.46899999999999997</v>
      </c>
      <c r="J33" s="333">
        <f t="shared" si="13"/>
        <v>-5.1999999999999998E-2</v>
      </c>
      <c r="K33" s="333">
        <f>IFERROR(SUM(F33:J33), 0)</f>
        <v>1.6129999999999995</v>
      </c>
      <c r="L33" s="629"/>
      <c r="M33" s="630"/>
      <c r="N33" s="630"/>
      <c r="O33" s="630"/>
      <c r="P33" s="630"/>
      <c r="Q33" s="640"/>
      <c r="R33" s="1310"/>
      <c r="S33" s="516" t="s">
        <v>21848</v>
      </c>
      <c r="U33" s="685"/>
      <c r="W33" s="1350"/>
      <c r="X33" s="355"/>
      <c r="Y33" s="1355"/>
      <c r="Z33" s="211"/>
      <c r="AA33" s="211"/>
      <c r="AB33" s="211"/>
      <c r="AC33" s="211"/>
      <c r="AD33" s="211"/>
      <c r="AE33" s="211"/>
      <c r="AF33" s="211"/>
      <c r="AG33" s="211"/>
      <c r="AH33" s="211"/>
      <c r="AI33" s="211"/>
      <c r="AJ33" s="211"/>
      <c r="AK33" s="211"/>
      <c r="AL33" s="1355"/>
      <c r="AN33" s="1423" t="s">
        <v>21833</v>
      </c>
      <c r="AO33" s="1424" t="s">
        <v>21706</v>
      </c>
      <c r="AP33" s="631" t="s">
        <v>21849</v>
      </c>
      <c r="AQ33" s="631" t="s">
        <v>21850</v>
      </c>
      <c r="AR33" s="631" t="s">
        <v>21851</v>
      </c>
      <c r="AS33" s="631" t="s">
        <v>21852</v>
      </c>
      <c r="AT33" s="631" t="s">
        <v>21853</v>
      </c>
      <c r="AU33" s="631" t="s">
        <v>21854</v>
      </c>
      <c r="AV33" s="629"/>
      <c r="AW33" s="630"/>
      <c r="AX33" s="630"/>
      <c r="AY33" s="630"/>
      <c r="AZ33" s="630"/>
      <c r="BA33" s="640"/>
    </row>
    <row r="34" spans="2:53" ht="32.25" customHeight="1" thickBot="1">
      <c r="B34" s="637" t="s">
        <v>21855</v>
      </c>
      <c r="C34" s="1424" t="s">
        <v>21690</v>
      </c>
      <c r="D34" s="220" t="s">
        <v>813</v>
      </c>
      <c r="E34" s="220">
        <v>3</v>
      </c>
      <c r="F34" s="1850">
        <v>8.9999999999999993E-3</v>
      </c>
      <c r="G34" s="1850">
        <v>1.2E-2</v>
      </c>
      <c r="H34" s="1850">
        <v>0</v>
      </c>
      <c r="I34" s="1850">
        <v>0</v>
      </c>
      <c r="J34" s="1850">
        <v>9.3379999999999992</v>
      </c>
      <c r="K34" s="333">
        <f t="shared" si="12"/>
        <v>9.359</v>
      </c>
      <c r="L34" s="630"/>
      <c r="M34" s="630"/>
      <c r="N34" s="630"/>
      <c r="O34" s="630"/>
      <c r="P34" s="630"/>
      <c r="Q34" s="640"/>
      <c r="R34" s="1310"/>
      <c r="S34" s="516" t="s">
        <v>21856</v>
      </c>
      <c r="U34" s="685"/>
      <c r="W34" s="1350"/>
      <c r="X34" s="355">
        <f>IF( SUM( Z34:AK34 ) = 0, 0, $Z$9 )</f>
        <v>0</v>
      </c>
      <c r="Y34" s="1355"/>
      <c r="Z34" s="356">
        <f t="shared" ref="Z34:AD35" si="14" xml:space="preserve"> IF( ISNUMBER(F34), 0, 1 )</f>
        <v>0</v>
      </c>
      <c r="AA34" s="356">
        <f t="shared" si="14"/>
        <v>0</v>
      </c>
      <c r="AB34" s="356">
        <f t="shared" si="14"/>
        <v>0</v>
      </c>
      <c r="AC34" s="356">
        <f t="shared" si="14"/>
        <v>0</v>
      </c>
      <c r="AD34" s="356">
        <f t="shared" si="14"/>
        <v>0</v>
      </c>
      <c r="AE34" s="211"/>
      <c r="AF34" s="211"/>
      <c r="AG34" s="211"/>
      <c r="AH34" s="211"/>
      <c r="AI34" s="211"/>
      <c r="AJ34" s="211"/>
      <c r="AK34" s="211"/>
      <c r="AL34" s="1355"/>
      <c r="AN34" s="1423" t="s">
        <v>21855</v>
      </c>
      <c r="AO34" s="1424" t="s">
        <v>21690</v>
      </c>
      <c r="AP34" s="631" t="s">
        <v>21857</v>
      </c>
      <c r="AQ34" s="631" t="s">
        <v>21858</v>
      </c>
      <c r="AR34" s="631" t="s">
        <v>21859</v>
      </c>
      <c r="AS34" s="631" t="s">
        <v>21860</v>
      </c>
      <c r="AT34" s="631" t="s">
        <v>21861</v>
      </c>
      <c r="AU34" s="631" t="s">
        <v>21862</v>
      </c>
      <c r="AV34" s="630"/>
      <c r="AW34" s="630"/>
      <c r="AX34" s="630"/>
      <c r="AY34" s="630"/>
      <c r="AZ34" s="630"/>
      <c r="BA34" s="640"/>
    </row>
    <row r="35" spans="2:53" ht="32.25" customHeight="1" thickBot="1">
      <c r="B35" s="637" t="s">
        <v>21855</v>
      </c>
      <c r="C35" s="1424" t="s">
        <v>21698</v>
      </c>
      <c r="D35" s="220" t="s">
        <v>813</v>
      </c>
      <c r="E35" s="220">
        <v>3</v>
      </c>
      <c r="F35" s="1850">
        <v>0</v>
      </c>
      <c r="G35" s="1850">
        <v>0</v>
      </c>
      <c r="H35" s="1850">
        <v>0</v>
      </c>
      <c r="I35" s="1850">
        <v>0.50900000000000001</v>
      </c>
      <c r="J35" s="1850">
        <v>1.4350000000000001</v>
      </c>
      <c r="K35" s="333">
        <f t="shared" si="12"/>
        <v>1.944</v>
      </c>
      <c r="L35" s="630"/>
      <c r="M35" s="630"/>
      <c r="N35" s="630"/>
      <c r="O35" s="630"/>
      <c r="P35" s="630"/>
      <c r="Q35" s="640"/>
      <c r="R35" s="1310"/>
      <c r="S35" s="516" t="s">
        <v>21863</v>
      </c>
      <c r="U35" s="685"/>
      <c r="W35" s="1350"/>
      <c r="X35" s="355">
        <f>IF( SUM( Z35:AK35 ) = 0, 0, $Z$9 )</f>
        <v>0</v>
      </c>
      <c r="Y35" s="1355"/>
      <c r="Z35" s="356">
        <f t="shared" si="14"/>
        <v>0</v>
      </c>
      <c r="AA35" s="356">
        <f t="shared" si="14"/>
        <v>0</v>
      </c>
      <c r="AB35" s="356">
        <f t="shared" si="14"/>
        <v>0</v>
      </c>
      <c r="AC35" s="356">
        <f t="shared" si="14"/>
        <v>0</v>
      </c>
      <c r="AD35" s="356">
        <f t="shared" si="14"/>
        <v>0</v>
      </c>
      <c r="AE35" s="211"/>
      <c r="AF35" s="211"/>
      <c r="AG35" s="211"/>
      <c r="AH35" s="211"/>
      <c r="AI35" s="211"/>
      <c r="AJ35" s="211"/>
      <c r="AK35" s="211"/>
      <c r="AL35" s="1355"/>
      <c r="AN35" s="1423" t="s">
        <v>21855</v>
      </c>
      <c r="AO35" s="1424" t="s">
        <v>21698</v>
      </c>
      <c r="AP35" s="631" t="s">
        <v>21864</v>
      </c>
      <c r="AQ35" s="631" t="s">
        <v>21865</v>
      </c>
      <c r="AR35" s="631" t="s">
        <v>21866</v>
      </c>
      <c r="AS35" s="631" t="s">
        <v>21867</v>
      </c>
      <c r="AT35" s="631" t="s">
        <v>21868</v>
      </c>
      <c r="AU35" s="631" t="s">
        <v>21869</v>
      </c>
      <c r="AV35" s="630"/>
      <c r="AW35" s="630"/>
      <c r="AX35" s="630"/>
      <c r="AY35" s="630"/>
      <c r="AZ35" s="630"/>
      <c r="BA35" s="640"/>
    </row>
    <row r="36" spans="2:53" ht="32.25" customHeight="1" thickBot="1">
      <c r="B36" s="637" t="s">
        <v>21855</v>
      </c>
      <c r="C36" s="1424" t="s">
        <v>21706</v>
      </c>
      <c r="D36" s="220" t="s">
        <v>813</v>
      </c>
      <c r="E36" s="220">
        <v>3</v>
      </c>
      <c r="F36" s="333">
        <f>IFERROR(SUM(F34:F35), 0)</f>
        <v>8.9999999999999993E-3</v>
      </c>
      <c r="G36" s="333">
        <f t="shared" ref="G36:J36" si="15">IFERROR(SUM(G34:G35), 0)</f>
        <v>1.2E-2</v>
      </c>
      <c r="H36" s="333">
        <f t="shared" si="15"/>
        <v>0</v>
      </c>
      <c r="I36" s="333">
        <f t="shared" si="15"/>
        <v>0.50900000000000001</v>
      </c>
      <c r="J36" s="333">
        <f t="shared" si="15"/>
        <v>10.773</v>
      </c>
      <c r="K36" s="333">
        <f t="shared" si="12"/>
        <v>11.302999999999999</v>
      </c>
      <c r="L36" s="630"/>
      <c r="M36" s="630"/>
      <c r="N36" s="630"/>
      <c r="O36" s="630"/>
      <c r="P36" s="630"/>
      <c r="Q36" s="640"/>
      <c r="R36" s="1310"/>
      <c r="S36" s="516" t="s">
        <v>21870</v>
      </c>
      <c r="U36" s="685"/>
      <c r="W36" s="1350"/>
      <c r="X36" s="355"/>
      <c r="Y36" s="1355"/>
      <c r="Z36" s="211"/>
      <c r="AA36" s="211"/>
      <c r="AB36" s="211"/>
      <c r="AC36" s="211"/>
      <c r="AD36" s="211"/>
      <c r="AE36" s="211"/>
      <c r="AF36" s="211"/>
      <c r="AG36" s="211"/>
      <c r="AH36" s="211"/>
      <c r="AI36" s="211"/>
      <c r="AJ36" s="211"/>
      <c r="AK36" s="211"/>
      <c r="AL36" s="1355"/>
      <c r="AN36" s="1423" t="s">
        <v>21855</v>
      </c>
      <c r="AO36" s="1424" t="s">
        <v>21706</v>
      </c>
      <c r="AP36" s="631" t="s">
        <v>21871</v>
      </c>
      <c r="AQ36" s="631" t="s">
        <v>21872</v>
      </c>
      <c r="AR36" s="631" t="s">
        <v>21873</v>
      </c>
      <c r="AS36" s="631" t="s">
        <v>21874</v>
      </c>
      <c r="AT36" s="631" t="s">
        <v>21875</v>
      </c>
      <c r="AU36" s="631" t="s">
        <v>21876</v>
      </c>
      <c r="AV36" s="630"/>
      <c r="AW36" s="630"/>
      <c r="AX36" s="630"/>
      <c r="AY36" s="630"/>
      <c r="AZ36" s="630"/>
      <c r="BA36" s="640"/>
    </row>
    <row r="37" spans="2:53" ht="32.25" customHeight="1" thickBot="1">
      <c r="B37" s="637" t="s">
        <v>21877</v>
      </c>
      <c r="C37" s="1424" t="s">
        <v>21690</v>
      </c>
      <c r="D37" s="220" t="s">
        <v>813</v>
      </c>
      <c r="E37" s="220">
        <v>3</v>
      </c>
      <c r="F37" s="1850">
        <v>0</v>
      </c>
      <c r="G37" s="1850">
        <v>0</v>
      </c>
      <c r="H37" s="1850">
        <v>0</v>
      </c>
      <c r="I37" s="1850">
        <v>0</v>
      </c>
      <c r="J37" s="1850">
        <v>0</v>
      </c>
      <c r="K37" s="333">
        <f t="shared" si="12"/>
        <v>0</v>
      </c>
      <c r="L37" s="1850">
        <v>0</v>
      </c>
      <c r="M37" s="1850">
        <v>0</v>
      </c>
      <c r="N37" s="1850">
        <v>0</v>
      </c>
      <c r="O37" s="1850">
        <v>0</v>
      </c>
      <c r="P37" s="1850">
        <v>0</v>
      </c>
      <c r="Q37" s="259">
        <f>IFERROR(SUM(L37:P37), 0)</f>
        <v>0</v>
      </c>
      <c r="R37" s="1310"/>
      <c r="S37" s="516" t="s">
        <v>21878</v>
      </c>
      <c r="U37" s="685"/>
      <c r="W37" s="1350"/>
      <c r="X37" s="355">
        <f>IF( SUM( Z37:AK37 ) = 0, 0, $Z$9 )</f>
        <v>0</v>
      </c>
      <c r="Y37" s="1355"/>
      <c r="Z37" s="356">
        <f t="shared" ref="Z37:AD38" si="16" xml:space="preserve"> IF( ISNUMBER(F37), 0, 1 )</f>
        <v>0</v>
      </c>
      <c r="AA37" s="356">
        <f t="shared" si="16"/>
        <v>0</v>
      </c>
      <c r="AB37" s="356">
        <f t="shared" si="16"/>
        <v>0</v>
      </c>
      <c r="AC37" s="356">
        <f t="shared" si="16"/>
        <v>0</v>
      </c>
      <c r="AD37" s="356">
        <f t="shared" si="16"/>
        <v>0</v>
      </c>
      <c r="AE37" s="211"/>
      <c r="AF37" s="356">
        <f t="shared" ref="AF37:AJ38" si="17" xml:space="preserve"> IF( ISNUMBER(L37), 0, 1 )</f>
        <v>0</v>
      </c>
      <c r="AG37" s="356">
        <f t="shared" si="17"/>
        <v>0</v>
      </c>
      <c r="AH37" s="356">
        <f t="shared" si="17"/>
        <v>0</v>
      </c>
      <c r="AI37" s="356">
        <f t="shared" si="17"/>
        <v>0</v>
      </c>
      <c r="AJ37" s="356">
        <f t="shared" si="17"/>
        <v>0</v>
      </c>
      <c r="AK37" s="211"/>
      <c r="AL37" s="1355"/>
      <c r="AN37" s="1423" t="s">
        <v>21877</v>
      </c>
      <c r="AO37" s="1424" t="s">
        <v>21690</v>
      </c>
      <c r="AP37" s="631" t="s">
        <v>21879</v>
      </c>
      <c r="AQ37" s="631" t="s">
        <v>21880</v>
      </c>
      <c r="AR37" s="631" t="s">
        <v>21881</v>
      </c>
      <c r="AS37" s="631" t="s">
        <v>21882</v>
      </c>
      <c r="AT37" s="631" t="s">
        <v>21883</v>
      </c>
      <c r="AU37" s="631" t="s">
        <v>21884</v>
      </c>
      <c r="AV37" s="266" t="s">
        <v>21885</v>
      </c>
      <c r="AW37" s="266" t="s">
        <v>21886</v>
      </c>
      <c r="AX37" s="266" t="s">
        <v>21887</v>
      </c>
      <c r="AY37" s="266" t="s">
        <v>21888</v>
      </c>
      <c r="AZ37" s="266" t="s">
        <v>21889</v>
      </c>
      <c r="BA37" s="269" t="s">
        <v>21890</v>
      </c>
    </row>
    <row r="38" spans="2:53" ht="32.25" customHeight="1" thickBot="1">
      <c r="B38" s="637" t="s">
        <v>21877</v>
      </c>
      <c r="C38" s="1424" t="s">
        <v>21698</v>
      </c>
      <c r="D38" s="220" t="s">
        <v>813</v>
      </c>
      <c r="E38" s="220">
        <v>3</v>
      </c>
      <c r="F38" s="1850">
        <v>0</v>
      </c>
      <c r="G38" s="1850">
        <v>0</v>
      </c>
      <c r="H38" s="1850">
        <v>0</v>
      </c>
      <c r="I38" s="1850">
        <v>0</v>
      </c>
      <c r="J38" s="1850">
        <v>0</v>
      </c>
      <c r="K38" s="333">
        <f t="shared" si="12"/>
        <v>0</v>
      </c>
      <c r="L38" s="1850">
        <v>0</v>
      </c>
      <c r="M38" s="1850">
        <v>0</v>
      </c>
      <c r="N38" s="1850">
        <v>0</v>
      </c>
      <c r="O38" s="1850">
        <v>0</v>
      </c>
      <c r="P38" s="1850">
        <v>0</v>
      </c>
      <c r="Q38" s="259">
        <f>IFERROR(SUM(L38:P38), 0)</f>
        <v>0</v>
      </c>
      <c r="R38" s="1310"/>
      <c r="S38" s="516" t="s">
        <v>21891</v>
      </c>
      <c r="U38" s="685"/>
      <c r="W38" s="1350"/>
      <c r="X38" s="355">
        <f>IF( SUM( Z38:AK38 ) = 0, 0, $Z$9 )</f>
        <v>0</v>
      </c>
      <c r="Y38" s="1355"/>
      <c r="Z38" s="356">
        <f t="shared" si="16"/>
        <v>0</v>
      </c>
      <c r="AA38" s="356">
        <f t="shared" si="16"/>
        <v>0</v>
      </c>
      <c r="AB38" s="356">
        <f t="shared" si="16"/>
        <v>0</v>
      </c>
      <c r="AC38" s="356">
        <f t="shared" si="16"/>
        <v>0</v>
      </c>
      <c r="AD38" s="356">
        <f t="shared" si="16"/>
        <v>0</v>
      </c>
      <c r="AE38" s="211"/>
      <c r="AF38" s="356">
        <f t="shared" si="17"/>
        <v>0</v>
      </c>
      <c r="AG38" s="356">
        <f t="shared" si="17"/>
        <v>0</v>
      </c>
      <c r="AH38" s="356">
        <f t="shared" si="17"/>
        <v>0</v>
      </c>
      <c r="AI38" s="356">
        <f t="shared" si="17"/>
        <v>0</v>
      </c>
      <c r="AJ38" s="356">
        <f t="shared" si="17"/>
        <v>0</v>
      </c>
      <c r="AK38" s="211"/>
      <c r="AL38" s="1355"/>
      <c r="AN38" s="1423" t="s">
        <v>21877</v>
      </c>
      <c r="AO38" s="1424" t="s">
        <v>21698</v>
      </c>
      <c r="AP38" s="631" t="s">
        <v>21892</v>
      </c>
      <c r="AQ38" s="631" t="s">
        <v>21893</v>
      </c>
      <c r="AR38" s="631" t="s">
        <v>21894</v>
      </c>
      <c r="AS38" s="631" t="s">
        <v>21895</v>
      </c>
      <c r="AT38" s="631" t="s">
        <v>21896</v>
      </c>
      <c r="AU38" s="631" t="s">
        <v>21897</v>
      </c>
      <c r="AV38" s="266" t="s">
        <v>21898</v>
      </c>
      <c r="AW38" s="266" t="s">
        <v>21899</v>
      </c>
      <c r="AX38" s="266" t="s">
        <v>21900</v>
      </c>
      <c r="AY38" s="266" t="s">
        <v>21901</v>
      </c>
      <c r="AZ38" s="266" t="s">
        <v>21902</v>
      </c>
      <c r="BA38" s="269" t="s">
        <v>21903</v>
      </c>
    </row>
    <row r="39" spans="2:53" ht="32.25" customHeight="1" thickBot="1">
      <c r="B39" s="637" t="s">
        <v>21877</v>
      </c>
      <c r="C39" s="1424" t="s">
        <v>21706</v>
      </c>
      <c r="D39" s="220" t="s">
        <v>813</v>
      </c>
      <c r="E39" s="220">
        <v>3</v>
      </c>
      <c r="F39" s="333">
        <f>IFERROR(SUM(F37:F38), 0)</f>
        <v>0</v>
      </c>
      <c r="G39" s="333">
        <f>IFERROR(SUM(G37:G38), 0)</f>
        <v>0</v>
      </c>
      <c r="H39" s="333">
        <f t="shared" ref="H39:J39" si="18">IFERROR(SUM(H37:H38), 0)</f>
        <v>0</v>
      </c>
      <c r="I39" s="333">
        <f t="shared" si="18"/>
        <v>0</v>
      </c>
      <c r="J39" s="333">
        <f t="shared" si="18"/>
        <v>0</v>
      </c>
      <c r="K39" s="333">
        <f t="shared" si="12"/>
        <v>0</v>
      </c>
      <c r="L39" s="258">
        <f>IFERROR(SUM(L37:L38), 0)</f>
        <v>0</v>
      </c>
      <c r="M39" s="258">
        <f>IFERROR(SUM(M37:M38), 0)</f>
        <v>0</v>
      </c>
      <c r="N39" s="258">
        <f t="shared" ref="N39:P39" si="19">IFERROR(SUM(N37:N38), 0)</f>
        <v>0</v>
      </c>
      <c r="O39" s="258">
        <f t="shared" si="19"/>
        <v>0</v>
      </c>
      <c r="P39" s="258">
        <f t="shared" si="19"/>
        <v>0</v>
      </c>
      <c r="Q39" s="259">
        <f>IFERROR(SUM(L39:P39), 0)</f>
        <v>0</v>
      </c>
      <c r="S39" s="516" t="s">
        <v>21904</v>
      </c>
      <c r="U39" s="685"/>
      <c r="W39" s="1350"/>
      <c r="X39" s="355"/>
      <c r="Y39" s="1355"/>
      <c r="Z39" s="211"/>
      <c r="AA39" s="211"/>
      <c r="AB39" s="211"/>
      <c r="AC39" s="211"/>
      <c r="AD39" s="211"/>
      <c r="AE39" s="211"/>
      <c r="AF39" s="211"/>
      <c r="AG39" s="211"/>
      <c r="AH39" s="211"/>
      <c r="AI39" s="211"/>
      <c r="AJ39" s="211"/>
      <c r="AK39" s="211"/>
      <c r="AL39" s="1355"/>
      <c r="AN39" s="1423" t="s">
        <v>21877</v>
      </c>
      <c r="AO39" s="1424" t="s">
        <v>21706</v>
      </c>
      <c r="AP39" s="631" t="s">
        <v>21905</v>
      </c>
      <c r="AQ39" s="631" t="s">
        <v>21906</v>
      </c>
      <c r="AR39" s="631" t="s">
        <v>21907</v>
      </c>
      <c r="AS39" s="631" t="s">
        <v>21908</v>
      </c>
      <c r="AT39" s="631" t="s">
        <v>21909</v>
      </c>
      <c r="AU39" s="631" t="s">
        <v>21910</v>
      </c>
      <c r="AV39" s="266" t="s">
        <v>21911</v>
      </c>
      <c r="AW39" s="266" t="s">
        <v>21912</v>
      </c>
      <c r="AX39" s="266" t="s">
        <v>21913</v>
      </c>
      <c r="AY39" s="266" t="s">
        <v>21914</v>
      </c>
      <c r="AZ39" s="266" t="s">
        <v>21915</v>
      </c>
      <c r="BA39" s="269" t="s">
        <v>21916</v>
      </c>
    </row>
    <row r="40" spans="2:53" ht="32.25" customHeight="1" thickBot="1">
      <c r="B40" s="637" t="s">
        <v>21917</v>
      </c>
      <c r="C40" s="1424" t="s">
        <v>21690</v>
      </c>
      <c r="D40" s="220" t="s">
        <v>813</v>
      </c>
      <c r="E40" s="220">
        <v>3</v>
      </c>
      <c r="F40" s="1850">
        <v>0</v>
      </c>
      <c r="G40" s="1850">
        <v>0</v>
      </c>
      <c r="H40" s="1850">
        <v>0</v>
      </c>
      <c r="I40" s="1850">
        <v>0</v>
      </c>
      <c r="J40" s="1850">
        <v>0</v>
      </c>
      <c r="K40" s="333">
        <f t="shared" si="12"/>
        <v>0</v>
      </c>
      <c r="L40" s="629"/>
      <c r="M40" s="630"/>
      <c r="N40" s="630"/>
      <c r="O40" s="630"/>
      <c r="P40" s="630"/>
      <c r="Q40" s="647"/>
      <c r="S40" s="516" t="s">
        <v>21918</v>
      </c>
      <c r="U40" s="685"/>
      <c r="W40" s="1350"/>
      <c r="X40" s="355">
        <f>IF( SUM( Z40:AK40 ) = 0, 0, $Z$9 )</f>
        <v>0</v>
      </c>
      <c r="Y40" s="1355"/>
      <c r="Z40" s="356">
        <f t="shared" ref="Z40:AD41" si="20" xml:space="preserve"> IF( ISNUMBER(F40), 0, 1 )</f>
        <v>0</v>
      </c>
      <c r="AA40" s="356">
        <f t="shared" si="20"/>
        <v>0</v>
      </c>
      <c r="AB40" s="356">
        <f t="shared" si="20"/>
        <v>0</v>
      </c>
      <c r="AC40" s="356">
        <f t="shared" si="20"/>
        <v>0</v>
      </c>
      <c r="AD40" s="356">
        <f t="shared" si="20"/>
        <v>0</v>
      </c>
      <c r="AE40" s="211"/>
      <c r="AF40" s="211"/>
      <c r="AG40" s="211"/>
      <c r="AH40" s="211"/>
      <c r="AI40" s="211"/>
      <c r="AJ40" s="211"/>
      <c r="AK40" s="211"/>
      <c r="AL40" s="1355"/>
      <c r="AN40" s="1423" t="s">
        <v>21917</v>
      </c>
      <c r="AO40" s="1424" t="s">
        <v>21690</v>
      </c>
      <c r="AP40" s="631" t="s">
        <v>21919</v>
      </c>
      <c r="AQ40" s="631" t="s">
        <v>21920</v>
      </c>
      <c r="AR40" s="631" t="s">
        <v>21921</v>
      </c>
      <c r="AS40" s="631" t="s">
        <v>21922</v>
      </c>
      <c r="AT40" s="631" t="s">
        <v>21923</v>
      </c>
      <c r="AU40" s="631" t="s">
        <v>21924</v>
      </c>
      <c r="AV40" s="629"/>
      <c r="AW40" s="630"/>
      <c r="AX40" s="630"/>
      <c r="AY40" s="630"/>
      <c r="AZ40" s="630"/>
      <c r="BA40" s="647"/>
    </row>
    <row r="41" spans="2:53" ht="32.25" customHeight="1" thickBot="1">
      <c r="B41" s="637" t="s">
        <v>21917</v>
      </c>
      <c r="C41" s="1424" t="s">
        <v>21698</v>
      </c>
      <c r="D41" s="220" t="s">
        <v>813</v>
      </c>
      <c r="E41" s="220">
        <v>3</v>
      </c>
      <c r="F41" s="1850">
        <v>0</v>
      </c>
      <c r="G41" s="1850">
        <v>0</v>
      </c>
      <c r="H41" s="1850">
        <v>0</v>
      </c>
      <c r="I41" s="1850">
        <v>0</v>
      </c>
      <c r="J41" s="1850">
        <v>0</v>
      </c>
      <c r="K41" s="333">
        <f t="shared" si="12"/>
        <v>0</v>
      </c>
      <c r="L41" s="629"/>
      <c r="M41" s="630"/>
      <c r="N41" s="630"/>
      <c r="O41" s="630"/>
      <c r="P41" s="630"/>
      <c r="Q41" s="647"/>
      <c r="S41" s="516" t="s">
        <v>21925</v>
      </c>
      <c r="U41" s="685"/>
      <c r="W41" s="1350"/>
      <c r="X41" s="355">
        <f>IF( SUM( Z41:AK41 ) = 0, 0, $Z$9 )</f>
        <v>0</v>
      </c>
      <c r="Y41" s="1355"/>
      <c r="Z41" s="356">
        <f t="shared" si="20"/>
        <v>0</v>
      </c>
      <c r="AA41" s="356">
        <f t="shared" si="20"/>
        <v>0</v>
      </c>
      <c r="AB41" s="356">
        <f t="shared" si="20"/>
        <v>0</v>
      </c>
      <c r="AC41" s="356">
        <f t="shared" si="20"/>
        <v>0</v>
      </c>
      <c r="AD41" s="356">
        <f t="shared" si="20"/>
        <v>0</v>
      </c>
      <c r="AE41" s="211"/>
      <c r="AF41" s="211"/>
      <c r="AG41" s="211"/>
      <c r="AH41" s="211"/>
      <c r="AI41" s="211"/>
      <c r="AJ41" s="211"/>
      <c r="AK41" s="211"/>
      <c r="AL41" s="1355"/>
      <c r="AN41" s="1423" t="s">
        <v>21917</v>
      </c>
      <c r="AO41" s="1424" t="s">
        <v>21698</v>
      </c>
      <c r="AP41" s="631" t="s">
        <v>21926</v>
      </c>
      <c r="AQ41" s="631" t="s">
        <v>21927</v>
      </c>
      <c r="AR41" s="631" t="s">
        <v>21928</v>
      </c>
      <c r="AS41" s="631" t="s">
        <v>21929</v>
      </c>
      <c r="AT41" s="631" t="s">
        <v>21930</v>
      </c>
      <c r="AU41" s="631" t="s">
        <v>21931</v>
      </c>
      <c r="AV41" s="629"/>
      <c r="AW41" s="630"/>
      <c r="AX41" s="630"/>
      <c r="AY41" s="630"/>
      <c r="AZ41" s="630"/>
      <c r="BA41" s="647"/>
    </row>
    <row r="42" spans="2:53" ht="32.25" customHeight="1" thickBot="1">
      <c r="B42" s="637" t="s">
        <v>21917</v>
      </c>
      <c r="C42" s="1424" t="s">
        <v>21706</v>
      </c>
      <c r="D42" s="220" t="s">
        <v>813</v>
      </c>
      <c r="E42" s="220">
        <v>3</v>
      </c>
      <c r="F42" s="333">
        <f>IFERROR(SUM(F40:F41), 0)</f>
        <v>0</v>
      </c>
      <c r="G42" s="333">
        <f>IFERROR(SUM(G40:G41), 0)</f>
        <v>0</v>
      </c>
      <c r="H42" s="333">
        <f>IFERROR(SUM(H40:H41), 0)</f>
        <v>0</v>
      </c>
      <c r="I42" s="333">
        <f>IFERROR(SUM(I40:I41), 0)</f>
        <v>0</v>
      </c>
      <c r="J42" s="333">
        <f>IFERROR(SUM(J40:J41), 0)</f>
        <v>0</v>
      </c>
      <c r="K42" s="333">
        <f>IFERROR(SUM(F42:J42), 0)</f>
        <v>0</v>
      </c>
      <c r="L42" s="629"/>
      <c r="M42" s="630"/>
      <c r="N42" s="630"/>
      <c r="O42" s="630"/>
      <c r="P42" s="630"/>
      <c r="Q42" s="648"/>
      <c r="S42" s="516" t="s">
        <v>21932</v>
      </c>
      <c r="U42" s="685"/>
      <c r="W42" s="1350"/>
      <c r="X42" s="355"/>
      <c r="Y42" s="1355"/>
      <c r="Z42" s="211"/>
      <c r="AA42" s="211"/>
      <c r="AB42" s="211"/>
      <c r="AC42" s="211"/>
      <c r="AD42" s="211"/>
      <c r="AE42" s="211"/>
      <c r="AF42" s="211"/>
      <c r="AG42" s="211"/>
      <c r="AH42" s="211"/>
      <c r="AI42" s="211"/>
      <c r="AJ42" s="211"/>
      <c r="AK42" s="211"/>
      <c r="AL42" s="1355"/>
      <c r="AN42" s="1423" t="s">
        <v>21917</v>
      </c>
      <c r="AO42" s="1424" t="s">
        <v>21706</v>
      </c>
      <c r="AP42" s="631" t="s">
        <v>21933</v>
      </c>
      <c r="AQ42" s="631" t="s">
        <v>21934</v>
      </c>
      <c r="AR42" s="631" t="s">
        <v>21935</v>
      </c>
      <c r="AS42" s="631" t="s">
        <v>21936</v>
      </c>
      <c r="AT42" s="631" t="s">
        <v>21937</v>
      </c>
      <c r="AU42" s="631" t="s">
        <v>21938</v>
      </c>
      <c r="AV42" s="629"/>
      <c r="AW42" s="630"/>
      <c r="AX42" s="630"/>
      <c r="AY42" s="630"/>
      <c r="AZ42" s="630"/>
      <c r="BA42" s="648"/>
    </row>
    <row r="43" spans="2:53" ht="32.25" customHeight="1" thickBot="1">
      <c r="B43" s="637" t="s">
        <v>21939</v>
      </c>
      <c r="C43" s="1424" t="s">
        <v>21690</v>
      </c>
      <c r="D43" s="220" t="s">
        <v>813</v>
      </c>
      <c r="E43" s="220">
        <v>3</v>
      </c>
      <c r="F43" s="1850">
        <v>0</v>
      </c>
      <c r="G43" s="1850">
        <v>0</v>
      </c>
      <c r="H43" s="1850">
        <v>0</v>
      </c>
      <c r="I43" s="1850">
        <v>0</v>
      </c>
      <c r="J43" s="1850">
        <v>0</v>
      </c>
      <c r="K43" s="333">
        <f t="shared" si="12"/>
        <v>0</v>
      </c>
      <c r="L43" s="629"/>
      <c r="M43" s="630"/>
      <c r="N43" s="630"/>
      <c r="O43" s="630"/>
      <c r="P43" s="630"/>
      <c r="Q43" s="648"/>
      <c r="S43" s="516" t="s">
        <v>21940</v>
      </c>
      <c r="U43" s="685"/>
      <c r="W43" s="1350"/>
      <c r="X43" s="355">
        <f>IF( SUM( Z43:AK43 ) = 0, 0, $Z$9 )</f>
        <v>0</v>
      </c>
      <c r="Y43" s="1355"/>
      <c r="Z43" s="356">
        <f xml:space="preserve"> IF( ISNUMBER(F43), 0, 1 )</f>
        <v>0</v>
      </c>
      <c r="AA43" s="356">
        <f xml:space="preserve"> IF( ISNUMBER(G43), 0, 1 )</f>
        <v>0</v>
      </c>
      <c r="AB43" s="356">
        <f xml:space="preserve"> IF( ISNUMBER(H43), 0, 1 )</f>
        <v>0</v>
      </c>
      <c r="AC43" s="356">
        <f xml:space="preserve"> IF( ISNUMBER(I43), 0, 1 )</f>
        <v>0</v>
      </c>
      <c r="AD43" s="356">
        <f xml:space="preserve"> IF( ISNUMBER(J43), 0, 1 )</f>
        <v>0</v>
      </c>
      <c r="AE43" s="211"/>
      <c r="AF43" s="211"/>
      <c r="AG43" s="211"/>
      <c r="AH43" s="211"/>
      <c r="AI43" s="211"/>
      <c r="AJ43" s="211"/>
      <c r="AK43" s="211"/>
      <c r="AL43" s="1355"/>
      <c r="AN43" s="1423" t="s">
        <v>21939</v>
      </c>
      <c r="AO43" s="1424" t="s">
        <v>21690</v>
      </c>
      <c r="AP43" s="631" t="s">
        <v>21941</v>
      </c>
      <c r="AQ43" s="631" t="s">
        <v>21942</v>
      </c>
      <c r="AR43" s="631" t="s">
        <v>21943</v>
      </c>
      <c r="AS43" s="631" t="s">
        <v>21944</v>
      </c>
      <c r="AT43" s="631" t="s">
        <v>21945</v>
      </c>
      <c r="AU43" s="631" t="s">
        <v>21946</v>
      </c>
      <c r="AV43" s="629"/>
      <c r="AW43" s="630"/>
      <c r="AX43" s="630"/>
      <c r="AY43" s="630"/>
      <c r="AZ43" s="630"/>
      <c r="BA43" s="648"/>
    </row>
    <row r="44" spans="2:53" ht="32.25" customHeight="1" thickBot="1">
      <c r="B44" s="637" t="s">
        <v>21939</v>
      </c>
      <c r="C44" s="1424" t="s">
        <v>21698</v>
      </c>
      <c r="D44" s="220" t="s">
        <v>813</v>
      </c>
      <c r="E44" s="220">
        <v>3</v>
      </c>
      <c r="F44" s="1850">
        <v>0</v>
      </c>
      <c r="G44" s="1850">
        <v>0</v>
      </c>
      <c r="H44" s="1850">
        <v>0</v>
      </c>
      <c r="I44" s="1850">
        <v>0</v>
      </c>
      <c r="J44" s="1850">
        <v>0</v>
      </c>
      <c r="K44" s="333">
        <f>IFERROR(SUM(F44:J44), 0)</f>
        <v>0</v>
      </c>
      <c r="L44" s="629"/>
      <c r="M44" s="630"/>
      <c r="N44" s="630"/>
      <c r="O44" s="630"/>
      <c r="P44" s="630"/>
      <c r="Q44" s="648"/>
      <c r="S44" s="516" t="s">
        <v>21947</v>
      </c>
      <c r="U44" s="685"/>
      <c r="W44" s="1350"/>
      <c r="X44" s="355">
        <f>IF( SUM( Z44:AK44 ) = 0, 0, $Z$9 )</f>
        <v>0</v>
      </c>
      <c r="Y44" s="1355"/>
      <c r="Z44" s="356">
        <f t="shared" ref="Z44:AD44" si="21" xml:space="preserve"> IF( ISNUMBER(F44), 0, 1 )</f>
        <v>0</v>
      </c>
      <c r="AA44" s="356">
        <f t="shared" si="21"/>
        <v>0</v>
      </c>
      <c r="AB44" s="356">
        <f t="shared" si="21"/>
        <v>0</v>
      </c>
      <c r="AC44" s="356">
        <f t="shared" si="21"/>
        <v>0</v>
      </c>
      <c r="AD44" s="356">
        <f t="shared" si="21"/>
        <v>0</v>
      </c>
      <c r="AE44" s="211"/>
      <c r="AF44" s="211"/>
      <c r="AG44" s="211"/>
      <c r="AH44" s="211"/>
      <c r="AI44" s="211"/>
      <c r="AJ44" s="211"/>
      <c r="AK44" s="211"/>
      <c r="AL44" s="1355"/>
      <c r="AN44" s="1423" t="s">
        <v>21939</v>
      </c>
      <c r="AO44" s="1424" t="s">
        <v>21698</v>
      </c>
      <c r="AP44" s="631" t="s">
        <v>21948</v>
      </c>
      <c r="AQ44" s="631" t="s">
        <v>21949</v>
      </c>
      <c r="AR44" s="631" t="s">
        <v>21950</v>
      </c>
      <c r="AS44" s="631" t="s">
        <v>21951</v>
      </c>
      <c r="AT44" s="631" t="s">
        <v>21952</v>
      </c>
      <c r="AU44" s="631" t="s">
        <v>21953</v>
      </c>
      <c r="AV44" s="629"/>
      <c r="AW44" s="630"/>
      <c r="AX44" s="630"/>
      <c r="AY44" s="630"/>
      <c r="AZ44" s="630"/>
      <c r="BA44" s="648"/>
    </row>
    <row r="45" spans="2:53" ht="32.25" customHeight="1" thickBot="1">
      <c r="B45" s="637" t="s">
        <v>21939</v>
      </c>
      <c r="C45" s="1424" t="s">
        <v>21706</v>
      </c>
      <c r="D45" s="220" t="s">
        <v>813</v>
      </c>
      <c r="E45" s="220">
        <v>3</v>
      </c>
      <c r="F45" s="333">
        <f>IFERROR(SUM(F43:F44), 0)</f>
        <v>0</v>
      </c>
      <c r="G45" s="333">
        <f t="shared" ref="G45:J45" si="22">IFERROR(SUM(G43:G44), 0)</f>
        <v>0</v>
      </c>
      <c r="H45" s="333">
        <f t="shared" si="22"/>
        <v>0</v>
      </c>
      <c r="I45" s="333">
        <f t="shared" si="22"/>
        <v>0</v>
      </c>
      <c r="J45" s="333">
        <f t="shared" si="22"/>
        <v>0</v>
      </c>
      <c r="K45" s="333">
        <f t="shared" si="12"/>
        <v>0</v>
      </c>
      <c r="L45" s="629"/>
      <c r="M45" s="630"/>
      <c r="N45" s="630"/>
      <c r="O45" s="630"/>
      <c r="P45" s="630"/>
      <c r="Q45" s="648"/>
      <c r="S45" s="516" t="s">
        <v>21954</v>
      </c>
      <c r="U45" s="685"/>
      <c r="W45" s="1350"/>
      <c r="X45" s="355">
        <f t="shared" ref="X45:X49" si="23">IF( SUM( Z45:AC45 ) = 0, 0, $Z$9 )</f>
        <v>0</v>
      </c>
      <c r="Y45" s="1355"/>
      <c r="Z45" s="211"/>
      <c r="AA45" s="211"/>
      <c r="AB45" s="211"/>
      <c r="AC45" s="211"/>
      <c r="AD45" s="211"/>
      <c r="AE45" s="211"/>
      <c r="AF45" s="211"/>
      <c r="AG45" s="211"/>
      <c r="AH45" s="211"/>
      <c r="AI45" s="211"/>
      <c r="AJ45" s="211"/>
      <c r="AK45" s="211"/>
      <c r="AL45" s="1355"/>
      <c r="AN45" s="1423" t="s">
        <v>21939</v>
      </c>
      <c r="AO45" s="1424" t="s">
        <v>21706</v>
      </c>
      <c r="AP45" s="631" t="s">
        <v>21955</v>
      </c>
      <c r="AQ45" s="631" t="s">
        <v>21956</v>
      </c>
      <c r="AR45" s="631" t="s">
        <v>21957</v>
      </c>
      <c r="AS45" s="631" t="s">
        <v>21958</v>
      </c>
      <c r="AT45" s="631" t="s">
        <v>21959</v>
      </c>
      <c r="AU45" s="631" t="s">
        <v>21960</v>
      </c>
      <c r="AV45" s="629"/>
      <c r="AW45" s="630"/>
      <c r="AX45" s="630"/>
      <c r="AY45" s="630"/>
      <c r="AZ45" s="630"/>
      <c r="BA45" s="648"/>
    </row>
    <row r="46" spans="2:53" ht="32.25" customHeight="1" thickBot="1">
      <c r="B46" s="637" t="s">
        <v>21961</v>
      </c>
      <c r="C46" s="1424" t="s">
        <v>21690</v>
      </c>
      <c r="D46" s="220" t="s">
        <v>813</v>
      </c>
      <c r="E46" s="220">
        <v>3</v>
      </c>
      <c r="F46" s="1850">
        <v>2.6110000000000002</v>
      </c>
      <c r="G46" s="1850">
        <v>0.44600000000000001</v>
      </c>
      <c r="H46" s="1850">
        <v>0</v>
      </c>
      <c r="I46" s="1850">
        <v>2.1619999999999999</v>
      </c>
      <c r="J46" s="1850">
        <v>0</v>
      </c>
      <c r="K46" s="333">
        <f t="shared" si="12"/>
        <v>5.2190000000000003</v>
      </c>
      <c r="L46" s="629"/>
      <c r="M46" s="630"/>
      <c r="N46" s="630"/>
      <c r="O46" s="630"/>
      <c r="P46" s="630"/>
      <c r="Q46" s="648"/>
      <c r="S46" s="516" t="s">
        <v>21962</v>
      </c>
      <c r="U46" s="685"/>
      <c r="W46" s="1350"/>
      <c r="X46" s="355">
        <f>IF( SUM( Z46:AK46 ) = 0, 0, $Z$9 )</f>
        <v>0</v>
      </c>
      <c r="Y46" s="1355"/>
      <c r="Z46" s="356">
        <f t="shared" ref="Z46:AD47" si="24" xml:space="preserve"> IF( ISNUMBER(F46), 0, 1 )</f>
        <v>0</v>
      </c>
      <c r="AA46" s="356">
        <f t="shared" si="24"/>
        <v>0</v>
      </c>
      <c r="AB46" s="356">
        <f t="shared" si="24"/>
        <v>0</v>
      </c>
      <c r="AC46" s="356">
        <f t="shared" si="24"/>
        <v>0</v>
      </c>
      <c r="AD46" s="356">
        <f t="shared" si="24"/>
        <v>0</v>
      </c>
      <c r="AE46" s="211"/>
      <c r="AF46" s="211"/>
      <c r="AG46" s="211"/>
      <c r="AH46" s="211"/>
      <c r="AI46" s="211"/>
      <c r="AJ46" s="211"/>
      <c r="AK46" s="211"/>
      <c r="AL46" s="1355"/>
      <c r="AN46" s="1423" t="s">
        <v>21961</v>
      </c>
      <c r="AO46" s="1424" t="s">
        <v>21690</v>
      </c>
      <c r="AP46" s="631" t="s">
        <v>21963</v>
      </c>
      <c r="AQ46" s="631" t="s">
        <v>21964</v>
      </c>
      <c r="AR46" s="631" t="s">
        <v>21965</v>
      </c>
      <c r="AS46" s="631" t="s">
        <v>21966</v>
      </c>
      <c r="AT46" s="631" t="s">
        <v>21967</v>
      </c>
      <c r="AU46" s="631" t="s">
        <v>21968</v>
      </c>
      <c r="AV46" s="629"/>
      <c r="AW46" s="630"/>
      <c r="AX46" s="630"/>
      <c r="AY46" s="630"/>
      <c r="AZ46" s="630"/>
      <c r="BA46" s="648"/>
    </row>
    <row r="47" spans="2:53" ht="32.25" customHeight="1" thickBot="1">
      <c r="B47" s="637" t="s">
        <v>21961</v>
      </c>
      <c r="C47" s="1424" t="s">
        <v>21698</v>
      </c>
      <c r="D47" s="220" t="s">
        <v>813</v>
      </c>
      <c r="E47" s="220">
        <v>3</v>
      </c>
      <c r="F47" s="1850">
        <v>0</v>
      </c>
      <c r="G47" s="1850">
        <v>0</v>
      </c>
      <c r="H47" s="1850">
        <v>0</v>
      </c>
      <c r="I47" s="1850">
        <v>0</v>
      </c>
      <c r="J47" s="1850">
        <v>0</v>
      </c>
      <c r="K47" s="333">
        <f t="shared" si="12"/>
        <v>0</v>
      </c>
      <c r="L47" s="629"/>
      <c r="M47" s="630"/>
      <c r="N47" s="630"/>
      <c r="O47" s="630"/>
      <c r="P47" s="630"/>
      <c r="Q47" s="648"/>
      <c r="S47" s="516" t="s">
        <v>21969</v>
      </c>
      <c r="U47" s="685"/>
      <c r="W47" s="1350"/>
      <c r="X47" s="355">
        <f>IF( SUM( Z47:AK47 ) = 0, 0, $Z$9 )</f>
        <v>0</v>
      </c>
      <c r="Y47" s="1355"/>
      <c r="Z47" s="356">
        <f t="shared" si="24"/>
        <v>0</v>
      </c>
      <c r="AA47" s="356">
        <f t="shared" si="24"/>
        <v>0</v>
      </c>
      <c r="AB47" s="356">
        <f t="shared" si="24"/>
        <v>0</v>
      </c>
      <c r="AC47" s="356">
        <f t="shared" si="24"/>
        <v>0</v>
      </c>
      <c r="AD47" s="356">
        <f t="shared" si="24"/>
        <v>0</v>
      </c>
      <c r="AE47" s="211"/>
      <c r="AF47" s="211"/>
      <c r="AG47" s="211"/>
      <c r="AH47" s="211"/>
      <c r="AI47" s="211"/>
      <c r="AJ47" s="211"/>
      <c r="AK47" s="211"/>
      <c r="AL47" s="1355"/>
      <c r="AN47" s="1423" t="s">
        <v>21961</v>
      </c>
      <c r="AO47" s="1424" t="s">
        <v>21698</v>
      </c>
      <c r="AP47" s="631" t="s">
        <v>21970</v>
      </c>
      <c r="AQ47" s="631" t="s">
        <v>21971</v>
      </c>
      <c r="AR47" s="631" t="s">
        <v>21972</v>
      </c>
      <c r="AS47" s="631" t="s">
        <v>21973</v>
      </c>
      <c r="AT47" s="631" t="s">
        <v>21974</v>
      </c>
      <c r="AU47" s="631" t="s">
        <v>21975</v>
      </c>
      <c r="AV47" s="629"/>
      <c r="AW47" s="630"/>
      <c r="AX47" s="630"/>
      <c r="AY47" s="630"/>
      <c r="AZ47" s="630"/>
      <c r="BA47" s="648"/>
    </row>
    <row r="48" spans="2:53" ht="32.25" customHeight="1" thickBot="1">
      <c r="B48" s="637" t="s">
        <v>21961</v>
      </c>
      <c r="C48" s="1424" t="s">
        <v>21706</v>
      </c>
      <c r="D48" s="220" t="s">
        <v>813</v>
      </c>
      <c r="E48" s="220">
        <v>3</v>
      </c>
      <c r="F48" s="333">
        <f>IFERROR(SUM(F46:F47), 0)</f>
        <v>2.6110000000000002</v>
      </c>
      <c r="G48" s="333">
        <f>IFERROR(SUM(G46:G47), 0)</f>
        <v>0.44600000000000001</v>
      </c>
      <c r="H48" s="333">
        <f>IFERROR(SUM(H46:H47), 0)</f>
        <v>0</v>
      </c>
      <c r="I48" s="333">
        <f>IFERROR(SUM(I46:I47), 0)</f>
        <v>2.1619999999999999</v>
      </c>
      <c r="J48" s="333">
        <f>IFERROR(SUM(J46:J47), 0)</f>
        <v>0</v>
      </c>
      <c r="K48" s="333">
        <f>IFERROR(SUM(F48:J48), 0)</f>
        <v>5.2190000000000003</v>
      </c>
      <c r="L48" s="629"/>
      <c r="M48" s="630"/>
      <c r="N48" s="630"/>
      <c r="O48" s="630"/>
      <c r="P48" s="630"/>
      <c r="Q48" s="648"/>
      <c r="S48" s="516" t="s">
        <v>21976</v>
      </c>
      <c r="U48" s="685"/>
      <c r="W48" s="1350"/>
      <c r="X48" s="355">
        <f t="shared" si="23"/>
        <v>0</v>
      </c>
      <c r="Y48" s="1355"/>
      <c r="Z48" s="211"/>
      <c r="AA48" s="211"/>
      <c r="AB48" s="211"/>
      <c r="AC48" s="211"/>
      <c r="AD48" s="211"/>
      <c r="AE48" s="211"/>
      <c r="AF48" s="211"/>
      <c r="AG48" s="211"/>
      <c r="AH48" s="211"/>
      <c r="AI48" s="211"/>
      <c r="AJ48" s="211"/>
      <c r="AK48" s="211"/>
      <c r="AL48" s="1355"/>
      <c r="AN48" s="1423" t="s">
        <v>21961</v>
      </c>
      <c r="AO48" s="1424" t="s">
        <v>21706</v>
      </c>
      <c r="AP48" s="631" t="s">
        <v>21977</v>
      </c>
      <c r="AQ48" s="631" t="s">
        <v>21978</v>
      </c>
      <c r="AR48" s="631" t="s">
        <v>21979</v>
      </c>
      <c r="AS48" s="631" t="s">
        <v>21980</v>
      </c>
      <c r="AT48" s="631" t="s">
        <v>21981</v>
      </c>
      <c r="AU48" s="631" t="s">
        <v>21982</v>
      </c>
      <c r="AV48" s="629"/>
      <c r="AW48" s="630"/>
      <c r="AX48" s="630"/>
      <c r="AY48" s="630"/>
      <c r="AZ48" s="630"/>
      <c r="BA48" s="648"/>
    </row>
    <row r="49" spans="2:53" ht="32.25" customHeight="1" thickBot="1">
      <c r="B49" s="655" t="s">
        <v>21983</v>
      </c>
      <c r="C49" s="1432" t="s">
        <v>21706</v>
      </c>
      <c r="D49" s="227" t="s">
        <v>813</v>
      </c>
      <c r="E49" s="227">
        <v>3</v>
      </c>
      <c r="F49" s="234">
        <f>IFERROR(SUM(F33,F36,F39,F42,F45,F48), 0)</f>
        <v>3.5720000000000001</v>
      </c>
      <c r="G49" s="234">
        <f>IFERROR(SUM(G33,G36,G39,G42,G45,G48), 0)</f>
        <v>0.58000000000000007</v>
      </c>
      <c r="H49" s="234">
        <f>IFERROR(SUM(H33,H36,H39,H42,H45,H48), 0)</f>
        <v>0.122</v>
      </c>
      <c r="I49" s="234">
        <f>IFERROR(SUM(I33,I36,I39,I42,I45,I48), 0)</f>
        <v>3.1399999999999997</v>
      </c>
      <c r="J49" s="234">
        <f>IFERROR(SUM(J33,J36,J39,J42,J45,J48), 0)</f>
        <v>10.721</v>
      </c>
      <c r="K49" s="234">
        <f t="shared" si="12"/>
        <v>18.134999999999998</v>
      </c>
      <c r="L49" s="649"/>
      <c r="M49" s="649"/>
      <c r="N49" s="649"/>
      <c r="O49" s="649"/>
      <c r="P49" s="649"/>
      <c r="Q49" s="650"/>
      <c r="S49" s="517" t="s">
        <v>21984</v>
      </c>
      <c r="U49" s="685"/>
      <c r="W49" s="1350"/>
      <c r="X49" s="355">
        <f t="shared" si="23"/>
        <v>0</v>
      </c>
      <c r="Y49" s="1355"/>
      <c r="Z49" s="211"/>
      <c r="AA49" s="211"/>
      <c r="AB49" s="211"/>
      <c r="AC49" s="211"/>
      <c r="AD49" s="211"/>
      <c r="AE49" s="211"/>
      <c r="AF49" s="211"/>
      <c r="AG49" s="211"/>
      <c r="AH49" s="211"/>
      <c r="AI49" s="211"/>
      <c r="AJ49" s="211"/>
      <c r="AK49" s="211"/>
      <c r="AL49" s="1355"/>
      <c r="AN49" s="1431" t="s">
        <v>21983</v>
      </c>
      <c r="AO49" s="1432" t="s">
        <v>21706</v>
      </c>
      <c r="AP49" s="657" t="s">
        <v>21985</v>
      </c>
      <c r="AQ49" s="657" t="s">
        <v>21986</v>
      </c>
      <c r="AR49" s="657" t="s">
        <v>21987</v>
      </c>
      <c r="AS49" s="657" t="s">
        <v>21988</v>
      </c>
      <c r="AT49" s="657" t="s">
        <v>21989</v>
      </c>
      <c r="AU49" s="657" t="s">
        <v>21990</v>
      </c>
      <c r="AV49" s="649"/>
      <c r="AW49" s="649"/>
      <c r="AX49" s="649"/>
      <c r="AY49" s="649"/>
      <c r="AZ49" s="649"/>
      <c r="BA49" s="650"/>
    </row>
    <row r="50" spans="2:53" ht="14.25" customHeight="1" thickBot="1">
      <c r="B50" s="626"/>
      <c r="C50" s="30"/>
      <c r="D50" s="30"/>
      <c r="E50" s="30"/>
      <c r="F50" s="30"/>
      <c r="G50" s="30"/>
      <c r="H50" s="30"/>
      <c r="I50" s="30"/>
      <c r="J50" s="30"/>
      <c r="K50" s="30"/>
      <c r="L50" s="30"/>
      <c r="M50" s="52"/>
      <c r="N50" s="52"/>
      <c r="O50" s="52"/>
      <c r="P50" s="52"/>
      <c r="Q50" s="1851"/>
      <c r="R50" s="1310"/>
      <c r="S50" s="1310"/>
      <c r="W50" s="1350"/>
      <c r="X50" s="355"/>
      <c r="Y50" s="1355"/>
      <c r="Z50" s="211"/>
      <c r="AA50" s="211"/>
      <c r="AB50" s="211"/>
      <c r="AC50" s="211"/>
      <c r="AD50" s="211"/>
      <c r="AE50" s="211"/>
      <c r="AF50" s="211"/>
      <c r="AG50" s="211"/>
      <c r="AH50" s="211"/>
      <c r="AI50" s="211"/>
      <c r="AJ50" s="211"/>
      <c r="AK50" s="211"/>
      <c r="AL50" s="1355"/>
      <c r="AN50" s="626"/>
      <c r="AO50" s="30"/>
      <c r="AP50" s="30"/>
      <c r="AQ50" s="30"/>
      <c r="AR50" s="30"/>
      <c r="AS50" s="30"/>
      <c r="AT50" s="30"/>
      <c r="AU50" s="30"/>
      <c r="AV50" s="30"/>
      <c r="AW50" s="52"/>
      <c r="AX50" s="52"/>
      <c r="AY50" s="52"/>
      <c r="AZ50" s="52"/>
      <c r="BA50" s="1851"/>
    </row>
    <row r="51" spans="2:53" ht="20.25" customHeight="1" thickBot="1">
      <c r="B51" s="656" t="s">
        <v>21991</v>
      </c>
      <c r="C51" s="30"/>
      <c r="D51" s="30"/>
      <c r="E51" s="30"/>
      <c r="F51" s="30"/>
      <c r="G51" s="30"/>
      <c r="H51" s="30"/>
      <c r="I51" s="30"/>
      <c r="J51" s="30"/>
      <c r="K51" s="30"/>
      <c r="L51" s="30"/>
      <c r="M51" s="52"/>
      <c r="N51" s="52"/>
      <c r="O51" s="52"/>
      <c r="P51" s="52"/>
      <c r="Q51" s="1851"/>
      <c r="R51" s="1310"/>
      <c r="S51" s="1310"/>
      <c r="W51" s="1350"/>
      <c r="X51" s="355"/>
      <c r="Y51" s="1355"/>
      <c r="Z51" s="211"/>
      <c r="AA51" s="211"/>
      <c r="AB51" s="211"/>
      <c r="AC51" s="211"/>
      <c r="AD51" s="211"/>
      <c r="AE51" s="211"/>
      <c r="AF51" s="211"/>
      <c r="AG51" s="211"/>
      <c r="AH51" s="211"/>
      <c r="AI51" s="211"/>
      <c r="AJ51" s="211"/>
      <c r="AK51" s="211"/>
      <c r="AL51" s="1355"/>
      <c r="AN51" s="223" t="s">
        <v>21991</v>
      </c>
      <c r="AO51" s="30"/>
      <c r="AP51" s="30"/>
      <c r="AQ51" s="30"/>
      <c r="AR51" s="30"/>
      <c r="AS51" s="30"/>
      <c r="AT51" s="30"/>
      <c r="AU51" s="30"/>
      <c r="AV51" s="30"/>
      <c r="AW51" s="52"/>
      <c r="AX51" s="52"/>
      <c r="AY51" s="52"/>
      <c r="AZ51" s="52"/>
      <c r="BA51" s="1851"/>
    </row>
    <row r="52" spans="2:53" ht="32.25" customHeight="1" thickBot="1">
      <c r="B52" s="633" t="s">
        <v>21992</v>
      </c>
      <c r="C52" s="514" t="s">
        <v>21690</v>
      </c>
      <c r="D52" s="224" t="s">
        <v>813</v>
      </c>
      <c r="E52" s="224">
        <v>3</v>
      </c>
      <c r="F52" s="1171"/>
      <c r="G52" s="1171"/>
      <c r="H52" s="1171"/>
      <c r="I52" s="1171"/>
      <c r="J52" s="1850">
        <v>8.3550000000000004</v>
      </c>
      <c r="K52" s="334">
        <f>IFERROR(J52, 0)</f>
        <v>8.3550000000000004</v>
      </c>
      <c r="L52" s="652"/>
      <c r="M52" s="653"/>
      <c r="N52" s="653"/>
      <c r="O52" s="653"/>
      <c r="P52" s="653"/>
      <c r="Q52" s="654"/>
      <c r="S52" s="515" t="s">
        <v>21993</v>
      </c>
      <c r="U52" s="685"/>
      <c r="W52" s="1350"/>
      <c r="X52" s="355" t="str">
        <f>IF( SUM( Z52:AK52 ) = 0, 0, $Z$9 )</f>
        <v>Please complete all cells in row</v>
      </c>
      <c r="Y52" s="1355"/>
      <c r="Z52" s="356">
        <f t="shared" ref="Z52:AD53" si="25" xml:space="preserve"> IF( ISNUMBER(F52), 0, 1 )</f>
        <v>1</v>
      </c>
      <c r="AA52" s="356">
        <f t="shared" si="25"/>
        <v>1</v>
      </c>
      <c r="AB52" s="356">
        <f t="shared" si="25"/>
        <v>1</v>
      </c>
      <c r="AC52" s="356">
        <f t="shared" si="25"/>
        <v>1</v>
      </c>
      <c r="AD52" s="356">
        <f xml:space="preserve"> IF( ISNUMBER(J52), 0, 1 )</f>
        <v>0</v>
      </c>
      <c r="AE52" s="211"/>
      <c r="AF52" s="211"/>
      <c r="AG52" s="211"/>
      <c r="AH52" s="211"/>
      <c r="AI52" s="211"/>
      <c r="AJ52" s="211"/>
      <c r="AK52" s="211"/>
      <c r="AL52" s="1355"/>
      <c r="AN52" s="237" t="s">
        <v>21992</v>
      </c>
      <c r="AO52" s="514" t="s">
        <v>21690</v>
      </c>
      <c r="AP52" s="651"/>
      <c r="AQ52" s="651"/>
      <c r="AR52" s="651"/>
      <c r="AS52" s="651"/>
      <c r="AT52" s="644" t="s">
        <v>21994</v>
      </c>
      <c r="AU52" s="644" t="s">
        <v>21995</v>
      </c>
      <c r="AV52" s="658"/>
      <c r="AW52" s="653"/>
      <c r="AX52" s="653"/>
      <c r="AY52" s="653"/>
      <c r="AZ52" s="653"/>
      <c r="BA52" s="654"/>
    </row>
    <row r="53" spans="2:53" ht="32.25" customHeight="1" thickBot="1">
      <c r="B53" s="637" t="s">
        <v>21992</v>
      </c>
      <c r="C53" s="1424" t="s">
        <v>21698</v>
      </c>
      <c r="D53" s="220" t="s">
        <v>813</v>
      </c>
      <c r="E53" s="220">
        <v>3</v>
      </c>
      <c r="F53" s="1172"/>
      <c r="G53" s="1172"/>
      <c r="H53" s="1172"/>
      <c r="I53" s="1172"/>
      <c r="J53" s="1850">
        <v>0.39700000000000002</v>
      </c>
      <c r="K53" s="333">
        <f t="shared" ref="K53:K61" si="26">IFERROR(J53, 0)</f>
        <v>0.39700000000000002</v>
      </c>
      <c r="L53" s="1379"/>
      <c r="M53" s="526"/>
      <c r="N53" s="526"/>
      <c r="O53" s="526"/>
      <c r="P53" s="526"/>
      <c r="Q53" s="648"/>
      <c r="S53" s="516" t="s">
        <v>21996</v>
      </c>
      <c r="U53" s="685"/>
      <c r="W53" s="1350"/>
      <c r="X53" s="355" t="str">
        <f>IF( SUM( Z53:AK53 ) = 0, 0, $Z$9 )</f>
        <v>Please complete all cells in row</v>
      </c>
      <c r="Y53" s="1355"/>
      <c r="Z53" s="356">
        <f t="shared" si="25"/>
        <v>1</v>
      </c>
      <c r="AA53" s="356">
        <f t="shared" si="25"/>
        <v>1</v>
      </c>
      <c r="AB53" s="356">
        <f t="shared" si="25"/>
        <v>1</v>
      </c>
      <c r="AC53" s="356">
        <f t="shared" si="25"/>
        <v>1</v>
      </c>
      <c r="AD53" s="356">
        <f t="shared" si="25"/>
        <v>0</v>
      </c>
      <c r="AE53" s="211"/>
      <c r="AF53" s="211"/>
      <c r="AG53" s="211"/>
      <c r="AH53" s="211"/>
      <c r="AI53" s="211"/>
      <c r="AJ53" s="211"/>
      <c r="AK53" s="211"/>
      <c r="AL53" s="1355"/>
      <c r="AN53" s="1423" t="s">
        <v>21992</v>
      </c>
      <c r="AO53" s="1424" t="s">
        <v>21698</v>
      </c>
      <c r="AP53" s="420"/>
      <c r="AQ53" s="420"/>
      <c r="AR53" s="420"/>
      <c r="AS53" s="420"/>
      <c r="AT53" s="631" t="s">
        <v>21997</v>
      </c>
      <c r="AU53" s="631" t="s">
        <v>21998</v>
      </c>
      <c r="AV53" s="1379"/>
      <c r="AW53" s="526"/>
      <c r="AX53" s="526"/>
      <c r="AY53" s="526"/>
      <c r="AZ53" s="526"/>
      <c r="BA53" s="648"/>
    </row>
    <row r="54" spans="2:53" ht="32.25" customHeight="1" thickBot="1">
      <c r="B54" s="637" t="s">
        <v>21992</v>
      </c>
      <c r="C54" s="1424" t="s">
        <v>21706</v>
      </c>
      <c r="D54" s="220" t="s">
        <v>813</v>
      </c>
      <c r="E54" s="220">
        <v>3</v>
      </c>
      <c r="F54" s="940"/>
      <c r="G54" s="940"/>
      <c r="H54" s="940"/>
      <c r="I54" s="940"/>
      <c r="J54" s="333">
        <f>IFERROR(SUM(J52:J53), 0)</f>
        <v>8.7520000000000007</v>
      </c>
      <c r="K54" s="333">
        <f t="shared" si="26"/>
        <v>8.7520000000000007</v>
      </c>
      <c r="L54" s="1379"/>
      <c r="M54" s="526"/>
      <c r="N54" s="526"/>
      <c r="O54" s="526"/>
      <c r="P54" s="526"/>
      <c r="Q54" s="648"/>
      <c r="S54" s="516" t="s">
        <v>21999</v>
      </c>
      <c r="U54" s="685"/>
      <c r="W54" s="1350"/>
      <c r="X54" s="355">
        <f t="shared" ref="X54:X61" si="27">IF( SUM( Z54:AC54 ) = 0, 0, $Z$9 )</f>
        <v>0</v>
      </c>
      <c r="Y54" s="1355"/>
      <c r="Z54" s="211"/>
      <c r="AA54" s="211"/>
      <c r="AB54" s="211"/>
      <c r="AC54" s="211"/>
      <c r="AD54" s="211"/>
      <c r="AE54" s="211"/>
      <c r="AF54" s="211"/>
      <c r="AG54" s="211"/>
      <c r="AH54" s="211"/>
      <c r="AI54" s="211"/>
      <c r="AJ54" s="211"/>
      <c r="AK54" s="211"/>
      <c r="AL54" s="1355"/>
      <c r="AN54" s="1423" t="s">
        <v>21992</v>
      </c>
      <c r="AO54" s="1424" t="s">
        <v>21706</v>
      </c>
      <c r="AP54" s="420"/>
      <c r="AQ54" s="420"/>
      <c r="AR54" s="420"/>
      <c r="AS54" s="420"/>
      <c r="AT54" s="631" t="s">
        <v>22000</v>
      </c>
      <c r="AU54" s="631" t="s">
        <v>22001</v>
      </c>
      <c r="AV54" s="1379"/>
      <c r="AW54" s="526"/>
      <c r="AX54" s="526"/>
      <c r="AY54" s="526"/>
      <c r="AZ54" s="526"/>
      <c r="BA54" s="648"/>
    </row>
    <row r="55" spans="2:53" ht="32.25" customHeight="1" thickBot="1">
      <c r="B55" s="637" t="s">
        <v>22002</v>
      </c>
      <c r="C55" s="1424" t="s">
        <v>21690</v>
      </c>
      <c r="D55" s="220" t="s">
        <v>813</v>
      </c>
      <c r="E55" s="220">
        <v>3</v>
      </c>
      <c r="F55" s="1172"/>
      <c r="G55" s="1172"/>
      <c r="H55" s="1172"/>
      <c r="I55" s="1172"/>
      <c r="J55" s="1850">
        <v>29.73</v>
      </c>
      <c r="K55" s="333">
        <f t="shared" si="26"/>
        <v>29.73</v>
      </c>
      <c r="L55" s="1379"/>
      <c r="M55" s="630"/>
      <c r="N55" s="630"/>
      <c r="O55" s="630"/>
      <c r="P55" s="630"/>
      <c r="Q55" s="648"/>
      <c r="S55" s="516" t="s">
        <v>22003</v>
      </c>
      <c r="U55" s="685"/>
      <c r="W55" s="1350"/>
      <c r="X55" s="355" t="str">
        <f>IF( SUM( Z55:AK55 ) = 0, 0, $Z$9 )</f>
        <v>Please complete all cells in row</v>
      </c>
      <c r="Y55" s="1355"/>
      <c r="Z55" s="356">
        <f t="shared" ref="Z55:AD56" si="28" xml:space="preserve"> IF( ISNUMBER(F55), 0, 1 )</f>
        <v>1</v>
      </c>
      <c r="AA55" s="356">
        <f t="shared" si="28"/>
        <v>1</v>
      </c>
      <c r="AB55" s="356">
        <f t="shared" si="28"/>
        <v>1</v>
      </c>
      <c r="AC55" s="356">
        <f t="shared" si="28"/>
        <v>1</v>
      </c>
      <c r="AD55" s="356">
        <f t="shared" si="28"/>
        <v>0</v>
      </c>
      <c r="AE55" s="211"/>
      <c r="AF55" s="211"/>
      <c r="AG55" s="211"/>
      <c r="AH55" s="211"/>
      <c r="AI55" s="211"/>
      <c r="AJ55" s="211"/>
      <c r="AK55" s="211"/>
      <c r="AL55" s="1355"/>
      <c r="AN55" s="1423" t="s">
        <v>22002</v>
      </c>
      <c r="AO55" s="1424" t="s">
        <v>21690</v>
      </c>
      <c r="AP55" s="420"/>
      <c r="AQ55" s="420"/>
      <c r="AR55" s="420"/>
      <c r="AS55" s="420"/>
      <c r="AT55" s="631" t="s">
        <v>22004</v>
      </c>
      <c r="AU55" s="631" t="s">
        <v>22005</v>
      </c>
      <c r="AV55" s="1379"/>
      <c r="AW55" s="630"/>
      <c r="AX55" s="630"/>
      <c r="AY55" s="630"/>
      <c r="AZ55" s="630"/>
      <c r="BA55" s="648"/>
    </row>
    <row r="56" spans="2:53" ht="32.25" customHeight="1" thickBot="1">
      <c r="B56" s="637" t="s">
        <v>22002</v>
      </c>
      <c r="C56" s="1424" t="s">
        <v>21698</v>
      </c>
      <c r="D56" s="220" t="s">
        <v>813</v>
      </c>
      <c r="E56" s="220">
        <v>3</v>
      </c>
      <c r="F56" s="1172"/>
      <c r="G56" s="1172"/>
      <c r="H56" s="1172"/>
      <c r="I56" s="1172"/>
      <c r="J56" s="1850">
        <v>3.2330000000000001</v>
      </c>
      <c r="K56" s="333">
        <f t="shared" si="26"/>
        <v>3.2330000000000001</v>
      </c>
      <c r="L56" s="1379"/>
      <c r="M56" s="630"/>
      <c r="N56" s="630"/>
      <c r="O56" s="630"/>
      <c r="P56" s="630"/>
      <c r="Q56" s="648"/>
      <c r="S56" s="516" t="s">
        <v>22006</v>
      </c>
      <c r="U56" s="685"/>
      <c r="W56" s="1350"/>
      <c r="X56" s="355" t="str">
        <f>IF( SUM( Z56:AK56 ) = 0, 0, $Z$9 )</f>
        <v>Please complete all cells in row</v>
      </c>
      <c r="Y56" s="1355"/>
      <c r="Z56" s="356">
        <f t="shared" si="28"/>
        <v>1</v>
      </c>
      <c r="AA56" s="356">
        <f t="shared" si="28"/>
        <v>1</v>
      </c>
      <c r="AB56" s="356">
        <f t="shared" si="28"/>
        <v>1</v>
      </c>
      <c r="AC56" s="356">
        <f t="shared" si="28"/>
        <v>1</v>
      </c>
      <c r="AD56" s="356">
        <f t="shared" si="28"/>
        <v>0</v>
      </c>
      <c r="AE56" s="211"/>
      <c r="AF56" s="211"/>
      <c r="AG56" s="211"/>
      <c r="AH56" s="211"/>
      <c r="AI56" s="211"/>
      <c r="AJ56" s="211"/>
      <c r="AK56" s="211"/>
      <c r="AL56" s="1355"/>
      <c r="AN56" s="1423" t="s">
        <v>22002</v>
      </c>
      <c r="AO56" s="1424" t="s">
        <v>21698</v>
      </c>
      <c r="AP56" s="420"/>
      <c r="AQ56" s="420"/>
      <c r="AR56" s="420"/>
      <c r="AS56" s="420"/>
      <c r="AT56" s="631" t="s">
        <v>22007</v>
      </c>
      <c r="AU56" s="631" t="s">
        <v>22008</v>
      </c>
      <c r="AV56" s="1379"/>
      <c r="AW56" s="630"/>
      <c r="AX56" s="630"/>
      <c r="AY56" s="630"/>
      <c r="AZ56" s="630"/>
      <c r="BA56" s="648"/>
    </row>
    <row r="57" spans="2:53" ht="32.25" customHeight="1" thickBot="1">
      <c r="B57" s="637" t="s">
        <v>22002</v>
      </c>
      <c r="C57" s="1424" t="s">
        <v>21706</v>
      </c>
      <c r="D57" s="220" t="s">
        <v>813</v>
      </c>
      <c r="E57" s="220">
        <v>3</v>
      </c>
      <c r="F57" s="940"/>
      <c r="G57" s="940"/>
      <c r="H57" s="940"/>
      <c r="I57" s="940"/>
      <c r="J57" s="333">
        <f>IFERROR(SUM(J55:J56), 0)</f>
        <v>32.963000000000001</v>
      </c>
      <c r="K57" s="333">
        <f t="shared" si="26"/>
        <v>32.963000000000001</v>
      </c>
      <c r="L57" s="1379"/>
      <c r="M57" s="630"/>
      <c r="N57" s="630"/>
      <c r="O57" s="630"/>
      <c r="P57" s="630"/>
      <c r="Q57" s="648"/>
      <c r="S57" s="516" t="s">
        <v>22009</v>
      </c>
      <c r="U57" s="685"/>
      <c r="W57" s="1350"/>
      <c r="X57" s="355">
        <f t="shared" si="27"/>
        <v>0</v>
      </c>
      <c r="Y57" s="1355"/>
      <c r="Z57" s="211"/>
      <c r="AA57" s="211"/>
      <c r="AB57" s="211"/>
      <c r="AC57" s="211"/>
      <c r="AD57" s="211"/>
      <c r="AE57" s="211"/>
      <c r="AF57" s="211"/>
      <c r="AG57" s="211"/>
      <c r="AH57" s="211"/>
      <c r="AI57" s="211"/>
      <c r="AJ57" s="211"/>
      <c r="AK57" s="211"/>
      <c r="AL57" s="1355"/>
      <c r="AN57" s="1423" t="s">
        <v>22002</v>
      </c>
      <c r="AO57" s="1424" t="s">
        <v>21706</v>
      </c>
      <c r="AP57" s="420"/>
      <c r="AQ57" s="420"/>
      <c r="AR57" s="420"/>
      <c r="AS57" s="420"/>
      <c r="AT57" s="631" t="s">
        <v>22010</v>
      </c>
      <c r="AU57" s="631" t="s">
        <v>22011</v>
      </c>
      <c r="AV57" s="1379"/>
      <c r="AW57" s="630"/>
      <c r="AX57" s="630"/>
      <c r="AY57" s="630"/>
      <c r="AZ57" s="630"/>
      <c r="BA57" s="648"/>
    </row>
    <row r="58" spans="2:53" ht="32.25" customHeight="1" thickBot="1">
      <c r="B58" s="637" t="s">
        <v>22012</v>
      </c>
      <c r="C58" s="1424" t="s">
        <v>21690</v>
      </c>
      <c r="D58" s="220" t="s">
        <v>813</v>
      </c>
      <c r="E58" s="220">
        <v>3</v>
      </c>
      <c r="F58" s="1172"/>
      <c r="G58" s="1172"/>
      <c r="H58" s="1172"/>
      <c r="I58" s="1172"/>
      <c r="J58" s="1850">
        <v>0.91300000000000003</v>
      </c>
      <c r="K58" s="333">
        <f t="shared" si="26"/>
        <v>0.91300000000000003</v>
      </c>
      <c r="L58" s="1379"/>
      <c r="M58" s="630"/>
      <c r="N58" s="630"/>
      <c r="O58" s="630"/>
      <c r="P58" s="630"/>
      <c r="Q58" s="648"/>
      <c r="S58" s="516" t="s">
        <v>22013</v>
      </c>
      <c r="U58" s="685"/>
      <c r="W58" s="1350"/>
      <c r="X58" s="355" t="str">
        <f>IF( SUM( Z58:AK58 ) = 0, 0, $Z$9 )</f>
        <v>Please complete all cells in row</v>
      </c>
      <c r="Y58" s="1355"/>
      <c r="Z58" s="356">
        <f t="shared" ref="Z58:AD59" si="29" xml:space="preserve"> IF( ISNUMBER(F58), 0, 1 )</f>
        <v>1</v>
      </c>
      <c r="AA58" s="356">
        <f t="shared" si="29"/>
        <v>1</v>
      </c>
      <c r="AB58" s="356">
        <f t="shared" si="29"/>
        <v>1</v>
      </c>
      <c r="AC58" s="356">
        <f t="shared" si="29"/>
        <v>1</v>
      </c>
      <c r="AD58" s="356">
        <f t="shared" si="29"/>
        <v>0</v>
      </c>
      <c r="AE58" s="211"/>
      <c r="AF58" s="211"/>
      <c r="AG58" s="211"/>
      <c r="AH58" s="211"/>
      <c r="AI58" s="211"/>
      <c r="AJ58" s="211"/>
      <c r="AK58" s="211"/>
      <c r="AL58" s="1355"/>
      <c r="AN58" s="1423" t="s">
        <v>22012</v>
      </c>
      <c r="AO58" s="1424" t="s">
        <v>21690</v>
      </c>
      <c r="AP58" s="420"/>
      <c r="AQ58" s="420"/>
      <c r="AR58" s="420"/>
      <c r="AS58" s="420"/>
      <c r="AT58" s="631" t="s">
        <v>22014</v>
      </c>
      <c r="AU58" s="631" t="s">
        <v>22015</v>
      </c>
      <c r="AV58" s="1379"/>
      <c r="AW58" s="630"/>
      <c r="AX58" s="630"/>
      <c r="AY58" s="630"/>
      <c r="AZ58" s="630"/>
      <c r="BA58" s="648"/>
    </row>
    <row r="59" spans="2:53" ht="32.25" customHeight="1" thickBot="1">
      <c r="B59" s="637" t="s">
        <v>22012</v>
      </c>
      <c r="C59" s="1424" t="s">
        <v>21698</v>
      </c>
      <c r="D59" s="220" t="s">
        <v>813</v>
      </c>
      <c r="E59" s="220">
        <v>3</v>
      </c>
      <c r="F59" s="1172"/>
      <c r="G59" s="1172"/>
      <c r="H59" s="1172"/>
      <c r="I59" s="1172"/>
      <c r="J59" s="1850">
        <v>0</v>
      </c>
      <c r="K59" s="333">
        <f t="shared" si="26"/>
        <v>0</v>
      </c>
      <c r="L59" s="1379"/>
      <c r="M59" s="630"/>
      <c r="N59" s="630"/>
      <c r="O59" s="630"/>
      <c r="P59" s="630"/>
      <c r="Q59" s="648"/>
      <c r="S59" s="516" t="s">
        <v>22016</v>
      </c>
      <c r="U59" s="685"/>
      <c r="W59" s="1350"/>
      <c r="X59" s="355" t="str">
        <f>IF( SUM( Z59:AK59 ) = 0, 0, $Z$9 )</f>
        <v>Please complete all cells in row</v>
      </c>
      <c r="Y59" s="1355"/>
      <c r="Z59" s="356">
        <f t="shared" si="29"/>
        <v>1</v>
      </c>
      <c r="AA59" s="356">
        <f t="shared" si="29"/>
        <v>1</v>
      </c>
      <c r="AB59" s="356">
        <f t="shared" si="29"/>
        <v>1</v>
      </c>
      <c r="AC59" s="356">
        <f t="shared" si="29"/>
        <v>1</v>
      </c>
      <c r="AD59" s="356">
        <f t="shared" si="29"/>
        <v>0</v>
      </c>
      <c r="AE59" s="211"/>
      <c r="AF59" s="211"/>
      <c r="AG59" s="211"/>
      <c r="AH59" s="211"/>
      <c r="AI59" s="211"/>
      <c r="AJ59" s="211"/>
      <c r="AK59" s="211"/>
      <c r="AL59" s="1355"/>
      <c r="AN59" s="1423" t="s">
        <v>22012</v>
      </c>
      <c r="AO59" s="1424" t="s">
        <v>21698</v>
      </c>
      <c r="AP59" s="420"/>
      <c r="AQ59" s="420"/>
      <c r="AR59" s="420"/>
      <c r="AS59" s="420"/>
      <c r="AT59" s="631" t="s">
        <v>22017</v>
      </c>
      <c r="AU59" s="631" t="s">
        <v>22018</v>
      </c>
      <c r="AV59" s="1379"/>
      <c r="AW59" s="630"/>
      <c r="AX59" s="630"/>
      <c r="AY59" s="630"/>
      <c r="AZ59" s="630"/>
      <c r="BA59" s="648"/>
    </row>
    <row r="60" spans="2:53" ht="32.25" customHeight="1" thickBot="1">
      <c r="B60" s="637" t="s">
        <v>22012</v>
      </c>
      <c r="C60" s="1424" t="s">
        <v>21706</v>
      </c>
      <c r="D60" s="220" t="s">
        <v>813</v>
      </c>
      <c r="E60" s="220">
        <v>3</v>
      </c>
      <c r="F60" s="940"/>
      <c r="G60" s="940"/>
      <c r="H60" s="940"/>
      <c r="I60" s="940"/>
      <c r="J60" s="333">
        <f>IFERROR(SUM(J58:J59), 0)</f>
        <v>0.91300000000000003</v>
      </c>
      <c r="K60" s="333">
        <f>IFERROR(J60, 0)</f>
        <v>0.91300000000000003</v>
      </c>
      <c r="L60" s="1379"/>
      <c r="M60" s="630"/>
      <c r="N60" s="630"/>
      <c r="O60" s="630"/>
      <c r="P60" s="630"/>
      <c r="Q60" s="648"/>
      <c r="S60" s="516" t="s">
        <v>22019</v>
      </c>
      <c r="U60" s="685"/>
      <c r="W60" s="1350"/>
      <c r="X60" s="355">
        <f t="shared" si="27"/>
        <v>0</v>
      </c>
      <c r="Y60" s="1355"/>
      <c r="Z60" s="211"/>
      <c r="AA60" s="211"/>
      <c r="AB60" s="211"/>
      <c r="AC60" s="211"/>
      <c r="AD60" s="211"/>
      <c r="AE60" s="211"/>
      <c r="AF60" s="211"/>
      <c r="AG60" s="211"/>
      <c r="AH60" s="211"/>
      <c r="AI60" s="211"/>
      <c r="AJ60" s="211"/>
      <c r="AK60" s="211"/>
      <c r="AL60" s="1355"/>
      <c r="AN60" s="1423" t="s">
        <v>22012</v>
      </c>
      <c r="AO60" s="1424" t="s">
        <v>21706</v>
      </c>
      <c r="AP60" s="420"/>
      <c r="AQ60" s="420"/>
      <c r="AR60" s="420"/>
      <c r="AS60" s="420"/>
      <c r="AT60" s="631" t="s">
        <v>22020</v>
      </c>
      <c r="AU60" s="631" t="s">
        <v>22021</v>
      </c>
      <c r="AV60" s="1379"/>
      <c r="AW60" s="630"/>
      <c r="AX60" s="630"/>
      <c r="AY60" s="630"/>
      <c r="AZ60" s="630"/>
      <c r="BA60" s="648"/>
    </row>
    <row r="61" spans="2:53" ht="32.25" customHeight="1" thickBot="1">
      <c r="B61" s="655" t="s">
        <v>22022</v>
      </c>
      <c r="C61" s="1432" t="s">
        <v>21706</v>
      </c>
      <c r="D61" s="227" t="s">
        <v>813</v>
      </c>
      <c r="E61" s="227">
        <v>3</v>
      </c>
      <c r="F61" s="1173"/>
      <c r="G61" s="1173"/>
      <c r="H61" s="1173"/>
      <c r="I61" s="1173"/>
      <c r="J61" s="234">
        <f>IFERROR(SUM(J54,J57,J60), 0)</f>
        <v>42.628</v>
      </c>
      <c r="K61" s="234">
        <f t="shared" si="26"/>
        <v>42.628</v>
      </c>
      <c r="L61" s="1381"/>
      <c r="M61" s="642"/>
      <c r="N61" s="642"/>
      <c r="O61" s="642"/>
      <c r="P61" s="642"/>
      <c r="Q61" s="650"/>
      <c r="S61" s="517" t="s">
        <v>22023</v>
      </c>
      <c r="U61" s="685"/>
      <c r="W61" s="1350"/>
      <c r="X61" s="355">
        <f t="shared" si="27"/>
        <v>0</v>
      </c>
      <c r="Y61" s="1355"/>
      <c r="Z61" s="211"/>
      <c r="AA61" s="211"/>
      <c r="AB61" s="211"/>
      <c r="AC61" s="211"/>
      <c r="AD61" s="211"/>
      <c r="AE61" s="211"/>
      <c r="AF61" s="211"/>
      <c r="AG61" s="211"/>
      <c r="AH61" s="211"/>
      <c r="AI61" s="211"/>
      <c r="AJ61" s="211"/>
      <c r="AK61" s="211"/>
      <c r="AL61" s="1355"/>
      <c r="AN61" s="1431" t="s">
        <v>22022</v>
      </c>
      <c r="AO61" s="1432" t="s">
        <v>21706</v>
      </c>
      <c r="AP61" s="425"/>
      <c r="AQ61" s="425"/>
      <c r="AR61" s="425"/>
      <c r="AS61" s="425"/>
      <c r="AT61" s="657" t="s">
        <v>22024</v>
      </c>
      <c r="AU61" s="657" t="s">
        <v>22025</v>
      </c>
      <c r="AV61" s="1381"/>
      <c r="AW61" s="642"/>
      <c r="AX61" s="642"/>
      <c r="AY61" s="642"/>
      <c r="AZ61" s="642"/>
      <c r="BA61" s="650"/>
    </row>
    <row r="62" spans="2:53" ht="14.25" customHeight="1" thickBot="1">
      <c r="B62" s="626"/>
      <c r="C62" s="30"/>
      <c r="D62" s="30"/>
      <c r="E62" s="30"/>
      <c r="F62" s="30"/>
      <c r="G62" s="30"/>
      <c r="H62" s="30"/>
      <c r="I62" s="30"/>
      <c r="J62" s="30"/>
      <c r="K62" s="30"/>
      <c r="L62" s="30"/>
      <c r="M62" s="52"/>
      <c r="N62" s="52"/>
      <c r="O62" s="52"/>
      <c r="P62" s="52"/>
      <c r="Q62" s="1851"/>
      <c r="R62" s="1310"/>
      <c r="S62" s="1310"/>
      <c r="W62" s="1350"/>
      <c r="X62" s="355"/>
      <c r="Y62" s="1355"/>
      <c r="Z62" s="211"/>
      <c r="AA62" s="211"/>
      <c r="AB62" s="211"/>
      <c r="AC62" s="211"/>
      <c r="AD62" s="211"/>
      <c r="AE62" s="211"/>
      <c r="AF62" s="211"/>
      <c r="AG62" s="211"/>
      <c r="AH62" s="211"/>
      <c r="AI62" s="211"/>
      <c r="AJ62" s="211"/>
      <c r="AK62" s="211"/>
      <c r="AL62" s="1355"/>
      <c r="AN62" s="626"/>
      <c r="AO62" s="30"/>
      <c r="AP62" s="30"/>
      <c r="AQ62" s="30"/>
      <c r="AR62" s="30"/>
      <c r="AS62" s="30"/>
      <c r="AT62" s="30"/>
      <c r="AU62" s="30"/>
      <c r="AV62" s="30"/>
      <c r="AW62" s="52"/>
      <c r="AX62" s="52"/>
      <c r="AY62" s="52"/>
      <c r="AZ62" s="52"/>
      <c r="BA62" s="1851"/>
    </row>
    <row r="63" spans="2:53" ht="20.25" customHeight="1" thickBot="1">
      <c r="B63" s="656" t="s">
        <v>22026</v>
      </c>
      <c r="C63" s="30"/>
      <c r="D63" s="30"/>
      <c r="E63" s="30"/>
      <c r="F63" s="30"/>
      <c r="G63" s="30"/>
      <c r="H63" s="30"/>
      <c r="I63" s="30"/>
      <c r="J63" s="30"/>
      <c r="K63" s="30"/>
      <c r="L63" s="30"/>
      <c r="M63" s="52"/>
      <c r="N63" s="52"/>
      <c r="O63" s="52"/>
      <c r="P63" s="52"/>
      <c r="Q63" s="1851"/>
      <c r="R63" s="1310"/>
      <c r="S63" s="1310"/>
      <c r="W63" s="1350"/>
      <c r="X63" s="355"/>
      <c r="Y63" s="1355"/>
      <c r="Z63" s="211"/>
      <c r="AA63" s="211"/>
      <c r="AB63" s="211"/>
      <c r="AC63" s="211"/>
      <c r="AD63" s="211"/>
      <c r="AE63" s="211"/>
      <c r="AF63" s="211"/>
      <c r="AG63" s="211"/>
      <c r="AH63" s="211"/>
      <c r="AI63" s="211"/>
      <c r="AJ63" s="211"/>
      <c r="AK63" s="211"/>
      <c r="AL63" s="1355"/>
      <c r="AN63" s="223" t="s">
        <v>22026</v>
      </c>
      <c r="AO63" s="30"/>
      <c r="AP63" s="30"/>
      <c r="AQ63" s="30"/>
      <c r="AR63" s="30"/>
      <c r="AS63" s="30"/>
      <c r="AT63" s="30"/>
      <c r="AU63" s="30"/>
      <c r="AV63" s="30"/>
      <c r="AW63" s="52"/>
      <c r="AX63" s="52"/>
      <c r="AY63" s="52"/>
      <c r="AZ63" s="52"/>
      <c r="BA63" s="1851"/>
    </row>
    <row r="64" spans="2:53" ht="32.25" customHeight="1" thickBot="1">
      <c r="B64" s="633" t="s">
        <v>22027</v>
      </c>
      <c r="C64" s="514" t="s">
        <v>21690</v>
      </c>
      <c r="D64" s="224" t="s">
        <v>813</v>
      </c>
      <c r="E64" s="224">
        <v>3</v>
      </c>
      <c r="F64" s="1850">
        <v>0</v>
      </c>
      <c r="G64" s="1850">
        <v>0</v>
      </c>
      <c r="H64" s="1850">
        <v>0</v>
      </c>
      <c r="I64" s="1850">
        <v>0</v>
      </c>
      <c r="J64" s="1850">
        <v>0</v>
      </c>
      <c r="K64" s="334">
        <f>IFERROR(SUM(F64:J64), 0)</f>
        <v>0</v>
      </c>
      <c r="L64" s="1382"/>
      <c r="M64" s="645"/>
      <c r="N64" s="645"/>
      <c r="O64" s="645"/>
      <c r="P64" s="645"/>
      <c r="Q64" s="654"/>
      <c r="S64" s="515" t="s">
        <v>22028</v>
      </c>
      <c r="U64" s="685"/>
      <c r="W64" s="1350"/>
      <c r="X64" s="355">
        <f t="shared" ref="X64:X100" si="30">IF( SUM( Z64:AC64 ) = 0, 0, $Z$9 )</f>
        <v>0</v>
      </c>
      <c r="Y64" s="1355"/>
      <c r="Z64" s="356">
        <f t="shared" ref="Z64:AD65" si="31" xml:space="preserve"> IF( ISNUMBER(F64), 0, 1 )</f>
        <v>0</v>
      </c>
      <c r="AA64" s="356">
        <f t="shared" si="31"/>
        <v>0</v>
      </c>
      <c r="AB64" s="356">
        <f t="shared" si="31"/>
        <v>0</v>
      </c>
      <c r="AC64" s="356">
        <f t="shared" si="31"/>
        <v>0</v>
      </c>
      <c r="AD64" s="356">
        <f t="shared" si="31"/>
        <v>0</v>
      </c>
      <c r="AE64" s="211"/>
      <c r="AF64" s="211"/>
      <c r="AG64" s="211"/>
      <c r="AH64" s="211"/>
      <c r="AI64" s="211"/>
      <c r="AJ64" s="211"/>
      <c r="AK64" s="211"/>
      <c r="AL64" s="1355"/>
      <c r="AN64" s="237" t="s">
        <v>22027</v>
      </c>
      <c r="AO64" s="514" t="s">
        <v>21690</v>
      </c>
      <c r="AP64" s="644" t="s">
        <v>22029</v>
      </c>
      <c r="AQ64" s="644" t="s">
        <v>22030</v>
      </c>
      <c r="AR64" s="644" t="s">
        <v>22031</v>
      </c>
      <c r="AS64" s="644" t="s">
        <v>22032</v>
      </c>
      <c r="AT64" s="644" t="s">
        <v>22033</v>
      </c>
      <c r="AU64" s="644" t="s">
        <v>22034</v>
      </c>
      <c r="AV64" s="1382"/>
      <c r="AW64" s="645"/>
      <c r="AX64" s="645"/>
      <c r="AY64" s="645"/>
      <c r="AZ64" s="645"/>
      <c r="BA64" s="654"/>
    </row>
    <row r="65" spans="2:53" ht="32.25" customHeight="1" thickBot="1">
      <c r="B65" s="637" t="s">
        <v>22027</v>
      </c>
      <c r="C65" s="1424" t="s">
        <v>21698</v>
      </c>
      <c r="D65" s="220" t="s">
        <v>813</v>
      </c>
      <c r="E65" s="220">
        <v>3</v>
      </c>
      <c r="F65" s="1850">
        <v>0</v>
      </c>
      <c r="G65" s="1850">
        <v>0</v>
      </c>
      <c r="H65" s="1850">
        <v>0</v>
      </c>
      <c r="I65" s="1850">
        <v>0</v>
      </c>
      <c r="J65" s="1850">
        <v>0</v>
      </c>
      <c r="K65" s="333">
        <f t="shared" ref="K65:K94" si="32">IFERROR(SUM(F65:J65), 0)</f>
        <v>0</v>
      </c>
      <c r="L65" s="1379"/>
      <c r="M65" s="630"/>
      <c r="N65" s="630"/>
      <c r="O65" s="630"/>
      <c r="P65" s="630"/>
      <c r="Q65" s="648"/>
      <c r="S65" s="516" t="s">
        <v>22035</v>
      </c>
      <c r="U65" s="685"/>
      <c r="W65" s="1350"/>
      <c r="X65" s="355">
        <f t="shared" si="30"/>
        <v>0</v>
      </c>
      <c r="Y65" s="1355"/>
      <c r="Z65" s="356">
        <f t="shared" si="31"/>
        <v>0</v>
      </c>
      <c r="AA65" s="356">
        <f t="shared" si="31"/>
        <v>0</v>
      </c>
      <c r="AB65" s="356">
        <f t="shared" si="31"/>
        <v>0</v>
      </c>
      <c r="AC65" s="356">
        <f t="shared" si="31"/>
        <v>0</v>
      </c>
      <c r="AD65" s="356">
        <f t="shared" si="31"/>
        <v>0</v>
      </c>
      <c r="AE65" s="211"/>
      <c r="AF65" s="211"/>
      <c r="AG65" s="211"/>
      <c r="AH65" s="211"/>
      <c r="AI65" s="211"/>
      <c r="AJ65" s="211"/>
      <c r="AK65" s="211"/>
      <c r="AL65" s="1355"/>
      <c r="AN65" s="1423" t="s">
        <v>22027</v>
      </c>
      <c r="AO65" s="1424" t="s">
        <v>21698</v>
      </c>
      <c r="AP65" s="631" t="s">
        <v>22036</v>
      </c>
      <c r="AQ65" s="631" t="s">
        <v>22037</v>
      </c>
      <c r="AR65" s="631" t="s">
        <v>22038</v>
      </c>
      <c r="AS65" s="631" t="s">
        <v>22039</v>
      </c>
      <c r="AT65" s="631" t="s">
        <v>22040</v>
      </c>
      <c r="AU65" s="631" t="s">
        <v>22041</v>
      </c>
      <c r="AV65" s="1379"/>
      <c r="AW65" s="630"/>
      <c r="AX65" s="630"/>
      <c r="AY65" s="630"/>
      <c r="AZ65" s="630"/>
      <c r="BA65" s="648"/>
    </row>
    <row r="66" spans="2:53" ht="32.25" customHeight="1" thickBot="1">
      <c r="B66" s="637" t="s">
        <v>22027</v>
      </c>
      <c r="C66" s="1424" t="s">
        <v>21706</v>
      </c>
      <c r="D66" s="220" t="s">
        <v>813</v>
      </c>
      <c r="E66" s="220">
        <v>3</v>
      </c>
      <c r="F66" s="333">
        <f>IFERROR(SUM(F64:F65), 0)</f>
        <v>0</v>
      </c>
      <c r="G66" s="333">
        <f t="shared" ref="G66:J66" si="33">IFERROR(SUM(G64:G65), 0)</f>
        <v>0</v>
      </c>
      <c r="H66" s="333">
        <f t="shared" si="33"/>
        <v>0</v>
      </c>
      <c r="I66" s="333">
        <f t="shared" si="33"/>
        <v>0</v>
      </c>
      <c r="J66" s="333">
        <f t="shared" si="33"/>
        <v>0</v>
      </c>
      <c r="K66" s="333">
        <f t="shared" si="32"/>
        <v>0</v>
      </c>
      <c r="L66" s="1379"/>
      <c r="M66" s="630"/>
      <c r="N66" s="630"/>
      <c r="O66" s="630"/>
      <c r="P66" s="630"/>
      <c r="Q66" s="648"/>
      <c r="S66" s="516" t="s">
        <v>22042</v>
      </c>
      <c r="U66" s="685"/>
      <c r="W66" s="1350"/>
      <c r="X66" s="355">
        <f t="shared" si="30"/>
        <v>0</v>
      </c>
      <c r="Y66" s="1355"/>
      <c r="Z66" s="211"/>
      <c r="AA66" s="211"/>
      <c r="AB66" s="211"/>
      <c r="AC66" s="211"/>
      <c r="AD66" s="211"/>
      <c r="AE66" s="211"/>
      <c r="AF66" s="211"/>
      <c r="AG66" s="211"/>
      <c r="AH66" s="211"/>
      <c r="AI66" s="211"/>
      <c r="AJ66" s="211"/>
      <c r="AK66" s="211"/>
      <c r="AL66" s="1355"/>
      <c r="AN66" s="1423" t="s">
        <v>22027</v>
      </c>
      <c r="AO66" s="1424" t="s">
        <v>21706</v>
      </c>
      <c r="AP66" s="631" t="s">
        <v>22043</v>
      </c>
      <c r="AQ66" s="631" t="s">
        <v>22044</v>
      </c>
      <c r="AR66" s="631" t="s">
        <v>22045</v>
      </c>
      <c r="AS66" s="631" t="s">
        <v>22046</v>
      </c>
      <c r="AT66" s="631" t="s">
        <v>22047</v>
      </c>
      <c r="AU66" s="631" t="s">
        <v>22048</v>
      </c>
      <c r="AV66" s="1379"/>
      <c r="AW66" s="630"/>
      <c r="AX66" s="630"/>
      <c r="AY66" s="630"/>
      <c r="AZ66" s="630"/>
      <c r="BA66" s="648"/>
    </row>
    <row r="67" spans="2:53" ht="32.25" customHeight="1" thickBot="1">
      <c r="B67" s="637" t="s">
        <v>22049</v>
      </c>
      <c r="C67" s="1424" t="s">
        <v>21690</v>
      </c>
      <c r="D67" s="220" t="s">
        <v>813</v>
      </c>
      <c r="E67" s="220">
        <v>3</v>
      </c>
      <c r="F67" s="1850">
        <v>0</v>
      </c>
      <c r="G67" s="1850">
        <v>0</v>
      </c>
      <c r="H67" s="1850">
        <v>0</v>
      </c>
      <c r="I67" s="1850">
        <v>-6.0999999999999999E-2</v>
      </c>
      <c r="J67" s="1850">
        <v>19.097999999999999</v>
      </c>
      <c r="K67" s="333">
        <f>IFERROR(SUM(F67:J67), 0)</f>
        <v>19.036999999999999</v>
      </c>
      <c r="L67" s="1379"/>
      <c r="M67" s="630"/>
      <c r="N67" s="630"/>
      <c r="O67" s="630"/>
      <c r="P67" s="630"/>
      <c r="Q67" s="648"/>
      <c r="S67" s="516" t="s">
        <v>22050</v>
      </c>
      <c r="U67" s="685"/>
      <c r="W67" s="1350"/>
      <c r="X67" s="355">
        <f t="shared" si="30"/>
        <v>0</v>
      </c>
      <c r="Y67" s="1355"/>
      <c r="Z67" s="356">
        <f t="shared" ref="Z67:AD68" si="34" xml:space="preserve"> IF( ISNUMBER(F67), 0, 1 )</f>
        <v>0</v>
      </c>
      <c r="AA67" s="356">
        <f t="shared" si="34"/>
        <v>0</v>
      </c>
      <c r="AB67" s="356">
        <f t="shared" si="34"/>
        <v>0</v>
      </c>
      <c r="AC67" s="356">
        <f t="shared" si="34"/>
        <v>0</v>
      </c>
      <c r="AD67" s="356">
        <f t="shared" si="34"/>
        <v>0</v>
      </c>
      <c r="AE67" s="211"/>
      <c r="AF67" s="211"/>
      <c r="AG67" s="211"/>
      <c r="AH67" s="211"/>
      <c r="AI67" s="211"/>
      <c r="AJ67" s="211"/>
      <c r="AK67" s="211"/>
      <c r="AL67" s="1355"/>
      <c r="AN67" s="1423" t="s">
        <v>22049</v>
      </c>
      <c r="AO67" s="1424" t="s">
        <v>21690</v>
      </c>
      <c r="AP67" s="631" t="s">
        <v>22051</v>
      </c>
      <c r="AQ67" s="631" t="s">
        <v>22052</v>
      </c>
      <c r="AR67" s="631" t="s">
        <v>22053</v>
      </c>
      <c r="AS67" s="631" t="s">
        <v>22054</v>
      </c>
      <c r="AT67" s="631" t="s">
        <v>22055</v>
      </c>
      <c r="AU67" s="631" t="s">
        <v>22056</v>
      </c>
      <c r="AV67" s="1379"/>
      <c r="AW67" s="630"/>
      <c r="AX67" s="630"/>
      <c r="AY67" s="630"/>
      <c r="AZ67" s="630"/>
      <c r="BA67" s="648"/>
    </row>
    <row r="68" spans="2:53" ht="32.25" customHeight="1" thickBot="1">
      <c r="B68" s="637" t="s">
        <v>22049</v>
      </c>
      <c r="C68" s="1424" t="s">
        <v>21698</v>
      </c>
      <c r="D68" s="220" t="s">
        <v>813</v>
      </c>
      <c r="E68" s="220">
        <v>3</v>
      </c>
      <c r="F68" s="1850">
        <v>0</v>
      </c>
      <c r="G68" s="1850">
        <v>0</v>
      </c>
      <c r="H68" s="1850">
        <v>0</v>
      </c>
      <c r="I68" s="1850">
        <v>0</v>
      </c>
      <c r="J68" s="1850">
        <v>0</v>
      </c>
      <c r="K68" s="333">
        <f t="shared" si="32"/>
        <v>0</v>
      </c>
      <c r="L68" s="1379"/>
      <c r="M68" s="630"/>
      <c r="N68" s="630"/>
      <c r="O68" s="630"/>
      <c r="P68" s="630"/>
      <c r="Q68" s="648"/>
      <c r="S68" s="516" t="s">
        <v>22057</v>
      </c>
      <c r="U68" s="685"/>
      <c r="W68" s="1350"/>
      <c r="X68" s="355">
        <f t="shared" si="30"/>
        <v>0</v>
      </c>
      <c r="Y68" s="1355"/>
      <c r="Z68" s="356">
        <f t="shared" si="34"/>
        <v>0</v>
      </c>
      <c r="AA68" s="356">
        <f t="shared" si="34"/>
        <v>0</v>
      </c>
      <c r="AB68" s="356">
        <f t="shared" si="34"/>
        <v>0</v>
      </c>
      <c r="AC68" s="356">
        <f t="shared" si="34"/>
        <v>0</v>
      </c>
      <c r="AD68" s="356">
        <f t="shared" si="34"/>
        <v>0</v>
      </c>
      <c r="AE68" s="211"/>
      <c r="AF68" s="211"/>
      <c r="AG68" s="211"/>
      <c r="AH68" s="211"/>
      <c r="AI68" s="211"/>
      <c r="AJ68" s="211"/>
      <c r="AK68" s="211"/>
      <c r="AL68" s="1355"/>
      <c r="AN68" s="1423" t="s">
        <v>22049</v>
      </c>
      <c r="AO68" s="1424" t="s">
        <v>21698</v>
      </c>
      <c r="AP68" s="631" t="s">
        <v>22058</v>
      </c>
      <c r="AQ68" s="631" t="s">
        <v>22059</v>
      </c>
      <c r="AR68" s="631" t="s">
        <v>22060</v>
      </c>
      <c r="AS68" s="631" t="s">
        <v>22061</v>
      </c>
      <c r="AT68" s="631" t="s">
        <v>22062</v>
      </c>
      <c r="AU68" s="631" t="s">
        <v>22063</v>
      </c>
      <c r="AV68" s="1379"/>
      <c r="AW68" s="630"/>
      <c r="AX68" s="630"/>
      <c r="AY68" s="630"/>
      <c r="AZ68" s="630"/>
      <c r="BA68" s="648"/>
    </row>
    <row r="69" spans="2:53" ht="32.25" customHeight="1" thickBot="1">
      <c r="B69" s="637" t="s">
        <v>22049</v>
      </c>
      <c r="C69" s="1424" t="s">
        <v>21706</v>
      </c>
      <c r="D69" s="220" t="s">
        <v>813</v>
      </c>
      <c r="E69" s="220">
        <v>3</v>
      </c>
      <c r="F69" s="333">
        <f>IFERROR(SUM(F67:F68), 0)</f>
        <v>0</v>
      </c>
      <c r="G69" s="333">
        <f t="shared" ref="G69:I69" si="35">IFERROR(SUM(G67:G68), 0)</f>
        <v>0</v>
      </c>
      <c r="H69" s="333">
        <f t="shared" si="35"/>
        <v>0</v>
      </c>
      <c r="I69" s="333">
        <f t="shared" si="35"/>
        <v>-6.0999999999999999E-2</v>
      </c>
      <c r="J69" s="333">
        <f>IFERROR(SUM(J67:J68), 0)</f>
        <v>19.097999999999999</v>
      </c>
      <c r="K69" s="333">
        <f t="shared" si="32"/>
        <v>19.036999999999999</v>
      </c>
      <c r="L69" s="1379"/>
      <c r="M69" s="630"/>
      <c r="N69" s="630"/>
      <c r="O69" s="630"/>
      <c r="P69" s="630"/>
      <c r="Q69" s="648"/>
      <c r="S69" s="516" t="s">
        <v>22064</v>
      </c>
      <c r="U69" s="685"/>
      <c r="W69" s="1350"/>
      <c r="X69" s="355">
        <f t="shared" si="30"/>
        <v>0</v>
      </c>
      <c r="Y69" s="1355"/>
      <c r="Z69" s="211"/>
      <c r="AA69" s="211"/>
      <c r="AB69" s="211"/>
      <c r="AC69" s="211"/>
      <c r="AD69" s="211"/>
      <c r="AE69" s="211"/>
      <c r="AF69" s="211"/>
      <c r="AG69" s="211"/>
      <c r="AH69" s="211"/>
      <c r="AI69" s="211"/>
      <c r="AJ69" s="211"/>
      <c r="AK69" s="211"/>
      <c r="AL69" s="1355"/>
      <c r="AN69" s="1423" t="s">
        <v>22049</v>
      </c>
      <c r="AO69" s="1424" t="s">
        <v>21706</v>
      </c>
      <c r="AP69" s="631" t="s">
        <v>22065</v>
      </c>
      <c r="AQ69" s="631" t="s">
        <v>22066</v>
      </c>
      <c r="AR69" s="631" t="s">
        <v>22067</v>
      </c>
      <c r="AS69" s="631" t="s">
        <v>22068</v>
      </c>
      <c r="AT69" s="631" t="s">
        <v>22069</v>
      </c>
      <c r="AU69" s="631" t="s">
        <v>22070</v>
      </c>
      <c r="AV69" s="1379"/>
      <c r="AW69" s="630"/>
      <c r="AX69" s="630"/>
      <c r="AY69" s="630"/>
      <c r="AZ69" s="630"/>
      <c r="BA69" s="648"/>
    </row>
    <row r="70" spans="2:53" ht="32.25" customHeight="1" thickBot="1">
      <c r="B70" s="637" t="s">
        <v>22071</v>
      </c>
      <c r="C70" s="1424" t="s">
        <v>21690</v>
      </c>
      <c r="D70" s="220" t="s">
        <v>813</v>
      </c>
      <c r="E70" s="220">
        <v>3</v>
      </c>
      <c r="F70" s="1850">
        <v>0</v>
      </c>
      <c r="G70" s="1850">
        <v>0</v>
      </c>
      <c r="H70" s="1850">
        <v>0</v>
      </c>
      <c r="I70" s="1850">
        <v>5.0000000000000001E-3</v>
      </c>
      <c r="J70" s="1850">
        <v>0</v>
      </c>
      <c r="K70" s="333">
        <f>IFERROR(SUM(F70:J70), 0)</f>
        <v>5.0000000000000001E-3</v>
      </c>
      <c r="L70" s="1379"/>
      <c r="M70" s="630"/>
      <c r="N70" s="630"/>
      <c r="O70" s="630"/>
      <c r="P70" s="630"/>
      <c r="Q70" s="648"/>
      <c r="S70" s="516" t="s">
        <v>22072</v>
      </c>
      <c r="U70" s="685"/>
      <c r="W70" s="1350"/>
      <c r="X70" s="355">
        <f t="shared" si="30"/>
        <v>0</v>
      </c>
      <c r="Y70" s="1355"/>
      <c r="Z70" s="356">
        <f t="shared" ref="Z70:AD71" si="36" xml:space="preserve"> IF( ISNUMBER(F70), 0, 1 )</f>
        <v>0</v>
      </c>
      <c r="AA70" s="356">
        <f t="shared" si="36"/>
        <v>0</v>
      </c>
      <c r="AB70" s="356">
        <f t="shared" si="36"/>
        <v>0</v>
      </c>
      <c r="AC70" s="356">
        <f t="shared" si="36"/>
        <v>0</v>
      </c>
      <c r="AD70" s="356">
        <f t="shared" si="36"/>
        <v>0</v>
      </c>
      <c r="AE70" s="211"/>
      <c r="AF70" s="211"/>
      <c r="AG70" s="211"/>
      <c r="AH70" s="211"/>
      <c r="AI70" s="211"/>
      <c r="AJ70" s="211"/>
      <c r="AK70" s="211"/>
      <c r="AL70" s="1355"/>
      <c r="AN70" s="1423" t="s">
        <v>22071</v>
      </c>
      <c r="AO70" s="1424" t="s">
        <v>21690</v>
      </c>
      <c r="AP70" s="631" t="s">
        <v>22073</v>
      </c>
      <c r="AQ70" s="631" t="s">
        <v>22074</v>
      </c>
      <c r="AR70" s="631" t="s">
        <v>22075</v>
      </c>
      <c r="AS70" s="631" t="s">
        <v>22076</v>
      </c>
      <c r="AT70" s="631" t="s">
        <v>22077</v>
      </c>
      <c r="AU70" s="631" t="s">
        <v>22078</v>
      </c>
      <c r="AV70" s="1379"/>
      <c r="AW70" s="630"/>
      <c r="AX70" s="630"/>
      <c r="AY70" s="630"/>
      <c r="AZ70" s="630"/>
      <c r="BA70" s="648"/>
    </row>
    <row r="71" spans="2:53" ht="32.25" customHeight="1" thickBot="1">
      <c r="B71" s="637" t="s">
        <v>22071</v>
      </c>
      <c r="C71" s="1424" t="s">
        <v>21698</v>
      </c>
      <c r="D71" s="220" t="s">
        <v>813</v>
      </c>
      <c r="E71" s="220">
        <v>3</v>
      </c>
      <c r="F71" s="1850">
        <v>0</v>
      </c>
      <c r="G71" s="1850">
        <v>0</v>
      </c>
      <c r="H71" s="1850">
        <v>0</v>
      </c>
      <c r="I71" s="1850">
        <v>0</v>
      </c>
      <c r="J71" s="1850">
        <v>0</v>
      </c>
      <c r="K71" s="333">
        <f t="shared" si="32"/>
        <v>0</v>
      </c>
      <c r="L71" s="1379"/>
      <c r="M71" s="630"/>
      <c r="N71" s="630"/>
      <c r="O71" s="630"/>
      <c r="P71" s="630"/>
      <c r="Q71" s="648"/>
      <c r="S71" s="516" t="s">
        <v>22079</v>
      </c>
      <c r="U71" s="685"/>
      <c r="W71" s="1350"/>
      <c r="X71" s="355">
        <f t="shared" si="30"/>
        <v>0</v>
      </c>
      <c r="Y71" s="1355"/>
      <c r="Z71" s="356">
        <f t="shared" si="36"/>
        <v>0</v>
      </c>
      <c r="AA71" s="356">
        <f t="shared" si="36"/>
        <v>0</v>
      </c>
      <c r="AB71" s="356">
        <f t="shared" si="36"/>
        <v>0</v>
      </c>
      <c r="AC71" s="356">
        <f t="shared" si="36"/>
        <v>0</v>
      </c>
      <c r="AD71" s="356">
        <f t="shared" si="36"/>
        <v>0</v>
      </c>
      <c r="AE71" s="211"/>
      <c r="AF71" s="211"/>
      <c r="AG71" s="211"/>
      <c r="AH71" s="211"/>
      <c r="AI71" s="211"/>
      <c r="AJ71" s="211"/>
      <c r="AK71" s="211"/>
      <c r="AL71" s="1355"/>
      <c r="AN71" s="1423" t="s">
        <v>22071</v>
      </c>
      <c r="AO71" s="1424" t="s">
        <v>21698</v>
      </c>
      <c r="AP71" s="631" t="s">
        <v>22080</v>
      </c>
      <c r="AQ71" s="631" t="s">
        <v>22081</v>
      </c>
      <c r="AR71" s="631" t="s">
        <v>22082</v>
      </c>
      <c r="AS71" s="631" t="s">
        <v>22083</v>
      </c>
      <c r="AT71" s="631" t="s">
        <v>22084</v>
      </c>
      <c r="AU71" s="631" t="s">
        <v>22085</v>
      </c>
      <c r="AV71" s="1379"/>
      <c r="AW71" s="630"/>
      <c r="AX71" s="630"/>
      <c r="AY71" s="630"/>
      <c r="AZ71" s="630"/>
      <c r="BA71" s="648"/>
    </row>
    <row r="72" spans="2:53" ht="32.25" customHeight="1" thickBot="1">
      <c r="B72" s="637" t="s">
        <v>22071</v>
      </c>
      <c r="C72" s="1424" t="s">
        <v>21706</v>
      </c>
      <c r="D72" s="220" t="s">
        <v>813</v>
      </c>
      <c r="E72" s="220">
        <v>3</v>
      </c>
      <c r="F72" s="333">
        <f>IFERROR(SUM(F70:F71), 0)</f>
        <v>0</v>
      </c>
      <c r="G72" s="333">
        <f t="shared" ref="G72:J72" si="37">IFERROR(SUM(G70:G71), 0)</f>
        <v>0</v>
      </c>
      <c r="H72" s="333">
        <f t="shared" si="37"/>
        <v>0</v>
      </c>
      <c r="I72" s="333">
        <f t="shared" si="37"/>
        <v>5.0000000000000001E-3</v>
      </c>
      <c r="J72" s="333">
        <f t="shared" si="37"/>
        <v>0</v>
      </c>
      <c r="K72" s="333">
        <f>IFERROR(SUM(F72:J72), 0)</f>
        <v>5.0000000000000001E-3</v>
      </c>
      <c r="L72" s="1379"/>
      <c r="M72" s="630"/>
      <c r="N72" s="630"/>
      <c r="O72" s="630"/>
      <c r="P72" s="630"/>
      <c r="Q72" s="648"/>
      <c r="S72" s="516" t="s">
        <v>22086</v>
      </c>
      <c r="U72" s="685"/>
      <c r="W72" s="1350"/>
      <c r="X72" s="355">
        <f t="shared" si="30"/>
        <v>0</v>
      </c>
      <c r="Y72" s="1355"/>
      <c r="Z72" s="211"/>
      <c r="AA72" s="211"/>
      <c r="AB72" s="211"/>
      <c r="AC72" s="211"/>
      <c r="AD72" s="211"/>
      <c r="AE72" s="211"/>
      <c r="AF72" s="211"/>
      <c r="AG72" s="211"/>
      <c r="AH72" s="211"/>
      <c r="AI72" s="211"/>
      <c r="AJ72" s="211"/>
      <c r="AK72" s="211"/>
      <c r="AL72" s="1355"/>
      <c r="AN72" s="1423" t="s">
        <v>22071</v>
      </c>
      <c r="AO72" s="1424" t="s">
        <v>21706</v>
      </c>
      <c r="AP72" s="631" t="s">
        <v>22087</v>
      </c>
      <c r="AQ72" s="631" t="s">
        <v>22088</v>
      </c>
      <c r="AR72" s="631" t="s">
        <v>22089</v>
      </c>
      <c r="AS72" s="631" t="s">
        <v>22090</v>
      </c>
      <c r="AT72" s="631" t="s">
        <v>22091</v>
      </c>
      <c r="AU72" s="631" t="s">
        <v>22092</v>
      </c>
      <c r="AV72" s="1379"/>
      <c r="AW72" s="630"/>
      <c r="AX72" s="630"/>
      <c r="AY72" s="630"/>
      <c r="AZ72" s="630"/>
      <c r="BA72" s="648"/>
    </row>
    <row r="73" spans="2:53" ht="32.25" customHeight="1" thickBot="1">
      <c r="B73" s="637" t="s">
        <v>22093</v>
      </c>
      <c r="C73" s="1424" t="s">
        <v>21690</v>
      </c>
      <c r="D73" s="220" t="s">
        <v>813</v>
      </c>
      <c r="E73" s="220">
        <v>3</v>
      </c>
      <c r="F73" s="1850">
        <v>0</v>
      </c>
      <c r="G73" s="1850">
        <v>0</v>
      </c>
      <c r="H73" s="1850">
        <v>0</v>
      </c>
      <c r="I73" s="1850">
        <v>0</v>
      </c>
      <c r="J73" s="1850">
        <v>0</v>
      </c>
      <c r="K73" s="333">
        <f t="shared" si="32"/>
        <v>0</v>
      </c>
      <c r="L73" s="1379"/>
      <c r="M73" s="630"/>
      <c r="N73" s="630"/>
      <c r="O73" s="630"/>
      <c r="P73" s="630"/>
      <c r="Q73" s="648"/>
      <c r="S73" s="516" t="s">
        <v>22094</v>
      </c>
      <c r="U73" s="685"/>
      <c r="W73" s="1350"/>
      <c r="X73" s="355">
        <f t="shared" si="30"/>
        <v>0</v>
      </c>
      <c r="Y73" s="1355"/>
      <c r="Z73" s="356">
        <f t="shared" ref="Z73:AD74" si="38" xml:space="preserve"> IF( ISNUMBER(F73), 0, 1 )</f>
        <v>0</v>
      </c>
      <c r="AA73" s="356">
        <f t="shared" si="38"/>
        <v>0</v>
      </c>
      <c r="AB73" s="356">
        <f t="shared" si="38"/>
        <v>0</v>
      </c>
      <c r="AC73" s="356">
        <f t="shared" si="38"/>
        <v>0</v>
      </c>
      <c r="AD73" s="356">
        <f t="shared" si="38"/>
        <v>0</v>
      </c>
      <c r="AE73" s="211"/>
      <c r="AF73" s="211"/>
      <c r="AG73" s="211"/>
      <c r="AH73" s="211"/>
      <c r="AI73" s="211"/>
      <c r="AJ73" s="211"/>
      <c r="AK73" s="211"/>
      <c r="AL73" s="1355"/>
      <c r="AN73" s="1423" t="s">
        <v>22093</v>
      </c>
      <c r="AO73" s="1424" t="s">
        <v>21690</v>
      </c>
      <c r="AP73" s="631" t="s">
        <v>22095</v>
      </c>
      <c r="AQ73" s="631" t="s">
        <v>22096</v>
      </c>
      <c r="AR73" s="631" t="s">
        <v>22097</v>
      </c>
      <c r="AS73" s="631" t="s">
        <v>22098</v>
      </c>
      <c r="AT73" s="631" t="s">
        <v>22099</v>
      </c>
      <c r="AU73" s="631" t="s">
        <v>22100</v>
      </c>
      <c r="AV73" s="1379"/>
      <c r="AW73" s="630"/>
      <c r="AX73" s="630"/>
      <c r="AY73" s="630"/>
      <c r="AZ73" s="630"/>
      <c r="BA73" s="648"/>
    </row>
    <row r="74" spans="2:53" ht="32.25" customHeight="1" thickBot="1">
      <c r="B74" s="637" t="s">
        <v>22093</v>
      </c>
      <c r="C74" s="1424" t="s">
        <v>21698</v>
      </c>
      <c r="D74" s="220" t="s">
        <v>813</v>
      </c>
      <c r="E74" s="220">
        <v>3</v>
      </c>
      <c r="F74" s="1850">
        <v>0</v>
      </c>
      <c r="G74" s="1850">
        <v>0</v>
      </c>
      <c r="H74" s="1850">
        <v>0</v>
      </c>
      <c r="I74" s="1850">
        <v>0</v>
      </c>
      <c r="J74" s="1850">
        <v>0</v>
      </c>
      <c r="K74" s="333">
        <f t="shared" si="32"/>
        <v>0</v>
      </c>
      <c r="L74" s="1379"/>
      <c r="M74" s="630"/>
      <c r="N74" s="630"/>
      <c r="O74" s="630"/>
      <c r="P74" s="630"/>
      <c r="Q74" s="648"/>
      <c r="S74" s="516" t="s">
        <v>22101</v>
      </c>
      <c r="U74" s="685"/>
      <c r="W74" s="1350"/>
      <c r="X74" s="355">
        <f t="shared" si="30"/>
        <v>0</v>
      </c>
      <c r="Y74" s="1355"/>
      <c r="Z74" s="356">
        <f t="shared" si="38"/>
        <v>0</v>
      </c>
      <c r="AA74" s="356">
        <f t="shared" si="38"/>
        <v>0</v>
      </c>
      <c r="AB74" s="356">
        <f t="shared" si="38"/>
        <v>0</v>
      </c>
      <c r="AC74" s="356">
        <f t="shared" si="38"/>
        <v>0</v>
      </c>
      <c r="AD74" s="356">
        <f t="shared" si="38"/>
        <v>0</v>
      </c>
      <c r="AE74" s="211"/>
      <c r="AF74" s="211"/>
      <c r="AG74" s="211"/>
      <c r="AH74" s="211"/>
      <c r="AI74" s="211"/>
      <c r="AJ74" s="211"/>
      <c r="AK74" s="211"/>
      <c r="AL74" s="1355"/>
      <c r="AN74" s="1423" t="s">
        <v>22093</v>
      </c>
      <c r="AO74" s="1424" t="s">
        <v>21698</v>
      </c>
      <c r="AP74" s="631" t="s">
        <v>22102</v>
      </c>
      <c r="AQ74" s="631" t="s">
        <v>22103</v>
      </c>
      <c r="AR74" s="631" t="s">
        <v>22104</v>
      </c>
      <c r="AS74" s="631" t="s">
        <v>22105</v>
      </c>
      <c r="AT74" s="631" t="s">
        <v>22106</v>
      </c>
      <c r="AU74" s="631" t="s">
        <v>22107</v>
      </c>
      <c r="AV74" s="1379"/>
      <c r="AW74" s="630"/>
      <c r="AX74" s="630"/>
      <c r="AY74" s="630"/>
      <c r="AZ74" s="630"/>
      <c r="BA74" s="648"/>
    </row>
    <row r="75" spans="2:53" ht="32.25" customHeight="1" thickBot="1">
      <c r="B75" s="637" t="s">
        <v>22093</v>
      </c>
      <c r="C75" s="1424" t="s">
        <v>21706</v>
      </c>
      <c r="D75" s="220" t="s">
        <v>813</v>
      </c>
      <c r="E75" s="220">
        <v>3</v>
      </c>
      <c r="F75" s="333">
        <f>IFERROR(SUM(F73:F74), 0)</f>
        <v>0</v>
      </c>
      <c r="G75" s="333">
        <f t="shared" ref="G75:J75" si="39">IFERROR(SUM(G73:G74), 0)</f>
        <v>0</v>
      </c>
      <c r="H75" s="333">
        <f t="shared" si="39"/>
        <v>0</v>
      </c>
      <c r="I75" s="333">
        <f t="shared" si="39"/>
        <v>0</v>
      </c>
      <c r="J75" s="333">
        <f t="shared" si="39"/>
        <v>0</v>
      </c>
      <c r="K75" s="333">
        <f t="shared" si="32"/>
        <v>0</v>
      </c>
      <c r="L75" s="1379"/>
      <c r="M75" s="630"/>
      <c r="N75" s="630"/>
      <c r="O75" s="630"/>
      <c r="P75" s="630"/>
      <c r="Q75" s="648"/>
      <c r="S75" s="516" t="s">
        <v>22108</v>
      </c>
      <c r="U75" s="685"/>
      <c r="W75" s="1350"/>
      <c r="X75" s="355">
        <f t="shared" si="30"/>
        <v>0</v>
      </c>
      <c r="Y75" s="1355"/>
      <c r="Z75" s="211"/>
      <c r="AA75" s="211"/>
      <c r="AB75" s="211"/>
      <c r="AC75" s="211"/>
      <c r="AD75" s="211"/>
      <c r="AE75" s="211"/>
      <c r="AF75" s="211"/>
      <c r="AG75" s="211"/>
      <c r="AH75" s="211"/>
      <c r="AI75" s="211"/>
      <c r="AJ75" s="211"/>
      <c r="AK75" s="211"/>
      <c r="AL75" s="1355"/>
      <c r="AN75" s="1423" t="s">
        <v>22093</v>
      </c>
      <c r="AO75" s="1424" t="s">
        <v>21706</v>
      </c>
      <c r="AP75" s="631" t="s">
        <v>22109</v>
      </c>
      <c r="AQ75" s="631" t="s">
        <v>22110</v>
      </c>
      <c r="AR75" s="631" t="s">
        <v>22111</v>
      </c>
      <c r="AS75" s="631" t="s">
        <v>22112</v>
      </c>
      <c r="AT75" s="631" t="s">
        <v>22113</v>
      </c>
      <c r="AU75" s="631" t="s">
        <v>22114</v>
      </c>
      <c r="AV75" s="1379"/>
      <c r="AW75" s="630"/>
      <c r="AX75" s="630"/>
      <c r="AY75" s="630"/>
      <c r="AZ75" s="630"/>
      <c r="BA75" s="648"/>
    </row>
    <row r="76" spans="2:53" ht="32.25" customHeight="1" thickBot="1">
      <c r="B76" s="637" t="s">
        <v>22115</v>
      </c>
      <c r="C76" s="1424" t="s">
        <v>21690</v>
      </c>
      <c r="D76" s="220" t="s">
        <v>813</v>
      </c>
      <c r="E76" s="220">
        <v>3</v>
      </c>
      <c r="F76" s="1850">
        <v>0</v>
      </c>
      <c r="G76" s="1850">
        <v>0</v>
      </c>
      <c r="H76" s="1850">
        <v>0</v>
      </c>
      <c r="I76" s="1850">
        <v>0.96299999999999997</v>
      </c>
      <c r="J76" s="1850">
        <v>0.65</v>
      </c>
      <c r="K76" s="333">
        <f t="shared" si="32"/>
        <v>1.613</v>
      </c>
      <c r="L76" s="1379"/>
      <c r="M76" s="630"/>
      <c r="N76" s="630"/>
      <c r="O76" s="630"/>
      <c r="P76" s="630"/>
      <c r="Q76" s="1380"/>
      <c r="S76" s="516" t="s">
        <v>22116</v>
      </c>
      <c r="U76" s="685"/>
      <c r="W76" s="1350"/>
      <c r="X76" s="355">
        <f t="shared" si="30"/>
        <v>0</v>
      </c>
      <c r="Y76" s="1355"/>
      <c r="Z76" s="356">
        <f t="shared" ref="Z76:AD77" si="40" xml:space="preserve"> IF( ISNUMBER(F76), 0, 1 )</f>
        <v>0</v>
      </c>
      <c r="AA76" s="356">
        <f t="shared" si="40"/>
        <v>0</v>
      </c>
      <c r="AB76" s="356">
        <f t="shared" si="40"/>
        <v>0</v>
      </c>
      <c r="AC76" s="356">
        <f t="shared" si="40"/>
        <v>0</v>
      </c>
      <c r="AD76" s="356">
        <f t="shared" si="40"/>
        <v>0</v>
      </c>
      <c r="AE76" s="211"/>
      <c r="AF76" s="211"/>
      <c r="AG76" s="211"/>
      <c r="AH76" s="211"/>
      <c r="AI76" s="211"/>
      <c r="AJ76" s="211"/>
      <c r="AK76" s="211"/>
      <c r="AL76" s="1355"/>
      <c r="AN76" s="1423" t="s">
        <v>22115</v>
      </c>
      <c r="AO76" s="1424" t="s">
        <v>21690</v>
      </c>
      <c r="AP76" s="631" t="s">
        <v>22117</v>
      </c>
      <c r="AQ76" s="631" t="s">
        <v>22118</v>
      </c>
      <c r="AR76" s="631" t="s">
        <v>22119</v>
      </c>
      <c r="AS76" s="631" t="s">
        <v>22120</v>
      </c>
      <c r="AT76" s="631" t="s">
        <v>22121</v>
      </c>
      <c r="AU76" s="631" t="s">
        <v>22122</v>
      </c>
      <c r="AV76" s="1379"/>
      <c r="AW76" s="630"/>
      <c r="AX76" s="630"/>
      <c r="AY76" s="630"/>
      <c r="AZ76" s="630"/>
      <c r="BA76" s="1380"/>
    </row>
    <row r="77" spans="2:53" ht="32.25" customHeight="1" thickBot="1">
      <c r="B77" s="637" t="s">
        <v>22115</v>
      </c>
      <c r="C77" s="1424" t="s">
        <v>21698</v>
      </c>
      <c r="D77" s="220" t="s">
        <v>813</v>
      </c>
      <c r="E77" s="220">
        <v>3</v>
      </c>
      <c r="F77" s="1850">
        <v>0</v>
      </c>
      <c r="G77" s="1850">
        <v>0</v>
      </c>
      <c r="H77" s="1850">
        <v>0</v>
      </c>
      <c r="I77" s="1850">
        <v>0</v>
      </c>
      <c r="J77" s="1850">
        <v>0</v>
      </c>
      <c r="K77" s="333">
        <f t="shared" si="32"/>
        <v>0</v>
      </c>
      <c r="L77" s="1379"/>
      <c r="M77" s="630"/>
      <c r="N77" s="630"/>
      <c r="O77" s="630"/>
      <c r="P77" s="630"/>
      <c r="Q77" s="1380"/>
      <c r="S77" s="516" t="s">
        <v>22123</v>
      </c>
      <c r="U77" s="685"/>
      <c r="W77" s="1350"/>
      <c r="X77" s="355">
        <f t="shared" si="30"/>
        <v>0</v>
      </c>
      <c r="Y77" s="1355"/>
      <c r="Z77" s="356">
        <f t="shared" si="40"/>
        <v>0</v>
      </c>
      <c r="AA77" s="356">
        <f t="shared" si="40"/>
        <v>0</v>
      </c>
      <c r="AB77" s="356">
        <f t="shared" si="40"/>
        <v>0</v>
      </c>
      <c r="AC77" s="356">
        <f t="shared" si="40"/>
        <v>0</v>
      </c>
      <c r="AD77" s="356">
        <f t="shared" si="40"/>
        <v>0</v>
      </c>
      <c r="AE77" s="211"/>
      <c r="AF77" s="211"/>
      <c r="AG77" s="211"/>
      <c r="AH77" s="211"/>
      <c r="AI77" s="211"/>
      <c r="AJ77" s="211"/>
      <c r="AK77" s="211"/>
      <c r="AL77" s="1355"/>
      <c r="AN77" s="1423" t="s">
        <v>22115</v>
      </c>
      <c r="AO77" s="1424" t="s">
        <v>21698</v>
      </c>
      <c r="AP77" s="631" t="s">
        <v>22124</v>
      </c>
      <c r="AQ77" s="631" t="s">
        <v>22125</v>
      </c>
      <c r="AR77" s="631" t="s">
        <v>22126</v>
      </c>
      <c r="AS77" s="631" t="s">
        <v>22127</v>
      </c>
      <c r="AT77" s="631" t="s">
        <v>22128</v>
      </c>
      <c r="AU77" s="631" t="s">
        <v>22129</v>
      </c>
      <c r="AV77" s="1379"/>
      <c r="AW77" s="630"/>
      <c r="AX77" s="630"/>
      <c r="AY77" s="630"/>
      <c r="AZ77" s="630"/>
      <c r="BA77" s="1380"/>
    </row>
    <row r="78" spans="2:53" ht="32.25" customHeight="1" thickBot="1">
      <c r="B78" s="637" t="s">
        <v>22115</v>
      </c>
      <c r="C78" s="1424" t="s">
        <v>21706</v>
      </c>
      <c r="D78" s="220" t="s">
        <v>813</v>
      </c>
      <c r="E78" s="220">
        <v>3</v>
      </c>
      <c r="F78" s="333">
        <f>IFERROR(SUM(F76:F77), 0)</f>
        <v>0</v>
      </c>
      <c r="G78" s="333">
        <f t="shared" ref="G78:J78" si="41">IFERROR(SUM(G76:G77), 0)</f>
        <v>0</v>
      </c>
      <c r="H78" s="333">
        <f t="shared" si="41"/>
        <v>0</v>
      </c>
      <c r="I78" s="333">
        <f t="shared" si="41"/>
        <v>0.96299999999999997</v>
      </c>
      <c r="J78" s="333">
        <f t="shared" si="41"/>
        <v>0.65</v>
      </c>
      <c r="K78" s="333">
        <f t="shared" si="32"/>
        <v>1.613</v>
      </c>
      <c r="L78" s="1379"/>
      <c r="M78" s="630"/>
      <c r="N78" s="630"/>
      <c r="O78" s="630"/>
      <c r="P78" s="630"/>
      <c r="Q78" s="1380"/>
      <c r="S78" s="516" t="s">
        <v>22130</v>
      </c>
      <c r="U78" s="685"/>
      <c r="W78" s="1350"/>
      <c r="X78" s="355">
        <f t="shared" si="30"/>
        <v>0</v>
      </c>
      <c r="Y78" s="1355"/>
      <c r="Z78" s="211"/>
      <c r="AA78" s="211"/>
      <c r="AB78" s="211"/>
      <c r="AC78" s="211"/>
      <c r="AD78" s="211"/>
      <c r="AE78" s="211"/>
      <c r="AF78" s="211"/>
      <c r="AG78" s="211"/>
      <c r="AH78" s="211"/>
      <c r="AI78" s="211"/>
      <c r="AJ78" s="211"/>
      <c r="AK78" s="211"/>
      <c r="AL78" s="1355"/>
      <c r="AN78" s="1423" t="s">
        <v>22115</v>
      </c>
      <c r="AO78" s="1424" t="s">
        <v>21706</v>
      </c>
      <c r="AP78" s="631" t="s">
        <v>22131</v>
      </c>
      <c r="AQ78" s="631" t="s">
        <v>22132</v>
      </c>
      <c r="AR78" s="631" t="s">
        <v>22133</v>
      </c>
      <c r="AS78" s="631" t="s">
        <v>22134</v>
      </c>
      <c r="AT78" s="631" t="s">
        <v>22135</v>
      </c>
      <c r="AU78" s="631" t="s">
        <v>22136</v>
      </c>
      <c r="AV78" s="1379"/>
      <c r="AW78" s="630"/>
      <c r="AX78" s="630"/>
      <c r="AY78" s="630"/>
      <c r="AZ78" s="630"/>
      <c r="BA78" s="1380"/>
    </row>
    <row r="79" spans="2:53" ht="32.25" customHeight="1" thickBot="1">
      <c r="B79" s="637" t="s">
        <v>22137</v>
      </c>
      <c r="C79" s="1424" t="s">
        <v>21690</v>
      </c>
      <c r="D79" s="220" t="s">
        <v>813</v>
      </c>
      <c r="E79" s="220">
        <v>3</v>
      </c>
      <c r="F79" s="1850">
        <v>0</v>
      </c>
      <c r="G79" s="1850">
        <v>1.2E-2</v>
      </c>
      <c r="H79" s="1850">
        <v>0</v>
      </c>
      <c r="I79" s="1850">
        <v>3.9169999999999998</v>
      </c>
      <c r="J79" s="1850">
        <v>17.934999999999999</v>
      </c>
      <c r="K79" s="333">
        <f t="shared" si="32"/>
        <v>21.863999999999997</v>
      </c>
      <c r="L79" s="1379"/>
      <c r="M79" s="630"/>
      <c r="N79" s="630"/>
      <c r="O79" s="630"/>
      <c r="P79" s="630"/>
      <c r="Q79" s="1380"/>
      <c r="S79" s="516" t="s">
        <v>22138</v>
      </c>
      <c r="U79" s="685"/>
      <c r="W79" s="1350"/>
      <c r="X79" s="355">
        <f t="shared" si="30"/>
        <v>0</v>
      </c>
      <c r="Y79" s="1355"/>
      <c r="Z79" s="356">
        <f t="shared" ref="Z79:AD80" si="42" xml:space="preserve"> IF( ISNUMBER(F79), 0, 1 )</f>
        <v>0</v>
      </c>
      <c r="AA79" s="356">
        <f t="shared" si="42"/>
        <v>0</v>
      </c>
      <c r="AB79" s="356">
        <f t="shared" si="42"/>
        <v>0</v>
      </c>
      <c r="AC79" s="356">
        <f t="shared" si="42"/>
        <v>0</v>
      </c>
      <c r="AD79" s="356">
        <f t="shared" si="42"/>
        <v>0</v>
      </c>
      <c r="AE79" s="211"/>
      <c r="AF79" s="211"/>
      <c r="AG79" s="211"/>
      <c r="AH79" s="211"/>
      <c r="AI79" s="211"/>
      <c r="AJ79" s="211"/>
      <c r="AK79" s="211"/>
      <c r="AL79" s="1355"/>
      <c r="AN79" s="1423" t="s">
        <v>22137</v>
      </c>
      <c r="AO79" s="1424" t="s">
        <v>21690</v>
      </c>
      <c r="AP79" s="631" t="s">
        <v>22139</v>
      </c>
      <c r="AQ79" s="631" t="s">
        <v>22140</v>
      </c>
      <c r="AR79" s="631" t="s">
        <v>22141</v>
      </c>
      <c r="AS79" s="631" t="s">
        <v>22142</v>
      </c>
      <c r="AT79" s="631" t="s">
        <v>22143</v>
      </c>
      <c r="AU79" s="631" t="s">
        <v>22144</v>
      </c>
      <c r="AV79" s="1379"/>
      <c r="AW79" s="630"/>
      <c r="AX79" s="630"/>
      <c r="AY79" s="630"/>
      <c r="AZ79" s="630"/>
      <c r="BA79" s="1380"/>
    </row>
    <row r="80" spans="2:53" ht="32.25" customHeight="1" thickBot="1">
      <c r="B80" s="637" t="s">
        <v>22137</v>
      </c>
      <c r="C80" s="1424" t="s">
        <v>21698</v>
      </c>
      <c r="D80" s="220" t="s">
        <v>813</v>
      </c>
      <c r="E80" s="220">
        <v>3</v>
      </c>
      <c r="F80" s="1850">
        <v>0</v>
      </c>
      <c r="G80" s="1850">
        <v>0</v>
      </c>
      <c r="H80" s="1850">
        <v>0</v>
      </c>
      <c r="I80" s="1850">
        <v>0</v>
      </c>
      <c r="J80" s="1850">
        <v>0</v>
      </c>
      <c r="K80" s="333">
        <f t="shared" si="32"/>
        <v>0</v>
      </c>
      <c r="L80" s="1379"/>
      <c r="M80" s="630"/>
      <c r="N80" s="630"/>
      <c r="O80" s="630"/>
      <c r="P80" s="630"/>
      <c r="Q80" s="1380"/>
      <c r="S80" s="516" t="s">
        <v>22145</v>
      </c>
      <c r="U80" s="685"/>
      <c r="W80" s="1350"/>
      <c r="X80" s="355">
        <f t="shared" si="30"/>
        <v>0</v>
      </c>
      <c r="Y80" s="1355"/>
      <c r="Z80" s="356">
        <f t="shared" si="42"/>
        <v>0</v>
      </c>
      <c r="AA80" s="356">
        <f t="shared" si="42"/>
        <v>0</v>
      </c>
      <c r="AB80" s="356">
        <f t="shared" si="42"/>
        <v>0</v>
      </c>
      <c r="AC80" s="356">
        <f t="shared" si="42"/>
        <v>0</v>
      </c>
      <c r="AD80" s="356">
        <f t="shared" si="42"/>
        <v>0</v>
      </c>
      <c r="AE80" s="211"/>
      <c r="AF80" s="211"/>
      <c r="AG80" s="211"/>
      <c r="AH80" s="211"/>
      <c r="AI80" s="211"/>
      <c r="AJ80" s="211"/>
      <c r="AK80" s="211"/>
      <c r="AL80" s="1355"/>
      <c r="AN80" s="1423" t="s">
        <v>22137</v>
      </c>
      <c r="AO80" s="1424" t="s">
        <v>21698</v>
      </c>
      <c r="AP80" s="631" t="s">
        <v>22146</v>
      </c>
      <c r="AQ80" s="631" t="s">
        <v>22147</v>
      </c>
      <c r="AR80" s="631" t="s">
        <v>22148</v>
      </c>
      <c r="AS80" s="631" t="s">
        <v>22149</v>
      </c>
      <c r="AT80" s="631" t="s">
        <v>22150</v>
      </c>
      <c r="AU80" s="631" t="s">
        <v>22151</v>
      </c>
      <c r="AV80" s="1379"/>
      <c r="AW80" s="630"/>
      <c r="AX80" s="630"/>
      <c r="AY80" s="630"/>
      <c r="AZ80" s="630"/>
      <c r="BA80" s="1380"/>
    </row>
    <row r="81" spans="2:53" ht="32.25" customHeight="1" thickBot="1">
      <c r="B81" s="637" t="s">
        <v>22137</v>
      </c>
      <c r="C81" s="1424" t="s">
        <v>21706</v>
      </c>
      <c r="D81" s="220" t="s">
        <v>813</v>
      </c>
      <c r="E81" s="220">
        <v>3</v>
      </c>
      <c r="F81" s="333">
        <f>IFERROR(SUM(F79:F80), 0)</f>
        <v>0</v>
      </c>
      <c r="G81" s="333">
        <f t="shared" ref="G81:J81" si="43">IFERROR(SUM(G79:G80), 0)</f>
        <v>1.2E-2</v>
      </c>
      <c r="H81" s="333">
        <f t="shared" si="43"/>
        <v>0</v>
      </c>
      <c r="I81" s="333">
        <f t="shared" si="43"/>
        <v>3.9169999999999998</v>
      </c>
      <c r="J81" s="333">
        <f t="shared" si="43"/>
        <v>17.934999999999999</v>
      </c>
      <c r="K81" s="333">
        <f t="shared" si="32"/>
        <v>21.863999999999997</v>
      </c>
      <c r="L81" s="1379"/>
      <c r="M81" s="630"/>
      <c r="N81" s="630"/>
      <c r="O81" s="630"/>
      <c r="P81" s="630"/>
      <c r="Q81" s="1380"/>
      <c r="S81" s="516" t="s">
        <v>22152</v>
      </c>
      <c r="U81" s="685"/>
      <c r="W81" s="1350"/>
      <c r="X81" s="355">
        <f t="shared" si="30"/>
        <v>0</v>
      </c>
      <c r="Y81" s="1355"/>
      <c r="Z81" s="211"/>
      <c r="AA81" s="211"/>
      <c r="AB81" s="211"/>
      <c r="AC81" s="211"/>
      <c r="AD81" s="211"/>
      <c r="AE81" s="211"/>
      <c r="AF81" s="211"/>
      <c r="AG81" s="211"/>
      <c r="AH81" s="211"/>
      <c r="AI81" s="211"/>
      <c r="AJ81" s="211"/>
      <c r="AK81" s="211"/>
      <c r="AL81" s="1355"/>
      <c r="AN81" s="1423" t="s">
        <v>22137</v>
      </c>
      <c r="AO81" s="1424" t="s">
        <v>21706</v>
      </c>
      <c r="AP81" s="631" t="s">
        <v>22153</v>
      </c>
      <c r="AQ81" s="631" t="s">
        <v>22154</v>
      </c>
      <c r="AR81" s="631" t="s">
        <v>22155</v>
      </c>
      <c r="AS81" s="631" t="s">
        <v>22156</v>
      </c>
      <c r="AT81" s="631" t="s">
        <v>22157</v>
      </c>
      <c r="AU81" s="631" t="s">
        <v>22158</v>
      </c>
      <c r="AV81" s="1379"/>
      <c r="AW81" s="630"/>
      <c r="AX81" s="630"/>
      <c r="AY81" s="630"/>
      <c r="AZ81" s="630"/>
      <c r="BA81" s="1380"/>
    </row>
    <row r="82" spans="2:53" ht="32.25" customHeight="1" thickBot="1">
      <c r="B82" s="637" t="s">
        <v>22159</v>
      </c>
      <c r="C82" s="1424" t="s">
        <v>21690</v>
      </c>
      <c r="D82" s="220" t="s">
        <v>813</v>
      </c>
      <c r="E82" s="220">
        <v>3</v>
      </c>
      <c r="F82" s="1850">
        <v>0</v>
      </c>
      <c r="G82" s="1850">
        <v>0</v>
      </c>
      <c r="H82" s="1850">
        <v>0</v>
      </c>
      <c r="I82" s="1850">
        <v>0</v>
      </c>
      <c r="J82" s="1850">
        <v>0</v>
      </c>
      <c r="K82" s="333">
        <f t="shared" si="32"/>
        <v>0</v>
      </c>
      <c r="L82" s="1379"/>
      <c r="M82" s="630"/>
      <c r="N82" s="630"/>
      <c r="O82" s="630"/>
      <c r="P82" s="630"/>
      <c r="Q82" s="1380"/>
      <c r="S82" s="516" t="s">
        <v>22160</v>
      </c>
      <c r="U82" s="685"/>
      <c r="W82" s="1350"/>
      <c r="X82" s="355">
        <f t="shared" si="30"/>
        <v>0</v>
      </c>
      <c r="Y82" s="1355"/>
      <c r="Z82" s="356">
        <f t="shared" ref="Z82:AD83" si="44" xml:space="preserve"> IF( ISNUMBER(F82), 0, 1 )</f>
        <v>0</v>
      </c>
      <c r="AA82" s="356">
        <f t="shared" si="44"/>
        <v>0</v>
      </c>
      <c r="AB82" s="356">
        <f t="shared" si="44"/>
        <v>0</v>
      </c>
      <c r="AC82" s="356">
        <f t="shared" si="44"/>
        <v>0</v>
      </c>
      <c r="AD82" s="356">
        <f t="shared" si="44"/>
        <v>0</v>
      </c>
      <c r="AE82" s="211"/>
      <c r="AF82" s="211"/>
      <c r="AG82" s="211"/>
      <c r="AH82" s="211"/>
      <c r="AI82" s="211"/>
      <c r="AJ82" s="211"/>
      <c r="AK82" s="211"/>
      <c r="AL82" s="1355"/>
      <c r="AN82" s="1423" t="s">
        <v>22159</v>
      </c>
      <c r="AO82" s="1424" t="s">
        <v>21690</v>
      </c>
      <c r="AP82" s="631" t="s">
        <v>22161</v>
      </c>
      <c r="AQ82" s="631" t="s">
        <v>22162</v>
      </c>
      <c r="AR82" s="631" t="s">
        <v>22163</v>
      </c>
      <c r="AS82" s="631" t="s">
        <v>22164</v>
      </c>
      <c r="AT82" s="631" t="s">
        <v>22165</v>
      </c>
      <c r="AU82" s="631" t="s">
        <v>22166</v>
      </c>
      <c r="AV82" s="1379"/>
      <c r="AW82" s="630"/>
      <c r="AX82" s="630"/>
      <c r="AY82" s="630"/>
      <c r="AZ82" s="630"/>
      <c r="BA82" s="1380"/>
    </row>
    <row r="83" spans="2:53" ht="32.25" customHeight="1" thickBot="1">
      <c r="B83" s="637" t="s">
        <v>22159</v>
      </c>
      <c r="C83" s="1424" t="s">
        <v>21698</v>
      </c>
      <c r="D83" s="220" t="s">
        <v>813</v>
      </c>
      <c r="E83" s="220">
        <v>3</v>
      </c>
      <c r="F83" s="1850">
        <v>0</v>
      </c>
      <c r="G83" s="1850">
        <v>0</v>
      </c>
      <c r="H83" s="1850">
        <v>0</v>
      </c>
      <c r="I83" s="1850">
        <v>0</v>
      </c>
      <c r="J83" s="1850">
        <v>0</v>
      </c>
      <c r="K83" s="333">
        <f t="shared" si="32"/>
        <v>0</v>
      </c>
      <c r="L83" s="1379"/>
      <c r="M83" s="630"/>
      <c r="N83" s="630"/>
      <c r="O83" s="630"/>
      <c r="P83" s="630"/>
      <c r="Q83" s="1380"/>
      <c r="S83" s="516" t="s">
        <v>22167</v>
      </c>
      <c r="U83" s="685"/>
      <c r="W83" s="1350"/>
      <c r="X83" s="355">
        <f t="shared" si="30"/>
        <v>0</v>
      </c>
      <c r="Y83" s="1355"/>
      <c r="Z83" s="356">
        <f t="shared" si="44"/>
        <v>0</v>
      </c>
      <c r="AA83" s="356">
        <f t="shared" si="44"/>
        <v>0</v>
      </c>
      <c r="AB83" s="356">
        <f t="shared" si="44"/>
        <v>0</v>
      </c>
      <c r="AC83" s="356">
        <f t="shared" si="44"/>
        <v>0</v>
      </c>
      <c r="AD83" s="356">
        <f t="shared" si="44"/>
        <v>0</v>
      </c>
      <c r="AE83" s="211"/>
      <c r="AF83" s="211"/>
      <c r="AG83" s="211"/>
      <c r="AH83" s="211"/>
      <c r="AI83" s="211"/>
      <c r="AJ83" s="211"/>
      <c r="AK83" s="211"/>
      <c r="AL83" s="1355"/>
      <c r="AN83" s="1423" t="s">
        <v>22159</v>
      </c>
      <c r="AO83" s="1424" t="s">
        <v>21698</v>
      </c>
      <c r="AP83" s="631" t="s">
        <v>22168</v>
      </c>
      <c r="AQ83" s="631" t="s">
        <v>22169</v>
      </c>
      <c r="AR83" s="631" t="s">
        <v>22170</v>
      </c>
      <c r="AS83" s="631" t="s">
        <v>22171</v>
      </c>
      <c r="AT83" s="631" t="s">
        <v>22172</v>
      </c>
      <c r="AU83" s="631" t="s">
        <v>22173</v>
      </c>
      <c r="AV83" s="1379"/>
      <c r="AW83" s="630"/>
      <c r="AX83" s="630"/>
      <c r="AY83" s="630"/>
      <c r="AZ83" s="630"/>
      <c r="BA83" s="1380"/>
    </row>
    <row r="84" spans="2:53" ht="32.25" customHeight="1" thickBot="1">
      <c r="B84" s="637" t="s">
        <v>22159</v>
      </c>
      <c r="C84" s="1424" t="s">
        <v>21706</v>
      </c>
      <c r="D84" s="220" t="s">
        <v>813</v>
      </c>
      <c r="E84" s="220">
        <v>3</v>
      </c>
      <c r="F84" s="333">
        <f>IFERROR(SUM(F82:F83), 0)</f>
        <v>0</v>
      </c>
      <c r="G84" s="333">
        <f t="shared" ref="G84:J84" si="45">IFERROR(SUM(G82:G83), 0)</f>
        <v>0</v>
      </c>
      <c r="H84" s="333">
        <f t="shared" si="45"/>
        <v>0</v>
      </c>
      <c r="I84" s="333">
        <f t="shared" si="45"/>
        <v>0</v>
      </c>
      <c r="J84" s="333">
        <f t="shared" si="45"/>
        <v>0</v>
      </c>
      <c r="K84" s="333">
        <f t="shared" si="32"/>
        <v>0</v>
      </c>
      <c r="L84" s="1379"/>
      <c r="M84" s="630"/>
      <c r="N84" s="630"/>
      <c r="O84" s="630"/>
      <c r="P84" s="630"/>
      <c r="Q84" s="1380"/>
      <c r="S84" s="516" t="s">
        <v>22174</v>
      </c>
      <c r="U84" s="685"/>
      <c r="W84" s="1350"/>
      <c r="X84" s="355">
        <f t="shared" si="30"/>
        <v>0</v>
      </c>
      <c r="Y84" s="1355"/>
      <c r="Z84" s="211"/>
      <c r="AA84" s="211"/>
      <c r="AB84" s="211"/>
      <c r="AC84" s="211"/>
      <c r="AD84" s="211"/>
      <c r="AE84" s="211"/>
      <c r="AF84" s="211"/>
      <c r="AG84" s="211"/>
      <c r="AH84" s="211"/>
      <c r="AI84" s="211"/>
      <c r="AJ84" s="211"/>
      <c r="AK84" s="211"/>
      <c r="AL84" s="1355"/>
      <c r="AN84" s="1423" t="s">
        <v>22159</v>
      </c>
      <c r="AO84" s="1424" t="s">
        <v>21706</v>
      </c>
      <c r="AP84" s="631" t="s">
        <v>22175</v>
      </c>
      <c r="AQ84" s="631" t="s">
        <v>22176</v>
      </c>
      <c r="AR84" s="631" t="s">
        <v>22177</v>
      </c>
      <c r="AS84" s="631" t="s">
        <v>22178</v>
      </c>
      <c r="AT84" s="631" t="s">
        <v>22179</v>
      </c>
      <c r="AU84" s="631" t="s">
        <v>22180</v>
      </c>
      <c r="AV84" s="1379"/>
      <c r="AW84" s="630"/>
      <c r="AX84" s="630"/>
      <c r="AY84" s="630"/>
      <c r="AZ84" s="630"/>
      <c r="BA84" s="1380"/>
    </row>
    <row r="85" spans="2:53" ht="32.25" customHeight="1" thickBot="1">
      <c r="B85" s="1296" t="s">
        <v>22181</v>
      </c>
      <c r="C85" s="1424" t="s">
        <v>21690</v>
      </c>
      <c r="D85" s="220" t="s">
        <v>813</v>
      </c>
      <c r="E85" s="220">
        <v>3</v>
      </c>
      <c r="F85" s="1850">
        <v>0</v>
      </c>
      <c r="G85" s="1850">
        <v>0</v>
      </c>
      <c r="H85" s="1850">
        <v>0</v>
      </c>
      <c r="I85" s="1850">
        <v>0</v>
      </c>
      <c r="J85" s="1850">
        <v>0</v>
      </c>
      <c r="K85" s="333">
        <f t="shared" si="32"/>
        <v>0</v>
      </c>
      <c r="L85" s="1379"/>
      <c r="M85" s="630"/>
      <c r="N85" s="630"/>
      <c r="O85" s="630"/>
      <c r="P85" s="630"/>
      <c r="Q85" s="1380"/>
      <c r="S85" s="516" t="s">
        <v>22182</v>
      </c>
      <c r="U85" s="685"/>
      <c r="W85" s="1350"/>
      <c r="X85" s="355">
        <f t="shared" si="30"/>
        <v>0</v>
      </c>
      <c r="Y85" s="1355"/>
      <c r="Z85" s="356">
        <f t="shared" ref="Z85:AD94" si="46" xml:space="preserve"> IF( ISNUMBER(F85), 0, 1 )</f>
        <v>0</v>
      </c>
      <c r="AA85" s="356">
        <f t="shared" si="46"/>
        <v>0</v>
      </c>
      <c r="AB85" s="356">
        <f t="shared" si="46"/>
        <v>0</v>
      </c>
      <c r="AC85" s="356">
        <f t="shared" si="46"/>
        <v>0</v>
      </c>
      <c r="AD85" s="356">
        <f t="shared" si="46"/>
        <v>0</v>
      </c>
      <c r="AE85" s="211"/>
      <c r="AF85" s="211"/>
      <c r="AG85" s="211"/>
      <c r="AH85" s="211"/>
      <c r="AI85" s="211"/>
      <c r="AJ85" s="211"/>
      <c r="AK85" s="211"/>
      <c r="AL85" s="1355"/>
      <c r="AN85" s="1423" t="s">
        <v>22181</v>
      </c>
      <c r="AO85" s="1424" t="s">
        <v>21690</v>
      </c>
      <c r="AP85" s="631" t="s">
        <v>22183</v>
      </c>
      <c r="AQ85" s="631" t="s">
        <v>22184</v>
      </c>
      <c r="AR85" s="631" t="s">
        <v>22185</v>
      </c>
      <c r="AS85" s="631" t="s">
        <v>22186</v>
      </c>
      <c r="AT85" s="631" t="s">
        <v>22187</v>
      </c>
      <c r="AU85" s="631" t="s">
        <v>22188</v>
      </c>
      <c r="AV85" s="1379"/>
      <c r="AW85" s="630"/>
      <c r="AX85" s="630"/>
      <c r="AY85" s="630"/>
      <c r="AZ85" s="630"/>
      <c r="BA85" s="1380"/>
    </row>
    <row r="86" spans="2:53" ht="32.25" customHeight="1" thickBot="1">
      <c r="B86" s="1296" t="s">
        <v>22189</v>
      </c>
      <c r="C86" s="1424" t="s">
        <v>21698</v>
      </c>
      <c r="D86" s="220" t="s">
        <v>813</v>
      </c>
      <c r="E86" s="220">
        <v>3</v>
      </c>
      <c r="F86" s="1850">
        <v>0</v>
      </c>
      <c r="G86" s="1850">
        <v>0</v>
      </c>
      <c r="H86" s="1850">
        <v>0</v>
      </c>
      <c r="I86" s="1850">
        <v>0</v>
      </c>
      <c r="J86" s="1850">
        <v>0.153</v>
      </c>
      <c r="K86" s="333">
        <f t="shared" si="32"/>
        <v>0.153</v>
      </c>
      <c r="L86" s="1379"/>
      <c r="M86" s="630"/>
      <c r="N86" s="630"/>
      <c r="O86" s="630"/>
      <c r="P86" s="630"/>
      <c r="Q86" s="1380"/>
      <c r="S86" s="516" t="s">
        <v>22190</v>
      </c>
      <c r="U86" s="685"/>
      <c r="W86" s="1350"/>
      <c r="X86" s="355">
        <f t="shared" si="30"/>
        <v>0</v>
      </c>
      <c r="Y86" s="1355"/>
      <c r="Z86" s="356">
        <f t="shared" si="46"/>
        <v>0</v>
      </c>
      <c r="AA86" s="356">
        <f t="shared" si="46"/>
        <v>0</v>
      </c>
      <c r="AB86" s="356">
        <f t="shared" si="46"/>
        <v>0</v>
      </c>
      <c r="AC86" s="356">
        <f t="shared" si="46"/>
        <v>0</v>
      </c>
      <c r="AD86" s="356">
        <f t="shared" si="46"/>
        <v>0</v>
      </c>
      <c r="AE86" s="211"/>
      <c r="AF86" s="211"/>
      <c r="AG86" s="211"/>
      <c r="AH86" s="211"/>
      <c r="AI86" s="211"/>
      <c r="AJ86" s="211"/>
      <c r="AK86" s="211"/>
      <c r="AL86" s="1355"/>
      <c r="AN86" s="1423" t="s">
        <v>22181</v>
      </c>
      <c r="AO86" s="1424" t="s">
        <v>21698</v>
      </c>
      <c r="AP86" s="631" t="s">
        <v>22191</v>
      </c>
      <c r="AQ86" s="631" t="s">
        <v>22192</v>
      </c>
      <c r="AR86" s="631" t="s">
        <v>22193</v>
      </c>
      <c r="AS86" s="631" t="s">
        <v>22194</v>
      </c>
      <c r="AT86" s="631" t="s">
        <v>22195</v>
      </c>
      <c r="AU86" s="631" t="s">
        <v>22196</v>
      </c>
      <c r="AV86" s="1379"/>
      <c r="AW86" s="630"/>
      <c r="AX86" s="630"/>
      <c r="AY86" s="630"/>
      <c r="AZ86" s="630"/>
      <c r="BA86" s="1380"/>
    </row>
    <row r="87" spans="2:53" ht="32.25" customHeight="1" thickBot="1">
      <c r="B87" s="1296" t="s">
        <v>22197</v>
      </c>
      <c r="C87" s="1424" t="s">
        <v>21690</v>
      </c>
      <c r="D87" s="220" t="s">
        <v>813</v>
      </c>
      <c r="E87" s="220">
        <v>3</v>
      </c>
      <c r="F87" s="1850">
        <v>0</v>
      </c>
      <c r="G87" s="1850">
        <v>0</v>
      </c>
      <c r="H87" s="1850">
        <v>0</v>
      </c>
      <c r="I87" s="1850">
        <v>0</v>
      </c>
      <c r="J87" s="1850">
        <v>0</v>
      </c>
      <c r="K87" s="333">
        <f t="shared" si="32"/>
        <v>0</v>
      </c>
      <c r="L87" s="1379"/>
      <c r="M87" s="1379"/>
      <c r="N87" s="1379"/>
      <c r="O87" s="1379"/>
      <c r="P87" s="1379"/>
      <c r="Q87" s="1380"/>
      <c r="S87" s="516" t="s">
        <v>22198</v>
      </c>
      <c r="U87" s="685"/>
      <c r="W87" s="1350"/>
      <c r="X87" s="355">
        <f t="shared" si="30"/>
        <v>0</v>
      </c>
      <c r="Y87" s="1355"/>
      <c r="Z87" s="356">
        <f t="shared" si="46"/>
        <v>0</v>
      </c>
      <c r="AA87" s="356">
        <f t="shared" si="46"/>
        <v>0</v>
      </c>
      <c r="AB87" s="356">
        <f t="shared" si="46"/>
        <v>0</v>
      </c>
      <c r="AC87" s="356">
        <f t="shared" si="46"/>
        <v>0</v>
      </c>
      <c r="AD87" s="356">
        <f t="shared" si="46"/>
        <v>0</v>
      </c>
      <c r="AE87" s="211"/>
      <c r="AF87" s="211"/>
      <c r="AG87" s="211"/>
      <c r="AH87" s="211"/>
      <c r="AI87" s="211"/>
      <c r="AJ87" s="211"/>
      <c r="AK87" s="211"/>
      <c r="AL87" s="1355"/>
      <c r="AN87" s="1423" t="s">
        <v>22197</v>
      </c>
      <c r="AO87" s="1424" t="s">
        <v>21690</v>
      </c>
      <c r="AP87" s="631" t="s">
        <v>22199</v>
      </c>
      <c r="AQ87" s="631" t="s">
        <v>22200</v>
      </c>
      <c r="AR87" s="631" t="s">
        <v>22201</v>
      </c>
      <c r="AS87" s="631" t="s">
        <v>22202</v>
      </c>
      <c r="AT87" s="631" t="s">
        <v>22203</v>
      </c>
      <c r="AU87" s="631" t="s">
        <v>22204</v>
      </c>
      <c r="AV87" s="1379"/>
      <c r="AW87" s="1379"/>
      <c r="AX87" s="1379"/>
      <c r="AY87" s="1379"/>
      <c r="AZ87" s="1379"/>
      <c r="BA87" s="1380"/>
    </row>
    <row r="88" spans="2:53" ht="32.25" customHeight="1" thickBot="1">
      <c r="B88" s="1296" t="s">
        <v>22197</v>
      </c>
      <c r="C88" s="1424" t="s">
        <v>21698</v>
      </c>
      <c r="D88" s="220" t="s">
        <v>813</v>
      </c>
      <c r="E88" s="220">
        <v>3</v>
      </c>
      <c r="F88" s="1850">
        <v>0</v>
      </c>
      <c r="G88" s="1850">
        <v>0</v>
      </c>
      <c r="H88" s="1850">
        <v>0</v>
      </c>
      <c r="I88" s="1850">
        <v>0</v>
      </c>
      <c r="J88" s="1850">
        <v>0</v>
      </c>
      <c r="K88" s="333">
        <f t="shared" si="32"/>
        <v>0</v>
      </c>
      <c r="L88" s="1379"/>
      <c r="M88" s="1379"/>
      <c r="N88" s="1379"/>
      <c r="O88" s="1379"/>
      <c r="P88" s="1379"/>
      <c r="Q88" s="1380"/>
      <c r="S88" s="516" t="s">
        <v>22205</v>
      </c>
      <c r="U88" s="685"/>
      <c r="W88" s="1350"/>
      <c r="X88" s="355">
        <f t="shared" si="30"/>
        <v>0</v>
      </c>
      <c r="Y88" s="1355"/>
      <c r="Z88" s="356">
        <f t="shared" si="46"/>
        <v>0</v>
      </c>
      <c r="AA88" s="356">
        <f t="shared" si="46"/>
        <v>0</v>
      </c>
      <c r="AB88" s="356">
        <f t="shared" si="46"/>
        <v>0</v>
      </c>
      <c r="AC88" s="356">
        <f t="shared" si="46"/>
        <v>0</v>
      </c>
      <c r="AD88" s="356">
        <f t="shared" si="46"/>
        <v>0</v>
      </c>
      <c r="AE88" s="211"/>
      <c r="AF88" s="211"/>
      <c r="AG88" s="211"/>
      <c r="AH88" s="211"/>
      <c r="AI88" s="211"/>
      <c r="AJ88" s="211"/>
      <c r="AK88" s="211"/>
      <c r="AL88" s="1355"/>
      <c r="AN88" s="1423" t="s">
        <v>22197</v>
      </c>
      <c r="AO88" s="1424" t="s">
        <v>21698</v>
      </c>
      <c r="AP88" s="631" t="s">
        <v>22206</v>
      </c>
      <c r="AQ88" s="631" t="s">
        <v>22207</v>
      </c>
      <c r="AR88" s="631" t="s">
        <v>22208</v>
      </c>
      <c r="AS88" s="631" t="s">
        <v>22209</v>
      </c>
      <c r="AT88" s="631" t="s">
        <v>22210</v>
      </c>
      <c r="AU88" s="631" t="s">
        <v>22211</v>
      </c>
      <c r="AV88" s="1379"/>
      <c r="AW88" s="1379"/>
      <c r="AX88" s="1379"/>
      <c r="AY88" s="1379"/>
      <c r="AZ88" s="1379"/>
      <c r="BA88" s="1380"/>
    </row>
    <row r="89" spans="2:53" ht="32.25" customHeight="1" thickBot="1">
      <c r="B89" s="1296" t="s">
        <v>22212</v>
      </c>
      <c r="C89" s="1424" t="s">
        <v>21690</v>
      </c>
      <c r="D89" s="220" t="s">
        <v>813</v>
      </c>
      <c r="E89" s="220">
        <v>3</v>
      </c>
      <c r="F89" s="1850">
        <v>0</v>
      </c>
      <c r="G89" s="1850">
        <v>0</v>
      </c>
      <c r="H89" s="1850">
        <v>0</v>
      </c>
      <c r="I89" s="1850">
        <v>0</v>
      </c>
      <c r="J89" s="1850">
        <v>0</v>
      </c>
      <c r="K89" s="333">
        <f t="shared" si="32"/>
        <v>0</v>
      </c>
      <c r="L89" s="1379"/>
      <c r="M89" s="1379"/>
      <c r="N89" s="1379"/>
      <c r="O89" s="1379"/>
      <c r="P89" s="1379"/>
      <c r="Q89" s="1380"/>
      <c r="S89" s="516" t="s">
        <v>22213</v>
      </c>
      <c r="U89" s="685"/>
      <c r="W89" s="1350"/>
      <c r="X89" s="355">
        <f t="shared" si="30"/>
        <v>0</v>
      </c>
      <c r="Y89" s="1355"/>
      <c r="Z89" s="356">
        <f t="shared" si="46"/>
        <v>0</v>
      </c>
      <c r="AA89" s="356">
        <f t="shared" si="46"/>
        <v>0</v>
      </c>
      <c r="AB89" s="356">
        <f t="shared" si="46"/>
        <v>0</v>
      </c>
      <c r="AC89" s="356">
        <f t="shared" si="46"/>
        <v>0</v>
      </c>
      <c r="AD89" s="356">
        <f t="shared" si="46"/>
        <v>0</v>
      </c>
      <c r="AE89" s="211"/>
      <c r="AF89" s="211"/>
      <c r="AG89" s="211"/>
      <c r="AH89" s="211"/>
      <c r="AI89" s="211"/>
      <c r="AJ89" s="211"/>
      <c r="AK89" s="211"/>
      <c r="AL89" s="1355"/>
      <c r="AN89" s="1423" t="s">
        <v>22212</v>
      </c>
      <c r="AO89" s="1424" t="s">
        <v>21690</v>
      </c>
      <c r="AP89" s="631" t="s">
        <v>22214</v>
      </c>
      <c r="AQ89" s="631" t="s">
        <v>22215</v>
      </c>
      <c r="AR89" s="631" t="s">
        <v>22216</v>
      </c>
      <c r="AS89" s="631" t="s">
        <v>22217</v>
      </c>
      <c r="AT89" s="631" t="s">
        <v>22218</v>
      </c>
      <c r="AU89" s="631" t="s">
        <v>22219</v>
      </c>
      <c r="AV89" s="1379"/>
      <c r="AW89" s="1379"/>
      <c r="AX89" s="1379"/>
      <c r="AY89" s="1379"/>
      <c r="AZ89" s="1379"/>
      <c r="BA89" s="1380"/>
    </row>
    <row r="90" spans="2:53" ht="32.25" customHeight="1" thickBot="1">
      <c r="B90" s="1296" t="s">
        <v>22212</v>
      </c>
      <c r="C90" s="1424" t="s">
        <v>21698</v>
      </c>
      <c r="D90" s="220" t="s">
        <v>813</v>
      </c>
      <c r="E90" s="220">
        <v>3</v>
      </c>
      <c r="F90" s="1850">
        <v>0</v>
      </c>
      <c r="G90" s="1850">
        <v>0</v>
      </c>
      <c r="H90" s="1850">
        <v>0</v>
      </c>
      <c r="I90" s="1850">
        <v>0</v>
      </c>
      <c r="J90" s="1850">
        <v>0</v>
      </c>
      <c r="K90" s="333">
        <f t="shared" si="32"/>
        <v>0</v>
      </c>
      <c r="L90" s="1379"/>
      <c r="M90" s="1379"/>
      <c r="N90" s="1379"/>
      <c r="O90" s="1379"/>
      <c r="P90" s="1379"/>
      <c r="Q90" s="1380"/>
      <c r="S90" s="516" t="s">
        <v>22220</v>
      </c>
      <c r="U90" s="685"/>
      <c r="W90" s="1350"/>
      <c r="X90" s="355">
        <f t="shared" si="30"/>
        <v>0</v>
      </c>
      <c r="Y90" s="1355"/>
      <c r="Z90" s="356">
        <f t="shared" si="46"/>
        <v>0</v>
      </c>
      <c r="AA90" s="356">
        <f t="shared" si="46"/>
        <v>0</v>
      </c>
      <c r="AB90" s="356">
        <f t="shared" si="46"/>
        <v>0</v>
      </c>
      <c r="AC90" s="356">
        <f t="shared" si="46"/>
        <v>0</v>
      </c>
      <c r="AD90" s="356">
        <f t="shared" si="46"/>
        <v>0</v>
      </c>
      <c r="AE90" s="211"/>
      <c r="AF90" s="211"/>
      <c r="AG90" s="211"/>
      <c r="AH90" s="211"/>
      <c r="AI90" s="211"/>
      <c r="AJ90" s="211"/>
      <c r="AK90" s="211"/>
      <c r="AL90" s="1355"/>
      <c r="AN90" s="1423" t="s">
        <v>22212</v>
      </c>
      <c r="AO90" s="1424" t="s">
        <v>21698</v>
      </c>
      <c r="AP90" s="631" t="s">
        <v>22221</v>
      </c>
      <c r="AQ90" s="631" t="s">
        <v>22222</v>
      </c>
      <c r="AR90" s="631" t="s">
        <v>22223</v>
      </c>
      <c r="AS90" s="631" t="s">
        <v>22224</v>
      </c>
      <c r="AT90" s="631" t="s">
        <v>22225</v>
      </c>
      <c r="AU90" s="631" t="s">
        <v>22226</v>
      </c>
      <c r="AV90" s="1379"/>
      <c r="AW90" s="1379"/>
      <c r="AX90" s="1379"/>
      <c r="AY90" s="1379"/>
      <c r="AZ90" s="1379"/>
      <c r="BA90" s="1380"/>
    </row>
    <row r="91" spans="2:53" ht="32.25" customHeight="1" thickBot="1">
      <c r="B91" s="1296" t="s">
        <v>22227</v>
      </c>
      <c r="C91" s="1424" t="s">
        <v>21690</v>
      </c>
      <c r="D91" s="220" t="s">
        <v>813</v>
      </c>
      <c r="E91" s="220">
        <v>3</v>
      </c>
      <c r="F91" s="1850">
        <v>0</v>
      </c>
      <c r="G91" s="1850">
        <v>0</v>
      </c>
      <c r="H91" s="1850">
        <v>0</v>
      </c>
      <c r="I91" s="1850">
        <v>0</v>
      </c>
      <c r="J91" s="1850">
        <v>0</v>
      </c>
      <c r="K91" s="333">
        <f t="shared" si="32"/>
        <v>0</v>
      </c>
      <c r="L91" s="1379"/>
      <c r="M91" s="1379"/>
      <c r="N91" s="1379"/>
      <c r="O91" s="1379"/>
      <c r="P91" s="1379"/>
      <c r="Q91" s="1380"/>
      <c r="S91" s="516" t="s">
        <v>22228</v>
      </c>
      <c r="U91" s="685"/>
      <c r="W91" s="1350"/>
      <c r="X91" s="355">
        <f t="shared" si="30"/>
        <v>0</v>
      </c>
      <c r="Y91" s="1355"/>
      <c r="Z91" s="356">
        <f t="shared" si="46"/>
        <v>0</v>
      </c>
      <c r="AA91" s="356">
        <f t="shared" si="46"/>
        <v>0</v>
      </c>
      <c r="AB91" s="356">
        <f t="shared" si="46"/>
        <v>0</v>
      </c>
      <c r="AC91" s="356">
        <f t="shared" si="46"/>
        <v>0</v>
      </c>
      <c r="AD91" s="356">
        <f t="shared" si="46"/>
        <v>0</v>
      </c>
      <c r="AE91" s="211"/>
      <c r="AF91" s="211"/>
      <c r="AG91" s="211"/>
      <c r="AH91" s="211"/>
      <c r="AI91" s="211"/>
      <c r="AJ91" s="211"/>
      <c r="AK91" s="211"/>
      <c r="AL91" s="1355"/>
      <c r="AN91" s="1423" t="s">
        <v>22227</v>
      </c>
      <c r="AO91" s="1424" t="s">
        <v>21690</v>
      </c>
      <c r="AP91" s="631" t="s">
        <v>22229</v>
      </c>
      <c r="AQ91" s="631" t="s">
        <v>22230</v>
      </c>
      <c r="AR91" s="631" t="s">
        <v>22231</v>
      </c>
      <c r="AS91" s="631" t="s">
        <v>22232</v>
      </c>
      <c r="AT91" s="631" t="s">
        <v>22233</v>
      </c>
      <c r="AU91" s="631" t="s">
        <v>22234</v>
      </c>
      <c r="AV91" s="1379"/>
      <c r="AW91" s="1379"/>
      <c r="AX91" s="1379"/>
      <c r="AY91" s="1379"/>
      <c r="AZ91" s="1379"/>
      <c r="BA91" s="1380"/>
    </row>
    <row r="92" spans="2:53" ht="32.25" customHeight="1" thickBot="1">
      <c r="B92" s="1296" t="s">
        <v>22227</v>
      </c>
      <c r="C92" s="1424" t="s">
        <v>21698</v>
      </c>
      <c r="D92" s="220" t="s">
        <v>813</v>
      </c>
      <c r="E92" s="220">
        <v>3</v>
      </c>
      <c r="F92" s="1850">
        <v>0</v>
      </c>
      <c r="G92" s="1850">
        <v>0</v>
      </c>
      <c r="H92" s="1850">
        <v>0</v>
      </c>
      <c r="I92" s="1850">
        <v>0</v>
      </c>
      <c r="J92" s="1850">
        <v>0</v>
      </c>
      <c r="K92" s="333">
        <f t="shared" si="32"/>
        <v>0</v>
      </c>
      <c r="L92" s="1379"/>
      <c r="M92" s="1379"/>
      <c r="N92" s="1379"/>
      <c r="O92" s="1379"/>
      <c r="P92" s="1379"/>
      <c r="Q92" s="1380"/>
      <c r="S92" s="516" t="s">
        <v>22235</v>
      </c>
      <c r="U92" s="685"/>
      <c r="W92" s="1350"/>
      <c r="X92" s="355">
        <f t="shared" si="30"/>
        <v>0</v>
      </c>
      <c r="Y92" s="1355"/>
      <c r="Z92" s="356">
        <f t="shared" si="46"/>
        <v>0</v>
      </c>
      <c r="AA92" s="356">
        <f t="shared" si="46"/>
        <v>0</v>
      </c>
      <c r="AB92" s="356">
        <f t="shared" si="46"/>
        <v>0</v>
      </c>
      <c r="AC92" s="356">
        <f t="shared" si="46"/>
        <v>0</v>
      </c>
      <c r="AD92" s="356">
        <f t="shared" si="46"/>
        <v>0</v>
      </c>
      <c r="AE92" s="211"/>
      <c r="AF92" s="211"/>
      <c r="AG92" s="211"/>
      <c r="AH92" s="211"/>
      <c r="AI92" s="211"/>
      <c r="AJ92" s="211"/>
      <c r="AK92" s="211"/>
      <c r="AL92" s="1355"/>
      <c r="AN92" s="1423" t="s">
        <v>22227</v>
      </c>
      <c r="AO92" s="1424" t="s">
        <v>21698</v>
      </c>
      <c r="AP92" s="631" t="s">
        <v>22236</v>
      </c>
      <c r="AQ92" s="631" t="s">
        <v>22237</v>
      </c>
      <c r="AR92" s="631" t="s">
        <v>22238</v>
      </c>
      <c r="AS92" s="631" t="s">
        <v>22239</v>
      </c>
      <c r="AT92" s="631" t="s">
        <v>22240</v>
      </c>
      <c r="AU92" s="631" t="s">
        <v>22241</v>
      </c>
      <c r="AV92" s="1379"/>
      <c r="AW92" s="1379"/>
      <c r="AX92" s="1379"/>
      <c r="AY92" s="1379"/>
      <c r="AZ92" s="1379"/>
      <c r="BA92" s="1380"/>
    </row>
    <row r="93" spans="2:53" ht="32.25" customHeight="1" thickBot="1">
      <c r="B93" s="1296" t="s">
        <v>22242</v>
      </c>
      <c r="C93" s="1424" t="s">
        <v>21690</v>
      </c>
      <c r="D93" s="220" t="s">
        <v>813</v>
      </c>
      <c r="E93" s="220">
        <v>3</v>
      </c>
      <c r="F93" s="1850">
        <v>0</v>
      </c>
      <c r="G93" s="1850">
        <v>0</v>
      </c>
      <c r="H93" s="1850">
        <v>0</v>
      </c>
      <c r="I93" s="1850">
        <v>0</v>
      </c>
      <c r="J93" s="1850">
        <v>0</v>
      </c>
      <c r="K93" s="333">
        <f t="shared" si="32"/>
        <v>0</v>
      </c>
      <c r="L93" s="1379"/>
      <c r="M93" s="1379"/>
      <c r="N93" s="1379"/>
      <c r="O93" s="1379"/>
      <c r="P93" s="1379"/>
      <c r="Q93" s="1380"/>
      <c r="S93" s="516" t="s">
        <v>22243</v>
      </c>
      <c r="U93" s="685"/>
      <c r="W93" s="1350"/>
      <c r="X93" s="355">
        <f t="shared" si="30"/>
        <v>0</v>
      </c>
      <c r="Y93" s="1355"/>
      <c r="Z93" s="356">
        <f t="shared" si="46"/>
        <v>0</v>
      </c>
      <c r="AA93" s="356">
        <f t="shared" si="46"/>
        <v>0</v>
      </c>
      <c r="AB93" s="356">
        <f t="shared" si="46"/>
        <v>0</v>
      </c>
      <c r="AC93" s="356">
        <f t="shared" si="46"/>
        <v>0</v>
      </c>
      <c r="AD93" s="356">
        <f t="shared" si="46"/>
        <v>0</v>
      </c>
      <c r="AE93" s="211"/>
      <c r="AF93" s="211"/>
      <c r="AG93" s="211"/>
      <c r="AH93" s="211"/>
      <c r="AI93" s="211"/>
      <c r="AJ93" s="211"/>
      <c r="AK93" s="211"/>
      <c r="AL93" s="1355"/>
      <c r="AN93" s="1423" t="s">
        <v>22242</v>
      </c>
      <c r="AO93" s="1424" t="s">
        <v>21690</v>
      </c>
      <c r="AP93" s="631" t="s">
        <v>22244</v>
      </c>
      <c r="AQ93" s="631" t="s">
        <v>22245</v>
      </c>
      <c r="AR93" s="631" t="s">
        <v>22246</v>
      </c>
      <c r="AS93" s="631" t="s">
        <v>22247</v>
      </c>
      <c r="AT93" s="631" t="s">
        <v>22248</v>
      </c>
      <c r="AU93" s="631" t="s">
        <v>22249</v>
      </c>
      <c r="AV93" s="1379"/>
      <c r="AW93" s="1379"/>
      <c r="AX93" s="1379"/>
      <c r="AY93" s="1379"/>
      <c r="AZ93" s="1379"/>
      <c r="BA93" s="1380"/>
    </row>
    <row r="94" spans="2:53" ht="32.25" customHeight="1" thickBot="1">
      <c r="B94" s="1296" t="s">
        <v>22242</v>
      </c>
      <c r="C94" s="1424" t="s">
        <v>21698</v>
      </c>
      <c r="D94" s="220" t="s">
        <v>813</v>
      </c>
      <c r="E94" s="220">
        <v>3</v>
      </c>
      <c r="F94" s="1850">
        <v>0</v>
      </c>
      <c r="G94" s="1850">
        <v>0</v>
      </c>
      <c r="H94" s="1850">
        <v>0</v>
      </c>
      <c r="I94" s="1850">
        <v>0</v>
      </c>
      <c r="J94" s="1850">
        <v>0</v>
      </c>
      <c r="K94" s="333">
        <f t="shared" si="32"/>
        <v>0</v>
      </c>
      <c r="L94" s="1379"/>
      <c r="M94" s="1379"/>
      <c r="N94" s="1379"/>
      <c r="O94" s="1379"/>
      <c r="P94" s="1379"/>
      <c r="Q94" s="1380"/>
      <c r="S94" s="516" t="s">
        <v>22250</v>
      </c>
      <c r="U94" s="685"/>
      <c r="W94" s="1350"/>
      <c r="X94" s="355">
        <f t="shared" si="30"/>
        <v>0</v>
      </c>
      <c r="Y94" s="1355"/>
      <c r="Z94" s="356">
        <f t="shared" si="46"/>
        <v>0</v>
      </c>
      <c r="AA94" s="356">
        <f t="shared" si="46"/>
        <v>0</v>
      </c>
      <c r="AB94" s="356">
        <f t="shared" si="46"/>
        <v>0</v>
      </c>
      <c r="AC94" s="356">
        <f t="shared" si="46"/>
        <v>0</v>
      </c>
      <c r="AD94" s="356">
        <f t="shared" si="46"/>
        <v>0</v>
      </c>
      <c r="AE94" s="211"/>
      <c r="AF94" s="211"/>
      <c r="AG94" s="211"/>
      <c r="AH94" s="211"/>
      <c r="AI94" s="211"/>
      <c r="AJ94" s="211"/>
      <c r="AK94" s="211"/>
      <c r="AL94" s="1355"/>
      <c r="AN94" s="1423" t="s">
        <v>22242</v>
      </c>
      <c r="AO94" s="1424" t="s">
        <v>21698</v>
      </c>
      <c r="AP94" s="631" t="s">
        <v>22251</v>
      </c>
      <c r="AQ94" s="631" t="s">
        <v>22252</v>
      </c>
      <c r="AR94" s="631" t="s">
        <v>22253</v>
      </c>
      <c r="AS94" s="631" t="s">
        <v>22254</v>
      </c>
      <c r="AT94" s="631" t="s">
        <v>22255</v>
      </c>
      <c r="AU94" s="631" t="s">
        <v>22256</v>
      </c>
      <c r="AV94" s="1379"/>
      <c r="AW94" s="1379"/>
      <c r="AX94" s="1379"/>
      <c r="AY94" s="1379"/>
      <c r="AZ94" s="1379"/>
      <c r="BA94" s="1380"/>
    </row>
    <row r="95" spans="2:53" ht="32.25" customHeight="1" thickBot="1">
      <c r="B95" s="655" t="s">
        <v>22257</v>
      </c>
      <c r="C95" s="1432" t="s">
        <v>21706</v>
      </c>
      <c r="D95" s="227" t="s">
        <v>813</v>
      </c>
      <c r="E95" s="227">
        <v>3</v>
      </c>
      <c r="F95" s="234">
        <f>IFERROR(SUM(F66,F69,F72,F75,F78,F81,F84,F85:F94), 0)</f>
        <v>0</v>
      </c>
      <c r="G95" s="234">
        <f t="shared" ref="G95:J95" si="47">IFERROR(SUM(G66,G69,G72,G75,G78,G81,G84,G85:G94), 0)</f>
        <v>1.2E-2</v>
      </c>
      <c r="H95" s="234">
        <f t="shared" si="47"/>
        <v>0</v>
      </c>
      <c r="I95" s="234">
        <f t="shared" si="47"/>
        <v>4.8239999999999998</v>
      </c>
      <c r="J95" s="234">
        <f t="shared" si="47"/>
        <v>37.835999999999991</v>
      </c>
      <c r="K95" s="234">
        <f>IFERROR(SUM(K66,K69,K72,K75,K78,K81,K84,K85:K94), 0)</f>
        <v>42.67199999999999</v>
      </c>
      <c r="L95" s="1381"/>
      <c r="M95" s="1381"/>
      <c r="N95" s="1381"/>
      <c r="O95" s="1381"/>
      <c r="P95" s="1381"/>
      <c r="Q95" s="1383"/>
      <c r="S95" s="517" t="s">
        <v>22258</v>
      </c>
      <c r="U95" s="685"/>
      <c r="W95" s="1350"/>
      <c r="X95" s="355">
        <f t="shared" si="30"/>
        <v>0</v>
      </c>
      <c r="Y95" s="1355"/>
      <c r="Z95" s="211"/>
      <c r="AA95" s="211"/>
      <c r="AB95" s="211"/>
      <c r="AC95" s="211"/>
      <c r="AD95" s="211"/>
      <c r="AE95" s="211"/>
      <c r="AF95" s="211"/>
      <c r="AG95" s="211"/>
      <c r="AH95" s="211"/>
      <c r="AI95" s="211"/>
      <c r="AJ95" s="211"/>
      <c r="AK95" s="211"/>
      <c r="AL95" s="1355"/>
      <c r="AN95" s="1431" t="s">
        <v>22257</v>
      </c>
      <c r="AO95" s="1432" t="s">
        <v>21706</v>
      </c>
      <c r="AP95" s="657" t="s">
        <v>22259</v>
      </c>
      <c r="AQ95" s="657" t="s">
        <v>22260</v>
      </c>
      <c r="AR95" s="657" t="s">
        <v>22261</v>
      </c>
      <c r="AS95" s="657" t="s">
        <v>22262</v>
      </c>
      <c r="AT95" s="657" t="s">
        <v>22263</v>
      </c>
      <c r="AU95" s="657" t="s">
        <v>22264</v>
      </c>
      <c r="AV95" s="1381"/>
      <c r="AW95" s="1381"/>
      <c r="AX95" s="1381"/>
      <c r="AY95" s="1381"/>
      <c r="AZ95" s="1381"/>
      <c r="BA95" s="1383"/>
    </row>
    <row r="96" spans="2:53" ht="14.25" customHeight="1" thickBot="1">
      <c r="B96" s="626"/>
      <c r="C96" s="30"/>
      <c r="D96" s="30"/>
      <c r="E96" s="30"/>
      <c r="F96" s="30"/>
      <c r="G96" s="30"/>
      <c r="H96" s="30"/>
      <c r="I96" s="30"/>
      <c r="J96" s="30"/>
      <c r="K96" s="30"/>
      <c r="L96" s="30"/>
      <c r="M96" s="52"/>
      <c r="N96" s="52"/>
      <c r="O96" s="52"/>
      <c r="P96" s="52"/>
      <c r="Q96" s="1851"/>
      <c r="R96" s="1310"/>
      <c r="S96" s="1310"/>
      <c r="W96" s="1350"/>
      <c r="X96" s="355">
        <f t="shared" si="30"/>
        <v>0</v>
      </c>
      <c r="Y96" s="1355"/>
      <c r="AL96" s="1355"/>
      <c r="AN96" s="626"/>
      <c r="AO96" s="30"/>
      <c r="AP96" s="30"/>
      <c r="AQ96" s="30"/>
      <c r="AR96" s="30"/>
      <c r="AS96" s="30"/>
      <c r="AT96" s="30"/>
      <c r="AU96" s="30"/>
      <c r="AV96" s="30"/>
      <c r="AW96" s="52"/>
      <c r="AX96" s="52"/>
      <c r="AY96" s="52"/>
      <c r="AZ96" s="52"/>
      <c r="BA96" s="1851"/>
    </row>
    <row r="97" spans="2:53" ht="20.25" customHeight="1" thickBot="1">
      <c r="B97" s="656" t="s">
        <v>22265</v>
      </c>
      <c r="C97" s="30"/>
      <c r="D97" s="30"/>
      <c r="E97" s="30"/>
      <c r="F97" s="30"/>
      <c r="G97" s="30"/>
      <c r="H97" s="30"/>
      <c r="I97" s="30"/>
      <c r="J97" s="30"/>
      <c r="K97" s="30"/>
      <c r="L97" s="30"/>
      <c r="M97" s="52"/>
      <c r="N97" s="52"/>
      <c r="O97" s="52"/>
      <c r="P97" s="52"/>
      <c r="Q97" s="1851"/>
      <c r="R97" s="1310"/>
      <c r="S97" s="1310"/>
      <c r="W97" s="1350"/>
      <c r="X97" s="355">
        <f t="shared" si="30"/>
        <v>0</v>
      </c>
      <c r="Y97" s="1355"/>
      <c r="AL97" s="1355"/>
      <c r="AN97" s="233" t="s">
        <v>22265</v>
      </c>
      <c r="AO97" s="30"/>
      <c r="AP97" s="30"/>
      <c r="AQ97" s="30"/>
      <c r="AR97" s="30"/>
      <c r="AS97" s="30"/>
      <c r="AT97" s="30"/>
      <c r="AU97" s="30"/>
      <c r="AV97" s="30"/>
      <c r="AW97" s="52"/>
      <c r="AX97" s="52"/>
      <c r="AY97" s="52"/>
      <c r="AZ97" s="52"/>
      <c r="BA97" s="1851"/>
    </row>
    <row r="98" spans="2:53" ht="32.25" customHeight="1">
      <c r="B98" s="633" t="s">
        <v>22266</v>
      </c>
      <c r="C98" s="514" t="s">
        <v>21690</v>
      </c>
      <c r="D98" s="224" t="s">
        <v>813</v>
      </c>
      <c r="E98" s="224">
        <v>3</v>
      </c>
      <c r="F98" s="334">
        <f>IFERROR(SUM(F10,F13,F16,F19,F22,F25,F31,F34,F37,F40,F43,F46,F64,F67,F70,F73,F76,F79,F82,F85,F87,F89,F91,F93), 0)</f>
        <v>14.058000000000002</v>
      </c>
      <c r="G98" s="334">
        <f t="shared" ref="G98:I99" si="48">IFERROR(SUM(G10,G13,G16,G19,G22,G25,G31,G34,G37,G40,G43,G46,G64,G67,G70,G73,G76,G79,G82,G85,G87,G89,G91,G93), 0)</f>
        <v>0.47000000000000003</v>
      </c>
      <c r="H98" s="334">
        <f t="shared" si="48"/>
        <v>0</v>
      </c>
      <c r="I98" s="334">
        <f t="shared" si="48"/>
        <v>7.8549999999999995</v>
      </c>
      <c r="J98" s="334">
        <f>IFERROR(SUM(J10,J13,J16,J19,J22,J25,J31,J34,J37,J40,J43,J46,J64,J67,J70,J73,J76,J79,J82,J85,J87,J89,J91,J93,J52,J55,J58), 0)</f>
        <v>87.12</v>
      </c>
      <c r="K98" s="334">
        <f>IFERROR(SUM(F98:J98), 0)</f>
        <v>109.50300000000001</v>
      </c>
      <c r="L98" s="1382"/>
      <c r="M98" s="1382"/>
      <c r="N98" s="1382"/>
      <c r="O98" s="1382"/>
      <c r="P98" s="1382"/>
      <c r="Q98" s="1384"/>
      <c r="S98" s="515" t="s">
        <v>22267</v>
      </c>
      <c r="U98" s="686"/>
      <c r="W98" s="1350"/>
      <c r="X98" s="355">
        <f t="shared" si="30"/>
        <v>0</v>
      </c>
      <c r="Y98" s="1355"/>
      <c r="AL98" s="1355"/>
      <c r="AN98" s="237" t="s">
        <v>22266</v>
      </c>
      <c r="AO98" s="514" t="s">
        <v>21690</v>
      </c>
      <c r="AP98" s="644" t="s">
        <v>22268</v>
      </c>
      <c r="AQ98" s="644" t="s">
        <v>22269</v>
      </c>
      <c r="AR98" s="644" t="s">
        <v>22270</v>
      </c>
      <c r="AS98" s="644" t="s">
        <v>22271</v>
      </c>
      <c r="AT98" s="644" t="s">
        <v>22272</v>
      </c>
      <c r="AU98" s="644" t="s">
        <v>22273</v>
      </c>
      <c r="AV98" s="1382"/>
      <c r="AW98" s="1382"/>
      <c r="AX98" s="1382"/>
      <c r="AY98" s="1382"/>
      <c r="AZ98" s="1382"/>
      <c r="BA98" s="1384"/>
    </row>
    <row r="99" spans="2:53" ht="32.25" customHeight="1">
      <c r="B99" s="637" t="s">
        <v>22266</v>
      </c>
      <c r="C99" s="1424" t="s">
        <v>21698</v>
      </c>
      <c r="D99" s="220" t="s">
        <v>813</v>
      </c>
      <c r="E99" s="220">
        <v>3</v>
      </c>
      <c r="F99" s="333">
        <f>IFERROR(SUM(F11,F14,F17,F20,F23,F26,F32,F35,F38,F41,F44,F47,F65,F68,F71,F74,F77,F80,F83,F86,F88,F90,F92,F94), 0)</f>
        <v>0.96100000000000008</v>
      </c>
      <c r="G99" s="333">
        <f t="shared" si="48"/>
        <v>0.122</v>
      </c>
      <c r="H99" s="333">
        <f t="shared" si="48"/>
        <v>0.122</v>
      </c>
      <c r="I99" s="333">
        <f t="shared" si="48"/>
        <v>0.50900000000000001</v>
      </c>
      <c r="J99" s="333">
        <f>IFERROR(SUM(J11,J14,J17,J20,J23,J26,J32,J35,J38,J41,J44,J47,J65,J68,J71,J74,J77,J80,J83,J86,J88,J90,J92,J94,J53,J56,J59), 0)</f>
        <v>5.218</v>
      </c>
      <c r="K99" s="333">
        <f>IFERROR(SUM(F99:J99), 0)</f>
        <v>6.9320000000000004</v>
      </c>
      <c r="L99" s="1379"/>
      <c r="M99" s="1379"/>
      <c r="N99" s="1379"/>
      <c r="O99" s="1379"/>
      <c r="P99" s="1379"/>
      <c r="Q99" s="1380"/>
      <c r="S99" s="516" t="s">
        <v>22274</v>
      </c>
      <c r="U99" s="686"/>
      <c r="W99" s="1350"/>
      <c r="X99" s="355">
        <f t="shared" si="30"/>
        <v>0</v>
      </c>
      <c r="Y99" s="1355"/>
      <c r="AL99" s="1355"/>
      <c r="AN99" s="1423" t="s">
        <v>22266</v>
      </c>
      <c r="AO99" s="1424" t="s">
        <v>21698</v>
      </c>
      <c r="AP99" s="631" t="s">
        <v>22275</v>
      </c>
      <c r="AQ99" s="631" t="s">
        <v>22276</v>
      </c>
      <c r="AR99" s="631" t="s">
        <v>22277</v>
      </c>
      <c r="AS99" s="631" t="s">
        <v>22278</v>
      </c>
      <c r="AT99" s="631" t="s">
        <v>22279</v>
      </c>
      <c r="AU99" s="631" t="s">
        <v>22280</v>
      </c>
      <c r="AV99" s="1379"/>
      <c r="AW99" s="1379"/>
      <c r="AX99" s="1379"/>
      <c r="AY99" s="1379"/>
      <c r="AZ99" s="1379"/>
      <c r="BA99" s="1380"/>
    </row>
    <row r="100" spans="2:53" ht="32.25" customHeight="1" thickBot="1">
      <c r="B100" s="655" t="s">
        <v>22266</v>
      </c>
      <c r="C100" s="1432" t="s">
        <v>21706</v>
      </c>
      <c r="D100" s="227" t="s">
        <v>813</v>
      </c>
      <c r="E100" s="227">
        <v>3</v>
      </c>
      <c r="F100" s="234">
        <f>IFERROR(F98 + F99, 0)</f>
        <v>15.019000000000002</v>
      </c>
      <c r="G100" s="234">
        <f t="shared" ref="G100:I100" si="49">IFERROR(G98 + G99, 0)</f>
        <v>0.59200000000000008</v>
      </c>
      <c r="H100" s="234">
        <f t="shared" si="49"/>
        <v>0.122</v>
      </c>
      <c r="I100" s="234">
        <f t="shared" si="49"/>
        <v>8.363999999999999</v>
      </c>
      <c r="J100" s="234">
        <f>IFERROR(J98 + J99, 0)</f>
        <v>92.338000000000008</v>
      </c>
      <c r="K100" s="234">
        <f>IFERROR(SUM(F100:J100), 0)</f>
        <v>116.435</v>
      </c>
      <c r="L100" s="1381"/>
      <c r="M100" s="1381"/>
      <c r="N100" s="1381"/>
      <c r="O100" s="1381"/>
      <c r="P100" s="1381"/>
      <c r="Q100" s="1383"/>
      <c r="S100" s="517" t="s">
        <v>22281</v>
      </c>
      <c r="U100" s="686"/>
      <c r="W100" s="1350"/>
      <c r="X100" s="355">
        <f t="shared" si="30"/>
        <v>0</v>
      </c>
      <c r="Y100" s="1355"/>
      <c r="AL100" s="1355"/>
      <c r="AN100" s="1431" t="s">
        <v>22266</v>
      </c>
      <c r="AO100" s="1432" t="s">
        <v>21706</v>
      </c>
      <c r="AP100" s="657" t="s">
        <v>22282</v>
      </c>
      <c r="AQ100" s="657" t="s">
        <v>22283</v>
      </c>
      <c r="AR100" s="657" t="s">
        <v>22284</v>
      </c>
      <c r="AS100" s="657" t="s">
        <v>22285</v>
      </c>
      <c r="AT100" s="657" t="s">
        <v>22286</v>
      </c>
      <c r="AU100" s="657" t="s">
        <v>22287</v>
      </c>
      <c r="AV100" s="1381"/>
      <c r="AW100" s="1381"/>
      <c r="AX100" s="1381"/>
      <c r="AY100" s="1381"/>
      <c r="AZ100" s="1381"/>
      <c r="BA100" s="1383"/>
    </row>
    <row r="101" spans="2:53" ht="8.25" customHeight="1"/>
    <row r="102" spans="2:53" ht="16.5" customHeight="1"/>
  </sheetData>
  <mergeCells count="26">
    <mergeCell ref="R1:S1"/>
    <mergeCell ref="B3:U3"/>
    <mergeCell ref="AN3:BA3"/>
    <mergeCell ref="B5:C7"/>
    <mergeCell ref="D5:D7"/>
    <mergeCell ref="E5:E7"/>
    <mergeCell ref="F5:K5"/>
    <mergeCell ref="L5:Q5"/>
    <mergeCell ref="S5:S7"/>
    <mergeCell ref="U5:U7"/>
    <mergeCell ref="Z8:AC8"/>
    <mergeCell ref="AN5:AO7"/>
    <mergeCell ref="AP5:AU5"/>
    <mergeCell ref="AV5:BA5"/>
    <mergeCell ref="F6:F7"/>
    <mergeCell ref="G6:J6"/>
    <mergeCell ref="K6:K7"/>
    <mergeCell ref="L6:L7"/>
    <mergeCell ref="M6:P6"/>
    <mergeCell ref="Q6:Q7"/>
    <mergeCell ref="AP6:AP7"/>
    <mergeCell ref="AQ6:AT6"/>
    <mergeCell ref="AU6:AU7"/>
    <mergeCell ref="AV6:AV7"/>
    <mergeCell ref="AW6:AZ6"/>
    <mergeCell ref="BA6:BA7"/>
  </mergeCells>
  <conditionalFormatting sqref="X10:X100">
    <cfRule type="cellIs" dxfId="7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58:J59 F64:J65 F67:J68 F70:J71 F73:J74 F76:J77 F79:J80 F82:J83 F37:J38 F55:J56 F46:J47 F52:J53 F85:J94"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pageSetUpPr fitToPage="1"/>
  </sheetPr>
  <dimension ref="B1:BR95"/>
  <sheetViews>
    <sheetView showGridLines="0" topLeftCell="M64" zoomScale="55" zoomScaleNormal="55" zoomScaleSheetLayoutView="100" workbookViewId="0">
      <selection activeCell="D17" sqref="D17:D31"/>
    </sheetView>
  </sheetViews>
  <sheetFormatPr defaultColWidth="9" defaultRowHeight="24" customHeight="1"/>
  <cols>
    <col min="1" max="1" width="1.625" style="1311" customWidth="1"/>
    <col min="2" max="2" width="36.125" style="1342" customWidth="1"/>
    <col min="3" max="3" width="6.125" style="1311" customWidth="1"/>
    <col min="4" max="4" width="7" style="1311" customWidth="1"/>
    <col min="5" max="5" width="5.5" style="1311" customWidth="1"/>
    <col min="6" max="23" width="12.625" style="1567" customWidth="1"/>
    <col min="24" max="24" width="1.625" style="1311" customWidth="1"/>
    <col min="25" max="25" width="12.625" style="1311" customWidth="1"/>
    <col min="26" max="26" width="1.625" style="1311" customWidth="1"/>
    <col min="27" max="27" width="33.625" style="1311" customWidth="1"/>
    <col min="28" max="29" width="1.625" style="1311" customWidth="1"/>
    <col min="30" max="30" width="25" style="1311" customWidth="1"/>
    <col min="31" max="31" width="1.625" style="1311" customWidth="1"/>
    <col min="32" max="48" width="6.125" style="1311" hidden="1" customWidth="1"/>
    <col min="49" max="49" width="1.625" style="1311" hidden="1" customWidth="1"/>
    <col min="50" max="50" width="1.625" style="1311" customWidth="1"/>
    <col min="51" max="51" width="36.125" style="1311" customWidth="1"/>
    <col min="52" max="52" width="6.125" style="1311" customWidth="1"/>
    <col min="53" max="70" width="17.625" style="1311" customWidth="1"/>
    <col min="71" max="71" width="1.625" style="1311" customWidth="1"/>
    <col min="72" max="16384" width="9" style="1311"/>
  </cols>
  <sheetData>
    <row r="1" spans="2:70" s="66" customFormat="1" ht="29.25" customHeight="1">
      <c r="B1" s="201" t="s">
        <v>22288</v>
      </c>
      <c r="C1" s="201"/>
      <c r="D1" s="201"/>
      <c r="E1" s="201"/>
      <c r="F1" s="1609"/>
      <c r="G1" s="1609"/>
      <c r="H1" s="1609"/>
      <c r="I1" s="1609"/>
      <c r="J1" s="1609"/>
      <c r="K1" s="1609"/>
      <c r="L1" s="1609"/>
      <c r="M1" s="1609"/>
      <c r="N1" s="1609"/>
      <c r="O1" s="1609"/>
      <c r="P1" s="1609"/>
      <c r="Q1" s="1609"/>
      <c r="R1" s="1609"/>
      <c r="S1" s="1609"/>
      <c r="T1" s="1609"/>
      <c r="U1" s="1609"/>
      <c r="V1" s="1609"/>
      <c r="W1" s="1609"/>
      <c r="X1" s="2044"/>
      <c r="Y1" s="2044"/>
      <c r="Z1" s="1311"/>
      <c r="AA1" s="1311"/>
      <c r="AB1" s="1311"/>
      <c r="AC1" s="1350"/>
      <c r="AD1" s="202"/>
      <c r="AE1" s="1274"/>
      <c r="AW1" s="192"/>
      <c r="AY1" s="201" t="s">
        <v>22288</v>
      </c>
      <c r="AZ1" s="201"/>
      <c r="BA1" s="201"/>
      <c r="BB1" s="201"/>
      <c r="BC1" s="201"/>
      <c r="BD1" s="201"/>
      <c r="BE1" s="201"/>
      <c r="BF1" s="201"/>
      <c r="BG1" s="201"/>
      <c r="BH1" s="201"/>
      <c r="BI1" s="201"/>
      <c r="BJ1" s="201"/>
      <c r="BK1" s="201"/>
      <c r="BL1" s="201"/>
      <c r="BM1" s="201"/>
      <c r="BN1" s="201"/>
      <c r="BO1" s="201"/>
      <c r="BP1" s="201"/>
      <c r="BQ1" s="201"/>
      <c r="BR1" s="201"/>
    </row>
    <row r="2" spans="2:70" s="66" customFormat="1" ht="29.25" customHeight="1">
      <c r="B2" s="201" t="s">
        <v>12</v>
      </c>
      <c r="C2" s="49"/>
      <c r="D2" s="49"/>
      <c r="E2" s="49"/>
      <c r="F2" s="1852"/>
      <c r="G2" s="1852"/>
      <c r="H2" s="1852"/>
      <c r="I2" s="1852"/>
      <c r="J2" s="1852"/>
      <c r="K2" s="1852"/>
      <c r="L2" s="1852"/>
      <c r="M2" s="1852"/>
      <c r="N2" s="1852"/>
      <c r="O2" s="1852"/>
      <c r="P2" s="1852"/>
      <c r="Q2" s="1852"/>
      <c r="R2" s="1852"/>
      <c r="S2" s="1852"/>
      <c r="T2" s="1852"/>
      <c r="U2" s="1852"/>
      <c r="V2" s="1852"/>
      <c r="W2" s="1852"/>
      <c r="X2" s="49"/>
      <c r="Y2" s="49"/>
      <c r="Z2" s="1311"/>
      <c r="AA2" s="1311"/>
      <c r="AB2" s="1311"/>
      <c r="AC2" s="1350"/>
      <c r="AD2" s="202"/>
      <c r="AE2" s="1274"/>
      <c r="AW2" s="192"/>
      <c r="AY2" s="201"/>
      <c r="AZ2" s="49"/>
      <c r="BA2" s="694"/>
      <c r="BB2" s="694"/>
      <c r="BC2" s="694"/>
      <c r="BD2" s="694"/>
      <c r="BE2" s="694"/>
      <c r="BF2" s="694"/>
      <c r="BG2" s="694"/>
      <c r="BH2" s="694"/>
      <c r="BI2" s="694"/>
      <c r="BJ2" s="694"/>
      <c r="BK2" s="694"/>
      <c r="BL2" s="694"/>
      <c r="BM2" s="694"/>
      <c r="BN2" s="694"/>
      <c r="BO2" s="694"/>
      <c r="BP2" s="694"/>
      <c r="BQ2" s="694"/>
      <c r="BR2" s="694"/>
    </row>
    <row r="3" spans="2:70" ht="45.75" customHeight="1">
      <c r="B3" s="2159" t="s">
        <v>740</v>
      </c>
      <c r="C3" s="2159"/>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6"/>
      <c r="AC3" s="1276"/>
      <c r="AD3" s="1347"/>
      <c r="AE3" s="1350"/>
      <c r="AW3" s="1355"/>
      <c r="AY3" s="2159" t="s">
        <v>740</v>
      </c>
      <c r="AZ3" s="2159"/>
      <c r="BA3" s="2159"/>
      <c r="BB3" s="2159"/>
      <c r="BC3" s="2159"/>
      <c r="BD3" s="2159"/>
      <c r="BE3" s="2159"/>
      <c r="BF3" s="2159"/>
      <c r="BG3" s="2159"/>
      <c r="BH3" s="2159"/>
      <c r="BI3" s="2159"/>
      <c r="BJ3" s="2159"/>
      <c r="BK3" s="2159"/>
      <c r="BL3" s="2159"/>
      <c r="BM3" s="2159"/>
      <c r="BN3" s="2159"/>
      <c r="BO3" s="2159"/>
      <c r="BP3" s="2159"/>
      <c r="BQ3" s="2159"/>
      <c r="BR3" s="2159"/>
    </row>
    <row r="4" spans="2:70" ht="15" customHeight="1" thickBot="1">
      <c r="B4" s="1848"/>
      <c r="C4" s="1848"/>
      <c r="D4" s="1848"/>
      <c r="E4" s="1848"/>
      <c r="F4" s="1853"/>
      <c r="G4" s="1853"/>
      <c r="H4" s="1853"/>
      <c r="I4" s="1853"/>
      <c r="J4" s="1853"/>
      <c r="K4" s="1853"/>
      <c r="L4" s="1853"/>
      <c r="M4" s="1853"/>
      <c r="N4" s="1853"/>
      <c r="O4" s="1853"/>
      <c r="P4" s="1853"/>
      <c r="Q4" s="1853"/>
      <c r="R4" s="1853"/>
      <c r="S4" s="1853"/>
      <c r="T4" s="1853"/>
      <c r="U4" s="1853"/>
      <c r="V4" s="1853"/>
      <c r="W4" s="1853"/>
      <c r="X4" s="27"/>
      <c r="Y4" s="6"/>
      <c r="Z4" s="6"/>
      <c r="AA4" s="6"/>
      <c r="AB4" s="6"/>
      <c r="AC4" s="1276"/>
      <c r="AD4" s="1347"/>
      <c r="AE4" s="1350"/>
      <c r="AW4" s="1355"/>
      <c r="AY4" s="1848"/>
      <c r="AZ4" s="1848"/>
      <c r="BA4" s="1848"/>
      <c r="BB4" s="1848"/>
      <c r="BC4" s="1848"/>
      <c r="BD4" s="1848"/>
      <c r="BE4" s="1848"/>
      <c r="BF4" s="1848"/>
      <c r="BG4" s="1848"/>
      <c r="BH4" s="1848"/>
      <c r="BI4" s="1848"/>
      <c r="BJ4" s="1848"/>
      <c r="BK4" s="1848"/>
      <c r="BL4" s="1848"/>
      <c r="BM4" s="1848"/>
      <c r="BN4" s="1848"/>
      <c r="BO4" s="1848"/>
      <c r="BP4" s="1848"/>
      <c r="BQ4" s="1848"/>
      <c r="BR4" s="1848"/>
    </row>
    <row r="5" spans="2:70" s="30" customFormat="1" ht="16.350000000000001" customHeight="1">
      <c r="B5" s="2231" t="s">
        <v>21686</v>
      </c>
      <c r="C5" s="2227"/>
      <c r="D5" s="2227" t="s">
        <v>801</v>
      </c>
      <c r="E5" s="2227" t="s">
        <v>802</v>
      </c>
      <c r="F5" s="2239" t="s">
        <v>21494</v>
      </c>
      <c r="G5" s="2239"/>
      <c r="H5" s="2239"/>
      <c r="I5" s="2239"/>
      <c r="J5" s="2239"/>
      <c r="K5" s="2239"/>
      <c r="L5" s="2239"/>
      <c r="M5" s="2239"/>
      <c r="N5" s="2239"/>
      <c r="O5" s="2239" t="s">
        <v>21687</v>
      </c>
      <c r="P5" s="2239"/>
      <c r="Q5" s="2239"/>
      <c r="R5" s="2239"/>
      <c r="S5" s="2239"/>
      <c r="T5" s="2239"/>
      <c r="U5" s="2239"/>
      <c r="V5" s="2239"/>
      <c r="W5" s="2240"/>
      <c r="X5" s="902"/>
      <c r="Y5" s="2134" t="s">
        <v>806</v>
      </c>
      <c r="Z5" s="6"/>
      <c r="AA5" s="2134" t="s">
        <v>807</v>
      </c>
      <c r="AB5" s="6"/>
      <c r="AC5" s="1276"/>
      <c r="AD5" s="50"/>
      <c r="AE5" s="1275"/>
      <c r="AW5" s="176"/>
      <c r="AY5" s="2231" t="s">
        <v>21686</v>
      </c>
      <c r="AZ5" s="2227"/>
      <c r="BA5" s="2168" t="s">
        <v>21494</v>
      </c>
      <c r="BB5" s="2168"/>
      <c r="BC5" s="2168"/>
      <c r="BD5" s="2168"/>
      <c r="BE5" s="2168"/>
      <c r="BF5" s="2168"/>
      <c r="BG5" s="2168"/>
      <c r="BH5" s="2168"/>
      <c r="BI5" s="2168"/>
      <c r="BJ5" s="2168" t="s">
        <v>21687</v>
      </c>
      <c r="BK5" s="2168"/>
      <c r="BL5" s="2168"/>
      <c r="BM5" s="2168"/>
      <c r="BN5" s="2168"/>
      <c r="BO5" s="2168"/>
      <c r="BP5" s="2168"/>
      <c r="BQ5" s="2168"/>
      <c r="BR5" s="2169"/>
    </row>
    <row r="6" spans="2:70" s="30" customFormat="1" ht="15.6" customHeight="1">
      <c r="B6" s="2232"/>
      <c r="C6" s="2218"/>
      <c r="D6" s="2195"/>
      <c r="E6" s="2218"/>
      <c r="F6" s="2234" t="s">
        <v>21495</v>
      </c>
      <c r="G6" s="2234"/>
      <c r="H6" s="2234"/>
      <c r="I6" s="2234"/>
      <c r="J6" s="2234"/>
      <c r="K6" s="2235" t="s">
        <v>1739</v>
      </c>
      <c r="L6" s="2235"/>
      <c r="M6" s="2235"/>
      <c r="N6" s="2235" t="s">
        <v>1016</v>
      </c>
      <c r="O6" s="2234" t="s">
        <v>21495</v>
      </c>
      <c r="P6" s="2234"/>
      <c r="Q6" s="2234"/>
      <c r="R6" s="2234"/>
      <c r="S6" s="2234"/>
      <c r="T6" s="2235" t="s">
        <v>1739</v>
      </c>
      <c r="U6" s="2235"/>
      <c r="V6" s="2235"/>
      <c r="W6" s="2237" t="s">
        <v>1016</v>
      </c>
      <c r="X6" s="42"/>
      <c r="Y6" s="2135"/>
      <c r="Z6" s="31"/>
      <c r="AA6" s="2135"/>
      <c r="AB6" s="31"/>
      <c r="AC6" s="1277"/>
      <c r="AD6" s="50"/>
      <c r="AE6" s="1275"/>
      <c r="AW6" s="176"/>
      <c r="AY6" s="2232"/>
      <c r="AZ6" s="2218"/>
      <c r="BA6" s="2196" t="s">
        <v>21495</v>
      </c>
      <c r="BB6" s="2196"/>
      <c r="BC6" s="2196"/>
      <c r="BD6" s="2196"/>
      <c r="BE6" s="2196"/>
      <c r="BF6" s="2182" t="s">
        <v>1739</v>
      </c>
      <c r="BG6" s="2182"/>
      <c r="BH6" s="2182"/>
      <c r="BI6" s="2182" t="s">
        <v>1016</v>
      </c>
      <c r="BJ6" s="2196" t="s">
        <v>21495</v>
      </c>
      <c r="BK6" s="2196"/>
      <c r="BL6" s="2196"/>
      <c r="BM6" s="2196"/>
      <c r="BN6" s="2196"/>
      <c r="BO6" s="2182" t="s">
        <v>1739</v>
      </c>
      <c r="BP6" s="2182"/>
      <c r="BQ6" s="2182"/>
      <c r="BR6" s="2184" t="s">
        <v>1016</v>
      </c>
    </row>
    <row r="7" spans="2:70" s="30" customFormat="1" ht="51.75" customHeight="1" thickBot="1">
      <c r="B7" s="2233"/>
      <c r="C7" s="2219"/>
      <c r="D7" s="2170"/>
      <c r="E7" s="2219"/>
      <c r="F7" s="1854" t="s">
        <v>20669</v>
      </c>
      <c r="G7" s="1854" t="s">
        <v>20670</v>
      </c>
      <c r="H7" s="1854" t="s">
        <v>20671</v>
      </c>
      <c r="I7" s="1854" t="s">
        <v>20672</v>
      </c>
      <c r="J7" s="1854" t="s">
        <v>20969</v>
      </c>
      <c r="K7" s="1854" t="s">
        <v>20674</v>
      </c>
      <c r="L7" s="1854" t="s">
        <v>20675</v>
      </c>
      <c r="M7" s="1854" t="s">
        <v>20676</v>
      </c>
      <c r="N7" s="2236"/>
      <c r="O7" s="1854" t="s">
        <v>20669</v>
      </c>
      <c r="P7" s="1854" t="s">
        <v>20670</v>
      </c>
      <c r="Q7" s="1854" t="s">
        <v>20671</v>
      </c>
      <c r="R7" s="1854" t="s">
        <v>20672</v>
      </c>
      <c r="S7" s="1854" t="s">
        <v>20969</v>
      </c>
      <c r="T7" s="1854" t="s">
        <v>20674</v>
      </c>
      <c r="U7" s="1854" t="s">
        <v>20675</v>
      </c>
      <c r="V7" s="1854" t="s">
        <v>20676</v>
      </c>
      <c r="W7" s="2238"/>
      <c r="X7" s="42"/>
      <c r="Y7" s="2136"/>
      <c r="Z7" s="51"/>
      <c r="AA7" s="2136"/>
      <c r="AB7" s="51"/>
      <c r="AC7" s="1855"/>
      <c r="AD7" s="163" t="s">
        <v>798</v>
      </c>
      <c r="AE7" s="1275"/>
      <c r="AW7" s="176"/>
      <c r="AY7" s="2233"/>
      <c r="AZ7" s="2219"/>
      <c r="BA7" s="1804" t="s">
        <v>20669</v>
      </c>
      <c r="BB7" s="1804" t="s">
        <v>20670</v>
      </c>
      <c r="BC7" s="1804" t="s">
        <v>20671</v>
      </c>
      <c r="BD7" s="1804" t="s">
        <v>20672</v>
      </c>
      <c r="BE7" s="1804" t="s">
        <v>20969</v>
      </c>
      <c r="BF7" s="1804" t="s">
        <v>20674</v>
      </c>
      <c r="BG7" s="1804" t="s">
        <v>20675</v>
      </c>
      <c r="BH7" s="1804" t="s">
        <v>20676</v>
      </c>
      <c r="BI7" s="2183"/>
      <c r="BJ7" s="1804" t="s">
        <v>20669</v>
      </c>
      <c r="BK7" s="1804" t="s">
        <v>20670</v>
      </c>
      <c r="BL7" s="1804" t="s">
        <v>20671</v>
      </c>
      <c r="BM7" s="1804" t="s">
        <v>20672</v>
      </c>
      <c r="BN7" s="1804" t="s">
        <v>20969</v>
      </c>
      <c r="BO7" s="1804" t="s">
        <v>20674</v>
      </c>
      <c r="BP7" s="1804" t="s">
        <v>20675</v>
      </c>
      <c r="BQ7" s="1804" t="s">
        <v>20676</v>
      </c>
      <c r="BR7" s="2185"/>
    </row>
    <row r="8" spans="2:70" s="30" customFormat="1" ht="15" customHeight="1" thickBot="1">
      <c r="B8" s="62"/>
      <c r="C8" s="62"/>
      <c r="D8" s="62"/>
      <c r="E8" s="62"/>
      <c r="F8" s="1856"/>
      <c r="G8" s="1856"/>
      <c r="H8" s="1856"/>
      <c r="I8" s="1856"/>
      <c r="J8" s="1856"/>
      <c r="K8" s="1856"/>
      <c r="L8" s="1856"/>
      <c r="M8" s="1856"/>
      <c r="N8" s="1856"/>
      <c r="O8" s="1856"/>
      <c r="P8" s="1856"/>
      <c r="Q8" s="1856"/>
      <c r="R8" s="1856"/>
      <c r="S8" s="1856"/>
      <c r="T8" s="1856"/>
      <c r="U8" s="1856"/>
      <c r="V8" s="1856"/>
      <c r="W8" s="1856"/>
      <c r="X8" s="62"/>
      <c r="Y8" s="62"/>
      <c r="Z8" s="1341"/>
      <c r="AA8" s="1341"/>
      <c r="AB8" s="1341"/>
      <c r="AC8" s="1857"/>
      <c r="AD8" s="50"/>
      <c r="AE8" s="1275"/>
      <c r="AF8" s="2031" t="s">
        <v>799</v>
      </c>
      <c r="AG8" s="2031"/>
      <c r="AH8" s="2031"/>
      <c r="AI8" s="2031"/>
      <c r="AJ8" s="2031"/>
      <c r="AK8" s="2031"/>
      <c r="AL8" s="2031"/>
      <c r="AM8" s="2031"/>
      <c r="AN8" s="2031"/>
      <c r="AO8" s="2031"/>
      <c r="AP8" s="2031"/>
      <c r="AQ8" s="2031"/>
      <c r="AR8" s="2031"/>
      <c r="AS8" s="2031"/>
      <c r="AT8" s="2031"/>
      <c r="AU8" s="2031"/>
      <c r="AV8" s="2031"/>
      <c r="AW8" s="176"/>
      <c r="AY8" s="62"/>
      <c r="AZ8" s="62"/>
      <c r="BA8" s="62"/>
      <c r="BB8" s="62"/>
      <c r="BC8" s="62"/>
      <c r="BD8" s="62"/>
      <c r="BE8" s="62"/>
      <c r="BF8" s="62"/>
      <c r="BG8" s="62"/>
      <c r="BH8" s="62"/>
      <c r="BI8" s="62"/>
      <c r="BJ8" s="62"/>
      <c r="BK8" s="62"/>
      <c r="BL8" s="62"/>
      <c r="BM8" s="62"/>
      <c r="BN8" s="62"/>
      <c r="BO8" s="62"/>
      <c r="BP8" s="62"/>
      <c r="BQ8" s="62"/>
      <c r="BR8" s="62"/>
    </row>
    <row r="9" spans="2:70" s="30" customFormat="1" ht="30.75" customHeight="1" thickBot="1">
      <c r="B9" s="233" t="s">
        <v>21688</v>
      </c>
      <c r="C9" s="62"/>
      <c r="D9" s="62"/>
      <c r="E9" s="62"/>
      <c r="F9" s="1856"/>
      <c r="G9" s="1856"/>
      <c r="H9" s="1856"/>
      <c r="I9" s="1856"/>
      <c r="J9" s="1856"/>
      <c r="K9" s="1856"/>
      <c r="L9" s="1856"/>
      <c r="M9" s="1856"/>
      <c r="N9" s="1856"/>
      <c r="O9" s="1856"/>
      <c r="P9" s="1856"/>
      <c r="Q9" s="1856"/>
      <c r="R9" s="1856"/>
      <c r="S9" s="1856"/>
      <c r="T9" s="1856"/>
      <c r="U9" s="1856"/>
      <c r="V9" s="1856"/>
      <c r="W9" s="1856"/>
      <c r="X9" s="62"/>
      <c r="Y9" s="62"/>
      <c r="Z9" s="1341"/>
      <c r="AA9" s="1341"/>
      <c r="AB9" s="1341"/>
      <c r="AC9" s="1857"/>
      <c r="AD9" s="50"/>
      <c r="AE9" s="1275"/>
      <c r="AF9" s="198" t="s">
        <v>808</v>
      </c>
      <c r="AO9" s="198"/>
      <c r="AW9" s="176"/>
      <c r="AY9" s="223" t="s">
        <v>21688</v>
      </c>
      <c r="AZ9" s="62"/>
      <c r="BA9" s="62"/>
      <c r="BB9" s="62"/>
      <c r="BC9" s="62"/>
      <c r="BD9" s="62"/>
      <c r="BE9" s="62"/>
      <c r="BF9" s="62"/>
      <c r="BG9" s="62"/>
      <c r="BH9" s="62"/>
      <c r="BI9" s="62"/>
      <c r="BJ9" s="62"/>
      <c r="BK9" s="62"/>
      <c r="BL9" s="62"/>
      <c r="BM9" s="62"/>
      <c r="BN9" s="62"/>
      <c r="BO9" s="62"/>
      <c r="BP9" s="62"/>
      <c r="BQ9" s="62"/>
      <c r="BR9" s="62"/>
    </row>
    <row r="10" spans="2:70" s="52" customFormat="1" ht="33" customHeight="1" thickBot="1">
      <c r="B10" s="237" t="s">
        <v>22289</v>
      </c>
      <c r="C10" s="514" t="s">
        <v>21690</v>
      </c>
      <c r="D10" s="224" t="s">
        <v>813</v>
      </c>
      <c r="E10" s="224">
        <v>3</v>
      </c>
      <c r="F10" s="1487">
        <v>0</v>
      </c>
      <c r="G10" s="1487">
        <v>0.22</v>
      </c>
      <c r="H10" s="1487">
        <v>0</v>
      </c>
      <c r="I10" s="1487">
        <v>6.5000000000000002E-2</v>
      </c>
      <c r="J10" s="1487">
        <v>0</v>
      </c>
      <c r="K10" s="1487">
        <v>0</v>
      </c>
      <c r="L10" s="1487">
        <v>0</v>
      </c>
      <c r="M10" s="1487">
        <v>0</v>
      </c>
      <c r="N10" s="1488">
        <f>IFERROR(SUM(F10:M10), 0)</f>
        <v>0.28500000000000003</v>
      </c>
      <c r="O10" s="1555"/>
      <c r="P10" s="1555"/>
      <c r="Q10" s="1555"/>
      <c r="R10" s="1555"/>
      <c r="S10" s="1555"/>
      <c r="T10" s="1555"/>
      <c r="U10" s="1555"/>
      <c r="V10" s="1555"/>
      <c r="W10" s="1690"/>
      <c r="X10" s="62"/>
      <c r="Y10" s="230" t="s">
        <v>22290</v>
      </c>
      <c r="Z10" s="25"/>
      <c r="AA10" s="685"/>
      <c r="AB10" s="25"/>
      <c r="AC10" s="1278"/>
      <c r="AD10" s="355">
        <f>IF( SUM( AF10:AV10 ) = 0, 0, $AF$9 )</f>
        <v>0</v>
      </c>
      <c r="AE10" s="1279"/>
      <c r="AF10" s="356">
        <f t="shared" ref="AF10:AM25" si="0" xml:space="preserve"> IF( ISNUMBER(F10), 0, 1 )</f>
        <v>0</v>
      </c>
      <c r="AG10" s="356">
        <f t="shared" si="0"/>
        <v>0</v>
      </c>
      <c r="AH10" s="356">
        <f t="shared" si="0"/>
        <v>0</v>
      </c>
      <c r="AI10" s="356">
        <f t="shared" si="0"/>
        <v>0</v>
      </c>
      <c r="AJ10" s="356">
        <f t="shared" si="0"/>
        <v>0</v>
      </c>
      <c r="AK10" s="356">
        <f t="shared" si="0"/>
        <v>0</v>
      </c>
      <c r="AL10" s="356">
        <f t="shared" si="0"/>
        <v>0</v>
      </c>
      <c r="AM10" s="356">
        <f t="shared" si="0"/>
        <v>0</v>
      </c>
      <c r="AW10" s="185"/>
      <c r="AY10" s="237" t="s">
        <v>22289</v>
      </c>
      <c r="AZ10" s="514" t="s">
        <v>21690</v>
      </c>
      <c r="BA10" s="644" t="s">
        <v>22291</v>
      </c>
      <c r="BB10" s="644" t="s">
        <v>22292</v>
      </c>
      <c r="BC10" s="644" t="s">
        <v>22293</v>
      </c>
      <c r="BD10" s="644" t="s">
        <v>22294</v>
      </c>
      <c r="BE10" s="644" t="s">
        <v>22295</v>
      </c>
      <c r="BF10" s="644" t="s">
        <v>22296</v>
      </c>
      <c r="BG10" s="644" t="s">
        <v>22296</v>
      </c>
      <c r="BH10" s="644" t="s">
        <v>22297</v>
      </c>
      <c r="BI10" s="644" t="s">
        <v>22298</v>
      </c>
      <c r="BJ10" s="651"/>
      <c r="BK10" s="651"/>
      <c r="BL10" s="651"/>
      <c r="BM10" s="651"/>
      <c r="BN10" s="651"/>
      <c r="BO10" s="651"/>
      <c r="BP10" s="651"/>
      <c r="BQ10" s="651"/>
      <c r="BR10" s="494"/>
    </row>
    <row r="11" spans="2:70" s="52" customFormat="1" ht="33" customHeight="1" thickBot="1">
      <c r="B11" s="1423" t="s">
        <v>22289</v>
      </c>
      <c r="C11" s="1424" t="s">
        <v>21698</v>
      </c>
      <c r="D11" s="220" t="s">
        <v>813</v>
      </c>
      <c r="E11" s="220">
        <v>3</v>
      </c>
      <c r="F11" s="1487">
        <v>0</v>
      </c>
      <c r="G11" s="1487">
        <v>0</v>
      </c>
      <c r="H11" s="1487">
        <v>0</v>
      </c>
      <c r="I11" s="1487">
        <v>-0.19900000000000001</v>
      </c>
      <c r="J11" s="1487">
        <v>0</v>
      </c>
      <c r="K11" s="1487">
        <v>0</v>
      </c>
      <c r="L11" s="1487">
        <v>0</v>
      </c>
      <c r="M11" s="1487">
        <v>0</v>
      </c>
      <c r="N11" s="1490">
        <f t="shared" ref="N11:N48" si="1">IFERROR(SUM(F11:M11), 0)</f>
        <v>-0.19900000000000001</v>
      </c>
      <c r="O11" s="1507"/>
      <c r="P11" s="1507"/>
      <c r="Q11" s="1507"/>
      <c r="R11" s="1507"/>
      <c r="S11" s="1507"/>
      <c r="T11" s="1507"/>
      <c r="U11" s="1507"/>
      <c r="V11" s="1507"/>
      <c r="W11" s="1692"/>
      <c r="X11" s="62"/>
      <c r="Y11" s="231" t="s">
        <v>22299</v>
      </c>
      <c r="Z11" s="25"/>
      <c r="AA11" s="685"/>
      <c r="AB11" s="25"/>
      <c r="AC11" s="1278"/>
      <c r="AD11" s="355">
        <f t="shared" ref="AD11:AD48" si="2">IF( SUM( AF11:AV11 ) = 0, 0, $AF$9 )</f>
        <v>0</v>
      </c>
      <c r="AE11" s="1279"/>
      <c r="AF11" s="356">
        <f t="shared" si="0"/>
        <v>0</v>
      </c>
      <c r="AG11" s="356">
        <f t="shared" si="0"/>
        <v>0</v>
      </c>
      <c r="AH11" s="356">
        <f t="shared" si="0"/>
        <v>0</v>
      </c>
      <c r="AI11" s="356">
        <f t="shared" si="0"/>
        <v>0</v>
      </c>
      <c r="AJ11" s="356">
        <f t="shared" si="0"/>
        <v>0</v>
      </c>
      <c r="AK11" s="356">
        <f t="shared" si="0"/>
        <v>0</v>
      </c>
      <c r="AL11" s="356">
        <f t="shared" si="0"/>
        <v>0</v>
      </c>
      <c r="AM11" s="356">
        <f t="shared" si="0"/>
        <v>0</v>
      </c>
      <c r="AW11" s="185"/>
      <c r="AY11" s="1423" t="s">
        <v>22289</v>
      </c>
      <c r="AZ11" s="1424" t="s">
        <v>21698</v>
      </c>
      <c r="BA11" s="631" t="s">
        <v>22300</v>
      </c>
      <c r="BB11" s="631" t="s">
        <v>22301</v>
      </c>
      <c r="BC11" s="631" t="s">
        <v>22302</v>
      </c>
      <c r="BD11" s="631" t="s">
        <v>22303</v>
      </c>
      <c r="BE11" s="631" t="s">
        <v>22304</v>
      </c>
      <c r="BF11" s="631" t="s">
        <v>22305</v>
      </c>
      <c r="BG11" s="631" t="s">
        <v>22305</v>
      </c>
      <c r="BH11" s="631" t="s">
        <v>22306</v>
      </c>
      <c r="BI11" s="631" t="s">
        <v>22307</v>
      </c>
      <c r="BJ11" s="420"/>
      <c r="BK11" s="420"/>
      <c r="BL11" s="420"/>
      <c r="BM11" s="420"/>
      <c r="BN11" s="420"/>
      <c r="BO11" s="420"/>
      <c r="BP11" s="420"/>
      <c r="BQ11" s="420"/>
      <c r="BR11" s="496"/>
    </row>
    <row r="12" spans="2:70" s="52" customFormat="1" ht="33" customHeight="1" thickBot="1">
      <c r="B12" s="1423" t="s">
        <v>22289</v>
      </c>
      <c r="C12" s="1424" t="s">
        <v>21706</v>
      </c>
      <c r="D12" s="220" t="s">
        <v>813</v>
      </c>
      <c r="E12" s="220">
        <v>3</v>
      </c>
      <c r="F12" s="1490">
        <f>IFERROR(SUM(F10:F11), 0)</f>
        <v>0</v>
      </c>
      <c r="G12" s="1490">
        <f t="shared" ref="G12:M12" si="3">IFERROR(SUM(G10:G11), 0)</f>
        <v>0.22</v>
      </c>
      <c r="H12" s="1490">
        <f t="shared" si="3"/>
        <v>0</v>
      </c>
      <c r="I12" s="1490">
        <f t="shared" si="3"/>
        <v>-0.13400000000000001</v>
      </c>
      <c r="J12" s="1490">
        <f t="shared" si="3"/>
        <v>0</v>
      </c>
      <c r="K12" s="1490">
        <f t="shared" si="3"/>
        <v>0</v>
      </c>
      <c r="L12" s="1490">
        <f t="shared" si="3"/>
        <v>0</v>
      </c>
      <c r="M12" s="1490">
        <f t="shared" si="3"/>
        <v>0</v>
      </c>
      <c r="N12" s="1490">
        <f t="shared" si="1"/>
        <v>8.5999999999999993E-2</v>
      </c>
      <c r="O12" s="1507"/>
      <c r="P12" s="1507"/>
      <c r="Q12" s="1507"/>
      <c r="R12" s="1507"/>
      <c r="S12" s="1507"/>
      <c r="T12" s="1507"/>
      <c r="U12" s="1507"/>
      <c r="V12" s="1507"/>
      <c r="W12" s="1692"/>
      <c r="X12" s="62"/>
      <c r="Y12" s="231" t="s">
        <v>22308</v>
      </c>
      <c r="Z12" s="25"/>
      <c r="AA12" s="685"/>
      <c r="AB12" s="25"/>
      <c r="AC12" s="1278"/>
      <c r="AD12" s="355">
        <f t="shared" si="2"/>
        <v>0</v>
      </c>
      <c r="AE12" s="1279"/>
      <c r="AF12" s="211"/>
      <c r="AG12" s="211"/>
      <c r="AH12" s="211"/>
      <c r="AI12" s="211"/>
      <c r="AJ12" s="211"/>
      <c r="AK12" s="211"/>
      <c r="AL12" s="211"/>
      <c r="AM12" s="211"/>
      <c r="AW12" s="185"/>
      <c r="AY12" s="1423" t="s">
        <v>22289</v>
      </c>
      <c r="AZ12" s="1424" t="s">
        <v>21706</v>
      </c>
      <c r="BA12" s="631" t="s">
        <v>22309</v>
      </c>
      <c r="BB12" s="631" t="s">
        <v>22310</v>
      </c>
      <c r="BC12" s="631" t="s">
        <v>22311</v>
      </c>
      <c r="BD12" s="631" t="s">
        <v>22312</v>
      </c>
      <c r="BE12" s="631" t="s">
        <v>22313</v>
      </c>
      <c r="BF12" s="631" t="s">
        <v>22314</v>
      </c>
      <c r="BG12" s="631" t="s">
        <v>22314</v>
      </c>
      <c r="BH12" s="631" t="s">
        <v>22315</v>
      </c>
      <c r="BI12" s="631" t="s">
        <v>22316</v>
      </c>
      <c r="BJ12" s="420"/>
      <c r="BK12" s="420"/>
      <c r="BL12" s="420"/>
      <c r="BM12" s="420"/>
      <c r="BN12" s="420"/>
      <c r="BO12" s="420"/>
      <c r="BP12" s="420"/>
      <c r="BQ12" s="420"/>
      <c r="BR12" s="496"/>
    </row>
    <row r="13" spans="2:70" s="52" customFormat="1" ht="33" customHeight="1" thickBot="1">
      <c r="B13" s="1423" t="s">
        <v>22317</v>
      </c>
      <c r="C13" s="1424" t="s">
        <v>21690</v>
      </c>
      <c r="D13" s="220" t="s">
        <v>813</v>
      </c>
      <c r="E13" s="220">
        <v>3</v>
      </c>
      <c r="F13" s="1487">
        <v>3.8109999999999999</v>
      </c>
      <c r="G13" s="1487">
        <v>0</v>
      </c>
      <c r="H13" s="1487">
        <v>0</v>
      </c>
      <c r="I13" s="1487">
        <v>0</v>
      </c>
      <c r="J13" s="1487">
        <v>0</v>
      </c>
      <c r="K13" s="1487">
        <v>0</v>
      </c>
      <c r="L13" s="1487">
        <v>0</v>
      </c>
      <c r="M13" s="1487">
        <v>0</v>
      </c>
      <c r="N13" s="1490">
        <f t="shared" si="1"/>
        <v>3.8109999999999999</v>
      </c>
      <c r="O13" s="1507"/>
      <c r="P13" s="1507"/>
      <c r="Q13" s="1507"/>
      <c r="R13" s="1507"/>
      <c r="S13" s="1507"/>
      <c r="T13" s="1507"/>
      <c r="U13" s="1507"/>
      <c r="V13" s="1507"/>
      <c r="W13" s="1692"/>
      <c r="X13" s="62"/>
      <c r="Y13" s="231" t="s">
        <v>22318</v>
      </c>
      <c r="Z13" s="25"/>
      <c r="AA13" s="685"/>
      <c r="AB13" s="25"/>
      <c r="AC13" s="1278"/>
      <c r="AD13" s="355">
        <f t="shared" si="2"/>
        <v>0</v>
      </c>
      <c r="AE13" s="1279"/>
      <c r="AF13" s="356">
        <f t="shared" si="0"/>
        <v>0</v>
      </c>
      <c r="AG13" s="356">
        <f t="shared" si="0"/>
        <v>0</v>
      </c>
      <c r="AH13" s="356">
        <f t="shared" si="0"/>
        <v>0</v>
      </c>
      <c r="AI13" s="356">
        <f t="shared" si="0"/>
        <v>0</v>
      </c>
      <c r="AJ13" s="356">
        <f t="shared" si="0"/>
        <v>0</v>
      </c>
      <c r="AK13" s="356">
        <f t="shared" si="0"/>
        <v>0</v>
      </c>
      <c r="AL13" s="356">
        <f t="shared" si="0"/>
        <v>0</v>
      </c>
      <c r="AM13" s="356">
        <f t="shared" si="0"/>
        <v>0</v>
      </c>
      <c r="AW13" s="185"/>
      <c r="AY13" s="1423" t="s">
        <v>22317</v>
      </c>
      <c r="AZ13" s="1424" t="s">
        <v>21690</v>
      </c>
      <c r="BA13" s="631" t="s">
        <v>22319</v>
      </c>
      <c r="BB13" s="631" t="s">
        <v>22320</v>
      </c>
      <c r="BC13" s="631" t="s">
        <v>22321</v>
      </c>
      <c r="BD13" s="631" t="s">
        <v>22322</v>
      </c>
      <c r="BE13" s="631" t="s">
        <v>22323</v>
      </c>
      <c r="BF13" s="631" t="s">
        <v>22324</v>
      </c>
      <c r="BG13" s="631" t="s">
        <v>22324</v>
      </c>
      <c r="BH13" s="631" t="s">
        <v>22325</v>
      </c>
      <c r="BI13" s="631" t="s">
        <v>22326</v>
      </c>
      <c r="BJ13" s="420"/>
      <c r="BK13" s="420"/>
      <c r="BL13" s="420"/>
      <c r="BM13" s="420"/>
      <c r="BN13" s="420"/>
      <c r="BO13" s="420"/>
      <c r="BP13" s="420"/>
      <c r="BQ13" s="420"/>
      <c r="BR13" s="496"/>
    </row>
    <row r="14" spans="2:70" s="52" customFormat="1" ht="33" customHeight="1" thickBot="1">
      <c r="B14" s="1423" t="s">
        <v>22317</v>
      </c>
      <c r="C14" s="1424" t="s">
        <v>21698</v>
      </c>
      <c r="D14" s="220" t="s">
        <v>813</v>
      </c>
      <c r="E14" s="220">
        <v>3</v>
      </c>
      <c r="F14" s="1487">
        <v>1E-3</v>
      </c>
      <c r="G14" s="1487">
        <v>0</v>
      </c>
      <c r="H14" s="1487">
        <v>0</v>
      </c>
      <c r="I14" s="1487">
        <v>0</v>
      </c>
      <c r="J14" s="1487">
        <v>0</v>
      </c>
      <c r="K14" s="1487">
        <v>0</v>
      </c>
      <c r="L14" s="1487">
        <v>0</v>
      </c>
      <c r="M14" s="1487">
        <v>0</v>
      </c>
      <c r="N14" s="1490">
        <f t="shared" si="1"/>
        <v>1E-3</v>
      </c>
      <c r="O14" s="1507"/>
      <c r="P14" s="1507"/>
      <c r="Q14" s="1507"/>
      <c r="R14" s="1507"/>
      <c r="S14" s="1507"/>
      <c r="T14" s="1507"/>
      <c r="U14" s="1507"/>
      <c r="V14" s="1507"/>
      <c r="W14" s="1692"/>
      <c r="X14" s="62"/>
      <c r="Y14" s="231" t="s">
        <v>22327</v>
      </c>
      <c r="Z14" s="25"/>
      <c r="AA14" s="685"/>
      <c r="AB14" s="25"/>
      <c r="AC14" s="1278"/>
      <c r="AD14" s="355">
        <f t="shared" si="2"/>
        <v>0</v>
      </c>
      <c r="AE14" s="1279"/>
      <c r="AF14" s="356">
        <f t="shared" si="0"/>
        <v>0</v>
      </c>
      <c r="AG14" s="356">
        <f t="shared" si="0"/>
        <v>0</v>
      </c>
      <c r="AH14" s="356">
        <f t="shared" si="0"/>
        <v>0</v>
      </c>
      <c r="AI14" s="356">
        <f t="shared" si="0"/>
        <v>0</v>
      </c>
      <c r="AJ14" s="356">
        <f t="shared" si="0"/>
        <v>0</v>
      </c>
      <c r="AK14" s="356">
        <f t="shared" si="0"/>
        <v>0</v>
      </c>
      <c r="AL14" s="356">
        <f t="shared" si="0"/>
        <v>0</v>
      </c>
      <c r="AM14" s="356">
        <f t="shared" si="0"/>
        <v>0</v>
      </c>
      <c r="AW14" s="185"/>
      <c r="AY14" s="1423" t="s">
        <v>22317</v>
      </c>
      <c r="AZ14" s="1424" t="s">
        <v>21698</v>
      </c>
      <c r="BA14" s="631" t="s">
        <v>22328</v>
      </c>
      <c r="BB14" s="631" t="s">
        <v>22329</v>
      </c>
      <c r="BC14" s="631" t="s">
        <v>22330</v>
      </c>
      <c r="BD14" s="631" t="s">
        <v>22331</v>
      </c>
      <c r="BE14" s="631" t="s">
        <v>22332</v>
      </c>
      <c r="BF14" s="631" t="s">
        <v>22333</v>
      </c>
      <c r="BG14" s="631" t="s">
        <v>22333</v>
      </c>
      <c r="BH14" s="631" t="s">
        <v>22334</v>
      </c>
      <c r="BI14" s="631" t="s">
        <v>22335</v>
      </c>
      <c r="BJ14" s="420"/>
      <c r="BK14" s="420"/>
      <c r="BL14" s="420"/>
      <c r="BM14" s="420"/>
      <c r="BN14" s="420"/>
      <c r="BO14" s="420"/>
      <c r="BP14" s="420"/>
      <c r="BQ14" s="420"/>
      <c r="BR14" s="496"/>
    </row>
    <row r="15" spans="2:70" s="52" customFormat="1" ht="33" customHeight="1" thickBot="1">
      <c r="B15" s="1423" t="s">
        <v>22317</v>
      </c>
      <c r="C15" s="1424" t="s">
        <v>21706</v>
      </c>
      <c r="D15" s="220" t="s">
        <v>813</v>
      </c>
      <c r="E15" s="220">
        <v>3</v>
      </c>
      <c r="F15" s="1490">
        <f>IFERROR(SUM(F13:F14), 0)</f>
        <v>3.8119999999999998</v>
      </c>
      <c r="G15" s="1490">
        <f t="shared" ref="G15:M15" si="4">IFERROR(SUM(G13:G14), 0)</f>
        <v>0</v>
      </c>
      <c r="H15" s="1490">
        <f t="shared" si="4"/>
        <v>0</v>
      </c>
      <c r="I15" s="1490">
        <f t="shared" si="4"/>
        <v>0</v>
      </c>
      <c r="J15" s="1490">
        <f t="shared" si="4"/>
        <v>0</v>
      </c>
      <c r="K15" s="1490">
        <f t="shared" si="4"/>
        <v>0</v>
      </c>
      <c r="L15" s="1490">
        <f t="shared" si="4"/>
        <v>0</v>
      </c>
      <c r="M15" s="1490">
        <f t="shared" si="4"/>
        <v>0</v>
      </c>
      <c r="N15" s="1490">
        <f t="shared" si="1"/>
        <v>3.8119999999999998</v>
      </c>
      <c r="O15" s="1507"/>
      <c r="P15" s="1507"/>
      <c r="Q15" s="1507"/>
      <c r="R15" s="1507"/>
      <c r="S15" s="1507"/>
      <c r="T15" s="1507"/>
      <c r="U15" s="1507"/>
      <c r="V15" s="1507"/>
      <c r="W15" s="1692"/>
      <c r="X15" s="62"/>
      <c r="Y15" s="231" t="s">
        <v>22336</v>
      </c>
      <c r="Z15" s="25"/>
      <c r="AA15" s="685"/>
      <c r="AB15" s="25"/>
      <c r="AC15" s="1278"/>
      <c r="AD15" s="355">
        <f t="shared" si="2"/>
        <v>0</v>
      </c>
      <c r="AE15" s="1279"/>
      <c r="AF15" s="211"/>
      <c r="AG15" s="211"/>
      <c r="AH15" s="211"/>
      <c r="AI15" s="211"/>
      <c r="AJ15" s="211"/>
      <c r="AK15" s="211"/>
      <c r="AL15" s="211"/>
      <c r="AM15" s="211"/>
      <c r="AW15" s="185"/>
      <c r="AY15" s="1423" t="s">
        <v>22317</v>
      </c>
      <c r="AZ15" s="1424" t="s">
        <v>21706</v>
      </c>
      <c r="BA15" s="631" t="s">
        <v>22337</v>
      </c>
      <c r="BB15" s="631" t="s">
        <v>22338</v>
      </c>
      <c r="BC15" s="631" t="s">
        <v>22339</v>
      </c>
      <c r="BD15" s="631" t="s">
        <v>22340</v>
      </c>
      <c r="BE15" s="631" t="s">
        <v>22341</v>
      </c>
      <c r="BF15" s="631" t="s">
        <v>22342</v>
      </c>
      <c r="BG15" s="631" t="s">
        <v>22342</v>
      </c>
      <c r="BH15" s="631" t="s">
        <v>22343</v>
      </c>
      <c r="BI15" s="631" t="s">
        <v>22344</v>
      </c>
      <c r="BJ15" s="420"/>
      <c r="BK15" s="420"/>
      <c r="BL15" s="420"/>
      <c r="BM15" s="420"/>
      <c r="BN15" s="420"/>
      <c r="BO15" s="420"/>
      <c r="BP15" s="420"/>
      <c r="BQ15" s="420"/>
      <c r="BR15" s="496"/>
    </row>
    <row r="16" spans="2:70" s="52" customFormat="1" ht="33" customHeight="1" thickBot="1">
      <c r="B16" s="1423" t="s">
        <v>22345</v>
      </c>
      <c r="C16" s="1424" t="s">
        <v>21690</v>
      </c>
      <c r="D16" s="220" t="s">
        <v>813</v>
      </c>
      <c r="E16" s="220">
        <v>3</v>
      </c>
      <c r="F16" s="1487">
        <v>0.80900000000000005</v>
      </c>
      <c r="G16" s="1487">
        <v>0</v>
      </c>
      <c r="H16" s="1487">
        <v>0</v>
      </c>
      <c r="I16" s="1487">
        <v>3.2250000000000001</v>
      </c>
      <c r="J16" s="1487">
        <v>0</v>
      </c>
      <c r="K16" s="1487">
        <v>0</v>
      </c>
      <c r="L16" s="1487">
        <v>0</v>
      </c>
      <c r="M16" s="1487">
        <v>0</v>
      </c>
      <c r="N16" s="1490">
        <f t="shared" si="1"/>
        <v>4.0339999999999998</v>
      </c>
      <c r="O16" s="1507"/>
      <c r="P16" s="1507"/>
      <c r="Q16" s="1507"/>
      <c r="R16" s="1507"/>
      <c r="S16" s="1507"/>
      <c r="T16" s="1507"/>
      <c r="U16" s="1507"/>
      <c r="V16" s="1507"/>
      <c r="W16" s="1692"/>
      <c r="X16" s="62"/>
      <c r="Y16" s="231" t="s">
        <v>22346</v>
      </c>
      <c r="Z16" s="25"/>
      <c r="AA16" s="685"/>
      <c r="AB16" s="25"/>
      <c r="AC16" s="1278"/>
      <c r="AD16" s="355">
        <f t="shared" si="2"/>
        <v>0</v>
      </c>
      <c r="AE16" s="1279"/>
      <c r="AF16" s="356">
        <f t="shared" si="0"/>
        <v>0</v>
      </c>
      <c r="AG16" s="356">
        <f t="shared" si="0"/>
        <v>0</v>
      </c>
      <c r="AH16" s="356">
        <f t="shared" si="0"/>
        <v>0</v>
      </c>
      <c r="AI16" s="356">
        <f t="shared" si="0"/>
        <v>0</v>
      </c>
      <c r="AJ16" s="356">
        <f t="shared" si="0"/>
        <v>0</v>
      </c>
      <c r="AK16" s="356">
        <f t="shared" si="0"/>
        <v>0</v>
      </c>
      <c r="AL16" s="356">
        <f t="shared" si="0"/>
        <v>0</v>
      </c>
      <c r="AM16" s="356">
        <f t="shared" si="0"/>
        <v>0</v>
      </c>
      <c r="AW16" s="185"/>
      <c r="AY16" s="1423" t="s">
        <v>22345</v>
      </c>
      <c r="AZ16" s="1424" t="s">
        <v>21690</v>
      </c>
      <c r="BA16" s="631" t="s">
        <v>22347</v>
      </c>
      <c r="BB16" s="631" t="s">
        <v>22348</v>
      </c>
      <c r="BC16" s="631" t="s">
        <v>22349</v>
      </c>
      <c r="BD16" s="631" t="s">
        <v>22350</v>
      </c>
      <c r="BE16" s="631" t="s">
        <v>22351</v>
      </c>
      <c r="BF16" s="631" t="s">
        <v>22352</v>
      </c>
      <c r="BG16" s="631" t="s">
        <v>22352</v>
      </c>
      <c r="BH16" s="631" t="s">
        <v>22353</v>
      </c>
      <c r="BI16" s="631" t="s">
        <v>22354</v>
      </c>
      <c r="BJ16" s="420"/>
      <c r="BK16" s="420"/>
      <c r="BL16" s="420"/>
      <c r="BM16" s="420"/>
      <c r="BN16" s="420"/>
      <c r="BO16" s="420"/>
      <c r="BP16" s="420"/>
      <c r="BQ16" s="420"/>
      <c r="BR16" s="496"/>
    </row>
    <row r="17" spans="2:70" s="52" customFormat="1" ht="33" customHeight="1" thickBot="1">
      <c r="B17" s="1423" t="s">
        <v>22345</v>
      </c>
      <c r="C17" s="1424" t="s">
        <v>21698</v>
      </c>
      <c r="D17" s="220" t="s">
        <v>813</v>
      </c>
      <c r="E17" s="220">
        <v>3</v>
      </c>
      <c r="F17" s="1487">
        <v>0</v>
      </c>
      <c r="G17" s="1487">
        <v>0</v>
      </c>
      <c r="H17" s="1487">
        <v>0</v>
      </c>
      <c r="I17" s="1487">
        <v>1E-3</v>
      </c>
      <c r="J17" s="1487">
        <v>0</v>
      </c>
      <c r="K17" s="1487">
        <v>0</v>
      </c>
      <c r="L17" s="1487">
        <v>0</v>
      </c>
      <c r="M17" s="1487">
        <v>0</v>
      </c>
      <c r="N17" s="1490">
        <f t="shared" si="1"/>
        <v>1E-3</v>
      </c>
      <c r="O17" s="1507"/>
      <c r="P17" s="1507"/>
      <c r="Q17" s="1507"/>
      <c r="R17" s="1507"/>
      <c r="S17" s="1507"/>
      <c r="T17" s="1507"/>
      <c r="U17" s="1507"/>
      <c r="V17" s="1507"/>
      <c r="W17" s="1692"/>
      <c r="X17" s="62"/>
      <c r="Y17" s="231" t="s">
        <v>22355</v>
      </c>
      <c r="Z17" s="25"/>
      <c r="AA17" s="685"/>
      <c r="AB17" s="25"/>
      <c r="AC17" s="1278"/>
      <c r="AD17" s="355">
        <f t="shared" si="2"/>
        <v>0</v>
      </c>
      <c r="AE17" s="1279"/>
      <c r="AF17" s="356">
        <f t="shared" si="0"/>
        <v>0</v>
      </c>
      <c r="AG17" s="356">
        <f t="shared" si="0"/>
        <v>0</v>
      </c>
      <c r="AH17" s="356">
        <f t="shared" si="0"/>
        <v>0</v>
      </c>
      <c r="AI17" s="356">
        <f t="shared" si="0"/>
        <v>0</v>
      </c>
      <c r="AJ17" s="356">
        <f t="shared" si="0"/>
        <v>0</v>
      </c>
      <c r="AK17" s="356">
        <f t="shared" si="0"/>
        <v>0</v>
      </c>
      <c r="AL17" s="356">
        <f t="shared" si="0"/>
        <v>0</v>
      </c>
      <c r="AM17" s="356">
        <f t="shared" si="0"/>
        <v>0</v>
      </c>
      <c r="AW17" s="185"/>
      <c r="AY17" s="1423" t="s">
        <v>22345</v>
      </c>
      <c r="AZ17" s="1424" t="s">
        <v>21698</v>
      </c>
      <c r="BA17" s="631" t="s">
        <v>22356</v>
      </c>
      <c r="BB17" s="631" t="s">
        <v>22357</v>
      </c>
      <c r="BC17" s="631" t="s">
        <v>22358</v>
      </c>
      <c r="BD17" s="631" t="s">
        <v>22359</v>
      </c>
      <c r="BE17" s="631" t="s">
        <v>22360</v>
      </c>
      <c r="BF17" s="631" t="s">
        <v>22361</v>
      </c>
      <c r="BG17" s="631" t="s">
        <v>22361</v>
      </c>
      <c r="BH17" s="631" t="s">
        <v>22362</v>
      </c>
      <c r="BI17" s="631" t="s">
        <v>22363</v>
      </c>
      <c r="BJ17" s="420"/>
      <c r="BK17" s="420"/>
      <c r="BL17" s="420"/>
      <c r="BM17" s="420"/>
      <c r="BN17" s="420"/>
      <c r="BO17" s="420"/>
      <c r="BP17" s="420"/>
      <c r="BQ17" s="420"/>
      <c r="BR17" s="496"/>
    </row>
    <row r="18" spans="2:70" s="52" customFormat="1" ht="33" customHeight="1" thickBot="1">
      <c r="B18" s="1423" t="s">
        <v>22345</v>
      </c>
      <c r="C18" s="1424" t="s">
        <v>21706</v>
      </c>
      <c r="D18" s="220" t="s">
        <v>813</v>
      </c>
      <c r="E18" s="220">
        <v>3</v>
      </c>
      <c r="F18" s="1490">
        <f>IFERROR(SUM(F16:F17), 0)</f>
        <v>0.80900000000000005</v>
      </c>
      <c r="G18" s="1490">
        <f t="shared" ref="G18:M18" si="5">IFERROR(SUM(G16:G17), 0)</f>
        <v>0</v>
      </c>
      <c r="H18" s="1490">
        <f t="shared" si="5"/>
        <v>0</v>
      </c>
      <c r="I18" s="1490">
        <f t="shared" si="5"/>
        <v>3.226</v>
      </c>
      <c r="J18" s="1490">
        <f t="shared" si="5"/>
        <v>0</v>
      </c>
      <c r="K18" s="1490">
        <f t="shared" si="5"/>
        <v>0</v>
      </c>
      <c r="L18" s="1490">
        <f t="shared" si="5"/>
        <v>0</v>
      </c>
      <c r="M18" s="1490">
        <f t="shared" si="5"/>
        <v>0</v>
      </c>
      <c r="N18" s="1490">
        <f t="shared" si="1"/>
        <v>4.0350000000000001</v>
      </c>
      <c r="O18" s="1507"/>
      <c r="P18" s="1507"/>
      <c r="Q18" s="1507"/>
      <c r="R18" s="1507"/>
      <c r="S18" s="1507"/>
      <c r="T18" s="1507"/>
      <c r="U18" s="1507"/>
      <c r="V18" s="1507"/>
      <c r="W18" s="1692"/>
      <c r="X18" s="62"/>
      <c r="Y18" s="231" t="s">
        <v>22364</v>
      </c>
      <c r="Z18" s="25"/>
      <c r="AA18" s="685"/>
      <c r="AB18" s="25"/>
      <c r="AC18" s="1278"/>
      <c r="AD18" s="355">
        <f t="shared" si="2"/>
        <v>0</v>
      </c>
      <c r="AE18" s="1279"/>
      <c r="AF18" s="211"/>
      <c r="AG18" s="211"/>
      <c r="AH18" s="211"/>
      <c r="AI18" s="211"/>
      <c r="AJ18" s="211"/>
      <c r="AK18" s="211"/>
      <c r="AL18" s="211"/>
      <c r="AM18" s="211"/>
      <c r="AW18" s="185"/>
      <c r="AY18" s="1423" t="s">
        <v>22345</v>
      </c>
      <c r="AZ18" s="1424" t="s">
        <v>21706</v>
      </c>
      <c r="BA18" s="631" t="s">
        <v>22365</v>
      </c>
      <c r="BB18" s="631" t="s">
        <v>22366</v>
      </c>
      <c r="BC18" s="631" t="s">
        <v>22367</v>
      </c>
      <c r="BD18" s="631" t="s">
        <v>22368</v>
      </c>
      <c r="BE18" s="631" t="s">
        <v>22369</v>
      </c>
      <c r="BF18" s="631" t="s">
        <v>22370</v>
      </c>
      <c r="BG18" s="631" t="s">
        <v>22370</v>
      </c>
      <c r="BH18" s="631" t="s">
        <v>22371</v>
      </c>
      <c r="BI18" s="631" t="s">
        <v>22372</v>
      </c>
      <c r="BJ18" s="420"/>
      <c r="BK18" s="420"/>
      <c r="BL18" s="420"/>
      <c r="BM18" s="420"/>
      <c r="BN18" s="420"/>
      <c r="BO18" s="420"/>
      <c r="BP18" s="420"/>
      <c r="BQ18" s="420"/>
      <c r="BR18" s="496"/>
    </row>
    <row r="19" spans="2:70" s="52" customFormat="1" ht="33" customHeight="1" thickBot="1">
      <c r="B19" s="1423" t="s">
        <v>22373</v>
      </c>
      <c r="C19" s="1424" t="s">
        <v>21690</v>
      </c>
      <c r="D19" s="220" t="s">
        <v>813</v>
      </c>
      <c r="E19" s="220">
        <v>3</v>
      </c>
      <c r="F19" s="1487">
        <v>0</v>
      </c>
      <c r="G19" s="1487">
        <v>0</v>
      </c>
      <c r="H19" s="1487">
        <v>0</v>
      </c>
      <c r="I19" s="1487">
        <v>0.246</v>
      </c>
      <c r="J19" s="1487">
        <v>0</v>
      </c>
      <c r="K19" s="1487">
        <v>0</v>
      </c>
      <c r="L19" s="1487">
        <v>0</v>
      </c>
      <c r="M19" s="1487">
        <v>0</v>
      </c>
      <c r="N19" s="1490">
        <f t="shared" si="1"/>
        <v>0.246</v>
      </c>
      <c r="O19" s="1487">
        <v>0</v>
      </c>
      <c r="P19" s="1487">
        <v>0</v>
      </c>
      <c r="Q19" s="1487">
        <v>0</v>
      </c>
      <c r="R19" s="1487">
        <v>0</v>
      </c>
      <c r="S19" s="1487">
        <v>0</v>
      </c>
      <c r="T19" s="1487">
        <v>0</v>
      </c>
      <c r="U19" s="1487">
        <v>0</v>
      </c>
      <c r="V19" s="1487">
        <v>0</v>
      </c>
      <c r="W19" s="1510">
        <f>IFERROR(SUM(O19:V19), 0)</f>
        <v>0</v>
      </c>
      <c r="X19" s="62"/>
      <c r="Y19" s="231" t="s">
        <v>22374</v>
      </c>
      <c r="Z19" s="25"/>
      <c r="AA19" s="685"/>
      <c r="AB19" s="25"/>
      <c r="AC19" s="1278"/>
      <c r="AD19" s="355">
        <f t="shared" si="2"/>
        <v>0</v>
      </c>
      <c r="AE19" s="1279"/>
      <c r="AF19" s="356">
        <f t="shared" si="0"/>
        <v>0</v>
      </c>
      <c r="AG19" s="356">
        <f t="shared" si="0"/>
        <v>0</v>
      </c>
      <c r="AH19" s="356">
        <f t="shared" si="0"/>
        <v>0</v>
      </c>
      <c r="AI19" s="356">
        <f t="shared" si="0"/>
        <v>0</v>
      </c>
      <c r="AJ19" s="356">
        <f t="shared" si="0"/>
        <v>0</v>
      </c>
      <c r="AK19" s="356">
        <f t="shared" si="0"/>
        <v>0</v>
      </c>
      <c r="AL19" s="356">
        <f t="shared" si="0"/>
        <v>0</v>
      </c>
      <c r="AM19" s="356">
        <f t="shared" si="0"/>
        <v>0</v>
      </c>
      <c r="AO19" s="356">
        <f t="shared" ref="AO19:AV20" si="6" xml:space="preserve"> IF( ISNUMBER(O19), 0, 1 )</f>
        <v>0</v>
      </c>
      <c r="AP19" s="356">
        <f t="shared" si="6"/>
        <v>0</v>
      </c>
      <c r="AQ19" s="356">
        <f t="shared" si="6"/>
        <v>0</v>
      </c>
      <c r="AR19" s="356">
        <f t="shared" si="6"/>
        <v>0</v>
      </c>
      <c r="AS19" s="356">
        <f t="shared" si="6"/>
        <v>0</v>
      </c>
      <c r="AT19" s="356">
        <f t="shared" si="6"/>
        <v>0</v>
      </c>
      <c r="AU19" s="356">
        <f t="shared" si="6"/>
        <v>0</v>
      </c>
      <c r="AV19" s="356">
        <f t="shared" si="6"/>
        <v>0</v>
      </c>
      <c r="AW19" s="185"/>
      <c r="AY19" s="1423" t="s">
        <v>22373</v>
      </c>
      <c r="AZ19" s="1424" t="s">
        <v>21690</v>
      </c>
      <c r="BA19" s="631" t="s">
        <v>22375</v>
      </c>
      <c r="BB19" s="631" t="s">
        <v>22376</v>
      </c>
      <c r="BC19" s="631" t="s">
        <v>22377</v>
      </c>
      <c r="BD19" s="631" t="s">
        <v>22378</v>
      </c>
      <c r="BE19" s="631" t="s">
        <v>22379</v>
      </c>
      <c r="BF19" s="631" t="s">
        <v>22380</v>
      </c>
      <c r="BG19" s="631" t="s">
        <v>22380</v>
      </c>
      <c r="BH19" s="631" t="s">
        <v>22381</v>
      </c>
      <c r="BI19" s="631" t="s">
        <v>22382</v>
      </c>
      <c r="BJ19" s="631" t="s">
        <v>22383</v>
      </c>
      <c r="BK19" s="631" t="s">
        <v>22384</v>
      </c>
      <c r="BL19" s="631" t="s">
        <v>22385</v>
      </c>
      <c r="BM19" s="631" t="s">
        <v>22386</v>
      </c>
      <c r="BN19" s="631" t="s">
        <v>22387</v>
      </c>
      <c r="BO19" s="631" t="s">
        <v>22388</v>
      </c>
      <c r="BP19" s="631" t="s">
        <v>22388</v>
      </c>
      <c r="BQ19" s="631" t="s">
        <v>22389</v>
      </c>
      <c r="BR19" s="1117" t="s">
        <v>22390</v>
      </c>
    </row>
    <row r="20" spans="2:70" s="30" customFormat="1" ht="33" customHeight="1" thickBot="1">
      <c r="B20" s="1423" t="s">
        <v>22373</v>
      </c>
      <c r="C20" s="1424" t="s">
        <v>21698</v>
      </c>
      <c r="D20" s="220" t="s">
        <v>813</v>
      </c>
      <c r="E20" s="220">
        <v>3</v>
      </c>
      <c r="F20" s="1487">
        <v>0</v>
      </c>
      <c r="G20" s="1487">
        <v>0</v>
      </c>
      <c r="H20" s="1487">
        <v>0</v>
      </c>
      <c r="I20" s="1487">
        <v>5.0000000000000001E-3</v>
      </c>
      <c r="J20" s="1487">
        <v>0</v>
      </c>
      <c r="K20" s="1487">
        <v>0</v>
      </c>
      <c r="L20" s="1487">
        <v>0</v>
      </c>
      <c r="M20" s="1487">
        <v>0</v>
      </c>
      <c r="N20" s="1490">
        <f t="shared" si="1"/>
        <v>5.0000000000000001E-3</v>
      </c>
      <c r="O20" s="1487">
        <v>0</v>
      </c>
      <c r="P20" s="1487">
        <v>0</v>
      </c>
      <c r="Q20" s="1487">
        <v>0</v>
      </c>
      <c r="R20" s="1487">
        <v>0</v>
      </c>
      <c r="S20" s="1487">
        <v>0</v>
      </c>
      <c r="T20" s="1487">
        <v>0</v>
      </c>
      <c r="U20" s="1487">
        <v>0</v>
      </c>
      <c r="V20" s="1487">
        <v>0</v>
      </c>
      <c r="W20" s="1510">
        <f t="shared" ref="W20:W30" si="7">IFERROR(SUM(O20:V20), 0)</f>
        <v>0</v>
      </c>
      <c r="X20" s="62"/>
      <c r="Y20" s="231" t="s">
        <v>22391</v>
      </c>
      <c r="Z20" s="56"/>
      <c r="AA20" s="685"/>
      <c r="AB20" s="56"/>
      <c r="AC20" s="1278"/>
      <c r="AD20" s="355">
        <f t="shared" si="2"/>
        <v>0</v>
      </c>
      <c r="AE20" s="1275"/>
      <c r="AF20" s="356">
        <f t="shared" si="0"/>
        <v>0</v>
      </c>
      <c r="AG20" s="356">
        <f t="shared" si="0"/>
        <v>0</v>
      </c>
      <c r="AH20" s="356">
        <f t="shared" si="0"/>
        <v>0</v>
      </c>
      <c r="AI20" s="356">
        <f t="shared" si="0"/>
        <v>0</v>
      </c>
      <c r="AJ20" s="356">
        <f t="shared" si="0"/>
        <v>0</v>
      </c>
      <c r="AK20" s="356">
        <f t="shared" si="0"/>
        <v>0</v>
      </c>
      <c r="AL20" s="356">
        <f t="shared" si="0"/>
        <v>0</v>
      </c>
      <c r="AM20" s="356">
        <f t="shared" si="0"/>
        <v>0</v>
      </c>
      <c r="AO20" s="356">
        <f t="shared" si="6"/>
        <v>0</v>
      </c>
      <c r="AP20" s="356">
        <f t="shared" si="6"/>
        <v>0</v>
      </c>
      <c r="AQ20" s="356">
        <f t="shared" si="6"/>
        <v>0</v>
      </c>
      <c r="AR20" s="356">
        <f t="shared" si="6"/>
        <v>0</v>
      </c>
      <c r="AS20" s="356">
        <f t="shared" si="6"/>
        <v>0</v>
      </c>
      <c r="AT20" s="356">
        <f t="shared" si="6"/>
        <v>0</v>
      </c>
      <c r="AU20" s="356">
        <f t="shared" si="6"/>
        <v>0</v>
      </c>
      <c r="AV20" s="356">
        <f t="shared" si="6"/>
        <v>0</v>
      </c>
      <c r="AW20" s="176"/>
      <c r="AY20" s="1423" t="s">
        <v>22373</v>
      </c>
      <c r="AZ20" s="1424" t="s">
        <v>21698</v>
      </c>
      <c r="BA20" s="631" t="s">
        <v>22392</v>
      </c>
      <c r="BB20" s="631" t="s">
        <v>22393</v>
      </c>
      <c r="BC20" s="631" t="s">
        <v>22394</v>
      </c>
      <c r="BD20" s="631" t="s">
        <v>22395</v>
      </c>
      <c r="BE20" s="631" t="s">
        <v>22396</v>
      </c>
      <c r="BF20" s="631" t="s">
        <v>22397</v>
      </c>
      <c r="BG20" s="631" t="s">
        <v>22397</v>
      </c>
      <c r="BH20" s="631" t="s">
        <v>22398</v>
      </c>
      <c r="BI20" s="631" t="s">
        <v>22399</v>
      </c>
      <c r="BJ20" s="631" t="s">
        <v>22400</v>
      </c>
      <c r="BK20" s="631" t="s">
        <v>22401</v>
      </c>
      <c r="BL20" s="631" t="s">
        <v>22402</v>
      </c>
      <c r="BM20" s="631" t="s">
        <v>22403</v>
      </c>
      <c r="BN20" s="631" t="s">
        <v>22404</v>
      </c>
      <c r="BO20" s="631" t="s">
        <v>22405</v>
      </c>
      <c r="BP20" s="631" t="s">
        <v>22405</v>
      </c>
      <c r="BQ20" s="631" t="s">
        <v>22406</v>
      </c>
      <c r="BR20" s="1117" t="s">
        <v>22407</v>
      </c>
    </row>
    <row r="21" spans="2:70" s="30" customFormat="1" ht="33" customHeight="1" thickBot="1">
      <c r="B21" s="1423" t="s">
        <v>22373</v>
      </c>
      <c r="C21" s="1424" t="s">
        <v>21706</v>
      </c>
      <c r="D21" s="220" t="s">
        <v>813</v>
      </c>
      <c r="E21" s="220">
        <v>3</v>
      </c>
      <c r="F21" s="1490">
        <f>IFERROR(SUM(F19:F20), 0)</f>
        <v>0</v>
      </c>
      <c r="G21" s="1490">
        <f t="shared" ref="G21:M21" si="8">IFERROR(SUM(G19:G20), 0)</f>
        <v>0</v>
      </c>
      <c r="H21" s="1490">
        <f t="shared" si="8"/>
        <v>0</v>
      </c>
      <c r="I21" s="1490">
        <f t="shared" si="8"/>
        <v>0.251</v>
      </c>
      <c r="J21" s="1490">
        <f t="shared" si="8"/>
        <v>0</v>
      </c>
      <c r="K21" s="1490">
        <f t="shared" si="8"/>
        <v>0</v>
      </c>
      <c r="L21" s="1490">
        <f t="shared" si="8"/>
        <v>0</v>
      </c>
      <c r="M21" s="1490">
        <f t="shared" si="8"/>
        <v>0</v>
      </c>
      <c r="N21" s="1490">
        <f t="shared" si="1"/>
        <v>0.251</v>
      </c>
      <c r="O21" s="1490">
        <f>IFERROR(SUM(O19:O20), 0)</f>
        <v>0</v>
      </c>
      <c r="P21" s="1490">
        <f t="shared" ref="P21:V21" si="9">IFERROR(SUM(P19:P20), 0)</f>
        <v>0</v>
      </c>
      <c r="Q21" s="1490">
        <f t="shared" si="9"/>
        <v>0</v>
      </c>
      <c r="R21" s="1490">
        <f t="shared" si="9"/>
        <v>0</v>
      </c>
      <c r="S21" s="1490">
        <f t="shared" si="9"/>
        <v>0</v>
      </c>
      <c r="T21" s="1490">
        <f t="shared" si="9"/>
        <v>0</v>
      </c>
      <c r="U21" s="1490">
        <f t="shared" si="9"/>
        <v>0</v>
      </c>
      <c r="V21" s="1490">
        <f t="shared" si="9"/>
        <v>0</v>
      </c>
      <c r="W21" s="1510">
        <f t="shared" si="7"/>
        <v>0</v>
      </c>
      <c r="X21" s="62"/>
      <c r="Y21" s="231" t="s">
        <v>22408</v>
      </c>
      <c r="Z21" s="56"/>
      <c r="AA21" s="685"/>
      <c r="AB21" s="56"/>
      <c r="AC21" s="1278"/>
      <c r="AD21" s="355">
        <f t="shared" si="2"/>
        <v>0</v>
      </c>
      <c r="AE21" s="1275"/>
      <c r="AF21" s="211"/>
      <c r="AG21" s="211"/>
      <c r="AH21" s="211"/>
      <c r="AI21" s="211"/>
      <c r="AJ21" s="211"/>
      <c r="AK21" s="211"/>
      <c r="AL21" s="211"/>
      <c r="AM21" s="211"/>
      <c r="AW21" s="176"/>
      <c r="AY21" s="1423" t="s">
        <v>22373</v>
      </c>
      <c r="AZ21" s="1424" t="s">
        <v>21706</v>
      </c>
      <c r="BA21" s="631" t="s">
        <v>22409</v>
      </c>
      <c r="BB21" s="631" t="s">
        <v>22410</v>
      </c>
      <c r="BC21" s="631" t="s">
        <v>22411</v>
      </c>
      <c r="BD21" s="631" t="s">
        <v>22412</v>
      </c>
      <c r="BE21" s="631" t="s">
        <v>22413</v>
      </c>
      <c r="BF21" s="631" t="s">
        <v>22414</v>
      </c>
      <c r="BG21" s="631" t="s">
        <v>22414</v>
      </c>
      <c r="BH21" s="631" t="s">
        <v>22415</v>
      </c>
      <c r="BI21" s="631" t="s">
        <v>22416</v>
      </c>
      <c r="BJ21" s="631" t="s">
        <v>22417</v>
      </c>
      <c r="BK21" s="631" t="s">
        <v>22418</v>
      </c>
      <c r="BL21" s="631" t="s">
        <v>22419</v>
      </c>
      <c r="BM21" s="631" t="s">
        <v>22420</v>
      </c>
      <c r="BN21" s="631" t="s">
        <v>22421</v>
      </c>
      <c r="BO21" s="631" t="s">
        <v>22422</v>
      </c>
      <c r="BP21" s="631" t="s">
        <v>22422</v>
      </c>
      <c r="BQ21" s="631" t="s">
        <v>22423</v>
      </c>
      <c r="BR21" s="1117" t="s">
        <v>22424</v>
      </c>
    </row>
    <row r="22" spans="2:70" s="30" customFormat="1" ht="33" customHeight="1" thickBot="1">
      <c r="B22" s="1423" t="s">
        <v>22425</v>
      </c>
      <c r="C22" s="1424" t="s">
        <v>21690</v>
      </c>
      <c r="D22" s="220" t="s">
        <v>813</v>
      </c>
      <c r="E22" s="220">
        <v>3</v>
      </c>
      <c r="F22" s="1487">
        <v>0</v>
      </c>
      <c r="G22" s="1487">
        <v>0</v>
      </c>
      <c r="H22" s="1487">
        <v>0</v>
      </c>
      <c r="I22" s="1487">
        <v>0.121</v>
      </c>
      <c r="J22" s="1487">
        <v>0</v>
      </c>
      <c r="K22" s="1487">
        <v>0</v>
      </c>
      <c r="L22" s="1487">
        <v>0</v>
      </c>
      <c r="M22" s="1487">
        <v>0</v>
      </c>
      <c r="N22" s="1490">
        <f t="shared" si="1"/>
        <v>0.121</v>
      </c>
      <c r="O22" s="1487">
        <v>0</v>
      </c>
      <c r="P22" s="1487">
        <v>0</v>
      </c>
      <c r="Q22" s="1487">
        <v>0</v>
      </c>
      <c r="R22" s="1487">
        <v>0</v>
      </c>
      <c r="S22" s="1487">
        <v>0</v>
      </c>
      <c r="T22" s="1487">
        <v>0</v>
      </c>
      <c r="U22" s="1487">
        <v>0</v>
      </c>
      <c r="V22" s="1487">
        <v>0</v>
      </c>
      <c r="W22" s="1510">
        <f t="shared" si="7"/>
        <v>0</v>
      </c>
      <c r="X22" s="62"/>
      <c r="Y22" s="231" t="s">
        <v>22426</v>
      </c>
      <c r="Z22" s="56"/>
      <c r="AA22" s="685"/>
      <c r="AB22" s="56"/>
      <c r="AC22" s="1278"/>
      <c r="AD22" s="355">
        <f t="shared" si="2"/>
        <v>0</v>
      </c>
      <c r="AE22" s="1275"/>
      <c r="AF22" s="356">
        <f t="shared" si="0"/>
        <v>0</v>
      </c>
      <c r="AG22" s="356">
        <f t="shared" si="0"/>
        <v>0</v>
      </c>
      <c r="AH22" s="356">
        <f t="shared" si="0"/>
        <v>0</v>
      </c>
      <c r="AI22" s="356">
        <f t="shared" si="0"/>
        <v>0</v>
      </c>
      <c r="AJ22" s="356">
        <f t="shared" si="0"/>
        <v>0</v>
      </c>
      <c r="AK22" s="356">
        <f t="shared" si="0"/>
        <v>0</v>
      </c>
      <c r="AL22" s="356">
        <f t="shared" si="0"/>
        <v>0</v>
      </c>
      <c r="AM22" s="356">
        <f t="shared" si="0"/>
        <v>0</v>
      </c>
      <c r="AO22" s="356">
        <f t="shared" ref="AO22:AV23" si="10" xml:space="preserve"> IF( ISNUMBER(O22), 0, 1 )</f>
        <v>0</v>
      </c>
      <c r="AP22" s="356">
        <f t="shared" si="10"/>
        <v>0</v>
      </c>
      <c r="AQ22" s="356">
        <f t="shared" si="10"/>
        <v>0</v>
      </c>
      <c r="AR22" s="356">
        <f t="shared" si="10"/>
        <v>0</v>
      </c>
      <c r="AS22" s="356">
        <f t="shared" si="10"/>
        <v>0</v>
      </c>
      <c r="AT22" s="356">
        <f t="shared" si="10"/>
        <v>0</v>
      </c>
      <c r="AU22" s="356">
        <f t="shared" si="10"/>
        <v>0</v>
      </c>
      <c r="AV22" s="356">
        <f t="shared" si="10"/>
        <v>0</v>
      </c>
      <c r="AW22" s="176"/>
      <c r="AY22" s="1423" t="s">
        <v>22425</v>
      </c>
      <c r="AZ22" s="1424" t="s">
        <v>21690</v>
      </c>
      <c r="BA22" s="631" t="s">
        <v>22427</v>
      </c>
      <c r="BB22" s="631" t="s">
        <v>22428</v>
      </c>
      <c r="BC22" s="631" t="s">
        <v>22429</v>
      </c>
      <c r="BD22" s="631" t="s">
        <v>22430</v>
      </c>
      <c r="BE22" s="631" t="s">
        <v>22431</v>
      </c>
      <c r="BF22" s="631" t="s">
        <v>22432</v>
      </c>
      <c r="BG22" s="631" t="s">
        <v>22432</v>
      </c>
      <c r="BH22" s="631" t="s">
        <v>22433</v>
      </c>
      <c r="BI22" s="631" t="s">
        <v>22434</v>
      </c>
      <c r="BJ22" s="631" t="s">
        <v>22435</v>
      </c>
      <c r="BK22" s="631" t="s">
        <v>22436</v>
      </c>
      <c r="BL22" s="631" t="s">
        <v>22437</v>
      </c>
      <c r="BM22" s="631" t="s">
        <v>22438</v>
      </c>
      <c r="BN22" s="631" t="s">
        <v>22439</v>
      </c>
      <c r="BO22" s="631" t="s">
        <v>22440</v>
      </c>
      <c r="BP22" s="631" t="s">
        <v>22440</v>
      </c>
      <c r="BQ22" s="631" t="s">
        <v>22441</v>
      </c>
      <c r="BR22" s="1117" t="s">
        <v>22442</v>
      </c>
    </row>
    <row r="23" spans="2:70" s="30" customFormat="1" ht="33" customHeight="1" thickBot="1">
      <c r="B23" s="1423" t="s">
        <v>22425</v>
      </c>
      <c r="C23" s="1424" t="s">
        <v>21698</v>
      </c>
      <c r="D23" s="220" t="s">
        <v>813</v>
      </c>
      <c r="E23" s="220">
        <v>3</v>
      </c>
      <c r="F23" s="1487">
        <v>0</v>
      </c>
      <c r="G23" s="1487">
        <v>0</v>
      </c>
      <c r="H23" s="1487">
        <v>0</v>
      </c>
      <c r="I23" s="1487">
        <v>0</v>
      </c>
      <c r="J23" s="1487">
        <v>0</v>
      </c>
      <c r="K23" s="1487">
        <v>0</v>
      </c>
      <c r="L23" s="1487">
        <v>0</v>
      </c>
      <c r="M23" s="1487">
        <v>0</v>
      </c>
      <c r="N23" s="1490">
        <f t="shared" si="1"/>
        <v>0</v>
      </c>
      <c r="O23" s="1487">
        <v>0</v>
      </c>
      <c r="P23" s="1487">
        <v>0</v>
      </c>
      <c r="Q23" s="1487">
        <v>0</v>
      </c>
      <c r="R23" s="1487">
        <v>0</v>
      </c>
      <c r="S23" s="1487">
        <v>0</v>
      </c>
      <c r="T23" s="1487">
        <v>0</v>
      </c>
      <c r="U23" s="1487">
        <v>0</v>
      </c>
      <c r="V23" s="1487">
        <v>0</v>
      </c>
      <c r="W23" s="1510">
        <f t="shared" si="7"/>
        <v>0</v>
      </c>
      <c r="X23" s="62"/>
      <c r="Y23" s="231" t="s">
        <v>22443</v>
      </c>
      <c r="Z23" s="56"/>
      <c r="AA23" s="685"/>
      <c r="AB23" s="56"/>
      <c r="AC23" s="1278"/>
      <c r="AD23" s="355">
        <f t="shared" si="2"/>
        <v>0</v>
      </c>
      <c r="AE23" s="1275"/>
      <c r="AF23" s="356">
        <f t="shared" si="0"/>
        <v>0</v>
      </c>
      <c r="AG23" s="356">
        <f t="shared" si="0"/>
        <v>0</v>
      </c>
      <c r="AH23" s="356">
        <f t="shared" si="0"/>
        <v>0</v>
      </c>
      <c r="AI23" s="356">
        <f t="shared" si="0"/>
        <v>0</v>
      </c>
      <c r="AJ23" s="356">
        <f t="shared" si="0"/>
        <v>0</v>
      </c>
      <c r="AK23" s="356">
        <f t="shared" si="0"/>
        <v>0</v>
      </c>
      <c r="AL23" s="356">
        <f t="shared" si="0"/>
        <v>0</v>
      </c>
      <c r="AM23" s="356">
        <f t="shared" si="0"/>
        <v>0</v>
      </c>
      <c r="AO23" s="356">
        <f t="shared" si="10"/>
        <v>0</v>
      </c>
      <c r="AP23" s="356">
        <f t="shared" si="10"/>
        <v>0</v>
      </c>
      <c r="AQ23" s="356">
        <f t="shared" si="10"/>
        <v>0</v>
      </c>
      <c r="AR23" s="356">
        <f t="shared" si="10"/>
        <v>0</v>
      </c>
      <c r="AS23" s="356">
        <f t="shared" si="10"/>
        <v>0</v>
      </c>
      <c r="AT23" s="356">
        <f t="shared" si="10"/>
        <v>0</v>
      </c>
      <c r="AU23" s="356">
        <f t="shared" si="10"/>
        <v>0</v>
      </c>
      <c r="AV23" s="356">
        <f t="shared" si="10"/>
        <v>0</v>
      </c>
      <c r="AW23" s="176"/>
      <c r="AY23" s="1423" t="s">
        <v>22425</v>
      </c>
      <c r="AZ23" s="1424" t="s">
        <v>21698</v>
      </c>
      <c r="BA23" s="631" t="s">
        <v>22444</v>
      </c>
      <c r="BB23" s="631" t="s">
        <v>22445</v>
      </c>
      <c r="BC23" s="631" t="s">
        <v>22446</v>
      </c>
      <c r="BD23" s="631" t="s">
        <v>22447</v>
      </c>
      <c r="BE23" s="631" t="s">
        <v>22448</v>
      </c>
      <c r="BF23" s="631" t="s">
        <v>22449</v>
      </c>
      <c r="BG23" s="631" t="s">
        <v>22449</v>
      </c>
      <c r="BH23" s="631" t="s">
        <v>22450</v>
      </c>
      <c r="BI23" s="631" t="s">
        <v>22451</v>
      </c>
      <c r="BJ23" s="631" t="s">
        <v>22452</v>
      </c>
      <c r="BK23" s="631" t="s">
        <v>22453</v>
      </c>
      <c r="BL23" s="631" t="s">
        <v>22454</v>
      </c>
      <c r="BM23" s="631" t="s">
        <v>22455</v>
      </c>
      <c r="BN23" s="631" t="s">
        <v>22456</v>
      </c>
      <c r="BO23" s="631" t="s">
        <v>22457</v>
      </c>
      <c r="BP23" s="631" t="s">
        <v>22457</v>
      </c>
      <c r="BQ23" s="631" t="s">
        <v>22458</v>
      </c>
      <c r="BR23" s="1117" t="s">
        <v>22459</v>
      </c>
    </row>
    <row r="24" spans="2:70" s="30" customFormat="1" ht="33" customHeight="1" thickBot="1">
      <c r="B24" s="1423" t="s">
        <v>22425</v>
      </c>
      <c r="C24" s="1424" t="s">
        <v>21706</v>
      </c>
      <c r="D24" s="220" t="s">
        <v>813</v>
      </c>
      <c r="E24" s="220">
        <v>3</v>
      </c>
      <c r="F24" s="1490">
        <f>IFERROR(SUM(F22:F23), 0)</f>
        <v>0</v>
      </c>
      <c r="G24" s="1490">
        <f t="shared" ref="G24:M24" si="11">IFERROR(SUM(G22:G23), 0)</f>
        <v>0</v>
      </c>
      <c r="H24" s="1490">
        <f t="shared" si="11"/>
        <v>0</v>
      </c>
      <c r="I24" s="1490">
        <f t="shared" si="11"/>
        <v>0.121</v>
      </c>
      <c r="J24" s="1490">
        <f t="shared" si="11"/>
        <v>0</v>
      </c>
      <c r="K24" s="1490">
        <f t="shared" si="11"/>
        <v>0</v>
      </c>
      <c r="L24" s="1490">
        <f t="shared" si="11"/>
        <v>0</v>
      </c>
      <c r="M24" s="1490">
        <f t="shared" si="11"/>
        <v>0</v>
      </c>
      <c r="N24" s="1490">
        <f t="shared" si="1"/>
        <v>0.121</v>
      </c>
      <c r="O24" s="1490">
        <f>IFERROR(SUM(O22:O23), 0)</f>
        <v>0</v>
      </c>
      <c r="P24" s="1490">
        <f t="shared" ref="P24:V24" si="12">IFERROR(SUM(P22:P23), 0)</f>
        <v>0</v>
      </c>
      <c r="Q24" s="1490">
        <f t="shared" si="12"/>
        <v>0</v>
      </c>
      <c r="R24" s="1490">
        <f t="shared" si="12"/>
        <v>0</v>
      </c>
      <c r="S24" s="1490">
        <f t="shared" si="12"/>
        <v>0</v>
      </c>
      <c r="T24" s="1490">
        <f t="shared" si="12"/>
        <v>0</v>
      </c>
      <c r="U24" s="1490">
        <f t="shared" si="12"/>
        <v>0</v>
      </c>
      <c r="V24" s="1490">
        <f t="shared" si="12"/>
        <v>0</v>
      </c>
      <c r="W24" s="1510">
        <f t="shared" si="7"/>
        <v>0</v>
      </c>
      <c r="X24" s="62"/>
      <c r="Y24" s="231" t="s">
        <v>22460</v>
      </c>
      <c r="Z24" s="56"/>
      <c r="AA24" s="685"/>
      <c r="AB24" s="56"/>
      <c r="AC24" s="1278"/>
      <c r="AD24" s="355">
        <f t="shared" si="2"/>
        <v>0</v>
      </c>
      <c r="AE24" s="1275"/>
      <c r="AF24" s="211"/>
      <c r="AG24" s="211"/>
      <c r="AH24" s="211"/>
      <c r="AI24" s="211"/>
      <c r="AJ24" s="211"/>
      <c r="AK24" s="211"/>
      <c r="AL24" s="211"/>
      <c r="AM24" s="211"/>
      <c r="AW24" s="176"/>
      <c r="AY24" s="1423" t="s">
        <v>22425</v>
      </c>
      <c r="AZ24" s="1424" t="s">
        <v>21706</v>
      </c>
      <c r="BA24" s="631" t="s">
        <v>22461</v>
      </c>
      <c r="BB24" s="631" t="s">
        <v>22462</v>
      </c>
      <c r="BC24" s="631" t="s">
        <v>22463</v>
      </c>
      <c r="BD24" s="631" t="s">
        <v>22464</v>
      </c>
      <c r="BE24" s="631" t="s">
        <v>22465</v>
      </c>
      <c r="BF24" s="631" t="s">
        <v>22466</v>
      </c>
      <c r="BG24" s="631" t="s">
        <v>22466</v>
      </c>
      <c r="BH24" s="631" t="s">
        <v>22467</v>
      </c>
      <c r="BI24" s="631" t="s">
        <v>22468</v>
      </c>
      <c r="BJ24" s="631" t="s">
        <v>22469</v>
      </c>
      <c r="BK24" s="631" t="s">
        <v>22470</v>
      </c>
      <c r="BL24" s="631" t="s">
        <v>22471</v>
      </c>
      <c r="BM24" s="631" t="s">
        <v>22472</v>
      </c>
      <c r="BN24" s="631" t="s">
        <v>22473</v>
      </c>
      <c r="BO24" s="631" t="s">
        <v>22474</v>
      </c>
      <c r="BP24" s="631" t="s">
        <v>22474</v>
      </c>
      <c r="BQ24" s="631" t="s">
        <v>22475</v>
      </c>
      <c r="BR24" s="1117" t="s">
        <v>22476</v>
      </c>
    </row>
    <row r="25" spans="2:70" s="30" customFormat="1" ht="33" customHeight="1" thickBot="1">
      <c r="B25" s="1423" t="s">
        <v>22477</v>
      </c>
      <c r="C25" s="1424" t="s">
        <v>21690</v>
      </c>
      <c r="D25" s="220" t="s">
        <v>813</v>
      </c>
      <c r="E25" s="220">
        <v>3</v>
      </c>
      <c r="F25" s="1487">
        <v>0</v>
      </c>
      <c r="G25" s="1487">
        <v>0</v>
      </c>
      <c r="H25" s="1487">
        <v>0</v>
      </c>
      <c r="I25" s="1487">
        <v>0</v>
      </c>
      <c r="J25" s="1487">
        <v>0</v>
      </c>
      <c r="K25" s="1487">
        <v>0</v>
      </c>
      <c r="L25" s="1487">
        <v>0</v>
      </c>
      <c r="M25" s="1487">
        <v>0</v>
      </c>
      <c r="N25" s="1490">
        <f t="shared" si="1"/>
        <v>0</v>
      </c>
      <c r="O25" s="1487">
        <v>0</v>
      </c>
      <c r="P25" s="1487">
        <v>0</v>
      </c>
      <c r="Q25" s="1487">
        <v>0</v>
      </c>
      <c r="R25" s="1487">
        <v>0</v>
      </c>
      <c r="S25" s="1487">
        <v>0</v>
      </c>
      <c r="T25" s="1487">
        <v>0</v>
      </c>
      <c r="U25" s="1487">
        <v>0</v>
      </c>
      <c r="V25" s="1487">
        <v>0</v>
      </c>
      <c r="W25" s="1510">
        <f t="shared" si="7"/>
        <v>0</v>
      </c>
      <c r="X25" s="62"/>
      <c r="Y25" s="231" t="s">
        <v>22478</v>
      </c>
      <c r="Z25" s="56"/>
      <c r="AA25" s="685"/>
      <c r="AB25" s="56"/>
      <c r="AC25" s="1278"/>
      <c r="AD25" s="355">
        <f t="shared" si="2"/>
        <v>0</v>
      </c>
      <c r="AE25" s="1275"/>
      <c r="AF25" s="356">
        <f t="shared" si="0"/>
        <v>0</v>
      </c>
      <c r="AG25" s="356">
        <f t="shared" si="0"/>
        <v>0</v>
      </c>
      <c r="AH25" s="356">
        <f t="shared" si="0"/>
        <v>0</v>
      </c>
      <c r="AI25" s="356">
        <f t="shared" si="0"/>
        <v>0</v>
      </c>
      <c r="AJ25" s="356">
        <f t="shared" si="0"/>
        <v>0</v>
      </c>
      <c r="AK25" s="356">
        <f t="shared" si="0"/>
        <v>0</v>
      </c>
      <c r="AL25" s="356">
        <f t="shared" si="0"/>
        <v>0</v>
      </c>
      <c r="AM25" s="356">
        <f t="shared" si="0"/>
        <v>0</v>
      </c>
      <c r="AO25" s="356">
        <f t="shared" ref="AO25:AV26" si="13" xml:space="preserve"> IF( ISNUMBER(O25), 0, 1 )</f>
        <v>0</v>
      </c>
      <c r="AP25" s="356">
        <f t="shared" si="13"/>
        <v>0</v>
      </c>
      <c r="AQ25" s="356">
        <f t="shared" si="13"/>
        <v>0</v>
      </c>
      <c r="AR25" s="356">
        <f t="shared" si="13"/>
        <v>0</v>
      </c>
      <c r="AS25" s="356">
        <f t="shared" si="13"/>
        <v>0</v>
      </c>
      <c r="AT25" s="356">
        <f t="shared" si="13"/>
        <v>0</v>
      </c>
      <c r="AU25" s="356">
        <f t="shared" si="13"/>
        <v>0</v>
      </c>
      <c r="AV25" s="356">
        <f t="shared" si="13"/>
        <v>0</v>
      </c>
      <c r="AW25" s="176"/>
      <c r="AY25" s="1423" t="s">
        <v>22477</v>
      </c>
      <c r="AZ25" s="1424" t="s">
        <v>21690</v>
      </c>
      <c r="BA25" s="631" t="s">
        <v>22479</v>
      </c>
      <c r="BB25" s="631" t="s">
        <v>22480</v>
      </c>
      <c r="BC25" s="631" t="s">
        <v>22481</v>
      </c>
      <c r="BD25" s="631" t="s">
        <v>22482</v>
      </c>
      <c r="BE25" s="631" t="s">
        <v>22483</v>
      </c>
      <c r="BF25" s="631" t="s">
        <v>22484</v>
      </c>
      <c r="BG25" s="631" t="s">
        <v>22484</v>
      </c>
      <c r="BH25" s="631" t="s">
        <v>22485</v>
      </c>
      <c r="BI25" s="631" t="s">
        <v>22486</v>
      </c>
      <c r="BJ25" s="631" t="s">
        <v>22487</v>
      </c>
      <c r="BK25" s="631" t="s">
        <v>22488</v>
      </c>
      <c r="BL25" s="631" t="s">
        <v>22489</v>
      </c>
      <c r="BM25" s="631" t="s">
        <v>22490</v>
      </c>
      <c r="BN25" s="631" t="s">
        <v>22491</v>
      </c>
      <c r="BO25" s="631" t="s">
        <v>22492</v>
      </c>
      <c r="BP25" s="631" t="s">
        <v>22492</v>
      </c>
      <c r="BQ25" s="631" t="s">
        <v>22493</v>
      </c>
      <c r="BR25" s="1117" t="s">
        <v>22494</v>
      </c>
    </row>
    <row r="26" spans="2:70" s="30" customFormat="1" ht="33" customHeight="1" thickBot="1">
      <c r="B26" s="1423" t="s">
        <v>22477</v>
      </c>
      <c r="C26" s="1424" t="s">
        <v>21698</v>
      </c>
      <c r="D26" s="220" t="s">
        <v>813</v>
      </c>
      <c r="E26" s="220">
        <v>3</v>
      </c>
      <c r="F26" s="1487">
        <v>0</v>
      </c>
      <c r="G26" s="1487">
        <v>0</v>
      </c>
      <c r="H26" s="1487">
        <v>0</v>
      </c>
      <c r="I26" s="1487">
        <v>0</v>
      </c>
      <c r="J26" s="1487">
        <v>0</v>
      </c>
      <c r="K26" s="1487">
        <v>0</v>
      </c>
      <c r="L26" s="1487">
        <v>0</v>
      </c>
      <c r="M26" s="1487">
        <v>0</v>
      </c>
      <c r="N26" s="1490">
        <f t="shared" si="1"/>
        <v>0</v>
      </c>
      <c r="O26" s="1487">
        <v>0</v>
      </c>
      <c r="P26" s="1487">
        <v>0</v>
      </c>
      <c r="Q26" s="1487">
        <v>0</v>
      </c>
      <c r="R26" s="1487">
        <v>0</v>
      </c>
      <c r="S26" s="1487">
        <v>0</v>
      </c>
      <c r="T26" s="1487">
        <v>0</v>
      </c>
      <c r="U26" s="1487">
        <v>0</v>
      </c>
      <c r="V26" s="1487">
        <v>0</v>
      </c>
      <c r="W26" s="1510">
        <f t="shared" si="7"/>
        <v>0</v>
      </c>
      <c r="X26" s="62"/>
      <c r="Y26" s="231" t="s">
        <v>22495</v>
      </c>
      <c r="Z26" s="56"/>
      <c r="AA26" s="685"/>
      <c r="AB26" s="56"/>
      <c r="AC26" s="1278"/>
      <c r="AD26" s="355">
        <f t="shared" si="2"/>
        <v>0</v>
      </c>
      <c r="AE26" s="1275"/>
      <c r="AF26" s="356">
        <f t="shared" ref="AF26:AM47" si="14" xml:space="preserve"> IF( ISNUMBER(F26), 0, 1 )</f>
        <v>0</v>
      </c>
      <c r="AG26" s="356">
        <f t="shared" si="14"/>
        <v>0</v>
      </c>
      <c r="AH26" s="356">
        <f t="shared" si="14"/>
        <v>0</v>
      </c>
      <c r="AI26" s="356">
        <f t="shared" si="14"/>
        <v>0</v>
      </c>
      <c r="AJ26" s="356">
        <f t="shared" si="14"/>
        <v>0</v>
      </c>
      <c r="AK26" s="356">
        <f t="shared" si="14"/>
        <v>0</v>
      </c>
      <c r="AL26" s="356">
        <f t="shared" si="14"/>
        <v>0</v>
      </c>
      <c r="AM26" s="356">
        <f t="shared" si="14"/>
        <v>0</v>
      </c>
      <c r="AO26" s="356">
        <f t="shared" si="13"/>
        <v>0</v>
      </c>
      <c r="AP26" s="356">
        <f t="shared" si="13"/>
        <v>0</v>
      </c>
      <c r="AQ26" s="356">
        <f t="shared" si="13"/>
        <v>0</v>
      </c>
      <c r="AR26" s="356">
        <f t="shared" si="13"/>
        <v>0</v>
      </c>
      <c r="AS26" s="356">
        <f t="shared" si="13"/>
        <v>0</v>
      </c>
      <c r="AT26" s="356">
        <f t="shared" si="13"/>
        <v>0</v>
      </c>
      <c r="AU26" s="356">
        <f t="shared" si="13"/>
        <v>0</v>
      </c>
      <c r="AV26" s="356">
        <f t="shared" si="13"/>
        <v>0</v>
      </c>
      <c r="AW26" s="176"/>
      <c r="AY26" s="1423" t="s">
        <v>22477</v>
      </c>
      <c r="AZ26" s="1424" t="s">
        <v>21698</v>
      </c>
      <c r="BA26" s="631" t="s">
        <v>22496</v>
      </c>
      <c r="BB26" s="631" t="s">
        <v>22497</v>
      </c>
      <c r="BC26" s="631" t="s">
        <v>22498</v>
      </c>
      <c r="BD26" s="631" t="s">
        <v>22499</v>
      </c>
      <c r="BE26" s="631" t="s">
        <v>22500</v>
      </c>
      <c r="BF26" s="631" t="s">
        <v>22501</v>
      </c>
      <c r="BG26" s="631" t="s">
        <v>22501</v>
      </c>
      <c r="BH26" s="631" t="s">
        <v>22502</v>
      </c>
      <c r="BI26" s="631" t="s">
        <v>22503</v>
      </c>
      <c r="BJ26" s="631" t="s">
        <v>22504</v>
      </c>
      <c r="BK26" s="631" t="s">
        <v>22505</v>
      </c>
      <c r="BL26" s="631" t="s">
        <v>22506</v>
      </c>
      <c r="BM26" s="631" t="s">
        <v>22507</v>
      </c>
      <c r="BN26" s="631" t="s">
        <v>22508</v>
      </c>
      <c r="BO26" s="631" t="s">
        <v>22509</v>
      </c>
      <c r="BP26" s="631" t="s">
        <v>22509</v>
      </c>
      <c r="BQ26" s="631" t="s">
        <v>22510</v>
      </c>
      <c r="BR26" s="1117" t="s">
        <v>22511</v>
      </c>
    </row>
    <row r="27" spans="2:70" s="30" customFormat="1" ht="33" customHeight="1" thickBot="1">
      <c r="B27" s="1423" t="s">
        <v>22477</v>
      </c>
      <c r="C27" s="1424" t="s">
        <v>21706</v>
      </c>
      <c r="D27" s="220" t="s">
        <v>813</v>
      </c>
      <c r="E27" s="220">
        <v>3</v>
      </c>
      <c r="F27" s="1490">
        <f>IFERROR(SUM(F25:F26), 0)</f>
        <v>0</v>
      </c>
      <c r="G27" s="1490">
        <f t="shared" ref="G27:M27" si="15">IFERROR(SUM(G25:G26), 0)</f>
        <v>0</v>
      </c>
      <c r="H27" s="1490">
        <f t="shared" si="15"/>
        <v>0</v>
      </c>
      <c r="I27" s="1490">
        <f t="shared" si="15"/>
        <v>0</v>
      </c>
      <c r="J27" s="1490">
        <f t="shared" si="15"/>
        <v>0</v>
      </c>
      <c r="K27" s="1490">
        <f t="shared" si="15"/>
        <v>0</v>
      </c>
      <c r="L27" s="1490">
        <f t="shared" si="15"/>
        <v>0</v>
      </c>
      <c r="M27" s="1490">
        <f t="shared" si="15"/>
        <v>0</v>
      </c>
      <c r="N27" s="1490">
        <f t="shared" si="1"/>
        <v>0</v>
      </c>
      <c r="O27" s="1490">
        <f>IFERROR(SUM(O25:O26), 0)</f>
        <v>0</v>
      </c>
      <c r="P27" s="1490">
        <f t="shared" ref="P27:V27" si="16">IFERROR(SUM(P25:P26), 0)</f>
        <v>0</v>
      </c>
      <c r="Q27" s="1490">
        <f t="shared" si="16"/>
        <v>0</v>
      </c>
      <c r="R27" s="1490">
        <f t="shared" si="16"/>
        <v>0</v>
      </c>
      <c r="S27" s="1490">
        <f t="shared" si="16"/>
        <v>0</v>
      </c>
      <c r="T27" s="1490">
        <f t="shared" si="16"/>
        <v>0</v>
      </c>
      <c r="U27" s="1490">
        <f t="shared" si="16"/>
        <v>0</v>
      </c>
      <c r="V27" s="1490">
        <f t="shared" si="16"/>
        <v>0</v>
      </c>
      <c r="W27" s="1510">
        <f t="shared" si="7"/>
        <v>0</v>
      </c>
      <c r="X27" s="62"/>
      <c r="Y27" s="231" t="s">
        <v>22512</v>
      </c>
      <c r="Z27" s="56"/>
      <c r="AA27" s="685"/>
      <c r="AB27" s="56"/>
      <c r="AC27" s="1278"/>
      <c r="AD27" s="355">
        <f t="shared" si="2"/>
        <v>0</v>
      </c>
      <c r="AE27" s="1275"/>
      <c r="AF27" s="211"/>
      <c r="AG27" s="211"/>
      <c r="AH27" s="211"/>
      <c r="AI27" s="211"/>
      <c r="AJ27" s="211"/>
      <c r="AK27" s="211"/>
      <c r="AL27" s="211"/>
      <c r="AM27" s="211"/>
      <c r="AW27" s="176"/>
      <c r="AY27" s="1423" t="s">
        <v>22477</v>
      </c>
      <c r="AZ27" s="1424" t="s">
        <v>21706</v>
      </c>
      <c r="BA27" s="631" t="s">
        <v>22513</v>
      </c>
      <c r="BB27" s="631" t="s">
        <v>22514</v>
      </c>
      <c r="BC27" s="631" t="s">
        <v>22515</v>
      </c>
      <c r="BD27" s="631" t="s">
        <v>22516</v>
      </c>
      <c r="BE27" s="631" t="s">
        <v>22517</v>
      </c>
      <c r="BF27" s="631" t="s">
        <v>22518</v>
      </c>
      <c r="BG27" s="631" t="s">
        <v>22518</v>
      </c>
      <c r="BH27" s="631" t="s">
        <v>22519</v>
      </c>
      <c r="BI27" s="631" t="s">
        <v>22520</v>
      </c>
      <c r="BJ27" s="631" t="s">
        <v>22521</v>
      </c>
      <c r="BK27" s="631" t="s">
        <v>22522</v>
      </c>
      <c r="BL27" s="631" t="s">
        <v>22523</v>
      </c>
      <c r="BM27" s="631" t="s">
        <v>22524</v>
      </c>
      <c r="BN27" s="631" t="s">
        <v>22525</v>
      </c>
      <c r="BO27" s="631" t="s">
        <v>22526</v>
      </c>
      <c r="BP27" s="631" t="s">
        <v>22526</v>
      </c>
      <c r="BQ27" s="631" t="s">
        <v>22527</v>
      </c>
      <c r="BR27" s="1117" t="s">
        <v>22528</v>
      </c>
    </row>
    <row r="28" spans="2:70" s="30" customFormat="1" ht="33" customHeight="1" thickBot="1">
      <c r="B28" s="1423" t="s">
        <v>22529</v>
      </c>
      <c r="C28" s="1424" t="s">
        <v>21690</v>
      </c>
      <c r="D28" s="220" t="s">
        <v>813</v>
      </c>
      <c r="E28" s="220">
        <v>3</v>
      </c>
      <c r="F28" s="1487">
        <v>0</v>
      </c>
      <c r="G28" s="1487">
        <v>0</v>
      </c>
      <c r="H28" s="1487">
        <v>0</v>
      </c>
      <c r="I28" s="1487">
        <v>0</v>
      </c>
      <c r="J28" s="1487">
        <v>0</v>
      </c>
      <c r="K28" s="1487">
        <v>0</v>
      </c>
      <c r="L28" s="1487">
        <v>0</v>
      </c>
      <c r="M28" s="1487">
        <v>0</v>
      </c>
      <c r="N28" s="1490">
        <f t="shared" si="1"/>
        <v>0</v>
      </c>
      <c r="O28" s="1487">
        <v>0</v>
      </c>
      <c r="P28" s="1487">
        <v>0</v>
      </c>
      <c r="Q28" s="1487">
        <v>0</v>
      </c>
      <c r="R28" s="1487">
        <v>0</v>
      </c>
      <c r="S28" s="1487">
        <v>0</v>
      </c>
      <c r="T28" s="1487">
        <v>0</v>
      </c>
      <c r="U28" s="1487">
        <v>0</v>
      </c>
      <c r="V28" s="1487">
        <v>0</v>
      </c>
      <c r="W28" s="1510">
        <f t="shared" si="7"/>
        <v>0</v>
      </c>
      <c r="X28" s="62"/>
      <c r="Y28" s="231" t="s">
        <v>22530</v>
      </c>
      <c r="Z28" s="56"/>
      <c r="AA28" s="685"/>
      <c r="AB28" s="56"/>
      <c r="AC28" s="1278"/>
      <c r="AD28" s="355">
        <f t="shared" si="2"/>
        <v>0</v>
      </c>
      <c r="AE28" s="1275"/>
      <c r="AF28" s="356">
        <f t="shared" si="14"/>
        <v>0</v>
      </c>
      <c r="AG28" s="356">
        <f t="shared" si="14"/>
        <v>0</v>
      </c>
      <c r="AH28" s="356">
        <f t="shared" si="14"/>
        <v>0</v>
      </c>
      <c r="AI28" s="356">
        <f t="shared" si="14"/>
        <v>0</v>
      </c>
      <c r="AJ28" s="356">
        <f t="shared" si="14"/>
        <v>0</v>
      </c>
      <c r="AK28" s="356">
        <f t="shared" si="14"/>
        <v>0</v>
      </c>
      <c r="AL28" s="356">
        <f t="shared" si="14"/>
        <v>0</v>
      </c>
      <c r="AM28" s="356">
        <f t="shared" si="14"/>
        <v>0</v>
      </c>
      <c r="AO28" s="356">
        <f t="shared" ref="AO28:AV29" si="17" xml:space="preserve"> IF( ISNUMBER(O28), 0, 1 )</f>
        <v>0</v>
      </c>
      <c r="AP28" s="356">
        <f t="shared" si="17"/>
        <v>0</v>
      </c>
      <c r="AQ28" s="356">
        <f t="shared" si="17"/>
        <v>0</v>
      </c>
      <c r="AR28" s="356">
        <f t="shared" si="17"/>
        <v>0</v>
      </c>
      <c r="AS28" s="356">
        <f t="shared" si="17"/>
        <v>0</v>
      </c>
      <c r="AT28" s="356">
        <f t="shared" si="17"/>
        <v>0</v>
      </c>
      <c r="AU28" s="356">
        <f t="shared" si="17"/>
        <v>0</v>
      </c>
      <c r="AV28" s="356">
        <f t="shared" si="17"/>
        <v>0</v>
      </c>
      <c r="AW28" s="176"/>
      <c r="AY28" s="1423" t="s">
        <v>22529</v>
      </c>
      <c r="AZ28" s="1424" t="s">
        <v>21690</v>
      </c>
      <c r="BA28" s="631" t="s">
        <v>22531</v>
      </c>
      <c r="BB28" s="631" t="s">
        <v>22532</v>
      </c>
      <c r="BC28" s="631" t="s">
        <v>22533</v>
      </c>
      <c r="BD28" s="631" t="s">
        <v>22534</v>
      </c>
      <c r="BE28" s="631" t="s">
        <v>22535</v>
      </c>
      <c r="BF28" s="631" t="s">
        <v>22536</v>
      </c>
      <c r="BG28" s="631" t="s">
        <v>22536</v>
      </c>
      <c r="BH28" s="631" t="s">
        <v>22537</v>
      </c>
      <c r="BI28" s="631" t="s">
        <v>22538</v>
      </c>
      <c r="BJ28" s="631" t="s">
        <v>22539</v>
      </c>
      <c r="BK28" s="631" t="s">
        <v>22540</v>
      </c>
      <c r="BL28" s="631" t="s">
        <v>22541</v>
      </c>
      <c r="BM28" s="631" t="s">
        <v>22542</v>
      </c>
      <c r="BN28" s="631" t="s">
        <v>22543</v>
      </c>
      <c r="BO28" s="631" t="s">
        <v>22544</v>
      </c>
      <c r="BP28" s="631" t="s">
        <v>22544</v>
      </c>
      <c r="BQ28" s="631" t="s">
        <v>22545</v>
      </c>
      <c r="BR28" s="1117" t="s">
        <v>22546</v>
      </c>
    </row>
    <row r="29" spans="2:70" s="52" customFormat="1" ht="33" customHeight="1" thickBot="1">
      <c r="B29" s="1423" t="s">
        <v>22529</v>
      </c>
      <c r="C29" s="1424" t="s">
        <v>21698</v>
      </c>
      <c r="D29" s="220" t="s">
        <v>813</v>
      </c>
      <c r="E29" s="220">
        <v>3</v>
      </c>
      <c r="F29" s="1487">
        <v>0</v>
      </c>
      <c r="G29" s="1487">
        <v>0</v>
      </c>
      <c r="H29" s="1487">
        <v>0</v>
      </c>
      <c r="I29" s="1487">
        <v>2E-3</v>
      </c>
      <c r="J29" s="1487">
        <v>0</v>
      </c>
      <c r="K29" s="1487">
        <v>0</v>
      </c>
      <c r="L29" s="1487">
        <v>0</v>
      </c>
      <c r="M29" s="1487">
        <v>0</v>
      </c>
      <c r="N29" s="1490">
        <f t="shared" si="1"/>
        <v>2E-3</v>
      </c>
      <c r="O29" s="1487">
        <v>0</v>
      </c>
      <c r="P29" s="1487">
        <v>0</v>
      </c>
      <c r="Q29" s="1487">
        <v>0</v>
      </c>
      <c r="R29" s="1487">
        <v>0</v>
      </c>
      <c r="S29" s="1487">
        <v>0</v>
      </c>
      <c r="T29" s="1487">
        <v>0</v>
      </c>
      <c r="U29" s="1487">
        <v>0</v>
      </c>
      <c r="V29" s="1487">
        <v>0</v>
      </c>
      <c r="W29" s="1510">
        <f t="shared" si="7"/>
        <v>0</v>
      </c>
      <c r="X29" s="62"/>
      <c r="Y29" s="231" t="s">
        <v>22547</v>
      </c>
      <c r="Z29" s="56"/>
      <c r="AA29" s="685"/>
      <c r="AB29" s="56"/>
      <c r="AC29" s="1278"/>
      <c r="AD29" s="355">
        <f t="shared" si="2"/>
        <v>0</v>
      </c>
      <c r="AE29" s="1279"/>
      <c r="AF29" s="356">
        <f t="shared" si="14"/>
        <v>0</v>
      </c>
      <c r="AG29" s="356">
        <f t="shared" si="14"/>
        <v>0</v>
      </c>
      <c r="AH29" s="356">
        <f t="shared" si="14"/>
        <v>0</v>
      </c>
      <c r="AI29" s="356">
        <f t="shared" si="14"/>
        <v>0</v>
      </c>
      <c r="AJ29" s="356">
        <f t="shared" si="14"/>
        <v>0</v>
      </c>
      <c r="AK29" s="356">
        <f t="shared" si="14"/>
        <v>0</v>
      </c>
      <c r="AL29" s="356">
        <f t="shared" si="14"/>
        <v>0</v>
      </c>
      <c r="AM29" s="356">
        <f t="shared" si="14"/>
        <v>0</v>
      </c>
      <c r="AO29" s="356">
        <f t="shared" si="17"/>
        <v>0</v>
      </c>
      <c r="AP29" s="356">
        <f t="shared" si="17"/>
        <v>0</v>
      </c>
      <c r="AQ29" s="356">
        <f t="shared" si="17"/>
        <v>0</v>
      </c>
      <c r="AR29" s="356">
        <f t="shared" si="17"/>
        <v>0</v>
      </c>
      <c r="AS29" s="356">
        <f t="shared" si="17"/>
        <v>0</v>
      </c>
      <c r="AT29" s="356">
        <f t="shared" si="17"/>
        <v>0</v>
      </c>
      <c r="AU29" s="356">
        <f t="shared" si="17"/>
        <v>0</v>
      </c>
      <c r="AV29" s="356">
        <f t="shared" si="17"/>
        <v>0</v>
      </c>
      <c r="AW29" s="185"/>
      <c r="AY29" s="1423" t="s">
        <v>22529</v>
      </c>
      <c r="AZ29" s="1424" t="s">
        <v>21698</v>
      </c>
      <c r="BA29" s="631" t="s">
        <v>22548</v>
      </c>
      <c r="BB29" s="631" t="s">
        <v>22549</v>
      </c>
      <c r="BC29" s="631" t="s">
        <v>22550</v>
      </c>
      <c r="BD29" s="631" t="s">
        <v>22551</v>
      </c>
      <c r="BE29" s="631" t="s">
        <v>22552</v>
      </c>
      <c r="BF29" s="631" t="s">
        <v>22553</v>
      </c>
      <c r="BG29" s="631" t="s">
        <v>22553</v>
      </c>
      <c r="BH29" s="631" t="s">
        <v>22554</v>
      </c>
      <c r="BI29" s="631" t="s">
        <v>22555</v>
      </c>
      <c r="BJ29" s="631" t="s">
        <v>22556</v>
      </c>
      <c r="BK29" s="631" t="s">
        <v>22557</v>
      </c>
      <c r="BL29" s="631" t="s">
        <v>22558</v>
      </c>
      <c r="BM29" s="631" t="s">
        <v>22559</v>
      </c>
      <c r="BN29" s="631" t="s">
        <v>22560</v>
      </c>
      <c r="BO29" s="631" t="s">
        <v>22561</v>
      </c>
      <c r="BP29" s="631" t="s">
        <v>22561</v>
      </c>
      <c r="BQ29" s="631" t="s">
        <v>22562</v>
      </c>
      <c r="BR29" s="1117" t="s">
        <v>22563</v>
      </c>
    </row>
    <row r="30" spans="2:70" s="52" customFormat="1" ht="33" customHeight="1" thickBot="1">
      <c r="B30" s="1423" t="s">
        <v>22529</v>
      </c>
      <c r="C30" s="1424" t="s">
        <v>21706</v>
      </c>
      <c r="D30" s="220" t="s">
        <v>813</v>
      </c>
      <c r="E30" s="220">
        <v>3</v>
      </c>
      <c r="F30" s="1490">
        <f>IFERROR(SUM(F28:F29), 0)</f>
        <v>0</v>
      </c>
      <c r="G30" s="1490">
        <f t="shared" ref="G30:M30" si="18">IFERROR(SUM(G28:G29), 0)</f>
        <v>0</v>
      </c>
      <c r="H30" s="1490">
        <f t="shared" si="18"/>
        <v>0</v>
      </c>
      <c r="I30" s="1490">
        <f t="shared" si="18"/>
        <v>2E-3</v>
      </c>
      <c r="J30" s="1490">
        <f t="shared" si="18"/>
        <v>0</v>
      </c>
      <c r="K30" s="1490">
        <f t="shared" si="18"/>
        <v>0</v>
      </c>
      <c r="L30" s="1490">
        <f t="shared" si="18"/>
        <v>0</v>
      </c>
      <c r="M30" s="1490">
        <f t="shared" si="18"/>
        <v>0</v>
      </c>
      <c r="N30" s="1490">
        <f t="shared" si="1"/>
        <v>2E-3</v>
      </c>
      <c r="O30" s="1490">
        <f>IFERROR(SUM(O28:O29), 0)</f>
        <v>0</v>
      </c>
      <c r="P30" s="1490">
        <f t="shared" ref="P30:V30" si="19">IFERROR(SUM(P28:P29), 0)</f>
        <v>0</v>
      </c>
      <c r="Q30" s="1490">
        <f t="shared" si="19"/>
        <v>0</v>
      </c>
      <c r="R30" s="1490">
        <f t="shared" si="19"/>
        <v>0</v>
      </c>
      <c r="S30" s="1490">
        <f t="shared" si="19"/>
        <v>0</v>
      </c>
      <c r="T30" s="1490">
        <f t="shared" si="19"/>
        <v>0</v>
      </c>
      <c r="U30" s="1490">
        <f t="shared" si="19"/>
        <v>0</v>
      </c>
      <c r="V30" s="1490">
        <f t="shared" si="19"/>
        <v>0</v>
      </c>
      <c r="W30" s="1510">
        <f t="shared" si="7"/>
        <v>0</v>
      </c>
      <c r="X30" s="62"/>
      <c r="Y30" s="231" t="s">
        <v>22564</v>
      </c>
      <c r="Z30" s="56"/>
      <c r="AA30" s="685"/>
      <c r="AB30" s="56"/>
      <c r="AC30" s="1278"/>
      <c r="AD30" s="355">
        <f t="shared" si="2"/>
        <v>0</v>
      </c>
      <c r="AE30" s="1279"/>
      <c r="AF30" s="211"/>
      <c r="AG30" s="211"/>
      <c r="AH30" s="211"/>
      <c r="AI30" s="211"/>
      <c r="AJ30" s="211"/>
      <c r="AK30" s="211"/>
      <c r="AL30" s="211"/>
      <c r="AM30" s="211"/>
      <c r="AW30" s="185"/>
      <c r="AY30" s="1423" t="s">
        <v>22529</v>
      </c>
      <c r="AZ30" s="1424" t="s">
        <v>21706</v>
      </c>
      <c r="BA30" s="631" t="s">
        <v>22565</v>
      </c>
      <c r="BB30" s="631" t="s">
        <v>22566</v>
      </c>
      <c r="BC30" s="631" t="s">
        <v>22567</v>
      </c>
      <c r="BD30" s="631" t="s">
        <v>22568</v>
      </c>
      <c r="BE30" s="631" t="s">
        <v>22569</v>
      </c>
      <c r="BF30" s="631" t="s">
        <v>22570</v>
      </c>
      <c r="BG30" s="631" t="s">
        <v>22570</v>
      </c>
      <c r="BH30" s="631" t="s">
        <v>22571</v>
      </c>
      <c r="BI30" s="631" t="s">
        <v>22572</v>
      </c>
      <c r="BJ30" s="631" t="s">
        <v>22573</v>
      </c>
      <c r="BK30" s="631" t="s">
        <v>22574</v>
      </c>
      <c r="BL30" s="631" t="s">
        <v>22575</v>
      </c>
      <c r="BM30" s="631" t="s">
        <v>22576</v>
      </c>
      <c r="BN30" s="631" t="s">
        <v>22577</v>
      </c>
      <c r="BO30" s="631" t="s">
        <v>22578</v>
      </c>
      <c r="BP30" s="631" t="s">
        <v>22578</v>
      </c>
      <c r="BQ30" s="631" t="s">
        <v>22579</v>
      </c>
      <c r="BR30" s="1117" t="s">
        <v>22580</v>
      </c>
    </row>
    <row r="31" spans="2:70" s="52" customFormat="1" ht="33" customHeight="1" thickBot="1">
      <c r="B31" s="1423" t="s">
        <v>22581</v>
      </c>
      <c r="C31" s="1424" t="s">
        <v>21690</v>
      </c>
      <c r="D31" s="220" t="s">
        <v>813</v>
      </c>
      <c r="E31" s="220">
        <v>3</v>
      </c>
      <c r="F31" s="1487">
        <v>0</v>
      </c>
      <c r="G31" s="1487">
        <v>0</v>
      </c>
      <c r="H31" s="1487">
        <v>0</v>
      </c>
      <c r="I31" s="1487">
        <v>0.41499999999999998</v>
      </c>
      <c r="J31" s="1487">
        <v>0</v>
      </c>
      <c r="K31" s="1487">
        <v>0</v>
      </c>
      <c r="L31" s="1487">
        <v>0</v>
      </c>
      <c r="M31" s="1487">
        <v>0</v>
      </c>
      <c r="N31" s="1490">
        <f t="shared" si="1"/>
        <v>0.41499999999999998</v>
      </c>
      <c r="O31" s="1507"/>
      <c r="P31" s="1507"/>
      <c r="Q31" s="1507"/>
      <c r="R31" s="1507"/>
      <c r="S31" s="1507"/>
      <c r="T31" s="1507"/>
      <c r="U31" s="1507"/>
      <c r="V31" s="1507"/>
      <c r="W31" s="1692"/>
      <c r="X31" s="62"/>
      <c r="Y31" s="231" t="s">
        <v>22582</v>
      </c>
      <c r="Z31" s="56"/>
      <c r="AA31" s="685"/>
      <c r="AB31" s="56"/>
      <c r="AC31" s="1278"/>
      <c r="AD31" s="355">
        <f t="shared" si="2"/>
        <v>0</v>
      </c>
      <c r="AE31" s="1279"/>
      <c r="AF31" s="356">
        <f t="shared" si="14"/>
        <v>0</v>
      </c>
      <c r="AG31" s="356">
        <f t="shared" si="14"/>
        <v>0</v>
      </c>
      <c r="AH31" s="356">
        <f t="shared" si="14"/>
        <v>0</v>
      </c>
      <c r="AI31" s="356">
        <f t="shared" si="14"/>
        <v>0</v>
      </c>
      <c r="AJ31" s="356">
        <f t="shared" si="14"/>
        <v>0</v>
      </c>
      <c r="AK31" s="356">
        <f t="shared" si="14"/>
        <v>0</v>
      </c>
      <c r="AL31" s="356">
        <f t="shared" si="14"/>
        <v>0</v>
      </c>
      <c r="AM31" s="356">
        <f t="shared" si="14"/>
        <v>0</v>
      </c>
      <c r="AO31" s="211"/>
      <c r="AP31" s="211"/>
      <c r="AQ31" s="211"/>
      <c r="AR31" s="211"/>
      <c r="AS31" s="211"/>
      <c r="AT31" s="211"/>
      <c r="AU31" s="211"/>
      <c r="AV31" s="211"/>
      <c r="AW31" s="185"/>
      <c r="AY31" s="1423" t="s">
        <v>22581</v>
      </c>
      <c r="AZ31" s="1424" t="s">
        <v>21690</v>
      </c>
      <c r="BA31" s="631" t="s">
        <v>22583</v>
      </c>
      <c r="BB31" s="631" t="s">
        <v>22584</v>
      </c>
      <c r="BC31" s="631" t="s">
        <v>22585</v>
      </c>
      <c r="BD31" s="631" t="s">
        <v>22586</v>
      </c>
      <c r="BE31" s="631" t="s">
        <v>22587</v>
      </c>
      <c r="BF31" s="631" t="s">
        <v>22588</v>
      </c>
      <c r="BG31" s="631" t="s">
        <v>22588</v>
      </c>
      <c r="BH31" s="631" t="s">
        <v>22589</v>
      </c>
      <c r="BI31" s="631" t="s">
        <v>22590</v>
      </c>
      <c r="BJ31" s="420"/>
      <c r="BK31" s="420"/>
      <c r="BL31" s="420"/>
      <c r="BM31" s="420"/>
      <c r="BN31" s="420"/>
      <c r="BO31" s="420"/>
      <c r="BP31" s="420"/>
      <c r="BQ31" s="420"/>
      <c r="BR31" s="496"/>
    </row>
    <row r="32" spans="2:70" s="30" customFormat="1" ht="33" customHeight="1" thickBot="1">
      <c r="B32" s="1423" t="s">
        <v>22581</v>
      </c>
      <c r="C32" s="1424" t="s">
        <v>21698</v>
      </c>
      <c r="D32" s="220" t="s">
        <v>813</v>
      </c>
      <c r="E32" s="220">
        <v>3</v>
      </c>
      <c r="F32" s="1487">
        <v>0</v>
      </c>
      <c r="G32" s="1487">
        <v>0</v>
      </c>
      <c r="H32" s="1487">
        <v>0</v>
      </c>
      <c r="I32" s="1487">
        <v>0.13600000000000001</v>
      </c>
      <c r="J32" s="1487">
        <v>0</v>
      </c>
      <c r="K32" s="1487">
        <v>0</v>
      </c>
      <c r="L32" s="1487">
        <v>0</v>
      </c>
      <c r="M32" s="1487">
        <v>0</v>
      </c>
      <c r="N32" s="1490">
        <f t="shared" si="1"/>
        <v>0.13600000000000001</v>
      </c>
      <c r="O32" s="1507"/>
      <c r="P32" s="1507"/>
      <c r="Q32" s="1507"/>
      <c r="R32" s="1507"/>
      <c r="S32" s="1507"/>
      <c r="T32" s="1507"/>
      <c r="U32" s="1507"/>
      <c r="V32" s="1507"/>
      <c r="W32" s="1692"/>
      <c r="X32" s="62"/>
      <c r="Y32" s="231" t="s">
        <v>22591</v>
      </c>
      <c r="Z32" s="56"/>
      <c r="AA32" s="685"/>
      <c r="AB32" s="56"/>
      <c r="AC32" s="1278"/>
      <c r="AD32" s="355">
        <f t="shared" si="2"/>
        <v>0</v>
      </c>
      <c r="AE32" s="1275"/>
      <c r="AF32" s="356">
        <f t="shared" si="14"/>
        <v>0</v>
      </c>
      <c r="AG32" s="356">
        <f t="shared" si="14"/>
        <v>0</v>
      </c>
      <c r="AH32" s="356">
        <f t="shared" si="14"/>
        <v>0</v>
      </c>
      <c r="AI32" s="356">
        <f t="shared" si="14"/>
        <v>0</v>
      </c>
      <c r="AJ32" s="356">
        <f t="shared" si="14"/>
        <v>0</v>
      </c>
      <c r="AK32" s="356">
        <f t="shared" si="14"/>
        <v>0</v>
      </c>
      <c r="AL32" s="356">
        <f t="shared" si="14"/>
        <v>0</v>
      </c>
      <c r="AM32" s="356">
        <f t="shared" si="14"/>
        <v>0</v>
      </c>
      <c r="AO32" s="211"/>
      <c r="AP32" s="211"/>
      <c r="AQ32" s="211"/>
      <c r="AR32" s="211"/>
      <c r="AS32" s="211"/>
      <c r="AT32" s="211"/>
      <c r="AU32" s="211"/>
      <c r="AV32" s="211"/>
      <c r="AW32" s="176"/>
      <c r="AY32" s="1423" t="s">
        <v>22581</v>
      </c>
      <c r="AZ32" s="1424" t="s">
        <v>21698</v>
      </c>
      <c r="BA32" s="631" t="s">
        <v>22592</v>
      </c>
      <c r="BB32" s="631" t="s">
        <v>22593</v>
      </c>
      <c r="BC32" s="631" t="s">
        <v>22594</v>
      </c>
      <c r="BD32" s="631" t="s">
        <v>22595</v>
      </c>
      <c r="BE32" s="631" t="s">
        <v>22596</v>
      </c>
      <c r="BF32" s="631" t="s">
        <v>22597</v>
      </c>
      <c r="BG32" s="631" t="s">
        <v>22597</v>
      </c>
      <c r="BH32" s="631" t="s">
        <v>22598</v>
      </c>
      <c r="BI32" s="631" t="s">
        <v>22599</v>
      </c>
      <c r="BJ32" s="420"/>
      <c r="BK32" s="420"/>
      <c r="BL32" s="420"/>
      <c r="BM32" s="420"/>
      <c r="BN32" s="420"/>
      <c r="BO32" s="420"/>
      <c r="BP32" s="420"/>
      <c r="BQ32" s="420"/>
      <c r="BR32" s="496"/>
    </row>
    <row r="33" spans="2:70" s="30" customFormat="1" ht="33" customHeight="1" thickBot="1">
      <c r="B33" s="1423" t="s">
        <v>22581</v>
      </c>
      <c r="C33" s="1424" t="s">
        <v>21706</v>
      </c>
      <c r="D33" s="220" t="s">
        <v>813</v>
      </c>
      <c r="E33" s="220">
        <v>3</v>
      </c>
      <c r="F33" s="1490">
        <f>IFERROR(SUM(F31:F32), 0)</f>
        <v>0</v>
      </c>
      <c r="G33" s="1490">
        <f t="shared" ref="G33:M33" si="20">IFERROR(SUM(G31:G32), 0)</f>
        <v>0</v>
      </c>
      <c r="H33" s="1490">
        <f t="shared" si="20"/>
        <v>0</v>
      </c>
      <c r="I33" s="1490">
        <f t="shared" si="20"/>
        <v>0.55099999999999993</v>
      </c>
      <c r="J33" s="1490">
        <f t="shared" si="20"/>
        <v>0</v>
      </c>
      <c r="K33" s="1490">
        <f t="shared" si="20"/>
        <v>0</v>
      </c>
      <c r="L33" s="1490">
        <f t="shared" si="20"/>
        <v>0</v>
      </c>
      <c r="M33" s="1490">
        <f t="shared" si="20"/>
        <v>0</v>
      </c>
      <c r="N33" s="1490">
        <f t="shared" si="1"/>
        <v>0.55099999999999993</v>
      </c>
      <c r="O33" s="1507"/>
      <c r="P33" s="1507"/>
      <c r="Q33" s="1507"/>
      <c r="R33" s="1507"/>
      <c r="S33" s="1507"/>
      <c r="T33" s="1507"/>
      <c r="U33" s="1507"/>
      <c r="V33" s="1507"/>
      <c r="W33" s="1692"/>
      <c r="X33" s="62"/>
      <c r="Y33" s="231" t="s">
        <v>22600</v>
      </c>
      <c r="Z33" s="56"/>
      <c r="AA33" s="685"/>
      <c r="AB33" s="56"/>
      <c r="AC33" s="1278"/>
      <c r="AD33" s="355">
        <f t="shared" si="2"/>
        <v>0</v>
      </c>
      <c r="AE33" s="1275"/>
      <c r="AF33" s="211"/>
      <c r="AG33" s="211"/>
      <c r="AH33" s="211"/>
      <c r="AI33" s="211"/>
      <c r="AJ33" s="211"/>
      <c r="AK33" s="211"/>
      <c r="AL33" s="211"/>
      <c r="AM33" s="211"/>
      <c r="AW33" s="176"/>
      <c r="AY33" s="1423" t="s">
        <v>22581</v>
      </c>
      <c r="AZ33" s="1424" t="s">
        <v>21706</v>
      </c>
      <c r="BA33" s="631" t="s">
        <v>22601</v>
      </c>
      <c r="BB33" s="631" t="s">
        <v>22602</v>
      </c>
      <c r="BC33" s="631" t="s">
        <v>22603</v>
      </c>
      <c r="BD33" s="631" t="s">
        <v>22604</v>
      </c>
      <c r="BE33" s="631" t="s">
        <v>22605</v>
      </c>
      <c r="BF33" s="631" t="s">
        <v>22606</v>
      </c>
      <c r="BG33" s="631" t="s">
        <v>22606</v>
      </c>
      <c r="BH33" s="631" t="s">
        <v>22607</v>
      </c>
      <c r="BI33" s="631" t="s">
        <v>22608</v>
      </c>
      <c r="BJ33" s="420"/>
      <c r="BK33" s="420"/>
      <c r="BL33" s="420"/>
      <c r="BM33" s="420"/>
      <c r="BN33" s="420"/>
      <c r="BO33" s="420"/>
      <c r="BP33" s="420"/>
      <c r="BQ33" s="420"/>
      <c r="BR33" s="496"/>
    </row>
    <row r="34" spans="2:70" ht="33" customHeight="1" thickBot="1">
      <c r="B34" s="1423" t="s">
        <v>22609</v>
      </c>
      <c r="C34" s="1424" t="s">
        <v>21690</v>
      </c>
      <c r="D34" s="220" t="s">
        <v>813</v>
      </c>
      <c r="E34" s="220">
        <v>3</v>
      </c>
      <c r="F34" s="1487">
        <v>0</v>
      </c>
      <c r="G34" s="1487">
        <v>0</v>
      </c>
      <c r="H34" s="1487">
        <v>0</v>
      </c>
      <c r="I34" s="1487">
        <v>5.4</v>
      </c>
      <c r="J34" s="1487">
        <v>0</v>
      </c>
      <c r="K34" s="1487">
        <v>0</v>
      </c>
      <c r="L34" s="1487">
        <v>0</v>
      </c>
      <c r="M34" s="1487">
        <v>0</v>
      </c>
      <c r="N34" s="1490">
        <f t="shared" si="1"/>
        <v>5.4</v>
      </c>
      <c r="O34" s="1507"/>
      <c r="P34" s="1507"/>
      <c r="Q34" s="1507"/>
      <c r="R34" s="1507"/>
      <c r="S34" s="1507"/>
      <c r="T34" s="1507"/>
      <c r="U34" s="1507"/>
      <c r="V34" s="1507"/>
      <c r="W34" s="1692"/>
      <c r="X34" s="62"/>
      <c r="Y34" s="231" t="s">
        <v>22610</v>
      </c>
      <c r="Z34" s="1347"/>
      <c r="AA34" s="685"/>
      <c r="AB34" s="1347"/>
      <c r="AC34" s="1350"/>
      <c r="AD34" s="355">
        <f t="shared" si="2"/>
        <v>0</v>
      </c>
      <c r="AE34" s="1350"/>
      <c r="AF34" s="356">
        <f t="shared" si="14"/>
        <v>0</v>
      </c>
      <c r="AG34" s="356">
        <f t="shared" si="14"/>
        <v>0</v>
      </c>
      <c r="AH34" s="356">
        <f t="shared" si="14"/>
        <v>0</v>
      </c>
      <c r="AI34" s="356">
        <f t="shared" si="14"/>
        <v>0</v>
      </c>
      <c r="AJ34" s="356">
        <f t="shared" si="14"/>
        <v>0</v>
      </c>
      <c r="AK34" s="356">
        <f t="shared" si="14"/>
        <v>0</v>
      </c>
      <c r="AL34" s="356">
        <f t="shared" si="14"/>
        <v>0</v>
      </c>
      <c r="AM34" s="356">
        <f t="shared" si="14"/>
        <v>0</v>
      </c>
      <c r="AO34" s="211"/>
      <c r="AP34" s="211"/>
      <c r="AQ34" s="211"/>
      <c r="AR34" s="211"/>
      <c r="AS34" s="211"/>
      <c r="AT34" s="211"/>
      <c r="AU34" s="211"/>
      <c r="AV34" s="211"/>
      <c r="AW34" s="1355"/>
      <c r="AY34" s="1423" t="s">
        <v>22609</v>
      </c>
      <c r="AZ34" s="1424" t="s">
        <v>21690</v>
      </c>
      <c r="BA34" s="631" t="s">
        <v>22611</v>
      </c>
      <c r="BB34" s="631" t="s">
        <v>22612</v>
      </c>
      <c r="BC34" s="631" t="s">
        <v>22613</v>
      </c>
      <c r="BD34" s="631" t="s">
        <v>22614</v>
      </c>
      <c r="BE34" s="631" t="s">
        <v>22615</v>
      </c>
      <c r="BF34" s="631" t="s">
        <v>22616</v>
      </c>
      <c r="BG34" s="631" t="s">
        <v>22616</v>
      </c>
      <c r="BH34" s="631" t="s">
        <v>22617</v>
      </c>
      <c r="BI34" s="631" t="s">
        <v>22618</v>
      </c>
      <c r="BJ34" s="420"/>
      <c r="BK34" s="420"/>
      <c r="BL34" s="420"/>
      <c r="BM34" s="420"/>
      <c r="BN34" s="420"/>
      <c r="BO34" s="420"/>
      <c r="BP34" s="420"/>
      <c r="BQ34" s="420"/>
      <c r="BR34" s="496"/>
    </row>
    <row r="35" spans="2:70" s="30" customFormat="1" ht="33" customHeight="1" thickBot="1">
      <c r="B35" s="1423" t="s">
        <v>22609</v>
      </c>
      <c r="C35" s="1424" t="s">
        <v>21698</v>
      </c>
      <c r="D35" s="220" t="s">
        <v>813</v>
      </c>
      <c r="E35" s="220">
        <v>3</v>
      </c>
      <c r="F35" s="1487">
        <v>0</v>
      </c>
      <c r="G35" s="1487">
        <v>0</v>
      </c>
      <c r="H35" s="1487">
        <v>0</v>
      </c>
      <c r="I35" s="1487">
        <v>0</v>
      </c>
      <c r="J35" s="1487">
        <v>0</v>
      </c>
      <c r="K35" s="1487">
        <v>0</v>
      </c>
      <c r="L35" s="1487">
        <v>0</v>
      </c>
      <c r="M35" s="1487">
        <v>0</v>
      </c>
      <c r="N35" s="1490">
        <f t="shared" si="1"/>
        <v>0</v>
      </c>
      <c r="O35" s="1507"/>
      <c r="P35" s="1507"/>
      <c r="Q35" s="1507"/>
      <c r="R35" s="1507"/>
      <c r="S35" s="1507"/>
      <c r="T35" s="1507"/>
      <c r="U35" s="1507"/>
      <c r="V35" s="1507"/>
      <c r="W35" s="1692"/>
      <c r="X35" s="62"/>
      <c r="Y35" s="231" t="s">
        <v>22619</v>
      </c>
      <c r="Z35" s="25"/>
      <c r="AA35" s="685"/>
      <c r="AB35" s="25"/>
      <c r="AC35" s="1278"/>
      <c r="AD35" s="355">
        <f t="shared" si="2"/>
        <v>0</v>
      </c>
      <c r="AE35" s="1275"/>
      <c r="AF35" s="356">
        <f t="shared" si="14"/>
        <v>0</v>
      </c>
      <c r="AG35" s="356">
        <f t="shared" si="14"/>
        <v>0</v>
      </c>
      <c r="AH35" s="356">
        <f t="shared" si="14"/>
        <v>0</v>
      </c>
      <c r="AI35" s="356">
        <f t="shared" si="14"/>
        <v>0</v>
      </c>
      <c r="AJ35" s="356">
        <f t="shared" si="14"/>
        <v>0</v>
      </c>
      <c r="AK35" s="356">
        <f t="shared" si="14"/>
        <v>0</v>
      </c>
      <c r="AL35" s="356">
        <f t="shared" si="14"/>
        <v>0</v>
      </c>
      <c r="AM35" s="356">
        <f t="shared" si="14"/>
        <v>0</v>
      </c>
      <c r="AO35" s="211"/>
      <c r="AP35" s="211"/>
      <c r="AQ35" s="211"/>
      <c r="AR35" s="211"/>
      <c r="AS35" s="211"/>
      <c r="AT35" s="211"/>
      <c r="AU35" s="211"/>
      <c r="AV35" s="211"/>
      <c r="AW35" s="176"/>
      <c r="AY35" s="1423" t="s">
        <v>22609</v>
      </c>
      <c r="AZ35" s="1424" t="s">
        <v>21698</v>
      </c>
      <c r="BA35" s="631" t="s">
        <v>22620</v>
      </c>
      <c r="BB35" s="631" t="s">
        <v>22621</v>
      </c>
      <c r="BC35" s="631" t="s">
        <v>22622</v>
      </c>
      <c r="BD35" s="631" t="s">
        <v>22623</v>
      </c>
      <c r="BE35" s="631" t="s">
        <v>22624</v>
      </c>
      <c r="BF35" s="631" t="s">
        <v>22625</v>
      </c>
      <c r="BG35" s="631" t="s">
        <v>22625</v>
      </c>
      <c r="BH35" s="631" t="s">
        <v>22626</v>
      </c>
      <c r="BI35" s="631" t="s">
        <v>22627</v>
      </c>
      <c r="BJ35" s="420"/>
      <c r="BK35" s="420"/>
      <c r="BL35" s="420"/>
      <c r="BM35" s="420"/>
      <c r="BN35" s="420"/>
      <c r="BO35" s="420"/>
      <c r="BP35" s="420"/>
      <c r="BQ35" s="420"/>
      <c r="BR35" s="496"/>
    </row>
    <row r="36" spans="2:70" ht="33" customHeight="1" thickBot="1">
      <c r="B36" s="1423" t="s">
        <v>22609</v>
      </c>
      <c r="C36" s="1424" t="s">
        <v>21706</v>
      </c>
      <c r="D36" s="220" t="s">
        <v>813</v>
      </c>
      <c r="E36" s="220">
        <v>3</v>
      </c>
      <c r="F36" s="1490">
        <f>IFERROR(SUM(F34:F35), 0)</f>
        <v>0</v>
      </c>
      <c r="G36" s="1490">
        <f t="shared" ref="G36:M36" si="21">IFERROR(SUM(G34:G35), 0)</f>
        <v>0</v>
      </c>
      <c r="H36" s="1490">
        <f t="shared" si="21"/>
        <v>0</v>
      </c>
      <c r="I36" s="1490">
        <f t="shared" si="21"/>
        <v>5.4</v>
      </c>
      <c r="J36" s="1490">
        <f t="shared" si="21"/>
        <v>0</v>
      </c>
      <c r="K36" s="1490">
        <f t="shared" si="21"/>
        <v>0</v>
      </c>
      <c r="L36" s="1490">
        <f t="shared" si="21"/>
        <v>0</v>
      </c>
      <c r="M36" s="1490">
        <f t="shared" si="21"/>
        <v>0</v>
      </c>
      <c r="N36" s="1490">
        <f t="shared" si="1"/>
        <v>5.4</v>
      </c>
      <c r="O36" s="1507"/>
      <c r="P36" s="1507"/>
      <c r="Q36" s="1507"/>
      <c r="R36" s="1507"/>
      <c r="S36" s="1507"/>
      <c r="T36" s="1507"/>
      <c r="U36" s="1507"/>
      <c r="V36" s="1507"/>
      <c r="W36" s="1692"/>
      <c r="X36" s="62"/>
      <c r="Y36" s="231" t="s">
        <v>22628</v>
      </c>
      <c r="AA36" s="685"/>
      <c r="AC36" s="1350"/>
      <c r="AD36" s="355">
        <f t="shared" si="2"/>
        <v>0</v>
      </c>
      <c r="AE36" s="1350"/>
      <c r="AF36" s="211"/>
      <c r="AG36" s="211"/>
      <c r="AH36" s="211"/>
      <c r="AI36" s="211"/>
      <c r="AJ36" s="211"/>
      <c r="AK36" s="211"/>
      <c r="AL36" s="211"/>
      <c r="AM36" s="211"/>
      <c r="AW36" s="1355"/>
      <c r="AY36" s="1423" t="s">
        <v>22609</v>
      </c>
      <c r="AZ36" s="1424" t="s">
        <v>21706</v>
      </c>
      <c r="BA36" s="631" t="s">
        <v>22629</v>
      </c>
      <c r="BB36" s="631" t="s">
        <v>22630</v>
      </c>
      <c r="BC36" s="631" t="s">
        <v>22631</v>
      </c>
      <c r="BD36" s="631" t="s">
        <v>22632</v>
      </c>
      <c r="BE36" s="631" t="s">
        <v>22633</v>
      </c>
      <c r="BF36" s="631" t="s">
        <v>22634</v>
      </c>
      <c r="BG36" s="631" t="s">
        <v>22634</v>
      </c>
      <c r="BH36" s="631" t="s">
        <v>22635</v>
      </c>
      <c r="BI36" s="631" t="s">
        <v>22636</v>
      </c>
      <c r="BJ36" s="420"/>
      <c r="BK36" s="420"/>
      <c r="BL36" s="420"/>
      <c r="BM36" s="420"/>
      <c r="BN36" s="420"/>
      <c r="BO36" s="420"/>
      <c r="BP36" s="420"/>
      <c r="BQ36" s="420"/>
      <c r="BR36" s="496"/>
    </row>
    <row r="37" spans="2:70" ht="33" customHeight="1" thickBot="1">
      <c r="B37" s="1423" t="s">
        <v>22637</v>
      </c>
      <c r="C37" s="1424" t="s">
        <v>21690</v>
      </c>
      <c r="D37" s="220" t="s">
        <v>813</v>
      </c>
      <c r="E37" s="220">
        <v>3</v>
      </c>
      <c r="F37" s="1487">
        <v>0</v>
      </c>
      <c r="G37" s="1487">
        <v>0</v>
      </c>
      <c r="H37" s="1487">
        <v>0</v>
      </c>
      <c r="I37" s="1487">
        <v>4.2560000000000002</v>
      </c>
      <c r="J37" s="1487">
        <v>0</v>
      </c>
      <c r="K37" s="1487">
        <v>0</v>
      </c>
      <c r="L37" s="1487">
        <v>0</v>
      </c>
      <c r="M37" s="1487">
        <v>0</v>
      </c>
      <c r="N37" s="1490">
        <f t="shared" si="1"/>
        <v>4.2560000000000002</v>
      </c>
      <c r="O37" s="1487">
        <v>0</v>
      </c>
      <c r="P37" s="1487">
        <v>0</v>
      </c>
      <c r="Q37" s="1487">
        <v>0</v>
      </c>
      <c r="R37" s="1487">
        <v>2.1000000000000001E-2</v>
      </c>
      <c r="S37" s="1487">
        <v>0</v>
      </c>
      <c r="T37" s="1487">
        <v>0</v>
      </c>
      <c r="U37" s="1487">
        <v>0</v>
      </c>
      <c r="V37" s="1487">
        <v>0</v>
      </c>
      <c r="W37" s="1510">
        <f>IFERROR(SUM(O37:V37), 0)</f>
        <v>2.1000000000000001E-2</v>
      </c>
      <c r="X37" s="62"/>
      <c r="Y37" s="231" t="s">
        <v>22638</v>
      </c>
      <c r="AA37" s="685"/>
      <c r="AC37" s="1350"/>
      <c r="AD37" s="355">
        <f t="shared" si="2"/>
        <v>0</v>
      </c>
      <c r="AE37" s="1350"/>
      <c r="AF37" s="356">
        <f t="shared" si="14"/>
        <v>0</v>
      </c>
      <c r="AG37" s="356">
        <f t="shared" si="14"/>
        <v>0</v>
      </c>
      <c r="AH37" s="356">
        <f t="shared" si="14"/>
        <v>0</v>
      </c>
      <c r="AI37" s="356">
        <f t="shared" si="14"/>
        <v>0</v>
      </c>
      <c r="AJ37" s="356">
        <f t="shared" si="14"/>
        <v>0</v>
      </c>
      <c r="AK37" s="356">
        <f t="shared" si="14"/>
        <v>0</v>
      </c>
      <c r="AL37" s="356">
        <f t="shared" si="14"/>
        <v>0</v>
      </c>
      <c r="AM37" s="356">
        <f t="shared" si="14"/>
        <v>0</v>
      </c>
      <c r="AO37" s="356">
        <f t="shared" ref="AO37:AV38" si="22" xml:space="preserve"> IF( ISNUMBER(O37), 0, 1 )</f>
        <v>0</v>
      </c>
      <c r="AP37" s="356">
        <f t="shared" si="22"/>
        <v>0</v>
      </c>
      <c r="AQ37" s="356">
        <f t="shared" si="22"/>
        <v>0</v>
      </c>
      <c r="AR37" s="356">
        <f t="shared" si="22"/>
        <v>0</v>
      </c>
      <c r="AS37" s="356">
        <f t="shared" si="22"/>
        <v>0</v>
      </c>
      <c r="AT37" s="356">
        <f t="shared" si="22"/>
        <v>0</v>
      </c>
      <c r="AU37" s="356">
        <f t="shared" si="22"/>
        <v>0</v>
      </c>
      <c r="AV37" s="356">
        <f t="shared" si="22"/>
        <v>0</v>
      </c>
      <c r="AW37" s="1355"/>
      <c r="AY37" s="1423" t="s">
        <v>22637</v>
      </c>
      <c r="AZ37" s="1424" t="s">
        <v>21690</v>
      </c>
      <c r="BA37" s="631" t="s">
        <v>22639</v>
      </c>
      <c r="BB37" s="631" t="s">
        <v>22640</v>
      </c>
      <c r="BC37" s="631" t="s">
        <v>22641</v>
      </c>
      <c r="BD37" s="631" t="s">
        <v>22642</v>
      </c>
      <c r="BE37" s="631" t="s">
        <v>22643</v>
      </c>
      <c r="BF37" s="631" t="s">
        <v>22644</v>
      </c>
      <c r="BG37" s="631" t="s">
        <v>22644</v>
      </c>
      <c r="BH37" s="631" t="s">
        <v>22645</v>
      </c>
      <c r="BI37" s="631" t="s">
        <v>22646</v>
      </c>
      <c r="BJ37" s="236" t="s">
        <v>22647</v>
      </c>
      <c r="BK37" s="236" t="s">
        <v>22648</v>
      </c>
      <c r="BL37" s="236" t="s">
        <v>22649</v>
      </c>
      <c r="BM37" s="236" t="s">
        <v>22650</v>
      </c>
      <c r="BN37" s="236" t="s">
        <v>22651</v>
      </c>
      <c r="BO37" s="236" t="s">
        <v>22652</v>
      </c>
      <c r="BP37" s="236" t="s">
        <v>22652</v>
      </c>
      <c r="BQ37" s="236" t="s">
        <v>22653</v>
      </c>
      <c r="BR37" s="240" t="s">
        <v>22654</v>
      </c>
    </row>
    <row r="38" spans="2:70" ht="33" customHeight="1" thickBot="1">
      <c r="B38" s="1423" t="s">
        <v>22637</v>
      </c>
      <c r="C38" s="1424" t="s">
        <v>21698</v>
      </c>
      <c r="D38" s="220" t="s">
        <v>813</v>
      </c>
      <c r="E38" s="220">
        <v>3</v>
      </c>
      <c r="F38" s="1487">
        <v>0</v>
      </c>
      <c r="G38" s="1487">
        <v>0</v>
      </c>
      <c r="H38" s="1487">
        <v>0</v>
      </c>
      <c r="I38" s="1487">
        <v>8.0000000000000002E-3</v>
      </c>
      <c r="J38" s="1487">
        <v>0</v>
      </c>
      <c r="K38" s="1487">
        <v>0</v>
      </c>
      <c r="L38" s="1487">
        <v>0</v>
      </c>
      <c r="M38" s="1487">
        <v>0</v>
      </c>
      <c r="N38" s="1490">
        <f t="shared" si="1"/>
        <v>8.0000000000000002E-3</v>
      </c>
      <c r="O38" s="1487">
        <v>0</v>
      </c>
      <c r="P38" s="1487">
        <v>0</v>
      </c>
      <c r="Q38" s="1487">
        <v>0</v>
      </c>
      <c r="R38" s="1487">
        <v>0</v>
      </c>
      <c r="S38" s="1487">
        <v>0</v>
      </c>
      <c r="T38" s="1487">
        <v>0</v>
      </c>
      <c r="U38" s="1487">
        <v>0</v>
      </c>
      <c r="V38" s="1487">
        <v>0</v>
      </c>
      <c r="W38" s="1510">
        <f t="shared" ref="W38:W44" si="23">IFERROR(SUM(O38:V38), 0)</f>
        <v>0</v>
      </c>
      <c r="X38" s="62"/>
      <c r="Y38" s="231" t="s">
        <v>22655</v>
      </c>
      <c r="AA38" s="685"/>
      <c r="AC38" s="1350"/>
      <c r="AD38" s="355">
        <f t="shared" si="2"/>
        <v>0</v>
      </c>
      <c r="AE38" s="1350"/>
      <c r="AF38" s="356">
        <f t="shared" si="14"/>
        <v>0</v>
      </c>
      <c r="AG38" s="356">
        <f t="shared" si="14"/>
        <v>0</v>
      </c>
      <c r="AH38" s="356">
        <f t="shared" si="14"/>
        <v>0</v>
      </c>
      <c r="AI38" s="356">
        <f t="shared" si="14"/>
        <v>0</v>
      </c>
      <c r="AJ38" s="356">
        <f t="shared" si="14"/>
        <v>0</v>
      </c>
      <c r="AK38" s="356">
        <f t="shared" si="14"/>
        <v>0</v>
      </c>
      <c r="AL38" s="356">
        <f t="shared" si="14"/>
        <v>0</v>
      </c>
      <c r="AM38" s="356">
        <f t="shared" si="14"/>
        <v>0</v>
      </c>
      <c r="AO38" s="356">
        <f t="shared" si="22"/>
        <v>0</v>
      </c>
      <c r="AP38" s="356">
        <f t="shared" si="22"/>
        <v>0</v>
      </c>
      <c r="AQ38" s="356">
        <f t="shared" si="22"/>
        <v>0</v>
      </c>
      <c r="AR38" s="356">
        <f t="shared" si="22"/>
        <v>0</v>
      </c>
      <c r="AS38" s="356">
        <f t="shared" si="22"/>
        <v>0</v>
      </c>
      <c r="AT38" s="356">
        <f t="shared" si="22"/>
        <v>0</v>
      </c>
      <c r="AU38" s="356">
        <f t="shared" si="22"/>
        <v>0</v>
      </c>
      <c r="AV38" s="356">
        <f t="shared" si="22"/>
        <v>0</v>
      </c>
      <c r="AW38" s="1355"/>
      <c r="AY38" s="1423" t="s">
        <v>22637</v>
      </c>
      <c r="AZ38" s="1424" t="s">
        <v>21698</v>
      </c>
      <c r="BA38" s="631" t="s">
        <v>22656</v>
      </c>
      <c r="BB38" s="631" t="s">
        <v>22657</v>
      </c>
      <c r="BC38" s="631" t="s">
        <v>22658</v>
      </c>
      <c r="BD38" s="631" t="s">
        <v>22659</v>
      </c>
      <c r="BE38" s="631" t="s">
        <v>22660</v>
      </c>
      <c r="BF38" s="631" t="s">
        <v>22661</v>
      </c>
      <c r="BG38" s="631" t="s">
        <v>22661</v>
      </c>
      <c r="BH38" s="631" t="s">
        <v>22662</v>
      </c>
      <c r="BI38" s="631" t="s">
        <v>22663</v>
      </c>
      <c r="BJ38" s="631" t="s">
        <v>22664</v>
      </c>
      <c r="BK38" s="631" t="s">
        <v>22665</v>
      </c>
      <c r="BL38" s="631" t="s">
        <v>22666</v>
      </c>
      <c r="BM38" s="631" t="s">
        <v>22667</v>
      </c>
      <c r="BN38" s="631" t="s">
        <v>22668</v>
      </c>
      <c r="BO38" s="631" t="s">
        <v>22669</v>
      </c>
      <c r="BP38" s="631" t="s">
        <v>22669</v>
      </c>
      <c r="BQ38" s="631" t="s">
        <v>22670</v>
      </c>
      <c r="BR38" s="1117" t="s">
        <v>22671</v>
      </c>
    </row>
    <row r="39" spans="2:70" ht="33" customHeight="1" thickBot="1">
      <c r="B39" s="1423" t="s">
        <v>22637</v>
      </c>
      <c r="C39" s="1424" t="s">
        <v>21706</v>
      </c>
      <c r="D39" s="220" t="s">
        <v>813</v>
      </c>
      <c r="E39" s="220">
        <v>3</v>
      </c>
      <c r="F39" s="1490">
        <f>IFERROR(SUM(F37:F38), 0)</f>
        <v>0</v>
      </c>
      <c r="G39" s="1490">
        <f t="shared" ref="G39:M39" si="24">IFERROR(SUM(G37:G38), 0)</f>
        <v>0</v>
      </c>
      <c r="H39" s="1490">
        <f t="shared" si="24"/>
        <v>0</v>
      </c>
      <c r="I39" s="1490">
        <f t="shared" si="24"/>
        <v>4.2640000000000002</v>
      </c>
      <c r="J39" s="1490">
        <f t="shared" si="24"/>
        <v>0</v>
      </c>
      <c r="K39" s="1490">
        <f t="shared" si="24"/>
        <v>0</v>
      </c>
      <c r="L39" s="1490">
        <f t="shared" si="24"/>
        <v>0</v>
      </c>
      <c r="M39" s="1490">
        <f t="shared" si="24"/>
        <v>0</v>
      </c>
      <c r="N39" s="1490">
        <f t="shared" si="1"/>
        <v>4.2640000000000002</v>
      </c>
      <c r="O39" s="1490">
        <f>IFERROR(SUM(O37:O38), 0)</f>
        <v>0</v>
      </c>
      <c r="P39" s="1490">
        <f t="shared" ref="P39:V39" si="25">IFERROR(SUM(P37:P38), 0)</f>
        <v>0</v>
      </c>
      <c r="Q39" s="1490">
        <f t="shared" si="25"/>
        <v>0</v>
      </c>
      <c r="R39" s="1490">
        <f t="shared" si="25"/>
        <v>2.1000000000000001E-2</v>
      </c>
      <c r="S39" s="1490">
        <f t="shared" si="25"/>
        <v>0</v>
      </c>
      <c r="T39" s="1490">
        <f t="shared" si="25"/>
        <v>0</v>
      </c>
      <c r="U39" s="1490">
        <f t="shared" si="25"/>
        <v>0</v>
      </c>
      <c r="V39" s="1490">
        <f t="shared" si="25"/>
        <v>0</v>
      </c>
      <c r="W39" s="1510">
        <f t="shared" si="23"/>
        <v>2.1000000000000001E-2</v>
      </c>
      <c r="X39" s="62"/>
      <c r="Y39" s="231" t="s">
        <v>22672</v>
      </c>
      <c r="AA39" s="685"/>
      <c r="AC39" s="1350"/>
      <c r="AD39" s="355">
        <f t="shared" si="2"/>
        <v>0</v>
      </c>
      <c r="AE39" s="1350"/>
      <c r="AF39" s="211"/>
      <c r="AG39" s="211"/>
      <c r="AH39" s="211"/>
      <c r="AI39" s="211"/>
      <c r="AJ39" s="211"/>
      <c r="AK39" s="211"/>
      <c r="AL39" s="211"/>
      <c r="AM39" s="211"/>
      <c r="AW39" s="1355"/>
      <c r="AY39" s="1423" t="s">
        <v>22637</v>
      </c>
      <c r="AZ39" s="1424" t="s">
        <v>21706</v>
      </c>
      <c r="BA39" s="631" t="s">
        <v>22673</v>
      </c>
      <c r="BB39" s="631" t="s">
        <v>22674</v>
      </c>
      <c r="BC39" s="631" t="s">
        <v>22675</v>
      </c>
      <c r="BD39" s="631" t="s">
        <v>22676</v>
      </c>
      <c r="BE39" s="631" t="s">
        <v>22677</v>
      </c>
      <c r="BF39" s="631" t="s">
        <v>22678</v>
      </c>
      <c r="BG39" s="631" t="s">
        <v>22678</v>
      </c>
      <c r="BH39" s="631" t="s">
        <v>22679</v>
      </c>
      <c r="BI39" s="631" t="s">
        <v>22680</v>
      </c>
      <c r="BJ39" s="631" t="s">
        <v>22681</v>
      </c>
      <c r="BK39" s="631" t="s">
        <v>22682</v>
      </c>
      <c r="BL39" s="631" t="s">
        <v>22683</v>
      </c>
      <c r="BM39" s="631" t="s">
        <v>22684</v>
      </c>
      <c r="BN39" s="631" t="s">
        <v>22685</v>
      </c>
      <c r="BO39" s="631" t="s">
        <v>22686</v>
      </c>
      <c r="BP39" s="631" t="s">
        <v>22686</v>
      </c>
      <c r="BQ39" s="631" t="s">
        <v>22687</v>
      </c>
      <c r="BR39" s="1117" t="s">
        <v>22688</v>
      </c>
    </row>
    <row r="40" spans="2:70" ht="33" customHeight="1" thickBot="1">
      <c r="B40" s="1423" t="s">
        <v>22689</v>
      </c>
      <c r="C40" s="1424" t="s">
        <v>21690</v>
      </c>
      <c r="D40" s="220" t="s">
        <v>813</v>
      </c>
      <c r="E40" s="220">
        <v>3</v>
      </c>
      <c r="F40" s="1487">
        <v>0</v>
      </c>
      <c r="G40" s="1487">
        <v>0</v>
      </c>
      <c r="H40" s="1487">
        <v>0</v>
      </c>
      <c r="I40" s="1487">
        <v>10.611000000000001</v>
      </c>
      <c r="J40" s="1487">
        <v>0</v>
      </c>
      <c r="K40" s="1487">
        <v>0</v>
      </c>
      <c r="L40" s="1487">
        <v>0</v>
      </c>
      <c r="M40" s="1487">
        <v>0</v>
      </c>
      <c r="N40" s="1490">
        <f t="shared" si="1"/>
        <v>10.611000000000001</v>
      </c>
      <c r="O40" s="1487">
        <v>0</v>
      </c>
      <c r="P40" s="1487">
        <v>0</v>
      </c>
      <c r="Q40" s="1487">
        <v>0</v>
      </c>
      <c r="R40" s="1487">
        <v>0</v>
      </c>
      <c r="S40" s="1487">
        <v>0</v>
      </c>
      <c r="T40" s="1487">
        <v>0</v>
      </c>
      <c r="U40" s="1487">
        <v>0</v>
      </c>
      <c r="V40" s="1487">
        <v>0</v>
      </c>
      <c r="W40" s="1510">
        <f t="shared" si="23"/>
        <v>0</v>
      </c>
      <c r="X40" s="62"/>
      <c r="Y40" s="231" t="s">
        <v>22690</v>
      </c>
      <c r="AA40" s="685"/>
      <c r="AC40" s="1350"/>
      <c r="AD40" s="355">
        <f t="shared" si="2"/>
        <v>0</v>
      </c>
      <c r="AE40" s="1350"/>
      <c r="AF40" s="356">
        <f t="shared" si="14"/>
        <v>0</v>
      </c>
      <c r="AG40" s="356">
        <f t="shared" si="14"/>
        <v>0</v>
      </c>
      <c r="AH40" s="356">
        <f t="shared" si="14"/>
        <v>0</v>
      </c>
      <c r="AI40" s="356">
        <f t="shared" si="14"/>
        <v>0</v>
      </c>
      <c r="AJ40" s="356">
        <f t="shared" si="14"/>
        <v>0</v>
      </c>
      <c r="AK40" s="356">
        <f t="shared" si="14"/>
        <v>0</v>
      </c>
      <c r="AL40" s="356">
        <f t="shared" si="14"/>
        <v>0</v>
      </c>
      <c r="AM40" s="356">
        <f t="shared" si="14"/>
        <v>0</v>
      </c>
      <c r="AO40" s="356">
        <f t="shared" ref="AO40:AV41" si="26" xml:space="preserve"> IF( ISNUMBER(O40), 0, 1 )</f>
        <v>0</v>
      </c>
      <c r="AP40" s="356">
        <f t="shared" si="26"/>
        <v>0</v>
      </c>
      <c r="AQ40" s="356">
        <f t="shared" si="26"/>
        <v>0</v>
      </c>
      <c r="AR40" s="356">
        <f t="shared" si="26"/>
        <v>0</v>
      </c>
      <c r="AS40" s="356">
        <f t="shared" si="26"/>
        <v>0</v>
      </c>
      <c r="AT40" s="356">
        <f t="shared" si="26"/>
        <v>0</v>
      </c>
      <c r="AU40" s="356">
        <f t="shared" si="26"/>
        <v>0</v>
      </c>
      <c r="AV40" s="356">
        <f t="shared" si="26"/>
        <v>0</v>
      </c>
      <c r="AW40" s="1355"/>
      <c r="AY40" s="1423" t="s">
        <v>22689</v>
      </c>
      <c r="AZ40" s="1424" t="s">
        <v>21690</v>
      </c>
      <c r="BA40" s="631" t="s">
        <v>22691</v>
      </c>
      <c r="BB40" s="631" t="s">
        <v>22692</v>
      </c>
      <c r="BC40" s="631" t="s">
        <v>22693</v>
      </c>
      <c r="BD40" s="631" t="s">
        <v>22694</v>
      </c>
      <c r="BE40" s="631" t="s">
        <v>22695</v>
      </c>
      <c r="BF40" s="631" t="s">
        <v>22696</v>
      </c>
      <c r="BG40" s="631" t="s">
        <v>22696</v>
      </c>
      <c r="BH40" s="631" t="s">
        <v>22697</v>
      </c>
      <c r="BI40" s="631" t="s">
        <v>22698</v>
      </c>
      <c r="BJ40" s="631" t="s">
        <v>22699</v>
      </c>
      <c r="BK40" s="631" t="s">
        <v>22700</v>
      </c>
      <c r="BL40" s="631" t="s">
        <v>22701</v>
      </c>
      <c r="BM40" s="631" t="s">
        <v>22702</v>
      </c>
      <c r="BN40" s="631" t="s">
        <v>22703</v>
      </c>
      <c r="BO40" s="631" t="s">
        <v>22704</v>
      </c>
      <c r="BP40" s="631" t="s">
        <v>22704</v>
      </c>
      <c r="BQ40" s="631" t="s">
        <v>22705</v>
      </c>
      <c r="BR40" s="1117" t="s">
        <v>22706</v>
      </c>
    </row>
    <row r="41" spans="2:70" s="1347" customFormat="1" ht="33" customHeight="1" thickBot="1">
      <c r="B41" s="1423" t="s">
        <v>22689</v>
      </c>
      <c r="C41" s="1424" t="s">
        <v>21698</v>
      </c>
      <c r="D41" s="220" t="s">
        <v>813</v>
      </c>
      <c r="E41" s="220">
        <v>3</v>
      </c>
      <c r="F41" s="1487">
        <v>0</v>
      </c>
      <c r="G41" s="1487">
        <v>0</v>
      </c>
      <c r="H41" s="1487">
        <v>0</v>
      </c>
      <c r="I41" s="1487">
        <v>6.0000000000000001E-3</v>
      </c>
      <c r="J41" s="1487">
        <v>0</v>
      </c>
      <c r="K41" s="1487">
        <v>0</v>
      </c>
      <c r="L41" s="1487">
        <v>0</v>
      </c>
      <c r="M41" s="1487">
        <v>0</v>
      </c>
      <c r="N41" s="1490">
        <f t="shared" si="1"/>
        <v>6.0000000000000001E-3</v>
      </c>
      <c r="O41" s="1487">
        <v>0</v>
      </c>
      <c r="P41" s="1487">
        <v>0</v>
      </c>
      <c r="Q41" s="1487">
        <v>0</v>
      </c>
      <c r="R41" s="1487">
        <v>0</v>
      </c>
      <c r="S41" s="1487">
        <v>0</v>
      </c>
      <c r="T41" s="1487">
        <v>0</v>
      </c>
      <c r="U41" s="1487">
        <v>0</v>
      </c>
      <c r="V41" s="1487">
        <v>0</v>
      </c>
      <c r="W41" s="1510">
        <f t="shared" si="23"/>
        <v>0</v>
      </c>
      <c r="X41" s="411"/>
      <c r="Y41" s="231" t="s">
        <v>22707</v>
      </c>
      <c r="Z41" s="1311"/>
      <c r="AA41" s="685"/>
      <c r="AB41" s="1311"/>
      <c r="AC41" s="1350"/>
      <c r="AD41" s="355">
        <f t="shared" si="2"/>
        <v>0</v>
      </c>
      <c r="AE41" s="1350"/>
      <c r="AF41" s="356">
        <f t="shared" si="14"/>
        <v>0</v>
      </c>
      <c r="AG41" s="356">
        <f t="shared" si="14"/>
        <v>0</v>
      </c>
      <c r="AH41" s="356">
        <f t="shared" si="14"/>
        <v>0</v>
      </c>
      <c r="AI41" s="356">
        <f t="shared" si="14"/>
        <v>0</v>
      </c>
      <c r="AJ41" s="356">
        <f t="shared" si="14"/>
        <v>0</v>
      </c>
      <c r="AK41" s="356">
        <f t="shared" si="14"/>
        <v>0</v>
      </c>
      <c r="AL41" s="356">
        <f t="shared" si="14"/>
        <v>0</v>
      </c>
      <c r="AM41" s="356">
        <f t="shared" si="14"/>
        <v>0</v>
      </c>
      <c r="AN41" s="1311"/>
      <c r="AO41" s="356">
        <f t="shared" si="26"/>
        <v>0</v>
      </c>
      <c r="AP41" s="356">
        <f t="shared" si="26"/>
        <v>0</v>
      </c>
      <c r="AQ41" s="356">
        <f t="shared" si="26"/>
        <v>0</v>
      </c>
      <c r="AR41" s="356">
        <f t="shared" si="26"/>
        <v>0</v>
      </c>
      <c r="AS41" s="356">
        <f t="shared" si="26"/>
        <v>0</v>
      </c>
      <c r="AT41" s="356">
        <f t="shared" si="26"/>
        <v>0</v>
      </c>
      <c r="AU41" s="356">
        <f t="shared" si="26"/>
        <v>0</v>
      </c>
      <c r="AV41" s="356">
        <f t="shared" si="26"/>
        <v>0</v>
      </c>
      <c r="AW41" s="1355"/>
      <c r="AY41" s="1423" t="s">
        <v>22689</v>
      </c>
      <c r="AZ41" s="1424" t="s">
        <v>21698</v>
      </c>
      <c r="BA41" s="631" t="s">
        <v>22708</v>
      </c>
      <c r="BB41" s="631" t="s">
        <v>22709</v>
      </c>
      <c r="BC41" s="631" t="s">
        <v>22710</v>
      </c>
      <c r="BD41" s="631" t="s">
        <v>22711</v>
      </c>
      <c r="BE41" s="631" t="s">
        <v>22712</v>
      </c>
      <c r="BF41" s="631" t="s">
        <v>22713</v>
      </c>
      <c r="BG41" s="631" t="s">
        <v>22713</v>
      </c>
      <c r="BH41" s="631" t="s">
        <v>22714</v>
      </c>
      <c r="BI41" s="631" t="s">
        <v>22715</v>
      </c>
      <c r="BJ41" s="631" t="s">
        <v>22716</v>
      </c>
      <c r="BK41" s="631" t="s">
        <v>22717</v>
      </c>
      <c r="BL41" s="631" t="s">
        <v>22718</v>
      </c>
      <c r="BM41" s="631" t="s">
        <v>22719</v>
      </c>
      <c r="BN41" s="631" t="s">
        <v>22720</v>
      </c>
      <c r="BO41" s="631" t="s">
        <v>22721</v>
      </c>
      <c r="BP41" s="631" t="s">
        <v>22721</v>
      </c>
      <c r="BQ41" s="631" t="s">
        <v>22722</v>
      </c>
      <c r="BR41" s="1117" t="s">
        <v>22723</v>
      </c>
    </row>
    <row r="42" spans="2:70" s="1347" customFormat="1" ht="33" customHeight="1" thickBot="1">
      <c r="B42" s="1423" t="s">
        <v>22689</v>
      </c>
      <c r="C42" s="1424" t="s">
        <v>21706</v>
      </c>
      <c r="D42" s="220" t="s">
        <v>813</v>
      </c>
      <c r="E42" s="220">
        <v>3</v>
      </c>
      <c r="F42" s="1490">
        <f>IFERROR(SUM(F40:F41), 0)</f>
        <v>0</v>
      </c>
      <c r="G42" s="1490">
        <f t="shared" ref="G42:M42" si="27">IFERROR(SUM(G40:G41), 0)</f>
        <v>0</v>
      </c>
      <c r="H42" s="1490">
        <f t="shared" si="27"/>
        <v>0</v>
      </c>
      <c r="I42" s="1490">
        <f t="shared" si="27"/>
        <v>10.617000000000001</v>
      </c>
      <c r="J42" s="1490">
        <f t="shared" si="27"/>
        <v>0</v>
      </c>
      <c r="K42" s="1490">
        <f t="shared" si="27"/>
        <v>0</v>
      </c>
      <c r="L42" s="1490">
        <f t="shared" si="27"/>
        <v>0</v>
      </c>
      <c r="M42" s="1490">
        <f t="shared" si="27"/>
        <v>0</v>
      </c>
      <c r="N42" s="1490">
        <f t="shared" si="1"/>
        <v>10.617000000000001</v>
      </c>
      <c r="O42" s="1490">
        <f>IFERROR(SUM(O40:O41), 0)</f>
        <v>0</v>
      </c>
      <c r="P42" s="1490">
        <f t="shared" ref="P42:V42" si="28">IFERROR(SUM(P40:P41), 0)</f>
        <v>0</v>
      </c>
      <c r="Q42" s="1490">
        <f t="shared" si="28"/>
        <v>0</v>
      </c>
      <c r="R42" s="1490">
        <f t="shared" si="28"/>
        <v>0</v>
      </c>
      <c r="S42" s="1490">
        <f t="shared" si="28"/>
        <v>0</v>
      </c>
      <c r="T42" s="1490">
        <f t="shared" si="28"/>
        <v>0</v>
      </c>
      <c r="U42" s="1490">
        <f t="shared" si="28"/>
        <v>0</v>
      </c>
      <c r="V42" s="1490">
        <f t="shared" si="28"/>
        <v>0</v>
      </c>
      <c r="W42" s="1510">
        <f t="shared" si="23"/>
        <v>0</v>
      </c>
      <c r="X42" s="411"/>
      <c r="Y42" s="231" t="s">
        <v>22724</v>
      </c>
      <c r="Z42" s="1311"/>
      <c r="AA42" s="685"/>
      <c r="AB42" s="1311"/>
      <c r="AC42" s="1350"/>
      <c r="AD42" s="355">
        <f t="shared" si="2"/>
        <v>0</v>
      </c>
      <c r="AE42" s="1350"/>
      <c r="AF42" s="211"/>
      <c r="AG42" s="211"/>
      <c r="AH42" s="211"/>
      <c r="AI42" s="211"/>
      <c r="AJ42" s="211"/>
      <c r="AK42" s="211"/>
      <c r="AL42" s="211"/>
      <c r="AM42" s="211"/>
      <c r="AN42" s="1311"/>
      <c r="AW42" s="1355"/>
      <c r="AY42" s="1423" t="s">
        <v>22689</v>
      </c>
      <c r="AZ42" s="1424" t="s">
        <v>21706</v>
      </c>
      <c r="BA42" s="631" t="s">
        <v>22725</v>
      </c>
      <c r="BB42" s="631" t="s">
        <v>22726</v>
      </c>
      <c r="BC42" s="631" t="s">
        <v>22727</v>
      </c>
      <c r="BD42" s="631" t="s">
        <v>22728</v>
      </c>
      <c r="BE42" s="631" t="s">
        <v>22729</v>
      </c>
      <c r="BF42" s="631" t="s">
        <v>22730</v>
      </c>
      <c r="BG42" s="631" t="s">
        <v>22730</v>
      </c>
      <c r="BH42" s="631" t="s">
        <v>22731</v>
      </c>
      <c r="BI42" s="631" t="s">
        <v>22732</v>
      </c>
      <c r="BJ42" s="631" t="s">
        <v>22733</v>
      </c>
      <c r="BK42" s="631" t="s">
        <v>22734</v>
      </c>
      <c r="BL42" s="631" t="s">
        <v>22735</v>
      </c>
      <c r="BM42" s="631" t="s">
        <v>22736</v>
      </c>
      <c r="BN42" s="631" t="s">
        <v>22737</v>
      </c>
      <c r="BO42" s="631" t="s">
        <v>22738</v>
      </c>
      <c r="BP42" s="631" t="s">
        <v>22738</v>
      </c>
      <c r="BQ42" s="631" t="s">
        <v>22739</v>
      </c>
      <c r="BR42" s="1117" t="s">
        <v>22740</v>
      </c>
    </row>
    <row r="43" spans="2:70" s="1347" customFormat="1" ht="33" customHeight="1" thickBot="1">
      <c r="B43" s="1423" t="s">
        <v>22741</v>
      </c>
      <c r="C43" s="1424" t="s">
        <v>21690</v>
      </c>
      <c r="D43" s="220" t="s">
        <v>813</v>
      </c>
      <c r="E43" s="220">
        <v>3</v>
      </c>
      <c r="F43" s="1487">
        <v>0</v>
      </c>
      <c r="G43" s="1487">
        <v>0</v>
      </c>
      <c r="H43" s="1487">
        <v>0</v>
      </c>
      <c r="I43" s="1487">
        <v>0</v>
      </c>
      <c r="J43" s="1487">
        <v>0</v>
      </c>
      <c r="K43" s="1487">
        <v>0</v>
      </c>
      <c r="L43" s="1487">
        <v>0</v>
      </c>
      <c r="M43" s="1487">
        <v>0</v>
      </c>
      <c r="N43" s="1490">
        <f t="shared" si="1"/>
        <v>0</v>
      </c>
      <c r="O43" s="1487">
        <v>0</v>
      </c>
      <c r="P43" s="1487">
        <v>0</v>
      </c>
      <c r="Q43" s="1487">
        <v>0</v>
      </c>
      <c r="R43" s="1487">
        <v>0</v>
      </c>
      <c r="S43" s="1487">
        <v>0</v>
      </c>
      <c r="T43" s="1487">
        <v>0</v>
      </c>
      <c r="U43" s="1487">
        <v>0</v>
      </c>
      <c r="V43" s="1487">
        <v>0</v>
      </c>
      <c r="W43" s="1510">
        <f t="shared" si="23"/>
        <v>0</v>
      </c>
      <c r="X43" s="411"/>
      <c r="Y43" s="231" t="s">
        <v>22742</v>
      </c>
      <c r="Z43" s="1311"/>
      <c r="AA43" s="685"/>
      <c r="AB43" s="1311"/>
      <c r="AC43" s="1350"/>
      <c r="AD43" s="355">
        <f t="shared" si="2"/>
        <v>0</v>
      </c>
      <c r="AE43" s="1350"/>
      <c r="AF43" s="356">
        <f t="shared" si="14"/>
        <v>0</v>
      </c>
      <c r="AG43" s="356">
        <f t="shared" si="14"/>
        <v>0</v>
      </c>
      <c r="AH43" s="356">
        <f t="shared" si="14"/>
        <v>0</v>
      </c>
      <c r="AI43" s="356">
        <f t="shared" si="14"/>
        <v>0</v>
      </c>
      <c r="AJ43" s="356">
        <f t="shared" si="14"/>
        <v>0</v>
      </c>
      <c r="AK43" s="356">
        <f t="shared" si="14"/>
        <v>0</v>
      </c>
      <c r="AL43" s="356">
        <f t="shared" si="14"/>
        <v>0</v>
      </c>
      <c r="AM43" s="356">
        <f t="shared" si="14"/>
        <v>0</v>
      </c>
      <c r="AN43" s="1311"/>
      <c r="AO43" s="356">
        <f t="shared" ref="AO43:AV44" si="29" xml:space="preserve"> IF( ISNUMBER(O43), 0, 1 )</f>
        <v>0</v>
      </c>
      <c r="AP43" s="356">
        <f t="shared" si="29"/>
        <v>0</v>
      </c>
      <c r="AQ43" s="356">
        <f t="shared" si="29"/>
        <v>0</v>
      </c>
      <c r="AR43" s="356">
        <f t="shared" si="29"/>
        <v>0</v>
      </c>
      <c r="AS43" s="356">
        <f t="shared" si="29"/>
        <v>0</v>
      </c>
      <c r="AT43" s="356">
        <f t="shared" si="29"/>
        <v>0</v>
      </c>
      <c r="AU43" s="356">
        <f t="shared" si="29"/>
        <v>0</v>
      </c>
      <c r="AV43" s="356">
        <f t="shared" si="29"/>
        <v>0</v>
      </c>
      <c r="AW43" s="1355"/>
      <c r="AY43" s="1423" t="s">
        <v>22741</v>
      </c>
      <c r="AZ43" s="1424" t="s">
        <v>21690</v>
      </c>
      <c r="BA43" s="631" t="s">
        <v>22743</v>
      </c>
      <c r="BB43" s="631" t="s">
        <v>22744</v>
      </c>
      <c r="BC43" s="631" t="s">
        <v>22745</v>
      </c>
      <c r="BD43" s="631" t="s">
        <v>22746</v>
      </c>
      <c r="BE43" s="631" t="s">
        <v>22747</v>
      </c>
      <c r="BF43" s="631" t="s">
        <v>22748</v>
      </c>
      <c r="BG43" s="631" t="s">
        <v>22748</v>
      </c>
      <c r="BH43" s="631" t="s">
        <v>22749</v>
      </c>
      <c r="BI43" s="631" t="s">
        <v>22750</v>
      </c>
      <c r="BJ43" s="631" t="s">
        <v>22751</v>
      </c>
      <c r="BK43" s="631" t="s">
        <v>22752</v>
      </c>
      <c r="BL43" s="631" t="s">
        <v>22753</v>
      </c>
      <c r="BM43" s="631" t="s">
        <v>22754</v>
      </c>
      <c r="BN43" s="631" t="s">
        <v>22755</v>
      </c>
      <c r="BO43" s="631" t="s">
        <v>22756</v>
      </c>
      <c r="BP43" s="631" t="s">
        <v>22756</v>
      </c>
      <c r="BQ43" s="631" t="s">
        <v>22757</v>
      </c>
      <c r="BR43" s="1117" t="s">
        <v>22758</v>
      </c>
    </row>
    <row r="44" spans="2:70" s="1347" customFormat="1" ht="33" customHeight="1" thickBot="1">
      <c r="B44" s="1423" t="s">
        <v>22741</v>
      </c>
      <c r="C44" s="1424" t="s">
        <v>21698</v>
      </c>
      <c r="D44" s="220" t="s">
        <v>813</v>
      </c>
      <c r="E44" s="220">
        <v>3</v>
      </c>
      <c r="F44" s="1487">
        <v>0</v>
      </c>
      <c r="G44" s="1487">
        <v>0</v>
      </c>
      <c r="H44" s="1487">
        <v>0</v>
      </c>
      <c r="I44" s="1487">
        <v>0</v>
      </c>
      <c r="J44" s="1487">
        <v>0</v>
      </c>
      <c r="K44" s="1487">
        <v>0</v>
      </c>
      <c r="L44" s="1487">
        <v>0</v>
      </c>
      <c r="M44" s="1487">
        <v>0</v>
      </c>
      <c r="N44" s="1490">
        <f t="shared" si="1"/>
        <v>0</v>
      </c>
      <c r="O44" s="1487">
        <v>0</v>
      </c>
      <c r="P44" s="1487">
        <v>0</v>
      </c>
      <c r="Q44" s="1487">
        <v>0</v>
      </c>
      <c r="R44" s="1487">
        <v>0</v>
      </c>
      <c r="S44" s="1487">
        <v>0</v>
      </c>
      <c r="T44" s="1487">
        <v>0</v>
      </c>
      <c r="U44" s="1487">
        <v>0</v>
      </c>
      <c r="V44" s="1487">
        <v>0</v>
      </c>
      <c r="W44" s="1510">
        <f t="shared" si="23"/>
        <v>0</v>
      </c>
      <c r="X44" s="411"/>
      <c r="Y44" s="231" t="s">
        <v>22759</v>
      </c>
      <c r="Z44" s="1311"/>
      <c r="AA44" s="685"/>
      <c r="AB44" s="1311"/>
      <c r="AC44" s="1350"/>
      <c r="AD44" s="355">
        <f t="shared" si="2"/>
        <v>0</v>
      </c>
      <c r="AE44" s="1350"/>
      <c r="AF44" s="356">
        <f t="shared" si="14"/>
        <v>0</v>
      </c>
      <c r="AG44" s="356">
        <f t="shared" si="14"/>
        <v>0</v>
      </c>
      <c r="AH44" s="356">
        <f t="shared" si="14"/>
        <v>0</v>
      </c>
      <c r="AI44" s="356">
        <f t="shared" si="14"/>
        <v>0</v>
      </c>
      <c r="AJ44" s="356">
        <f t="shared" si="14"/>
        <v>0</v>
      </c>
      <c r="AK44" s="356">
        <f t="shared" si="14"/>
        <v>0</v>
      </c>
      <c r="AL44" s="356">
        <f t="shared" si="14"/>
        <v>0</v>
      </c>
      <c r="AM44" s="356">
        <f t="shared" si="14"/>
        <v>0</v>
      </c>
      <c r="AN44" s="1311"/>
      <c r="AO44" s="356">
        <f t="shared" si="29"/>
        <v>0</v>
      </c>
      <c r="AP44" s="356">
        <f t="shared" si="29"/>
        <v>0</v>
      </c>
      <c r="AQ44" s="356">
        <f t="shared" si="29"/>
        <v>0</v>
      </c>
      <c r="AR44" s="356">
        <f t="shared" si="29"/>
        <v>0</v>
      </c>
      <c r="AS44" s="356">
        <f t="shared" si="29"/>
        <v>0</v>
      </c>
      <c r="AT44" s="356">
        <f t="shared" si="29"/>
        <v>0</v>
      </c>
      <c r="AU44" s="356">
        <f t="shared" si="29"/>
        <v>0</v>
      </c>
      <c r="AV44" s="356">
        <f t="shared" si="29"/>
        <v>0</v>
      </c>
      <c r="AW44" s="1355"/>
      <c r="AY44" s="1423" t="s">
        <v>22741</v>
      </c>
      <c r="AZ44" s="1424" t="s">
        <v>21698</v>
      </c>
      <c r="BA44" s="631" t="s">
        <v>22760</v>
      </c>
      <c r="BB44" s="631" t="s">
        <v>22761</v>
      </c>
      <c r="BC44" s="631" t="s">
        <v>22762</v>
      </c>
      <c r="BD44" s="631" t="s">
        <v>22763</v>
      </c>
      <c r="BE44" s="631" t="s">
        <v>22764</v>
      </c>
      <c r="BF44" s="631" t="s">
        <v>22765</v>
      </c>
      <c r="BG44" s="631" t="s">
        <v>22765</v>
      </c>
      <c r="BH44" s="631" t="s">
        <v>22766</v>
      </c>
      <c r="BI44" s="631" t="s">
        <v>22767</v>
      </c>
      <c r="BJ44" s="631" t="s">
        <v>22768</v>
      </c>
      <c r="BK44" s="631" t="s">
        <v>22769</v>
      </c>
      <c r="BL44" s="631" t="s">
        <v>22770</v>
      </c>
      <c r="BM44" s="631" t="s">
        <v>22771</v>
      </c>
      <c r="BN44" s="631" t="s">
        <v>22772</v>
      </c>
      <c r="BO44" s="631" t="s">
        <v>22773</v>
      </c>
      <c r="BP44" s="631" t="s">
        <v>22773</v>
      </c>
      <c r="BQ44" s="631" t="s">
        <v>22774</v>
      </c>
      <c r="BR44" s="1117" t="s">
        <v>22775</v>
      </c>
    </row>
    <row r="45" spans="2:70" s="1347" customFormat="1" ht="33" customHeight="1" thickBot="1">
      <c r="B45" s="1423" t="s">
        <v>22741</v>
      </c>
      <c r="C45" s="1424" t="s">
        <v>21706</v>
      </c>
      <c r="D45" s="220" t="s">
        <v>813</v>
      </c>
      <c r="E45" s="220">
        <v>3</v>
      </c>
      <c r="F45" s="1490">
        <f>IFERROR(SUM(F43:F44), 0)</f>
        <v>0</v>
      </c>
      <c r="G45" s="1490">
        <f t="shared" ref="G45:M45" si="30">IFERROR(SUM(G43:G44), 0)</f>
        <v>0</v>
      </c>
      <c r="H45" s="1490">
        <f t="shared" si="30"/>
        <v>0</v>
      </c>
      <c r="I45" s="1490">
        <f t="shared" si="30"/>
        <v>0</v>
      </c>
      <c r="J45" s="1490">
        <f t="shared" si="30"/>
        <v>0</v>
      </c>
      <c r="K45" s="1490">
        <f t="shared" si="30"/>
        <v>0</v>
      </c>
      <c r="L45" s="1490">
        <f t="shared" si="30"/>
        <v>0</v>
      </c>
      <c r="M45" s="1490">
        <f t="shared" si="30"/>
        <v>0</v>
      </c>
      <c r="N45" s="1490">
        <f t="shared" si="1"/>
        <v>0</v>
      </c>
      <c r="O45" s="1490">
        <f>IFERROR(SUM(O43:O44), 0)</f>
        <v>0</v>
      </c>
      <c r="P45" s="1490">
        <f t="shared" ref="P45:V45" si="31">IFERROR(SUM(P43:P44), 0)</f>
        <v>0</v>
      </c>
      <c r="Q45" s="1490">
        <f t="shared" si="31"/>
        <v>0</v>
      </c>
      <c r="R45" s="1490">
        <f t="shared" si="31"/>
        <v>0</v>
      </c>
      <c r="S45" s="1490">
        <f t="shared" si="31"/>
        <v>0</v>
      </c>
      <c r="T45" s="1490">
        <f t="shared" si="31"/>
        <v>0</v>
      </c>
      <c r="U45" s="1490">
        <f t="shared" si="31"/>
        <v>0</v>
      </c>
      <c r="V45" s="1490">
        <f t="shared" si="31"/>
        <v>0</v>
      </c>
      <c r="W45" s="1510">
        <f>IFERROR(SUM(O45:V45), 0)</f>
        <v>0</v>
      </c>
      <c r="X45" s="411"/>
      <c r="Y45" s="231" t="s">
        <v>22776</v>
      </c>
      <c r="Z45" s="1311"/>
      <c r="AA45" s="685"/>
      <c r="AB45" s="1311"/>
      <c r="AC45" s="1350"/>
      <c r="AD45" s="355">
        <f t="shared" si="2"/>
        <v>0</v>
      </c>
      <c r="AE45" s="1350"/>
      <c r="AF45" s="211"/>
      <c r="AG45" s="211"/>
      <c r="AH45" s="211"/>
      <c r="AI45" s="211"/>
      <c r="AJ45" s="211"/>
      <c r="AK45" s="211"/>
      <c r="AL45" s="211"/>
      <c r="AM45" s="211"/>
      <c r="AN45" s="1311"/>
      <c r="AW45" s="1355"/>
      <c r="AY45" s="1423" t="s">
        <v>22741</v>
      </c>
      <c r="AZ45" s="1424" t="s">
        <v>21706</v>
      </c>
      <c r="BA45" s="631" t="s">
        <v>22777</v>
      </c>
      <c r="BB45" s="631" t="s">
        <v>22778</v>
      </c>
      <c r="BC45" s="631" t="s">
        <v>22779</v>
      </c>
      <c r="BD45" s="631" t="s">
        <v>22780</v>
      </c>
      <c r="BE45" s="631" t="s">
        <v>22781</v>
      </c>
      <c r="BF45" s="631" t="s">
        <v>22782</v>
      </c>
      <c r="BG45" s="631" t="s">
        <v>22782</v>
      </c>
      <c r="BH45" s="631" t="s">
        <v>22783</v>
      </c>
      <c r="BI45" s="631" t="s">
        <v>22784</v>
      </c>
      <c r="BJ45" s="236" t="s">
        <v>22785</v>
      </c>
      <c r="BK45" s="236" t="s">
        <v>22786</v>
      </c>
      <c r="BL45" s="236" t="s">
        <v>22787</v>
      </c>
      <c r="BM45" s="236" t="s">
        <v>22788</v>
      </c>
      <c r="BN45" s="236" t="s">
        <v>22789</v>
      </c>
      <c r="BO45" s="236" t="s">
        <v>22790</v>
      </c>
      <c r="BP45" s="236" t="s">
        <v>22790</v>
      </c>
      <c r="BQ45" s="236" t="s">
        <v>22791</v>
      </c>
      <c r="BR45" s="240" t="s">
        <v>22792</v>
      </c>
    </row>
    <row r="46" spans="2:70" s="1347" customFormat="1" ht="33" customHeight="1" thickBot="1">
      <c r="B46" s="1423" t="s">
        <v>21802</v>
      </c>
      <c r="C46" s="1424" t="s">
        <v>21690</v>
      </c>
      <c r="D46" s="220" t="s">
        <v>813</v>
      </c>
      <c r="E46" s="220">
        <v>3</v>
      </c>
      <c r="F46" s="1487">
        <v>0</v>
      </c>
      <c r="G46" s="1487">
        <v>0</v>
      </c>
      <c r="H46" s="1487">
        <v>0</v>
      </c>
      <c r="I46" s="1487">
        <v>0</v>
      </c>
      <c r="J46" s="1487">
        <v>0</v>
      </c>
      <c r="K46" s="1487">
        <v>0</v>
      </c>
      <c r="L46" s="1487">
        <v>0</v>
      </c>
      <c r="M46" s="1487">
        <v>0</v>
      </c>
      <c r="N46" s="1490">
        <f t="shared" si="1"/>
        <v>0</v>
      </c>
      <c r="O46" s="1507"/>
      <c r="P46" s="1507"/>
      <c r="Q46" s="1507"/>
      <c r="R46" s="1507"/>
      <c r="S46" s="1507"/>
      <c r="T46" s="1507"/>
      <c r="U46" s="1507"/>
      <c r="V46" s="1507"/>
      <c r="W46" s="1692"/>
      <c r="X46" s="411"/>
      <c r="Y46" s="231" t="s">
        <v>22793</v>
      </c>
      <c r="Z46" s="1311"/>
      <c r="AA46" s="685"/>
      <c r="AB46" s="1311"/>
      <c r="AC46" s="1350"/>
      <c r="AD46" s="355">
        <f t="shared" si="2"/>
        <v>0</v>
      </c>
      <c r="AE46" s="1350"/>
      <c r="AF46" s="356">
        <f t="shared" si="14"/>
        <v>0</v>
      </c>
      <c r="AG46" s="356">
        <f t="shared" si="14"/>
        <v>0</v>
      </c>
      <c r="AH46" s="356">
        <f t="shared" si="14"/>
        <v>0</v>
      </c>
      <c r="AI46" s="356">
        <f t="shared" si="14"/>
        <v>0</v>
      </c>
      <c r="AJ46" s="356">
        <f t="shared" si="14"/>
        <v>0</v>
      </c>
      <c r="AK46" s="356">
        <f t="shared" si="14"/>
        <v>0</v>
      </c>
      <c r="AL46" s="356">
        <f t="shared" si="14"/>
        <v>0</v>
      </c>
      <c r="AM46" s="356">
        <f t="shared" si="14"/>
        <v>0</v>
      </c>
      <c r="AN46" s="1311"/>
      <c r="AO46" s="211"/>
      <c r="AP46" s="211"/>
      <c r="AQ46" s="211"/>
      <c r="AR46" s="211"/>
      <c r="AS46" s="211"/>
      <c r="AT46" s="211"/>
      <c r="AU46" s="211"/>
      <c r="AV46" s="211"/>
      <c r="AW46" s="1355"/>
      <c r="AY46" s="1423" t="s">
        <v>21802</v>
      </c>
      <c r="AZ46" s="1424" t="s">
        <v>21690</v>
      </c>
      <c r="BA46" s="631" t="s">
        <v>22794</v>
      </c>
      <c r="BB46" s="631" t="s">
        <v>22795</v>
      </c>
      <c r="BC46" s="631" t="s">
        <v>22796</v>
      </c>
      <c r="BD46" s="631" t="s">
        <v>22797</v>
      </c>
      <c r="BE46" s="631" t="s">
        <v>22798</v>
      </c>
      <c r="BF46" s="631" t="s">
        <v>22799</v>
      </c>
      <c r="BG46" s="631" t="s">
        <v>22799</v>
      </c>
      <c r="BH46" s="631" t="s">
        <v>22800</v>
      </c>
      <c r="BI46" s="631" t="s">
        <v>22801</v>
      </c>
      <c r="BJ46" s="420"/>
      <c r="BK46" s="420"/>
      <c r="BL46" s="420"/>
      <c r="BM46" s="420"/>
      <c r="BN46" s="420"/>
      <c r="BO46" s="420"/>
      <c r="BP46" s="420"/>
      <c r="BQ46" s="420"/>
      <c r="BR46" s="496"/>
    </row>
    <row r="47" spans="2:70" s="1347" customFormat="1" ht="33" customHeight="1" thickBot="1">
      <c r="B47" s="1423" t="s">
        <v>21802</v>
      </c>
      <c r="C47" s="1424" t="s">
        <v>21698</v>
      </c>
      <c r="D47" s="220" t="s">
        <v>813</v>
      </c>
      <c r="E47" s="220">
        <v>3</v>
      </c>
      <c r="F47" s="1487">
        <v>0.627</v>
      </c>
      <c r="G47" s="1487">
        <v>0.109</v>
      </c>
      <c r="H47" s="1487">
        <v>1.7999999999999999E-2</v>
      </c>
      <c r="I47" s="1487">
        <v>0.85499999999999998</v>
      </c>
      <c r="J47" s="1487">
        <v>0</v>
      </c>
      <c r="K47" s="1487">
        <v>0</v>
      </c>
      <c r="L47" s="1487">
        <v>0</v>
      </c>
      <c r="M47" s="1487">
        <v>0</v>
      </c>
      <c r="N47" s="1490">
        <f t="shared" si="1"/>
        <v>1.609</v>
      </c>
      <c r="O47" s="1507"/>
      <c r="P47" s="1507"/>
      <c r="Q47" s="1507"/>
      <c r="R47" s="1507"/>
      <c r="S47" s="1507"/>
      <c r="T47" s="1507"/>
      <c r="U47" s="1507"/>
      <c r="V47" s="1507"/>
      <c r="W47" s="1692"/>
      <c r="X47" s="411"/>
      <c r="Y47" s="231" t="s">
        <v>22802</v>
      </c>
      <c r="Z47" s="1311"/>
      <c r="AA47" s="685"/>
      <c r="AB47" s="1311"/>
      <c r="AC47" s="1350"/>
      <c r="AD47" s="355">
        <f t="shared" si="2"/>
        <v>0</v>
      </c>
      <c r="AE47" s="1350"/>
      <c r="AF47" s="356">
        <f t="shared" si="14"/>
        <v>0</v>
      </c>
      <c r="AG47" s="356">
        <f t="shared" si="14"/>
        <v>0</v>
      </c>
      <c r="AH47" s="356">
        <f t="shared" si="14"/>
        <v>0</v>
      </c>
      <c r="AI47" s="356">
        <f t="shared" si="14"/>
        <v>0</v>
      </c>
      <c r="AJ47" s="356">
        <f t="shared" si="14"/>
        <v>0</v>
      </c>
      <c r="AK47" s="356">
        <f t="shared" si="14"/>
        <v>0</v>
      </c>
      <c r="AL47" s="356">
        <f t="shared" si="14"/>
        <v>0</v>
      </c>
      <c r="AM47" s="356">
        <f t="shared" si="14"/>
        <v>0</v>
      </c>
      <c r="AN47" s="1311"/>
      <c r="AO47" s="211"/>
      <c r="AP47" s="211"/>
      <c r="AQ47" s="211"/>
      <c r="AR47" s="211"/>
      <c r="AS47" s="211"/>
      <c r="AT47" s="211"/>
      <c r="AU47" s="211"/>
      <c r="AV47" s="211"/>
      <c r="AW47" s="1355"/>
      <c r="AY47" s="1423" t="s">
        <v>21802</v>
      </c>
      <c r="AZ47" s="1424" t="s">
        <v>21698</v>
      </c>
      <c r="BA47" s="631" t="s">
        <v>22803</v>
      </c>
      <c r="BB47" s="631" t="s">
        <v>22804</v>
      </c>
      <c r="BC47" s="631" t="s">
        <v>22805</v>
      </c>
      <c r="BD47" s="631" t="s">
        <v>22806</v>
      </c>
      <c r="BE47" s="631" t="s">
        <v>22807</v>
      </c>
      <c r="BF47" s="631" t="s">
        <v>22808</v>
      </c>
      <c r="BG47" s="631" t="s">
        <v>22808</v>
      </c>
      <c r="BH47" s="631" t="s">
        <v>22809</v>
      </c>
      <c r="BI47" s="631" t="s">
        <v>22810</v>
      </c>
      <c r="BJ47" s="420"/>
      <c r="BK47" s="420"/>
      <c r="BL47" s="420"/>
      <c r="BM47" s="420"/>
      <c r="BN47" s="420"/>
      <c r="BO47" s="420"/>
      <c r="BP47" s="420"/>
      <c r="BQ47" s="420"/>
      <c r="BR47" s="496"/>
    </row>
    <row r="48" spans="2:70" s="1347" customFormat="1" ht="33" customHeight="1">
      <c r="B48" s="1423" t="s">
        <v>21802</v>
      </c>
      <c r="C48" s="1424" t="s">
        <v>21706</v>
      </c>
      <c r="D48" s="220" t="s">
        <v>813</v>
      </c>
      <c r="E48" s="220">
        <v>3</v>
      </c>
      <c r="F48" s="1490">
        <f>IFERROR(SUM(F46:F47), 0)</f>
        <v>0.627</v>
      </c>
      <c r="G48" s="1490">
        <f t="shared" ref="G48:M48" si="32">IFERROR(SUM(G46:G47), 0)</f>
        <v>0.109</v>
      </c>
      <c r="H48" s="1490">
        <f t="shared" si="32"/>
        <v>1.7999999999999999E-2</v>
      </c>
      <c r="I48" s="1490">
        <f t="shared" si="32"/>
        <v>0.85499999999999998</v>
      </c>
      <c r="J48" s="1490">
        <f t="shared" si="32"/>
        <v>0</v>
      </c>
      <c r="K48" s="1490">
        <f t="shared" si="32"/>
        <v>0</v>
      </c>
      <c r="L48" s="1490">
        <f t="shared" si="32"/>
        <v>0</v>
      </c>
      <c r="M48" s="1490">
        <f t="shared" si="32"/>
        <v>0</v>
      </c>
      <c r="N48" s="1490">
        <f t="shared" si="1"/>
        <v>1.609</v>
      </c>
      <c r="O48" s="1507"/>
      <c r="P48" s="1507"/>
      <c r="Q48" s="1507"/>
      <c r="R48" s="1507"/>
      <c r="S48" s="1507"/>
      <c r="T48" s="1507"/>
      <c r="U48" s="1507"/>
      <c r="V48" s="1507"/>
      <c r="W48" s="1692"/>
      <c r="X48" s="411"/>
      <c r="Y48" s="231" t="s">
        <v>22811</v>
      </c>
      <c r="Z48" s="1311"/>
      <c r="AA48" s="685"/>
      <c r="AB48" s="1311"/>
      <c r="AC48" s="1350"/>
      <c r="AD48" s="355">
        <f t="shared" si="2"/>
        <v>0</v>
      </c>
      <c r="AE48" s="1350"/>
      <c r="AF48" s="211"/>
      <c r="AG48" s="211"/>
      <c r="AH48" s="211"/>
      <c r="AI48" s="211"/>
      <c r="AJ48" s="211"/>
      <c r="AK48" s="211"/>
      <c r="AL48" s="211"/>
      <c r="AM48" s="211"/>
      <c r="AN48" s="1311"/>
      <c r="AW48" s="1355"/>
      <c r="AY48" s="1423" t="s">
        <v>21802</v>
      </c>
      <c r="AZ48" s="1424" t="s">
        <v>21706</v>
      </c>
      <c r="BA48" s="631" t="s">
        <v>22812</v>
      </c>
      <c r="BB48" s="631" t="s">
        <v>22813</v>
      </c>
      <c r="BC48" s="631" t="s">
        <v>22814</v>
      </c>
      <c r="BD48" s="631" t="s">
        <v>22815</v>
      </c>
      <c r="BE48" s="631" t="s">
        <v>22816</v>
      </c>
      <c r="BF48" s="631" t="s">
        <v>22817</v>
      </c>
      <c r="BG48" s="631" t="s">
        <v>22817</v>
      </c>
      <c r="BH48" s="631" t="s">
        <v>22818</v>
      </c>
      <c r="BI48" s="631" t="s">
        <v>22819</v>
      </c>
      <c r="BJ48" s="420"/>
      <c r="BK48" s="420"/>
      <c r="BL48" s="420"/>
      <c r="BM48" s="420"/>
      <c r="BN48" s="420"/>
      <c r="BO48" s="420"/>
      <c r="BP48" s="420"/>
      <c r="BQ48" s="420"/>
      <c r="BR48" s="496"/>
    </row>
    <row r="49" spans="2:70" s="1347" customFormat="1" ht="33" customHeight="1" thickBot="1">
      <c r="B49" s="1431" t="s">
        <v>21824</v>
      </c>
      <c r="C49" s="1432" t="s">
        <v>21706</v>
      </c>
      <c r="D49" s="227" t="s">
        <v>813</v>
      </c>
      <c r="E49" s="227">
        <v>3</v>
      </c>
      <c r="F49" s="1492">
        <f>IFERROR(SUM(F12,F15,F18,F21,F24,F27,F30,F33,F36,F39,F42,F45,F48), 0)</f>
        <v>5.2479999999999993</v>
      </c>
      <c r="G49" s="1492">
        <f>IFERROR(SUM(G12,G15,G18,G21,G24,G27,G30,G33,G36,G39,G42,G45,G48), 0)</f>
        <v>0.32900000000000001</v>
      </c>
      <c r="H49" s="1492">
        <f t="shared" ref="H49:L49" si="33">IFERROR(SUM(H12,H15,H18,H21,H24,H27,H30,H33,H36,H39,H42,H45,H48), 0)</f>
        <v>1.7999999999999999E-2</v>
      </c>
      <c r="I49" s="1492">
        <f t="shared" si="33"/>
        <v>25.153000000000002</v>
      </c>
      <c r="J49" s="1492">
        <f t="shared" si="33"/>
        <v>0</v>
      </c>
      <c r="K49" s="1492">
        <f t="shared" si="33"/>
        <v>0</v>
      </c>
      <c r="L49" s="1492">
        <f t="shared" si="33"/>
        <v>0</v>
      </c>
      <c r="M49" s="1492">
        <f>IFERROR(SUM(M12,M15,M18,M21,M24,M27,M30,M33,M36,M39,M42,M45,M48), 0)</f>
        <v>0</v>
      </c>
      <c r="N49" s="1492">
        <f>IFERROR(SUM(F49:M49), 0)</f>
        <v>30.748000000000001</v>
      </c>
      <c r="O49" s="1513"/>
      <c r="P49" s="1513"/>
      <c r="Q49" s="1513"/>
      <c r="R49" s="1513"/>
      <c r="S49" s="1513"/>
      <c r="T49" s="1513"/>
      <c r="U49" s="1513"/>
      <c r="V49" s="1513"/>
      <c r="W49" s="1693"/>
      <c r="X49" s="411"/>
      <c r="Y49" s="232" t="s">
        <v>22820</v>
      </c>
      <c r="Z49" s="1311"/>
      <c r="AA49" s="686"/>
      <c r="AB49" s="1311"/>
      <c r="AC49" s="1350"/>
      <c r="AD49" s="355">
        <f t="shared" ref="AD49:AD72" si="34">IF( SUM( AF49:AM49 ) = 0, 0, $AF$9 )</f>
        <v>0</v>
      </c>
      <c r="AE49" s="1350"/>
      <c r="AF49" s="211"/>
      <c r="AG49" s="211"/>
      <c r="AH49" s="211"/>
      <c r="AI49" s="211"/>
      <c r="AJ49" s="211"/>
      <c r="AK49" s="211"/>
      <c r="AL49" s="211"/>
      <c r="AM49" s="211"/>
      <c r="AN49" s="1311"/>
      <c r="AW49" s="1355"/>
      <c r="AY49" s="1431" t="s">
        <v>21824</v>
      </c>
      <c r="AZ49" s="1432" t="s">
        <v>21706</v>
      </c>
      <c r="BA49" s="657" t="s">
        <v>22821</v>
      </c>
      <c r="BB49" s="657" t="s">
        <v>22822</v>
      </c>
      <c r="BC49" s="657" t="s">
        <v>22823</v>
      </c>
      <c r="BD49" s="657" t="s">
        <v>22824</v>
      </c>
      <c r="BE49" s="657" t="s">
        <v>22825</v>
      </c>
      <c r="BF49" s="657" t="s">
        <v>22826</v>
      </c>
      <c r="BG49" s="657" t="s">
        <v>22826</v>
      </c>
      <c r="BH49" s="657" t="s">
        <v>22827</v>
      </c>
      <c r="BI49" s="657" t="s">
        <v>22828</v>
      </c>
      <c r="BJ49" s="425"/>
      <c r="BK49" s="425"/>
      <c r="BL49" s="425"/>
      <c r="BM49" s="425"/>
      <c r="BN49" s="425"/>
      <c r="BO49" s="425"/>
      <c r="BP49" s="425"/>
      <c r="BQ49" s="425"/>
      <c r="BR49" s="495"/>
    </row>
    <row r="50" spans="2:70" s="1347" customFormat="1" ht="15" customHeight="1" thickBot="1">
      <c r="B50" s="1342"/>
      <c r="C50" s="1311"/>
      <c r="D50" s="1311"/>
      <c r="E50" s="1311"/>
      <c r="F50" s="1567"/>
      <c r="G50" s="1567"/>
      <c r="H50" s="1567"/>
      <c r="I50" s="1567"/>
      <c r="J50" s="1567"/>
      <c r="K50" s="1567"/>
      <c r="L50" s="1567"/>
      <c r="M50" s="1567"/>
      <c r="N50" s="1567"/>
      <c r="O50" s="1567"/>
      <c r="P50" s="1567"/>
      <c r="Q50" s="1567"/>
      <c r="R50" s="1567"/>
      <c r="S50" s="1567"/>
      <c r="T50" s="1567"/>
      <c r="U50" s="1567"/>
      <c r="V50" s="1567"/>
      <c r="W50" s="1567"/>
      <c r="X50" s="1311"/>
      <c r="Y50" s="1311"/>
      <c r="Z50" s="1311"/>
      <c r="AA50" s="77"/>
      <c r="AB50" s="1311"/>
      <c r="AC50" s="1350"/>
      <c r="AD50" s="355">
        <f t="shared" si="34"/>
        <v>0</v>
      </c>
      <c r="AE50" s="1350"/>
      <c r="AF50" s="211"/>
      <c r="AG50" s="211"/>
      <c r="AH50" s="211"/>
      <c r="AI50" s="211"/>
      <c r="AJ50" s="211"/>
      <c r="AK50" s="211"/>
      <c r="AL50" s="211"/>
      <c r="AM50" s="211"/>
      <c r="AN50" s="1311"/>
      <c r="AW50" s="1355"/>
      <c r="AY50" s="1311"/>
      <c r="AZ50" s="1311"/>
      <c r="BA50" s="1311"/>
      <c r="BB50" s="1311"/>
      <c r="BC50" s="1311"/>
      <c r="BD50" s="1311"/>
      <c r="BE50" s="1311"/>
      <c r="BF50" s="1311"/>
      <c r="BG50" s="1311"/>
      <c r="BH50" s="1311"/>
      <c r="BI50" s="1311"/>
      <c r="BJ50" s="1311"/>
      <c r="BK50" s="1311"/>
      <c r="BL50" s="1311"/>
      <c r="BM50" s="1311"/>
      <c r="BN50" s="1311"/>
      <c r="BO50" s="1311"/>
      <c r="BP50" s="1311"/>
      <c r="BQ50" s="1311"/>
      <c r="BR50" s="1311"/>
    </row>
    <row r="51" spans="2:70" s="1347" customFormat="1" ht="21" customHeight="1" thickBot="1">
      <c r="B51" s="233" t="s">
        <v>22026</v>
      </c>
      <c r="C51" s="1311"/>
      <c r="D51" s="1311"/>
      <c r="E51" s="1311"/>
      <c r="F51" s="1567"/>
      <c r="G51" s="1567"/>
      <c r="H51" s="1567"/>
      <c r="I51" s="1567"/>
      <c r="J51" s="1567"/>
      <c r="K51" s="1567"/>
      <c r="L51" s="1567"/>
      <c r="M51" s="1567"/>
      <c r="N51" s="1567"/>
      <c r="O51" s="1567"/>
      <c r="P51" s="1567"/>
      <c r="Q51" s="1567"/>
      <c r="R51" s="1567"/>
      <c r="S51" s="1567"/>
      <c r="T51" s="1567"/>
      <c r="U51" s="1567"/>
      <c r="V51" s="1567"/>
      <c r="W51" s="1567"/>
      <c r="X51" s="1311"/>
      <c r="Y51" s="1311"/>
      <c r="Z51" s="1311"/>
      <c r="AA51" s="77"/>
      <c r="AB51" s="1311"/>
      <c r="AC51" s="1350"/>
      <c r="AD51" s="355">
        <f t="shared" si="34"/>
        <v>0</v>
      </c>
      <c r="AE51" s="1350"/>
      <c r="AF51" s="211"/>
      <c r="AG51" s="211"/>
      <c r="AH51" s="211"/>
      <c r="AI51" s="211"/>
      <c r="AJ51" s="211"/>
      <c r="AK51" s="211"/>
      <c r="AL51" s="211"/>
      <c r="AM51" s="211"/>
      <c r="AN51" s="1311"/>
      <c r="AW51" s="1355"/>
      <c r="AY51" s="223" t="s">
        <v>22026</v>
      </c>
      <c r="AZ51" s="1311"/>
      <c r="BA51" s="1311"/>
      <c r="BB51" s="1311"/>
      <c r="BC51" s="1311"/>
      <c r="BD51" s="1311"/>
      <c r="BE51" s="1311"/>
      <c r="BF51" s="1311"/>
      <c r="BG51" s="1311"/>
      <c r="BH51" s="1311"/>
      <c r="BI51" s="1311"/>
      <c r="BJ51" s="1311"/>
      <c r="BK51" s="1311"/>
      <c r="BL51" s="1311"/>
      <c r="BM51" s="1311"/>
      <c r="BN51" s="1311"/>
      <c r="BO51" s="1311"/>
      <c r="BP51" s="1311"/>
      <c r="BQ51" s="1311"/>
      <c r="BR51" s="1311"/>
    </row>
    <row r="52" spans="2:70" ht="33" customHeight="1" thickBot="1">
      <c r="B52" s="237" t="s">
        <v>22829</v>
      </c>
      <c r="C52" s="514" t="s">
        <v>21690</v>
      </c>
      <c r="D52" s="224" t="s">
        <v>813</v>
      </c>
      <c r="E52" s="224">
        <v>3</v>
      </c>
      <c r="F52" s="1487">
        <v>0</v>
      </c>
      <c r="G52" s="1487">
        <v>0</v>
      </c>
      <c r="H52" s="1487">
        <v>0</v>
      </c>
      <c r="I52" s="1487">
        <v>20.867999999999999</v>
      </c>
      <c r="J52" s="1487">
        <v>0</v>
      </c>
      <c r="K52" s="1487">
        <v>0</v>
      </c>
      <c r="L52" s="1487">
        <v>0</v>
      </c>
      <c r="M52" s="1487">
        <v>0</v>
      </c>
      <c r="N52" s="1488">
        <f>IFERROR(SUM(F52:M52), 0)</f>
        <v>20.867999999999999</v>
      </c>
      <c r="O52" s="1487">
        <v>0</v>
      </c>
      <c r="P52" s="1487">
        <v>0</v>
      </c>
      <c r="Q52" s="1487">
        <v>0</v>
      </c>
      <c r="R52" s="1487">
        <v>0.628</v>
      </c>
      <c r="S52" s="1487">
        <v>0</v>
      </c>
      <c r="T52" s="1487">
        <v>0</v>
      </c>
      <c r="U52" s="1487">
        <v>0</v>
      </c>
      <c r="V52" s="1487">
        <v>0</v>
      </c>
      <c r="W52" s="1505">
        <f t="shared" ref="W52:W59" si="35">IFERROR(SUM(O52:V52), 0)</f>
        <v>0.628</v>
      </c>
      <c r="X52" s="701"/>
      <c r="Y52" s="230" t="s">
        <v>22830</v>
      </c>
      <c r="AA52" s="685"/>
      <c r="AC52" s="1350"/>
      <c r="AD52" s="355">
        <f>IF( SUM( AF52:AV52 ) = 0, 0, $AF$9 )</f>
        <v>0</v>
      </c>
      <c r="AE52" s="1350"/>
      <c r="AF52" s="356">
        <f t="shared" ref="AF52:AM53" si="36" xml:space="preserve"> IF( ISNUMBER(F52), 0, 1 )</f>
        <v>0</v>
      </c>
      <c r="AG52" s="356">
        <f t="shared" si="36"/>
        <v>0</v>
      </c>
      <c r="AH52" s="356">
        <f t="shared" si="36"/>
        <v>0</v>
      </c>
      <c r="AI52" s="356">
        <f t="shared" si="36"/>
        <v>0</v>
      </c>
      <c r="AJ52" s="356">
        <f t="shared" si="36"/>
        <v>0</v>
      </c>
      <c r="AK52" s="356">
        <f t="shared" si="36"/>
        <v>0</v>
      </c>
      <c r="AL52" s="356">
        <f t="shared" si="36"/>
        <v>0</v>
      </c>
      <c r="AM52" s="356">
        <f t="shared" si="36"/>
        <v>0</v>
      </c>
      <c r="AO52" s="356">
        <f t="shared" ref="AO52:AV53" si="37" xml:space="preserve"> IF( ISNUMBER(O52), 0, 1 )</f>
        <v>0</v>
      </c>
      <c r="AP52" s="356">
        <f t="shared" si="37"/>
        <v>0</v>
      </c>
      <c r="AQ52" s="356">
        <f t="shared" si="37"/>
        <v>0</v>
      </c>
      <c r="AR52" s="356">
        <f t="shared" si="37"/>
        <v>0</v>
      </c>
      <c r="AS52" s="356">
        <f t="shared" si="37"/>
        <v>0</v>
      </c>
      <c r="AT52" s="356">
        <f t="shared" si="37"/>
        <v>0</v>
      </c>
      <c r="AU52" s="356">
        <f t="shared" si="37"/>
        <v>0</v>
      </c>
      <c r="AV52" s="356">
        <f t="shared" si="37"/>
        <v>0</v>
      </c>
      <c r="AW52" s="1355"/>
      <c r="AY52" s="237" t="s">
        <v>22829</v>
      </c>
      <c r="AZ52" s="514" t="s">
        <v>21690</v>
      </c>
      <c r="BA52" s="644" t="s">
        <v>22831</v>
      </c>
      <c r="BB52" s="644" t="s">
        <v>22832</v>
      </c>
      <c r="BC52" s="644" t="s">
        <v>22833</v>
      </c>
      <c r="BD52" s="644" t="s">
        <v>22834</v>
      </c>
      <c r="BE52" s="644" t="s">
        <v>22835</v>
      </c>
      <c r="BF52" s="644" t="s">
        <v>22836</v>
      </c>
      <c r="BG52" s="644" t="s">
        <v>22836</v>
      </c>
      <c r="BH52" s="644" t="s">
        <v>22837</v>
      </c>
      <c r="BI52" s="644" t="s">
        <v>22838</v>
      </c>
      <c r="BJ52" s="644" t="s">
        <v>22839</v>
      </c>
      <c r="BK52" s="644" t="s">
        <v>22840</v>
      </c>
      <c r="BL52" s="644" t="s">
        <v>22841</v>
      </c>
      <c r="BM52" s="644" t="s">
        <v>22842</v>
      </c>
      <c r="BN52" s="644" t="s">
        <v>22843</v>
      </c>
      <c r="BO52" s="644" t="s">
        <v>22844</v>
      </c>
      <c r="BP52" s="644" t="s">
        <v>22844</v>
      </c>
      <c r="BQ52" s="644" t="s">
        <v>22845</v>
      </c>
      <c r="BR52" s="1116" t="s">
        <v>22846</v>
      </c>
    </row>
    <row r="53" spans="2:70" ht="33" customHeight="1" thickBot="1">
      <c r="B53" s="1423" t="s">
        <v>22829</v>
      </c>
      <c r="C53" s="1424" t="s">
        <v>21698</v>
      </c>
      <c r="D53" s="220" t="s">
        <v>813</v>
      </c>
      <c r="E53" s="220">
        <v>3</v>
      </c>
      <c r="F53" s="1487">
        <v>0</v>
      </c>
      <c r="G53" s="1487">
        <v>0</v>
      </c>
      <c r="H53" s="1487">
        <v>0</v>
      </c>
      <c r="I53" s="1487">
        <v>0.78300000000000003</v>
      </c>
      <c r="J53" s="1487">
        <v>0</v>
      </c>
      <c r="K53" s="1487">
        <v>0</v>
      </c>
      <c r="L53" s="1487">
        <v>0</v>
      </c>
      <c r="M53" s="1487">
        <v>0</v>
      </c>
      <c r="N53" s="1490">
        <f t="shared" ref="N53:N89" si="38">IFERROR(SUM(F53:M53), 0)</f>
        <v>0.78300000000000003</v>
      </c>
      <c r="O53" s="1487">
        <v>0</v>
      </c>
      <c r="P53" s="1487">
        <v>0</v>
      </c>
      <c r="Q53" s="1487">
        <v>0</v>
      </c>
      <c r="R53" s="1487">
        <v>0</v>
      </c>
      <c r="S53" s="1487">
        <v>0</v>
      </c>
      <c r="T53" s="1487">
        <v>0</v>
      </c>
      <c r="U53" s="1487">
        <v>0</v>
      </c>
      <c r="V53" s="1487">
        <v>0</v>
      </c>
      <c r="W53" s="1510">
        <f t="shared" si="35"/>
        <v>0</v>
      </c>
      <c r="X53" s="701"/>
      <c r="Y53" s="231" t="s">
        <v>22847</v>
      </c>
      <c r="AA53" s="685"/>
      <c r="AC53" s="1350"/>
      <c r="AD53" s="355">
        <f>IF( SUM( AF53:AV53 ) = 0, 0, $AF$9 )</f>
        <v>0</v>
      </c>
      <c r="AE53" s="1350"/>
      <c r="AF53" s="356">
        <f t="shared" si="36"/>
        <v>0</v>
      </c>
      <c r="AG53" s="356">
        <f t="shared" si="36"/>
        <v>0</v>
      </c>
      <c r="AH53" s="356">
        <f t="shared" si="36"/>
        <v>0</v>
      </c>
      <c r="AI53" s="356">
        <f t="shared" si="36"/>
        <v>0</v>
      </c>
      <c r="AJ53" s="356">
        <f t="shared" si="36"/>
        <v>0</v>
      </c>
      <c r="AK53" s="356">
        <f t="shared" si="36"/>
        <v>0</v>
      </c>
      <c r="AL53" s="356">
        <f t="shared" si="36"/>
        <v>0</v>
      </c>
      <c r="AM53" s="356">
        <f t="shared" si="36"/>
        <v>0</v>
      </c>
      <c r="AO53" s="356">
        <f t="shared" si="37"/>
        <v>0</v>
      </c>
      <c r="AP53" s="356">
        <f t="shared" si="37"/>
        <v>0</v>
      </c>
      <c r="AQ53" s="356">
        <f t="shared" si="37"/>
        <v>0</v>
      </c>
      <c r="AR53" s="356">
        <f t="shared" si="37"/>
        <v>0</v>
      </c>
      <c r="AS53" s="356">
        <f t="shared" si="37"/>
        <v>0</v>
      </c>
      <c r="AT53" s="356">
        <f t="shared" si="37"/>
        <v>0</v>
      </c>
      <c r="AU53" s="356">
        <f t="shared" si="37"/>
        <v>0</v>
      </c>
      <c r="AV53" s="356">
        <f t="shared" si="37"/>
        <v>0</v>
      </c>
      <c r="AW53" s="1355"/>
      <c r="AY53" s="1423" t="s">
        <v>22829</v>
      </c>
      <c r="AZ53" s="1424" t="s">
        <v>21698</v>
      </c>
      <c r="BA53" s="631" t="s">
        <v>22848</v>
      </c>
      <c r="BB53" s="631" t="s">
        <v>22849</v>
      </c>
      <c r="BC53" s="631" t="s">
        <v>22850</v>
      </c>
      <c r="BD53" s="631" t="s">
        <v>22851</v>
      </c>
      <c r="BE53" s="631" t="s">
        <v>22852</v>
      </c>
      <c r="BF53" s="631" t="s">
        <v>22853</v>
      </c>
      <c r="BG53" s="631" t="s">
        <v>22853</v>
      </c>
      <c r="BH53" s="631" t="s">
        <v>22854</v>
      </c>
      <c r="BI53" s="631" t="s">
        <v>22855</v>
      </c>
      <c r="BJ53" s="631" t="s">
        <v>22856</v>
      </c>
      <c r="BK53" s="631" t="s">
        <v>22857</v>
      </c>
      <c r="BL53" s="631" t="s">
        <v>22858</v>
      </c>
      <c r="BM53" s="631" t="s">
        <v>22859</v>
      </c>
      <c r="BN53" s="631" t="s">
        <v>22860</v>
      </c>
      <c r="BO53" s="631" t="s">
        <v>22861</v>
      </c>
      <c r="BP53" s="631" t="s">
        <v>22861</v>
      </c>
      <c r="BQ53" s="631" t="s">
        <v>22862</v>
      </c>
      <c r="BR53" s="1117" t="s">
        <v>22863</v>
      </c>
    </row>
    <row r="54" spans="2:70" ht="33" customHeight="1" thickBot="1">
      <c r="B54" s="1423" t="s">
        <v>22829</v>
      </c>
      <c r="C54" s="1424" t="s">
        <v>21706</v>
      </c>
      <c r="D54" s="220" t="s">
        <v>813</v>
      </c>
      <c r="E54" s="220">
        <v>3</v>
      </c>
      <c r="F54" s="1490">
        <f>IFERROR(SUM(F52:F53), 0)</f>
        <v>0</v>
      </c>
      <c r="G54" s="1490">
        <f t="shared" ref="G54:M54" si="39">IFERROR(SUM(G52:G53), 0)</f>
        <v>0</v>
      </c>
      <c r="H54" s="1490">
        <f t="shared" si="39"/>
        <v>0</v>
      </c>
      <c r="I54" s="1490">
        <f t="shared" si="39"/>
        <v>21.651</v>
      </c>
      <c r="J54" s="1490">
        <f t="shared" si="39"/>
        <v>0</v>
      </c>
      <c r="K54" s="1490">
        <f t="shared" si="39"/>
        <v>0</v>
      </c>
      <c r="L54" s="1490">
        <f t="shared" si="39"/>
        <v>0</v>
      </c>
      <c r="M54" s="1490">
        <f t="shared" si="39"/>
        <v>0</v>
      </c>
      <c r="N54" s="1490">
        <f>IFERROR(SUM(F54:M54), 0)</f>
        <v>21.651</v>
      </c>
      <c r="O54" s="1490">
        <f>IFERROR(SUM(O52:O53), 0)</f>
        <v>0</v>
      </c>
      <c r="P54" s="1490">
        <f t="shared" ref="P54:V54" si="40">IFERROR(SUM(P52:P53), 0)</f>
        <v>0</v>
      </c>
      <c r="Q54" s="1490">
        <f t="shared" si="40"/>
        <v>0</v>
      </c>
      <c r="R54" s="1490">
        <f t="shared" si="40"/>
        <v>0.628</v>
      </c>
      <c r="S54" s="1490">
        <f t="shared" si="40"/>
        <v>0</v>
      </c>
      <c r="T54" s="1490">
        <f t="shared" si="40"/>
        <v>0</v>
      </c>
      <c r="U54" s="1490">
        <f t="shared" si="40"/>
        <v>0</v>
      </c>
      <c r="V54" s="1490">
        <f t="shared" si="40"/>
        <v>0</v>
      </c>
      <c r="W54" s="1510">
        <f t="shared" si="35"/>
        <v>0.628</v>
      </c>
      <c r="X54" s="411"/>
      <c r="Y54" s="231" t="s">
        <v>22864</v>
      </c>
      <c r="AA54" s="685"/>
      <c r="AC54" s="1350"/>
      <c r="AD54" s="355">
        <f t="shared" si="34"/>
        <v>0</v>
      </c>
      <c r="AE54" s="1350"/>
      <c r="AF54" s="211"/>
      <c r="AG54" s="211"/>
      <c r="AH54" s="211"/>
      <c r="AI54" s="211"/>
      <c r="AJ54" s="211"/>
      <c r="AK54" s="211"/>
      <c r="AL54" s="211"/>
      <c r="AM54" s="211"/>
      <c r="AW54" s="1355"/>
      <c r="AY54" s="1423" t="s">
        <v>22829</v>
      </c>
      <c r="AZ54" s="1424" t="s">
        <v>21706</v>
      </c>
      <c r="BA54" s="631" t="s">
        <v>22865</v>
      </c>
      <c r="BB54" s="631" t="s">
        <v>22866</v>
      </c>
      <c r="BC54" s="631" t="s">
        <v>22867</v>
      </c>
      <c r="BD54" s="631" t="s">
        <v>22868</v>
      </c>
      <c r="BE54" s="631" t="s">
        <v>22869</v>
      </c>
      <c r="BF54" s="631" t="s">
        <v>22870</v>
      </c>
      <c r="BG54" s="631" t="s">
        <v>22870</v>
      </c>
      <c r="BH54" s="631" t="s">
        <v>22871</v>
      </c>
      <c r="BI54" s="631" t="s">
        <v>22872</v>
      </c>
      <c r="BJ54" s="631" t="s">
        <v>22873</v>
      </c>
      <c r="BK54" s="631" t="s">
        <v>22874</v>
      </c>
      <c r="BL54" s="631" t="s">
        <v>22875</v>
      </c>
      <c r="BM54" s="631" t="s">
        <v>22876</v>
      </c>
      <c r="BN54" s="631" t="s">
        <v>22877</v>
      </c>
      <c r="BO54" s="631" t="s">
        <v>22878</v>
      </c>
      <c r="BP54" s="631" t="s">
        <v>22878</v>
      </c>
      <c r="BQ54" s="631" t="s">
        <v>22879</v>
      </c>
      <c r="BR54" s="1117" t="s">
        <v>22880</v>
      </c>
    </row>
    <row r="55" spans="2:70" ht="33" customHeight="1" thickBot="1">
      <c r="B55" s="1423" t="s">
        <v>22881</v>
      </c>
      <c r="C55" s="1424" t="s">
        <v>21690</v>
      </c>
      <c r="D55" s="220" t="s">
        <v>813</v>
      </c>
      <c r="E55" s="220">
        <v>3</v>
      </c>
      <c r="F55" s="1487">
        <v>1.859</v>
      </c>
      <c r="G55" s="1487">
        <v>0.61599999999999999</v>
      </c>
      <c r="H55" s="1487">
        <v>0</v>
      </c>
      <c r="I55" s="1487">
        <v>0</v>
      </c>
      <c r="J55" s="1487">
        <v>0</v>
      </c>
      <c r="K55" s="1487">
        <v>0</v>
      </c>
      <c r="L55" s="1487">
        <v>0</v>
      </c>
      <c r="M55" s="1487">
        <v>0</v>
      </c>
      <c r="N55" s="1490">
        <f t="shared" si="38"/>
        <v>2.4750000000000001</v>
      </c>
      <c r="O55" s="1487">
        <v>0</v>
      </c>
      <c r="P55" s="1487">
        <v>0</v>
      </c>
      <c r="Q55" s="1487">
        <v>0</v>
      </c>
      <c r="R55" s="1487">
        <v>0</v>
      </c>
      <c r="S55" s="1487">
        <v>0</v>
      </c>
      <c r="T55" s="1487">
        <v>0</v>
      </c>
      <c r="U55" s="1487">
        <v>0</v>
      </c>
      <c r="V55" s="1487">
        <v>0</v>
      </c>
      <c r="W55" s="1510">
        <f t="shared" si="35"/>
        <v>0</v>
      </c>
      <c r="X55" s="411"/>
      <c r="Y55" s="231" t="s">
        <v>22882</v>
      </c>
      <c r="AA55" s="685"/>
      <c r="AC55" s="1350"/>
      <c r="AD55" s="355">
        <f>IF( SUM( AF55:AV55 ) = 0, 0, $AF$9 )</f>
        <v>0</v>
      </c>
      <c r="AE55" s="1350"/>
      <c r="AF55" s="356">
        <f t="shared" ref="AF55:AM56" si="41" xml:space="preserve"> IF( ISNUMBER(F55), 0, 1 )</f>
        <v>0</v>
      </c>
      <c r="AG55" s="356">
        <f t="shared" si="41"/>
        <v>0</v>
      </c>
      <c r="AH55" s="356">
        <f t="shared" si="41"/>
        <v>0</v>
      </c>
      <c r="AI55" s="356">
        <f t="shared" si="41"/>
        <v>0</v>
      </c>
      <c r="AJ55" s="356">
        <f t="shared" si="41"/>
        <v>0</v>
      </c>
      <c r="AK55" s="356">
        <f t="shared" si="41"/>
        <v>0</v>
      </c>
      <c r="AL55" s="356">
        <f t="shared" si="41"/>
        <v>0</v>
      </c>
      <c r="AM55" s="356">
        <f t="shared" si="41"/>
        <v>0</v>
      </c>
      <c r="AO55" s="356">
        <f t="shared" ref="AO55:AV56" si="42" xml:space="preserve"> IF( ISNUMBER(O55), 0, 1 )</f>
        <v>0</v>
      </c>
      <c r="AP55" s="356">
        <f t="shared" si="42"/>
        <v>0</v>
      </c>
      <c r="AQ55" s="356">
        <f t="shared" si="42"/>
        <v>0</v>
      </c>
      <c r="AR55" s="356">
        <f t="shared" si="42"/>
        <v>0</v>
      </c>
      <c r="AS55" s="356">
        <f t="shared" si="42"/>
        <v>0</v>
      </c>
      <c r="AT55" s="356">
        <f t="shared" si="42"/>
        <v>0</v>
      </c>
      <c r="AU55" s="356">
        <f t="shared" si="42"/>
        <v>0</v>
      </c>
      <c r="AV55" s="356">
        <f t="shared" si="42"/>
        <v>0</v>
      </c>
      <c r="AW55" s="1355"/>
      <c r="AY55" s="1423" t="s">
        <v>22881</v>
      </c>
      <c r="AZ55" s="1424" t="s">
        <v>21690</v>
      </c>
      <c r="BA55" s="631" t="s">
        <v>22883</v>
      </c>
      <c r="BB55" s="631" t="s">
        <v>22884</v>
      </c>
      <c r="BC55" s="631" t="s">
        <v>22885</v>
      </c>
      <c r="BD55" s="631" t="s">
        <v>22886</v>
      </c>
      <c r="BE55" s="631" t="s">
        <v>22887</v>
      </c>
      <c r="BF55" s="631" t="s">
        <v>22888</v>
      </c>
      <c r="BG55" s="631" t="s">
        <v>22888</v>
      </c>
      <c r="BH55" s="631" t="s">
        <v>22889</v>
      </c>
      <c r="BI55" s="631" t="s">
        <v>22890</v>
      </c>
      <c r="BJ55" s="631" t="s">
        <v>22891</v>
      </c>
      <c r="BK55" s="631" t="s">
        <v>22892</v>
      </c>
      <c r="BL55" s="631" t="s">
        <v>22893</v>
      </c>
      <c r="BM55" s="631" t="s">
        <v>22894</v>
      </c>
      <c r="BN55" s="631" t="s">
        <v>22895</v>
      </c>
      <c r="BO55" s="631" t="s">
        <v>22896</v>
      </c>
      <c r="BP55" s="631" t="s">
        <v>22896</v>
      </c>
      <c r="BQ55" s="631" t="s">
        <v>22897</v>
      </c>
      <c r="BR55" s="1117" t="s">
        <v>22898</v>
      </c>
    </row>
    <row r="56" spans="2:70" ht="33" customHeight="1" thickBot="1">
      <c r="B56" s="1423" t="s">
        <v>22881</v>
      </c>
      <c r="C56" s="1424" t="s">
        <v>21698</v>
      </c>
      <c r="D56" s="220" t="s">
        <v>813</v>
      </c>
      <c r="E56" s="220">
        <v>3</v>
      </c>
      <c r="F56" s="1487">
        <v>1.0649999999999999</v>
      </c>
      <c r="G56" s="1487">
        <v>0.186</v>
      </c>
      <c r="H56" s="1487">
        <v>3.1E-2</v>
      </c>
      <c r="I56" s="1487">
        <v>0</v>
      </c>
      <c r="J56" s="1487">
        <v>0</v>
      </c>
      <c r="K56" s="1487">
        <v>0</v>
      </c>
      <c r="L56" s="1487">
        <v>0</v>
      </c>
      <c r="M56" s="1487">
        <v>0</v>
      </c>
      <c r="N56" s="1490">
        <f>IFERROR(SUM(F56:M56), 0)</f>
        <v>1.2819999999999998</v>
      </c>
      <c r="O56" s="1487">
        <v>0</v>
      </c>
      <c r="P56" s="1487">
        <v>0</v>
      </c>
      <c r="Q56" s="1487">
        <v>0</v>
      </c>
      <c r="R56" s="1487">
        <v>0</v>
      </c>
      <c r="S56" s="1487">
        <v>0</v>
      </c>
      <c r="T56" s="1487">
        <v>0</v>
      </c>
      <c r="U56" s="1487">
        <v>0</v>
      </c>
      <c r="V56" s="1487">
        <v>0</v>
      </c>
      <c r="W56" s="1510">
        <f t="shared" si="35"/>
        <v>0</v>
      </c>
      <c r="X56" s="411"/>
      <c r="Y56" s="231" t="s">
        <v>22899</v>
      </c>
      <c r="AA56" s="685"/>
      <c r="AC56" s="1350"/>
      <c r="AD56" s="355">
        <f>IF( SUM( AF56:AV56 ) = 0, 0, $AF$9 )</f>
        <v>0</v>
      </c>
      <c r="AE56" s="1350"/>
      <c r="AF56" s="356">
        <f t="shared" si="41"/>
        <v>0</v>
      </c>
      <c r="AG56" s="356">
        <f t="shared" si="41"/>
        <v>0</v>
      </c>
      <c r="AH56" s="356">
        <f t="shared" si="41"/>
        <v>0</v>
      </c>
      <c r="AI56" s="356">
        <f t="shared" si="41"/>
        <v>0</v>
      </c>
      <c r="AJ56" s="356">
        <f t="shared" si="41"/>
        <v>0</v>
      </c>
      <c r="AK56" s="356">
        <f t="shared" si="41"/>
        <v>0</v>
      </c>
      <c r="AL56" s="356">
        <f t="shared" si="41"/>
        <v>0</v>
      </c>
      <c r="AM56" s="356">
        <f t="shared" si="41"/>
        <v>0</v>
      </c>
      <c r="AO56" s="356">
        <f t="shared" si="42"/>
        <v>0</v>
      </c>
      <c r="AP56" s="356">
        <f t="shared" si="42"/>
        <v>0</v>
      </c>
      <c r="AQ56" s="356">
        <f t="shared" si="42"/>
        <v>0</v>
      </c>
      <c r="AR56" s="356">
        <f t="shared" si="42"/>
        <v>0</v>
      </c>
      <c r="AS56" s="356">
        <f t="shared" si="42"/>
        <v>0</v>
      </c>
      <c r="AT56" s="356">
        <f t="shared" si="42"/>
        <v>0</v>
      </c>
      <c r="AU56" s="356">
        <f t="shared" si="42"/>
        <v>0</v>
      </c>
      <c r="AV56" s="356">
        <f t="shared" si="42"/>
        <v>0</v>
      </c>
      <c r="AW56" s="1355"/>
      <c r="AY56" s="1423" t="s">
        <v>22881</v>
      </c>
      <c r="AZ56" s="1424" t="s">
        <v>21698</v>
      </c>
      <c r="BA56" s="631" t="s">
        <v>22900</v>
      </c>
      <c r="BB56" s="631" t="s">
        <v>22901</v>
      </c>
      <c r="BC56" s="631" t="s">
        <v>22902</v>
      </c>
      <c r="BD56" s="631" t="s">
        <v>22903</v>
      </c>
      <c r="BE56" s="631" t="s">
        <v>22904</v>
      </c>
      <c r="BF56" s="631" t="s">
        <v>22905</v>
      </c>
      <c r="BG56" s="631" t="s">
        <v>22905</v>
      </c>
      <c r="BH56" s="631" t="s">
        <v>22906</v>
      </c>
      <c r="BI56" s="631" t="s">
        <v>22907</v>
      </c>
      <c r="BJ56" s="631" t="s">
        <v>22908</v>
      </c>
      <c r="BK56" s="631" t="s">
        <v>22909</v>
      </c>
      <c r="BL56" s="631" t="s">
        <v>22910</v>
      </c>
      <c r="BM56" s="631" t="s">
        <v>22911</v>
      </c>
      <c r="BN56" s="631" t="s">
        <v>22912</v>
      </c>
      <c r="BO56" s="631" t="s">
        <v>22913</v>
      </c>
      <c r="BP56" s="631" t="s">
        <v>22913</v>
      </c>
      <c r="BQ56" s="631" t="s">
        <v>22914</v>
      </c>
      <c r="BR56" s="1117" t="s">
        <v>22915</v>
      </c>
    </row>
    <row r="57" spans="2:70" ht="33" customHeight="1" thickBot="1">
      <c r="B57" s="1423" t="s">
        <v>22881</v>
      </c>
      <c r="C57" s="1424" t="s">
        <v>21706</v>
      </c>
      <c r="D57" s="220" t="s">
        <v>813</v>
      </c>
      <c r="E57" s="220">
        <v>3</v>
      </c>
      <c r="F57" s="1490">
        <f>IFERROR(SUM(F55:F56), 0)</f>
        <v>2.9239999999999999</v>
      </c>
      <c r="G57" s="1490">
        <f t="shared" ref="G57:M57" si="43">IFERROR(SUM(G55:G56), 0)</f>
        <v>0.80200000000000005</v>
      </c>
      <c r="H57" s="1490">
        <f t="shared" si="43"/>
        <v>3.1E-2</v>
      </c>
      <c r="I57" s="1490">
        <f t="shared" si="43"/>
        <v>0</v>
      </c>
      <c r="J57" s="1490">
        <f t="shared" si="43"/>
        <v>0</v>
      </c>
      <c r="K57" s="1490">
        <f t="shared" si="43"/>
        <v>0</v>
      </c>
      <c r="L57" s="1490">
        <f t="shared" si="43"/>
        <v>0</v>
      </c>
      <c r="M57" s="1490">
        <f t="shared" si="43"/>
        <v>0</v>
      </c>
      <c r="N57" s="1490">
        <f t="shared" si="38"/>
        <v>3.7570000000000001</v>
      </c>
      <c r="O57" s="1490">
        <f>IFERROR(SUM(O55:O56), 0)</f>
        <v>0</v>
      </c>
      <c r="P57" s="1490">
        <f t="shared" ref="P57:V57" si="44">IFERROR(SUM(P55:P56), 0)</f>
        <v>0</v>
      </c>
      <c r="Q57" s="1490">
        <f t="shared" si="44"/>
        <v>0</v>
      </c>
      <c r="R57" s="1490">
        <f t="shared" si="44"/>
        <v>0</v>
      </c>
      <c r="S57" s="1490">
        <f t="shared" si="44"/>
        <v>0</v>
      </c>
      <c r="T57" s="1490">
        <f t="shared" si="44"/>
        <v>0</v>
      </c>
      <c r="U57" s="1490">
        <f t="shared" si="44"/>
        <v>0</v>
      </c>
      <c r="V57" s="1490">
        <f t="shared" si="44"/>
        <v>0</v>
      </c>
      <c r="W57" s="1510">
        <f t="shared" si="35"/>
        <v>0</v>
      </c>
      <c r="X57" s="411"/>
      <c r="Y57" s="231" t="s">
        <v>22916</v>
      </c>
      <c r="AA57" s="685"/>
      <c r="AC57" s="1350"/>
      <c r="AD57" s="355">
        <f t="shared" si="34"/>
        <v>0</v>
      </c>
      <c r="AE57" s="1350"/>
      <c r="AF57" s="211"/>
      <c r="AG57" s="211"/>
      <c r="AH57" s="211"/>
      <c r="AI57" s="211"/>
      <c r="AJ57" s="211"/>
      <c r="AK57" s="211"/>
      <c r="AL57" s="211"/>
      <c r="AM57" s="211"/>
      <c r="AW57" s="1355"/>
      <c r="AY57" s="1423" t="s">
        <v>22881</v>
      </c>
      <c r="AZ57" s="1424" t="s">
        <v>21706</v>
      </c>
      <c r="BA57" s="631" t="s">
        <v>22917</v>
      </c>
      <c r="BB57" s="631" t="s">
        <v>22918</v>
      </c>
      <c r="BC57" s="631" t="s">
        <v>22919</v>
      </c>
      <c r="BD57" s="631" t="s">
        <v>22920</v>
      </c>
      <c r="BE57" s="631" t="s">
        <v>22921</v>
      </c>
      <c r="BF57" s="631" t="s">
        <v>22922</v>
      </c>
      <c r="BG57" s="631" t="s">
        <v>22922</v>
      </c>
      <c r="BH57" s="631" t="s">
        <v>22923</v>
      </c>
      <c r="BI57" s="631" t="s">
        <v>22924</v>
      </c>
      <c r="BJ57" s="631" t="s">
        <v>22925</v>
      </c>
      <c r="BK57" s="631" t="s">
        <v>22926</v>
      </c>
      <c r="BL57" s="631" t="s">
        <v>22927</v>
      </c>
      <c r="BM57" s="631" t="s">
        <v>22928</v>
      </c>
      <c r="BN57" s="631" t="s">
        <v>22929</v>
      </c>
      <c r="BO57" s="631" t="s">
        <v>22930</v>
      </c>
      <c r="BP57" s="631" t="s">
        <v>22930</v>
      </c>
      <c r="BQ57" s="631" t="s">
        <v>22931</v>
      </c>
      <c r="BR57" s="1117" t="s">
        <v>22932</v>
      </c>
    </row>
    <row r="58" spans="2:70" ht="33" customHeight="1" thickBot="1">
      <c r="B58" s="1423" t="s">
        <v>22933</v>
      </c>
      <c r="C58" s="1424" t="s">
        <v>21690</v>
      </c>
      <c r="D58" s="220" t="s">
        <v>813</v>
      </c>
      <c r="E58" s="220">
        <v>3</v>
      </c>
      <c r="F58" s="1487">
        <v>0.56999999999999995</v>
      </c>
      <c r="G58" s="1487">
        <v>0</v>
      </c>
      <c r="H58" s="1487">
        <v>0</v>
      </c>
      <c r="I58" s="1487">
        <v>0</v>
      </c>
      <c r="J58" s="1487">
        <v>0</v>
      </c>
      <c r="K58" s="1487">
        <v>0</v>
      </c>
      <c r="L58" s="1487">
        <v>0</v>
      </c>
      <c r="M58" s="1487">
        <v>0</v>
      </c>
      <c r="N58" s="1490">
        <f t="shared" si="38"/>
        <v>0.56999999999999995</v>
      </c>
      <c r="O58" s="1487">
        <v>0</v>
      </c>
      <c r="P58" s="1487">
        <v>0</v>
      </c>
      <c r="Q58" s="1487">
        <v>0</v>
      </c>
      <c r="R58" s="1487">
        <v>0</v>
      </c>
      <c r="S58" s="1487">
        <v>0</v>
      </c>
      <c r="T58" s="1487">
        <v>0</v>
      </c>
      <c r="U58" s="1487">
        <v>0</v>
      </c>
      <c r="V58" s="1487">
        <v>0</v>
      </c>
      <c r="W58" s="1510">
        <f t="shared" si="35"/>
        <v>0</v>
      </c>
      <c r="X58" s="411"/>
      <c r="Y58" s="231" t="s">
        <v>22934</v>
      </c>
      <c r="AA58" s="685"/>
      <c r="AC58" s="1350"/>
      <c r="AD58" s="355">
        <f>IF( SUM( AF58:AV58 ) = 0, 0, $AF$9 )</f>
        <v>0</v>
      </c>
      <c r="AE58" s="1350"/>
      <c r="AF58" s="356">
        <f t="shared" ref="AF58:AM59" si="45" xml:space="preserve"> IF( ISNUMBER(F58), 0, 1 )</f>
        <v>0</v>
      </c>
      <c r="AG58" s="356">
        <f t="shared" si="45"/>
        <v>0</v>
      </c>
      <c r="AH58" s="356">
        <f t="shared" si="45"/>
        <v>0</v>
      </c>
      <c r="AI58" s="356">
        <f t="shared" si="45"/>
        <v>0</v>
      </c>
      <c r="AJ58" s="356">
        <f t="shared" si="45"/>
        <v>0</v>
      </c>
      <c r="AK58" s="356">
        <f t="shared" si="45"/>
        <v>0</v>
      </c>
      <c r="AL58" s="356">
        <f t="shared" si="45"/>
        <v>0</v>
      </c>
      <c r="AM58" s="356">
        <f t="shared" si="45"/>
        <v>0</v>
      </c>
      <c r="AO58" s="356">
        <f t="shared" ref="AO58:AV59" si="46" xml:space="preserve"> IF( ISNUMBER(O58), 0, 1 )</f>
        <v>0</v>
      </c>
      <c r="AP58" s="356">
        <f t="shared" si="46"/>
        <v>0</v>
      </c>
      <c r="AQ58" s="356">
        <f t="shared" si="46"/>
        <v>0</v>
      </c>
      <c r="AR58" s="356">
        <f t="shared" si="46"/>
        <v>0</v>
      </c>
      <c r="AS58" s="356">
        <f t="shared" si="46"/>
        <v>0</v>
      </c>
      <c r="AT58" s="356">
        <f t="shared" si="46"/>
        <v>0</v>
      </c>
      <c r="AU58" s="356">
        <f t="shared" si="46"/>
        <v>0</v>
      </c>
      <c r="AV58" s="356">
        <f t="shared" si="46"/>
        <v>0</v>
      </c>
      <c r="AW58" s="1355"/>
      <c r="AY58" s="1423" t="s">
        <v>22933</v>
      </c>
      <c r="AZ58" s="1424" t="s">
        <v>21690</v>
      </c>
      <c r="BA58" s="631" t="s">
        <v>22935</v>
      </c>
      <c r="BB58" s="631" t="s">
        <v>22936</v>
      </c>
      <c r="BC58" s="631" t="s">
        <v>22937</v>
      </c>
      <c r="BD58" s="631" t="s">
        <v>22938</v>
      </c>
      <c r="BE58" s="631" t="s">
        <v>22939</v>
      </c>
      <c r="BF58" s="631" t="s">
        <v>22940</v>
      </c>
      <c r="BG58" s="631" t="s">
        <v>22940</v>
      </c>
      <c r="BH58" s="631" t="s">
        <v>22941</v>
      </c>
      <c r="BI58" s="631" t="s">
        <v>22942</v>
      </c>
      <c r="BJ58" s="631" t="s">
        <v>22943</v>
      </c>
      <c r="BK58" s="631" t="s">
        <v>22944</v>
      </c>
      <c r="BL58" s="631" t="s">
        <v>22945</v>
      </c>
      <c r="BM58" s="631" t="s">
        <v>22946</v>
      </c>
      <c r="BN58" s="631" t="s">
        <v>22947</v>
      </c>
      <c r="BO58" s="631" t="s">
        <v>22948</v>
      </c>
      <c r="BP58" s="631" t="s">
        <v>22948</v>
      </c>
      <c r="BQ58" s="631" t="s">
        <v>22949</v>
      </c>
      <c r="BR58" s="1117" t="s">
        <v>22950</v>
      </c>
    </row>
    <row r="59" spans="2:70" ht="33" customHeight="1" thickBot="1">
      <c r="B59" s="1423" t="s">
        <v>22933</v>
      </c>
      <c r="C59" s="1424" t="s">
        <v>21698</v>
      </c>
      <c r="D59" s="220" t="s">
        <v>813</v>
      </c>
      <c r="E59" s="220">
        <v>3</v>
      </c>
      <c r="F59" s="1487">
        <v>0</v>
      </c>
      <c r="G59" s="1487">
        <v>0</v>
      </c>
      <c r="H59" s="1487">
        <v>0</v>
      </c>
      <c r="I59" s="1487">
        <v>0</v>
      </c>
      <c r="J59" s="1487">
        <v>0</v>
      </c>
      <c r="K59" s="1487">
        <v>0</v>
      </c>
      <c r="L59" s="1487">
        <v>0</v>
      </c>
      <c r="M59" s="1487">
        <v>0</v>
      </c>
      <c r="N59" s="1490">
        <f t="shared" si="38"/>
        <v>0</v>
      </c>
      <c r="O59" s="1487">
        <v>0</v>
      </c>
      <c r="P59" s="1487">
        <v>0</v>
      </c>
      <c r="Q59" s="1487">
        <v>0</v>
      </c>
      <c r="R59" s="1487">
        <v>0</v>
      </c>
      <c r="S59" s="1487">
        <v>0</v>
      </c>
      <c r="T59" s="1487">
        <v>0</v>
      </c>
      <c r="U59" s="1487">
        <v>0</v>
      </c>
      <c r="V59" s="1487">
        <v>0</v>
      </c>
      <c r="W59" s="1510">
        <f t="shared" si="35"/>
        <v>0</v>
      </c>
      <c r="X59" s="411"/>
      <c r="Y59" s="231" t="s">
        <v>22951</v>
      </c>
      <c r="AA59" s="685"/>
      <c r="AC59" s="1350"/>
      <c r="AD59" s="355">
        <f>IF( SUM( AF59:AV59 ) = 0, 0, $AF$9 )</f>
        <v>0</v>
      </c>
      <c r="AE59" s="1350"/>
      <c r="AF59" s="356">
        <f t="shared" si="45"/>
        <v>0</v>
      </c>
      <c r="AG59" s="356">
        <f t="shared" si="45"/>
        <v>0</v>
      </c>
      <c r="AH59" s="356">
        <f t="shared" si="45"/>
        <v>0</v>
      </c>
      <c r="AI59" s="356">
        <f t="shared" si="45"/>
        <v>0</v>
      </c>
      <c r="AJ59" s="356">
        <f t="shared" si="45"/>
        <v>0</v>
      </c>
      <c r="AK59" s="356">
        <f t="shared" si="45"/>
        <v>0</v>
      </c>
      <c r="AL59" s="356">
        <f t="shared" si="45"/>
        <v>0</v>
      </c>
      <c r="AM59" s="356">
        <f t="shared" si="45"/>
        <v>0</v>
      </c>
      <c r="AO59" s="356">
        <f t="shared" si="46"/>
        <v>0</v>
      </c>
      <c r="AP59" s="356">
        <f t="shared" si="46"/>
        <v>0</v>
      </c>
      <c r="AQ59" s="356">
        <f t="shared" si="46"/>
        <v>0</v>
      </c>
      <c r="AR59" s="356">
        <f t="shared" si="46"/>
        <v>0</v>
      </c>
      <c r="AS59" s="356">
        <f t="shared" si="46"/>
        <v>0</v>
      </c>
      <c r="AT59" s="356">
        <f t="shared" si="46"/>
        <v>0</v>
      </c>
      <c r="AU59" s="356">
        <f t="shared" si="46"/>
        <v>0</v>
      </c>
      <c r="AV59" s="356">
        <f t="shared" si="46"/>
        <v>0</v>
      </c>
      <c r="AW59" s="1355"/>
      <c r="AY59" s="1423" t="s">
        <v>22933</v>
      </c>
      <c r="AZ59" s="1424" t="s">
        <v>21698</v>
      </c>
      <c r="BA59" s="631" t="s">
        <v>22952</v>
      </c>
      <c r="BB59" s="631" t="s">
        <v>22953</v>
      </c>
      <c r="BC59" s="631" t="s">
        <v>22954</v>
      </c>
      <c r="BD59" s="631" t="s">
        <v>22955</v>
      </c>
      <c r="BE59" s="631" t="s">
        <v>22956</v>
      </c>
      <c r="BF59" s="631" t="s">
        <v>22957</v>
      </c>
      <c r="BG59" s="631" t="s">
        <v>22957</v>
      </c>
      <c r="BH59" s="631" t="s">
        <v>22958</v>
      </c>
      <c r="BI59" s="631" t="s">
        <v>22959</v>
      </c>
      <c r="BJ59" s="631" t="s">
        <v>22960</v>
      </c>
      <c r="BK59" s="631" t="s">
        <v>22961</v>
      </c>
      <c r="BL59" s="631" t="s">
        <v>22962</v>
      </c>
      <c r="BM59" s="631" t="s">
        <v>22963</v>
      </c>
      <c r="BN59" s="631" t="s">
        <v>22964</v>
      </c>
      <c r="BO59" s="631" t="s">
        <v>22965</v>
      </c>
      <c r="BP59" s="631" t="s">
        <v>22965</v>
      </c>
      <c r="BQ59" s="631" t="s">
        <v>22966</v>
      </c>
      <c r="BR59" s="1117" t="s">
        <v>22967</v>
      </c>
    </row>
    <row r="60" spans="2:70" ht="33" customHeight="1" thickBot="1">
      <c r="B60" s="1423" t="s">
        <v>22933</v>
      </c>
      <c r="C60" s="1424" t="s">
        <v>21706</v>
      </c>
      <c r="D60" s="220" t="s">
        <v>813</v>
      </c>
      <c r="E60" s="220">
        <v>3</v>
      </c>
      <c r="F60" s="1490">
        <f>IFERROR(SUM(F58:F59), 0)</f>
        <v>0.56999999999999995</v>
      </c>
      <c r="G60" s="1490">
        <f t="shared" ref="G60:M60" si="47">IFERROR(SUM(G58:G59), 0)</f>
        <v>0</v>
      </c>
      <c r="H60" s="1490">
        <f t="shared" si="47"/>
        <v>0</v>
      </c>
      <c r="I60" s="1490">
        <f t="shared" si="47"/>
        <v>0</v>
      </c>
      <c r="J60" s="1490">
        <f t="shared" si="47"/>
        <v>0</v>
      </c>
      <c r="K60" s="1490">
        <f t="shared" si="47"/>
        <v>0</v>
      </c>
      <c r="L60" s="1490">
        <f t="shared" si="47"/>
        <v>0</v>
      </c>
      <c r="M60" s="1490">
        <f t="shared" si="47"/>
        <v>0</v>
      </c>
      <c r="N60" s="1490">
        <f t="shared" si="38"/>
        <v>0.56999999999999995</v>
      </c>
      <c r="O60" s="1490">
        <f>IFERROR(SUM(O58:O59), 0)</f>
        <v>0</v>
      </c>
      <c r="P60" s="1490">
        <f t="shared" ref="P60:V60" si="48">IFERROR(SUM(P58:P59), 0)</f>
        <v>0</v>
      </c>
      <c r="Q60" s="1490">
        <f t="shared" si="48"/>
        <v>0</v>
      </c>
      <c r="R60" s="1490">
        <f t="shared" si="48"/>
        <v>0</v>
      </c>
      <c r="S60" s="1490">
        <f t="shared" si="48"/>
        <v>0</v>
      </c>
      <c r="T60" s="1490">
        <f t="shared" si="48"/>
        <v>0</v>
      </c>
      <c r="U60" s="1490">
        <f t="shared" si="48"/>
        <v>0</v>
      </c>
      <c r="V60" s="1490">
        <f t="shared" si="48"/>
        <v>0</v>
      </c>
      <c r="W60" s="1510">
        <f>IFERROR(SUM(O60:V60), 0)</f>
        <v>0</v>
      </c>
      <c r="X60" s="411"/>
      <c r="Y60" s="231" t="s">
        <v>22968</v>
      </c>
      <c r="AA60" s="685"/>
      <c r="AC60" s="1350"/>
      <c r="AD60" s="355">
        <f t="shared" si="34"/>
        <v>0</v>
      </c>
      <c r="AE60" s="1350"/>
      <c r="AF60" s="211"/>
      <c r="AG60" s="211"/>
      <c r="AH60" s="211"/>
      <c r="AI60" s="211"/>
      <c r="AJ60" s="211"/>
      <c r="AK60" s="211"/>
      <c r="AL60" s="211"/>
      <c r="AM60" s="211"/>
      <c r="AW60" s="1355"/>
      <c r="AY60" s="1423" t="s">
        <v>22933</v>
      </c>
      <c r="AZ60" s="1424" t="s">
        <v>21706</v>
      </c>
      <c r="BA60" s="631" t="s">
        <v>22969</v>
      </c>
      <c r="BB60" s="631" t="s">
        <v>22970</v>
      </c>
      <c r="BC60" s="631" t="s">
        <v>22971</v>
      </c>
      <c r="BD60" s="631" t="s">
        <v>22972</v>
      </c>
      <c r="BE60" s="631" t="s">
        <v>22973</v>
      </c>
      <c r="BF60" s="631" t="s">
        <v>22974</v>
      </c>
      <c r="BG60" s="631" t="s">
        <v>22974</v>
      </c>
      <c r="BH60" s="631" t="s">
        <v>22975</v>
      </c>
      <c r="BI60" s="631" t="s">
        <v>22976</v>
      </c>
      <c r="BJ60" s="631" t="s">
        <v>22977</v>
      </c>
      <c r="BK60" s="631" t="s">
        <v>22978</v>
      </c>
      <c r="BL60" s="631" t="s">
        <v>22979</v>
      </c>
      <c r="BM60" s="631" t="s">
        <v>22980</v>
      </c>
      <c r="BN60" s="631" t="s">
        <v>22981</v>
      </c>
      <c r="BO60" s="631" t="s">
        <v>22982</v>
      </c>
      <c r="BP60" s="631" t="s">
        <v>22982</v>
      </c>
      <c r="BQ60" s="631" t="s">
        <v>22983</v>
      </c>
      <c r="BR60" s="1117" t="s">
        <v>22984</v>
      </c>
    </row>
    <row r="61" spans="2:70" ht="33" customHeight="1" thickBot="1">
      <c r="B61" s="1423" t="s">
        <v>22985</v>
      </c>
      <c r="C61" s="1424" t="s">
        <v>21690</v>
      </c>
      <c r="D61" s="220" t="s">
        <v>813</v>
      </c>
      <c r="E61" s="220">
        <v>3</v>
      </c>
      <c r="F61" s="1487">
        <v>0</v>
      </c>
      <c r="G61" s="1487">
        <v>0</v>
      </c>
      <c r="H61" s="1487">
        <v>0</v>
      </c>
      <c r="I61" s="1487">
        <v>0</v>
      </c>
      <c r="J61" s="1487">
        <v>0</v>
      </c>
      <c r="K61" s="1487">
        <v>0</v>
      </c>
      <c r="L61" s="1487">
        <v>0.15</v>
      </c>
      <c r="M61" s="1487">
        <v>0</v>
      </c>
      <c r="N61" s="1490">
        <f t="shared" si="38"/>
        <v>0.15</v>
      </c>
      <c r="O61" s="1507"/>
      <c r="P61" s="1507"/>
      <c r="Q61" s="1507"/>
      <c r="R61" s="1507"/>
      <c r="S61" s="1507"/>
      <c r="T61" s="1507"/>
      <c r="U61" s="1507"/>
      <c r="V61" s="1507"/>
      <c r="W61" s="1692"/>
      <c r="X61" s="411"/>
      <c r="Y61" s="231" t="s">
        <v>22986</v>
      </c>
      <c r="AA61" s="685"/>
      <c r="AC61" s="1350"/>
      <c r="AD61" s="355">
        <f>IF( SUM( AF61:AV61 ) = 0, 0, $AF$9 )</f>
        <v>0</v>
      </c>
      <c r="AE61" s="1350"/>
      <c r="AF61" s="356">
        <f t="shared" ref="AF61:AM62" si="49" xml:space="preserve"> IF( ISNUMBER(F61), 0, 1 )</f>
        <v>0</v>
      </c>
      <c r="AG61" s="356">
        <f t="shared" si="49"/>
        <v>0</v>
      </c>
      <c r="AH61" s="356">
        <f t="shared" si="49"/>
        <v>0</v>
      </c>
      <c r="AI61" s="356">
        <f t="shared" si="49"/>
        <v>0</v>
      </c>
      <c r="AJ61" s="356">
        <f t="shared" si="49"/>
        <v>0</v>
      </c>
      <c r="AK61" s="356">
        <f t="shared" si="49"/>
        <v>0</v>
      </c>
      <c r="AL61" s="356">
        <f t="shared" si="49"/>
        <v>0</v>
      </c>
      <c r="AM61" s="356">
        <f t="shared" si="49"/>
        <v>0</v>
      </c>
      <c r="AW61" s="1355"/>
      <c r="AY61" s="1423" t="s">
        <v>22985</v>
      </c>
      <c r="AZ61" s="1424" t="s">
        <v>21690</v>
      </c>
      <c r="BA61" s="631" t="s">
        <v>22987</v>
      </c>
      <c r="BB61" s="631" t="s">
        <v>22988</v>
      </c>
      <c r="BC61" s="631" t="s">
        <v>22989</v>
      </c>
      <c r="BD61" s="631" t="s">
        <v>22990</v>
      </c>
      <c r="BE61" s="631" t="s">
        <v>22991</v>
      </c>
      <c r="BF61" s="631" t="s">
        <v>22992</v>
      </c>
      <c r="BG61" s="631" t="s">
        <v>22992</v>
      </c>
      <c r="BH61" s="631" t="s">
        <v>22993</v>
      </c>
      <c r="BI61" s="631" t="s">
        <v>22994</v>
      </c>
      <c r="BJ61" s="420"/>
      <c r="BK61" s="420"/>
      <c r="BL61" s="420"/>
      <c r="BM61" s="420"/>
      <c r="BN61" s="420"/>
      <c r="BO61" s="420"/>
      <c r="BP61" s="420"/>
      <c r="BQ61" s="420"/>
      <c r="BR61" s="496"/>
    </row>
    <row r="62" spans="2:70" ht="33" customHeight="1" thickBot="1">
      <c r="B62" s="1423" t="s">
        <v>22985</v>
      </c>
      <c r="C62" s="1424" t="s">
        <v>21698</v>
      </c>
      <c r="D62" s="220" t="s">
        <v>813</v>
      </c>
      <c r="E62" s="220">
        <v>3</v>
      </c>
      <c r="F62" s="1487">
        <v>0</v>
      </c>
      <c r="G62" s="1487">
        <v>0</v>
      </c>
      <c r="H62" s="1487">
        <v>0</v>
      </c>
      <c r="I62" s="1487">
        <v>0</v>
      </c>
      <c r="J62" s="1487">
        <v>0</v>
      </c>
      <c r="K62" s="1487">
        <v>0</v>
      </c>
      <c r="L62" s="1487">
        <v>0</v>
      </c>
      <c r="M62" s="1487">
        <v>0</v>
      </c>
      <c r="N62" s="1490">
        <f t="shared" si="38"/>
        <v>0</v>
      </c>
      <c r="O62" s="1507"/>
      <c r="P62" s="1507"/>
      <c r="Q62" s="1507"/>
      <c r="R62" s="1507"/>
      <c r="S62" s="1507"/>
      <c r="T62" s="1507"/>
      <c r="U62" s="1507"/>
      <c r="V62" s="1507"/>
      <c r="W62" s="1692"/>
      <c r="X62" s="411"/>
      <c r="Y62" s="231" t="s">
        <v>22995</v>
      </c>
      <c r="AA62" s="685"/>
      <c r="AC62" s="1350"/>
      <c r="AD62" s="355">
        <f>IF( SUM( AF62:AV62 ) = 0, 0, $AF$9 )</f>
        <v>0</v>
      </c>
      <c r="AE62" s="1350"/>
      <c r="AF62" s="356">
        <f t="shared" si="49"/>
        <v>0</v>
      </c>
      <c r="AG62" s="356">
        <f t="shared" si="49"/>
        <v>0</v>
      </c>
      <c r="AH62" s="356">
        <f t="shared" si="49"/>
        <v>0</v>
      </c>
      <c r="AI62" s="356">
        <f t="shared" si="49"/>
        <v>0</v>
      </c>
      <c r="AJ62" s="356">
        <f t="shared" si="49"/>
        <v>0</v>
      </c>
      <c r="AK62" s="356">
        <f t="shared" si="49"/>
        <v>0</v>
      </c>
      <c r="AL62" s="356">
        <f t="shared" si="49"/>
        <v>0</v>
      </c>
      <c r="AM62" s="356">
        <f t="shared" si="49"/>
        <v>0</v>
      </c>
      <c r="AW62" s="1355"/>
      <c r="AY62" s="1423" t="s">
        <v>22985</v>
      </c>
      <c r="AZ62" s="1424" t="s">
        <v>21698</v>
      </c>
      <c r="BA62" s="631" t="s">
        <v>22996</v>
      </c>
      <c r="BB62" s="631" t="s">
        <v>22997</v>
      </c>
      <c r="BC62" s="631" t="s">
        <v>22998</v>
      </c>
      <c r="BD62" s="631" t="s">
        <v>22999</v>
      </c>
      <c r="BE62" s="631" t="s">
        <v>23000</v>
      </c>
      <c r="BF62" s="631" t="s">
        <v>23001</v>
      </c>
      <c r="BG62" s="631" t="s">
        <v>23001</v>
      </c>
      <c r="BH62" s="631" t="s">
        <v>23002</v>
      </c>
      <c r="BI62" s="631" t="s">
        <v>23003</v>
      </c>
      <c r="BJ62" s="420"/>
      <c r="BK62" s="420"/>
      <c r="BL62" s="420"/>
      <c r="BM62" s="420"/>
      <c r="BN62" s="420"/>
      <c r="BO62" s="420"/>
      <c r="BP62" s="420"/>
      <c r="BQ62" s="420"/>
      <c r="BR62" s="496"/>
    </row>
    <row r="63" spans="2:70" ht="33" customHeight="1" thickBot="1">
      <c r="B63" s="1423" t="s">
        <v>22985</v>
      </c>
      <c r="C63" s="1424" t="s">
        <v>21706</v>
      </c>
      <c r="D63" s="220" t="s">
        <v>813</v>
      </c>
      <c r="E63" s="220">
        <v>3</v>
      </c>
      <c r="F63" s="1490">
        <f>IFERROR(SUM(F61:F62), 0)</f>
        <v>0</v>
      </c>
      <c r="G63" s="1490">
        <f t="shared" ref="G63:M63" si="50">IFERROR(SUM(G61:G62), 0)</f>
        <v>0</v>
      </c>
      <c r="H63" s="1490">
        <f t="shared" si="50"/>
        <v>0</v>
      </c>
      <c r="I63" s="1490">
        <f t="shared" si="50"/>
        <v>0</v>
      </c>
      <c r="J63" s="1490">
        <f t="shared" si="50"/>
        <v>0</v>
      </c>
      <c r="K63" s="1490">
        <f t="shared" si="50"/>
        <v>0</v>
      </c>
      <c r="L63" s="1490">
        <f t="shared" si="50"/>
        <v>0.15</v>
      </c>
      <c r="M63" s="1490">
        <f t="shared" si="50"/>
        <v>0</v>
      </c>
      <c r="N63" s="1490">
        <f t="shared" si="38"/>
        <v>0.15</v>
      </c>
      <c r="O63" s="1507"/>
      <c r="P63" s="1507"/>
      <c r="Q63" s="1507"/>
      <c r="R63" s="1507"/>
      <c r="S63" s="1507"/>
      <c r="T63" s="1507"/>
      <c r="U63" s="1507"/>
      <c r="V63" s="1507"/>
      <c r="W63" s="1692"/>
      <c r="X63" s="411"/>
      <c r="Y63" s="231" t="s">
        <v>23004</v>
      </c>
      <c r="AA63" s="685"/>
      <c r="AC63" s="1350"/>
      <c r="AD63" s="355">
        <f t="shared" si="34"/>
        <v>0</v>
      </c>
      <c r="AE63" s="1350"/>
      <c r="AF63" s="211"/>
      <c r="AG63" s="211"/>
      <c r="AH63" s="211"/>
      <c r="AI63" s="211"/>
      <c r="AJ63" s="211"/>
      <c r="AK63" s="211"/>
      <c r="AL63" s="211"/>
      <c r="AM63" s="211"/>
      <c r="AW63" s="1355"/>
      <c r="AY63" s="1423" t="s">
        <v>22985</v>
      </c>
      <c r="AZ63" s="1424" t="s">
        <v>21706</v>
      </c>
      <c r="BA63" s="631" t="s">
        <v>23005</v>
      </c>
      <c r="BB63" s="631" t="s">
        <v>23006</v>
      </c>
      <c r="BC63" s="631" t="s">
        <v>23007</v>
      </c>
      <c r="BD63" s="631" t="s">
        <v>23008</v>
      </c>
      <c r="BE63" s="631" t="s">
        <v>23009</v>
      </c>
      <c r="BF63" s="631" t="s">
        <v>23010</v>
      </c>
      <c r="BG63" s="631" t="s">
        <v>23010</v>
      </c>
      <c r="BH63" s="631" t="s">
        <v>23011</v>
      </c>
      <c r="BI63" s="631" t="s">
        <v>23012</v>
      </c>
      <c r="BJ63" s="420"/>
      <c r="BK63" s="420"/>
      <c r="BL63" s="420"/>
      <c r="BM63" s="420"/>
      <c r="BN63" s="420"/>
      <c r="BO63" s="420"/>
      <c r="BP63" s="420"/>
      <c r="BQ63" s="420"/>
      <c r="BR63" s="496"/>
    </row>
    <row r="64" spans="2:70" ht="33" customHeight="1" thickBot="1">
      <c r="B64" s="1423" t="s">
        <v>23013</v>
      </c>
      <c r="C64" s="1424" t="s">
        <v>21690</v>
      </c>
      <c r="D64" s="220" t="s">
        <v>813</v>
      </c>
      <c r="E64" s="220">
        <v>3</v>
      </c>
      <c r="F64" s="1487">
        <v>0</v>
      </c>
      <c r="G64" s="1487">
        <v>0</v>
      </c>
      <c r="H64" s="1487">
        <v>0</v>
      </c>
      <c r="I64" s="1487">
        <v>1.079</v>
      </c>
      <c r="J64" s="1487">
        <v>0</v>
      </c>
      <c r="K64" s="1487">
        <v>0</v>
      </c>
      <c r="L64" s="1487">
        <v>0.97</v>
      </c>
      <c r="M64" s="1487">
        <v>0</v>
      </c>
      <c r="N64" s="1490">
        <f t="shared" si="38"/>
        <v>2.0489999999999999</v>
      </c>
      <c r="O64" s="1507"/>
      <c r="P64" s="1507"/>
      <c r="Q64" s="1507"/>
      <c r="R64" s="1507"/>
      <c r="S64" s="1507"/>
      <c r="T64" s="1507"/>
      <c r="U64" s="1507"/>
      <c r="V64" s="1507"/>
      <c r="W64" s="1692"/>
      <c r="X64" s="411"/>
      <c r="Y64" s="231" t="s">
        <v>23014</v>
      </c>
      <c r="AA64" s="685"/>
      <c r="AC64" s="1350"/>
      <c r="AD64" s="355">
        <f>IF( SUM( AF64:AV64 ) = 0, 0, $AF$9 )</f>
        <v>0</v>
      </c>
      <c r="AE64" s="1350"/>
      <c r="AF64" s="356">
        <f t="shared" ref="AF64:AM65" si="51" xml:space="preserve"> IF( ISNUMBER(F64), 0, 1 )</f>
        <v>0</v>
      </c>
      <c r="AG64" s="356">
        <f t="shared" si="51"/>
        <v>0</v>
      </c>
      <c r="AH64" s="356">
        <f t="shared" si="51"/>
        <v>0</v>
      </c>
      <c r="AI64" s="356">
        <f t="shared" si="51"/>
        <v>0</v>
      </c>
      <c r="AJ64" s="356">
        <f t="shared" si="51"/>
        <v>0</v>
      </c>
      <c r="AK64" s="356">
        <f t="shared" si="51"/>
        <v>0</v>
      </c>
      <c r="AL64" s="356">
        <f t="shared" si="51"/>
        <v>0</v>
      </c>
      <c r="AM64" s="356">
        <f t="shared" si="51"/>
        <v>0</v>
      </c>
      <c r="AW64" s="1355"/>
      <c r="AY64" s="1423" t="s">
        <v>23013</v>
      </c>
      <c r="AZ64" s="1424" t="s">
        <v>21690</v>
      </c>
      <c r="BA64" s="631" t="s">
        <v>23015</v>
      </c>
      <c r="BB64" s="631" t="s">
        <v>23016</v>
      </c>
      <c r="BC64" s="631" t="s">
        <v>23017</v>
      </c>
      <c r="BD64" s="631" t="s">
        <v>23018</v>
      </c>
      <c r="BE64" s="631" t="s">
        <v>23019</v>
      </c>
      <c r="BF64" s="631" t="s">
        <v>23020</v>
      </c>
      <c r="BG64" s="631" t="s">
        <v>23020</v>
      </c>
      <c r="BH64" s="631" t="s">
        <v>23021</v>
      </c>
      <c r="BI64" s="631" t="s">
        <v>23022</v>
      </c>
      <c r="BJ64" s="420"/>
      <c r="BK64" s="420"/>
      <c r="BL64" s="420"/>
      <c r="BM64" s="420"/>
      <c r="BN64" s="420"/>
      <c r="BO64" s="420"/>
      <c r="BP64" s="420"/>
      <c r="BQ64" s="420"/>
      <c r="BR64" s="496"/>
    </row>
    <row r="65" spans="2:70" ht="33" customHeight="1" thickBot="1">
      <c r="B65" s="1423" t="s">
        <v>23013</v>
      </c>
      <c r="C65" s="1424" t="s">
        <v>21698</v>
      </c>
      <c r="D65" s="220" t="s">
        <v>813</v>
      </c>
      <c r="E65" s="220">
        <v>3</v>
      </c>
      <c r="F65" s="1487">
        <v>0</v>
      </c>
      <c r="G65" s="1487">
        <v>0</v>
      </c>
      <c r="H65" s="1487">
        <v>0</v>
      </c>
      <c r="I65" s="1487">
        <v>0</v>
      </c>
      <c r="J65" s="1487">
        <v>0</v>
      </c>
      <c r="K65" s="1487">
        <v>0</v>
      </c>
      <c r="L65" s="1487">
        <v>0</v>
      </c>
      <c r="M65" s="1487">
        <v>0</v>
      </c>
      <c r="N65" s="1490">
        <f t="shared" si="38"/>
        <v>0</v>
      </c>
      <c r="O65" s="1507"/>
      <c r="P65" s="1507"/>
      <c r="Q65" s="1507"/>
      <c r="R65" s="1507"/>
      <c r="S65" s="1507"/>
      <c r="T65" s="1507"/>
      <c r="U65" s="1507"/>
      <c r="V65" s="1507"/>
      <c r="W65" s="1692"/>
      <c r="X65" s="411"/>
      <c r="Y65" s="231" t="s">
        <v>23023</v>
      </c>
      <c r="AA65" s="685"/>
      <c r="AC65" s="1350"/>
      <c r="AD65" s="355">
        <f>IF( SUM( AF65:AV65 ) = 0, 0, $AF$9 )</f>
        <v>0</v>
      </c>
      <c r="AE65" s="1350"/>
      <c r="AF65" s="356">
        <f t="shared" si="51"/>
        <v>0</v>
      </c>
      <c r="AG65" s="356">
        <f t="shared" si="51"/>
        <v>0</v>
      </c>
      <c r="AH65" s="356">
        <f t="shared" si="51"/>
        <v>0</v>
      </c>
      <c r="AI65" s="356">
        <f t="shared" si="51"/>
        <v>0</v>
      </c>
      <c r="AJ65" s="356">
        <f t="shared" si="51"/>
        <v>0</v>
      </c>
      <c r="AK65" s="356">
        <f t="shared" si="51"/>
        <v>0</v>
      </c>
      <c r="AL65" s="356">
        <f t="shared" si="51"/>
        <v>0</v>
      </c>
      <c r="AM65" s="356">
        <f t="shared" si="51"/>
        <v>0</v>
      </c>
      <c r="AW65" s="1355"/>
      <c r="AY65" s="1423" t="s">
        <v>23013</v>
      </c>
      <c r="AZ65" s="1424" t="s">
        <v>21698</v>
      </c>
      <c r="BA65" s="631" t="s">
        <v>23024</v>
      </c>
      <c r="BB65" s="631" t="s">
        <v>23025</v>
      </c>
      <c r="BC65" s="631" t="s">
        <v>23026</v>
      </c>
      <c r="BD65" s="631" t="s">
        <v>23027</v>
      </c>
      <c r="BE65" s="631" t="s">
        <v>23028</v>
      </c>
      <c r="BF65" s="631" t="s">
        <v>23029</v>
      </c>
      <c r="BG65" s="631" t="s">
        <v>23029</v>
      </c>
      <c r="BH65" s="631" t="s">
        <v>23030</v>
      </c>
      <c r="BI65" s="631" t="s">
        <v>23031</v>
      </c>
      <c r="BJ65" s="420"/>
      <c r="BK65" s="420"/>
      <c r="BL65" s="420"/>
      <c r="BM65" s="420"/>
      <c r="BN65" s="420"/>
      <c r="BO65" s="420"/>
      <c r="BP65" s="420"/>
      <c r="BQ65" s="420"/>
      <c r="BR65" s="496"/>
    </row>
    <row r="66" spans="2:70" ht="33" customHeight="1" thickBot="1">
      <c r="B66" s="1423" t="s">
        <v>23013</v>
      </c>
      <c r="C66" s="1424" t="s">
        <v>21706</v>
      </c>
      <c r="D66" s="220" t="s">
        <v>813</v>
      </c>
      <c r="E66" s="220">
        <v>3</v>
      </c>
      <c r="F66" s="1490">
        <f>IFERROR(SUM(F64:F65), 0)</f>
        <v>0</v>
      </c>
      <c r="G66" s="1490">
        <f t="shared" ref="G66:M66" si="52">IFERROR(SUM(G64:G65), 0)</f>
        <v>0</v>
      </c>
      <c r="H66" s="1490">
        <f t="shared" si="52"/>
        <v>0</v>
      </c>
      <c r="I66" s="1490">
        <f t="shared" si="52"/>
        <v>1.079</v>
      </c>
      <c r="J66" s="1490">
        <f t="shared" si="52"/>
        <v>0</v>
      </c>
      <c r="K66" s="1490">
        <f t="shared" si="52"/>
        <v>0</v>
      </c>
      <c r="L66" s="1490">
        <f t="shared" si="52"/>
        <v>0.97</v>
      </c>
      <c r="M66" s="1490">
        <f t="shared" si="52"/>
        <v>0</v>
      </c>
      <c r="N66" s="1490">
        <f t="shared" si="38"/>
        <v>2.0489999999999999</v>
      </c>
      <c r="O66" s="1507"/>
      <c r="P66" s="1507"/>
      <c r="Q66" s="1507"/>
      <c r="R66" s="1507"/>
      <c r="S66" s="1507"/>
      <c r="T66" s="1507"/>
      <c r="U66" s="1507"/>
      <c r="V66" s="1507"/>
      <c r="W66" s="1692"/>
      <c r="X66" s="411"/>
      <c r="Y66" s="231" t="s">
        <v>23032</v>
      </c>
      <c r="AA66" s="685"/>
      <c r="AC66" s="1350"/>
      <c r="AD66" s="355">
        <f t="shared" si="34"/>
        <v>0</v>
      </c>
      <c r="AE66" s="1350"/>
      <c r="AF66" s="211"/>
      <c r="AG66" s="211"/>
      <c r="AH66" s="211"/>
      <c r="AI66" s="211"/>
      <c r="AJ66" s="211"/>
      <c r="AK66" s="211"/>
      <c r="AL66" s="211"/>
      <c r="AM66" s="211"/>
      <c r="AW66" s="1355"/>
      <c r="AY66" s="1423" t="s">
        <v>23013</v>
      </c>
      <c r="AZ66" s="1424" t="s">
        <v>21706</v>
      </c>
      <c r="BA66" s="631" t="s">
        <v>23033</v>
      </c>
      <c r="BB66" s="631" t="s">
        <v>23034</v>
      </c>
      <c r="BC66" s="631" t="s">
        <v>23035</v>
      </c>
      <c r="BD66" s="631" t="s">
        <v>23036</v>
      </c>
      <c r="BE66" s="631" t="s">
        <v>23037</v>
      </c>
      <c r="BF66" s="631" t="s">
        <v>23038</v>
      </c>
      <c r="BG66" s="631" t="s">
        <v>23038</v>
      </c>
      <c r="BH66" s="631" t="s">
        <v>23039</v>
      </c>
      <c r="BI66" s="631" t="s">
        <v>23040</v>
      </c>
      <c r="BJ66" s="420"/>
      <c r="BK66" s="420"/>
      <c r="BL66" s="420"/>
      <c r="BM66" s="420"/>
      <c r="BN66" s="420"/>
      <c r="BO66" s="420"/>
      <c r="BP66" s="420"/>
      <c r="BQ66" s="420"/>
      <c r="BR66" s="496"/>
    </row>
    <row r="67" spans="2:70" ht="33" customHeight="1" thickBot="1">
      <c r="B67" s="1423" t="s">
        <v>23041</v>
      </c>
      <c r="C67" s="1424" t="s">
        <v>21690</v>
      </c>
      <c r="D67" s="220" t="s">
        <v>813</v>
      </c>
      <c r="E67" s="220">
        <v>3</v>
      </c>
      <c r="F67" s="1487">
        <v>4.0000000000000001E-3</v>
      </c>
      <c r="G67" s="1487">
        <v>0</v>
      </c>
      <c r="H67" s="1487">
        <v>0</v>
      </c>
      <c r="I67" s="1487">
        <v>3.1E-2</v>
      </c>
      <c r="J67" s="1487">
        <v>0</v>
      </c>
      <c r="K67" s="1487">
        <v>0</v>
      </c>
      <c r="L67" s="1487">
        <v>0</v>
      </c>
      <c r="M67" s="1487">
        <v>0</v>
      </c>
      <c r="N67" s="1490">
        <f t="shared" si="38"/>
        <v>3.5000000000000003E-2</v>
      </c>
      <c r="O67" s="1507"/>
      <c r="P67" s="1507"/>
      <c r="Q67" s="1507"/>
      <c r="R67" s="1507"/>
      <c r="S67" s="1507"/>
      <c r="T67" s="1507"/>
      <c r="U67" s="1507"/>
      <c r="V67" s="1507"/>
      <c r="W67" s="1692"/>
      <c r="X67" s="411"/>
      <c r="Y67" s="231" t="s">
        <v>23042</v>
      </c>
      <c r="AA67" s="685"/>
      <c r="AC67" s="1350"/>
      <c r="AD67" s="355">
        <f>IF( SUM( AF67:AV67 ) = 0, 0, $AF$9 )</f>
        <v>0</v>
      </c>
      <c r="AE67" s="1350"/>
      <c r="AF67" s="356">
        <f t="shared" ref="AF67:AM68" si="53" xml:space="preserve"> IF( ISNUMBER(F67), 0, 1 )</f>
        <v>0</v>
      </c>
      <c r="AG67" s="356">
        <f t="shared" si="53"/>
        <v>0</v>
      </c>
      <c r="AH67" s="356">
        <f t="shared" si="53"/>
        <v>0</v>
      </c>
      <c r="AI67" s="356">
        <f t="shared" si="53"/>
        <v>0</v>
      </c>
      <c r="AJ67" s="356">
        <f t="shared" si="53"/>
        <v>0</v>
      </c>
      <c r="AK67" s="356">
        <f t="shared" si="53"/>
        <v>0</v>
      </c>
      <c r="AL67" s="356">
        <f t="shared" si="53"/>
        <v>0</v>
      </c>
      <c r="AM67" s="356">
        <f t="shared" si="53"/>
        <v>0</v>
      </c>
      <c r="AW67" s="1355"/>
      <c r="AY67" s="1423" t="s">
        <v>23041</v>
      </c>
      <c r="AZ67" s="1424" t="s">
        <v>21690</v>
      </c>
      <c r="BA67" s="631" t="s">
        <v>23043</v>
      </c>
      <c r="BB67" s="631" t="s">
        <v>23044</v>
      </c>
      <c r="BC67" s="631" t="s">
        <v>23045</v>
      </c>
      <c r="BD67" s="631" t="s">
        <v>23046</v>
      </c>
      <c r="BE67" s="631" t="s">
        <v>23047</v>
      </c>
      <c r="BF67" s="631" t="s">
        <v>23048</v>
      </c>
      <c r="BG67" s="631" t="s">
        <v>23048</v>
      </c>
      <c r="BH67" s="631" t="s">
        <v>23049</v>
      </c>
      <c r="BI67" s="631" t="s">
        <v>23050</v>
      </c>
      <c r="BJ67" s="420"/>
      <c r="BK67" s="420"/>
      <c r="BL67" s="420"/>
      <c r="BM67" s="420"/>
      <c r="BN67" s="420"/>
      <c r="BO67" s="420"/>
      <c r="BP67" s="420"/>
      <c r="BQ67" s="420"/>
      <c r="BR67" s="496"/>
    </row>
    <row r="68" spans="2:70" ht="33" customHeight="1" thickBot="1">
      <c r="B68" s="1423" t="s">
        <v>23041</v>
      </c>
      <c r="C68" s="1424" t="s">
        <v>21698</v>
      </c>
      <c r="D68" s="220" t="s">
        <v>813</v>
      </c>
      <c r="E68" s="220">
        <v>3</v>
      </c>
      <c r="F68" s="1487">
        <v>0</v>
      </c>
      <c r="G68" s="1487">
        <v>0</v>
      </c>
      <c r="H68" s="1487">
        <v>0</v>
      </c>
      <c r="I68" s="1487">
        <v>0</v>
      </c>
      <c r="J68" s="1487">
        <v>0</v>
      </c>
      <c r="K68" s="1487">
        <v>0</v>
      </c>
      <c r="L68" s="1487">
        <v>0</v>
      </c>
      <c r="M68" s="1487">
        <v>0</v>
      </c>
      <c r="N68" s="1490">
        <f t="shared" si="38"/>
        <v>0</v>
      </c>
      <c r="O68" s="1507"/>
      <c r="P68" s="1507"/>
      <c r="Q68" s="1507"/>
      <c r="R68" s="1507"/>
      <c r="S68" s="1507"/>
      <c r="T68" s="1507"/>
      <c r="U68" s="1507"/>
      <c r="V68" s="1507"/>
      <c r="W68" s="1692"/>
      <c r="X68" s="411"/>
      <c r="Y68" s="231" t="s">
        <v>23051</v>
      </c>
      <c r="AA68" s="685"/>
      <c r="AC68" s="1350"/>
      <c r="AD68" s="355">
        <f>IF( SUM( AF68:AV68 ) = 0, 0, $AF$9 )</f>
        <v>0</v>
      </c>
      <c r="AE68" s="1350"/>
      <c r="AF68" s="356">
        <f t="shared" si="53"/>
        <v>0</v>
      </c>
      <c r="AG68" s="356">
        <f t="shared" si="53"/>
        <v>0</v>
      </c>
      <c r="AH68" s="356">
        <f t="shared" si="53"/>
        <v>0</v>
      </c>
      <c r="AI68" s="356">
        <f t="shared" si="53"/>
        <v>0</v>
      </c>
      <c r="AJ68" s="356">
        <f t="shared" si="53"/>
        <v>0</v>
      </c>
      <c r="AK68" s="356">
        <f t="shared" si="53"/>
        <v>0</v>
      </c>
      <c r="AL68" s="356">
        <f t="shared" si="53"/>
        <v>0</v>
      </c>
      <c r="AM68" s="356">
        <f t="shared" si="53"/>
        <v>0</v>
      </c>
      <c r="AW68" s="1355"/>
      <c r="AY68" s="1423" t="s">
        <v>23041</v>
      </c>
      <c r="AZ68" s="1424" t="s">
        <v>21698</v>
      </c>
      <c r="BA68" s="631" t="s">
        <v>23052</v>
      </c>
      <c r="BB68" s="631" t="s">
        <v>23053</v>
      </c>
      <c r="BC68" s="631" t="s">
        <v>23054</v>
      </c>
      <c r="BD68" s="631" t="s">
        <v>23055</v>
      </c>
      <c r="BE68" s="631" t="s">
        <v>23056</v>
      </c>
      <c r="BF68" s="631" t="s">
        <v>23057</v>
      </c>
      <c r="BG68" s="631" t="s">
        <v>23057</v>
      </c>
      <c r="BH68" s="631" t="s">
        <v>23058</v>
      </c>
      <c r="BI68" s="631" t="s">
        <v>23059</v>
      </c>
      <c r="BJ68" s="420"/>
      <c r="BK68" s="420"/>
      <c r="BL68" s="420"/>
      <c r="BM68" s="420"/>
      <c r="BN68" s="420"/>
      <c r="BO68" s="420"/>
      <c r="BP68" s="420"/>
      <c r="BQ68" s="420"/>
      <c r="BR68" s="496"/>
    </row>
    <row r="69" spans="2:70" ht="33" customHeight="1" thickBot="1">
      <c r="B69" s="1423" t="s">
        <v>23041</v>
      </c>
      <c r="C69" s="1424" t="s">
        <v>21706</v>
      </c>
      <c r="D69" s="220" t="s">
        <v>813</v>
      </c>
      <c r="E69" s="220">
        <v>3</v>
      </c>
      <c r="F69" s="1490">
        <f>IFERROR(SUM(F67:F68), 0)</f>
        <v>4.0000000000000001E-3</v>
      </c>
      <c r="G69" s="1490">
        <f t="shared" ref="G69:M69" si="54">IFERROR(SUM(G67:G68), 0)</f>
        <v>0</v>
      </c>
      <c r="H69" s="1490">
        <f t="shared" si="54"/>
        <v>0</v>
      </c>
      <c r="I69" s="1490">
        <f t="shared" si="54"/>
        <v>3.1E-2</v>
      </c>
      <c r="J69" s="1490">
        <f t="shared" si="54"/>
        <v>0</v>
      </c>
      <c r="K69" s="1490">
        <f t="shared" si="54"/>
        <v>0</v>
      </c>
      <c r="L69" s="1490">
        <f t="shared" si="54"/>
        <v>0</v>
      </c>
      <c r="M69" s="1490">
        <f t="shared" si="54"/>
        <v>0</v>
      </c>
      <c r="N69" s="1490">
        <f t="shared" si="38"/>
        <v>3.5000000000000003E-2</v>
      </c>
      <c r="O69" s="1507"/>
      <c r="P69" s="1507"/>
      <c r="Q69" s="1507"/>
      <c r="R69" s="1507"/>
      <c r="S69" s="1507"/>
      <c r="T69" s="1507"/>
      <c r="U69" s="1507"/>
      <c r="V69" s="1507"/>
      <c r="W69" s="1692"/>
      <c r="X69" s="411"/>
      <c r="Y69" s="231" t="s">
        <v>23060</v>
      </c>
      <c r="AA69" s="685"/>
      <c r="AC69" s="1350"/>
      <c r="AD69" s="355">
        <f t="shared" si="34"/>
        <v>0</v>
      </c>
      <c r="AE69" s="1350"/>
      <c r="AF69" s="211"/>
      <c r="AG69" s="211"/>
      <c r="AH69" s="211"/>
      <c r="AI69" s="211"/>
      <c r="AJ69" s="211"/>
      <c r="AK69" s="211"/>
      <c r="AL69" s="211"/>
      <c r="AM69" s="211"/>
      <c r="AW69" s="1355"/>
      <c r="AY69" s="1423" t="s">
        <v>23041</v>
      </c>
      <c r="AZ69" s="1424" t="s">
        <v>21706</v>
      </c>
      <c r="BA69" s="631" t="s">
        <v>23061</v>
      </c>
      <c r="BB69" s="631" t="s">
        <v>23062</v>
      </c>
      <c r="BC69" s="631" t="s">
        <v>23063</v>
      </c>
      <c r="BD69" s="631" t="s">
        <v>23064</v>
      </c>
      <c r="BE69" s="631" t="s">
        <v>23065</v>
      </c>
      <c r="BF69" s="631" t="s">
        <v>23066</v>
      </c>
      <c r="BG69" s="631" t="s">
        <v>23066</v>
      </c>
      <c r="BH69" s="631" t="s">
        <v>23067</v>
      </c>
      <c r="BI69" s="631" t="s">
        <v>23068</v>
      </c>
      <c r="BJ69" s="420"/>
      <c r="BK69" s="420"/>
      <c r="BL69" s="420"/>
      <c r="BM69" s="420"/>
      <c r="BN69" s="420"/>
      <c r="BO69" s="420"/>
      <c r="BP69" s="420"/>
      <c r="BQ69" s="420"/>
      <c r="BR69" s="496"/>
    </row>
    <row r="70" spans="2:70" ht="33" customHeight="1" thickBot="1">
      <c r="B70" s="1423" t="s">
        <v>22115</v>
      </c>
      <c r="C70" s="1424" t="s">
        <v>21690</v>
      </c>
      <c r="D70" s="220" t="s">
        <v>813</v>
      </c>
      <c r="E70" s="220">
        <v>3</v>
      </c>
      <c r="F70" s="1487">
        <v>1.7999999999999999E-2</v>
      </c>
      <c r="G70" s="1487">
        <v>0</v>
      </c>
      <c r="H70" s="1487">
        <v>0</v>
      </c>
      <c r="I70" s="1487">
        <v>0.26900000000000002</v>
      </c>
      <c r="J70" s="1487">
        <v>0</v>
      </c>
      <c r="K70" s="1487">
        <v>0</v>
      </c>
      <c r="L70" s="1487">
        <v>0</v>
      </c>
      <c r="M70" s="1487">
        <v>0</v>
      </c>
      <c r="N70" s="1490">
        <f t="shared" si="38"/>
        <v>0.28700000000000003</v>
      </c>
      <c r="O70" s="1487">
        <v>1.6E-2</v>
      </c>
      <c r="P70" s="1487">
        <v>0</v>
      </c>
      <c r="Q70" s="1487">
        <v>0</v>
      </c>
      <c r="R70" s="1487">
        <v>0</v>
      </c>
      <c r="S70" s="1487">
        <v>0</v>
      </c>
      <c r="T70" s="1487">
        <v>0</v>
      </c>
      <c r="U70" s="1487">
        <v>0</v>
      </c>
      <c r="V70" s="1487">
        <v>0</v>
      </c>
      <c r="W70" s="1510">
        <f t="shared" ref="W70:W77" si="55">IFERROR(SUM(O70:V70), 0)</f>
        <v>1.6E-2</v>
      </c>
      <c r="X70" s="411"/>
      <c r="Y70" s="231" t="s">
        <v>23069</v>
      </c>
      <c r="AA70" s="685"/>
      <c r="AC70" s="1350"/>
      <c r="AD70" s="355">
        <f>IF( SUM( AF70:AV70 ) = 0, 0, $AF$9 )</f>
        <v>0</v>
      </c>
      <c r="AE70" s="1350"/>
      <c r="AF70" s="356">
        <f t="shared" ref="AF70:AM71" si="56" xml:space="preserve"> IF( ISNUMBER(F70), 0, 1 )</f>
        <v>0</v>
      </c>
      <c r="AG70" s="356">
        <f t="shared" si="56"/>
        <v>0</v>
      </c>
      <c r="AH70" s="356">
        <f t="shared" si="56"/>
        <v>0</v>
      </c>
      <c r="AI70" s="356">
        <f t="shared" si="56"/>
        <v>0</v>
      </c>
      <c r="AJ70" s="356">
        <f t="shared" si="56"/>
        <v>0</v>
      </c>
      <c r="AK70" s="356">
        <f t="shared" si="56"/>
        <v>0</v>
      </c>
      <c r="AL70" s="356">
        <f t="shared" si="56"/>
        <v>0</v>
      </c>
      <c r="AM70" s="356">
        <f t="shared" si="56"/>
        <v>0</v>
      </c>
      <c r="AO70" s="356">
        <f t="shared" ref="AO70:AV71" si="57" xml:space="preserve"> IF( ISNUMBER(O70), 0, 1 )</f>
        <v>0</v>
      </c>
      <c r="AP70" s="356">
        <f t="shared" si="57"/>
        <v>0</v>
      </c>
      <c r="AQ70" s="356">
        <f t="shared" si="57"/>
        <v>0</v>
      </c>
      <c r="AR70" s="356">
        <f t="shared" si="57"/>
        <v>0</v>
      </c>
      <c r="AS70" s="356">
        <f t="shared" si="57"/>
        <v>0</v>
      </c>
      <c r="AT70" s="356">
        <f t="shared" si="57"/>
        <v>0</v>
      </c>
      <c r="AU70" s="356">
        <f t="shared" si="57"/>
        <v>0</v>
      </c>
      <c r="AV70" s="356">
        <f t="shared" si="57"/>
        <v>0</v>
      </c>
      <c r="AW70" s="1355"/>
      <c r="AY70" s="1423" t="s">
        <v>22115</v>
      </c>
      <c r="AZ70" s="1424" t="s">
        <v>21690</v>
      </c>
      <c r="BA70" s="631" t="s">
        <v>23070</v>
      </c>
      <c r="BB70" s="631" t="s">
        <v>23071</v>
      </c>
      <c r="BC70" s="631" t="s">
        <v>23072</v>
      </c>
      <c r="BD70" s="631" t="s">
        <v>23073</v>
      </c>
      <c r="BE70" s="631" t="s">
        <v>23074</v>
      </c>
      <c r="BF70" s="631" t="s">
        <v>23075</v>
      </c>
      <c r="BG70" s="631" t="s">
        <v>23075</v>
      </c>
      <c r="BH70" s="631" t="s">
        <v>23076</v>
      </c>
      <c r="BI70" s="631" t="s">
        <v>23077</v>
      </c>
      <c r="BJ70" s="631" t="s">
        <v>23078</v>
      </c>
      <c r="BK70" s="631" t="s">
        <v>23079</v>
      </c>
      <c r="BL70" s="631" t="s">
        <v>23080</v>
      </c>
      <c r="BM70" s="631" t="s">
        <v>23081</v>
      </c>
      <c r="BN70" s="631" t="s">
        <v>23082</v>
      </c>
      <c r="BO70" s="631" t="s">
        <v>23083</v>
      </c>
      <c r="BP70" s="631" t="s">
        <v>23083</v>
      </c>
      <c r="BQ70" s="631" t="s">
        <v>23084</v>
      </c>
      <c r="BR70" s="1117" t="s">
        <v>23085</v>
      </c>
    </row>
    <row r="71" spans="2:70" ht="33" customHeight="1" thickBot="1">
      <c r="B71" s="1423" t="s">
        <v>22115</v>
      </c>
      <c r="C71" s="1424" t="s">
        <v>21698</v>
      </c>
      <c r="D71" s="220" t="s">
        <v>813</v>
      </c>
      <c r="E71" s="220">
        <v>3</v>
      </c>
      <c r="F71" s="1487">
        <v>0</v>
      </c>
      <c r="G71" s="1487">
        <v>0</v>
      </c>
      <c r="H71" s="1487">
        <v>0</v>
      </c>
      <c r="I71" s="1487">
        <v>0</v>
      </c>
      <c r="J71" s="1487">
        <v>0</v>
      </c>
      <c r="K71" s="1487">
        <v>0</v>
      </c>
      <c r="L71" s="1487">
        <v>0</v>
      </c>
      <c r="M71" s="1487">
        <v>0</v>
      </c>
      <c r="N71" s="1490">
        <f t="shared" si="38"/>
        <v>0</v>
      </c>
      <c r="O71" s="1487">
        <v>0</v>
      </c>
      <c r="P71" s="1487">
        <v>0</v>
      </c>
      <c r="Q71" s="1487">
        <v>0</v>
      </c>
      <c r="R71" s="1487">
        <v>0</v>
      </c>
      <c r="S71" s="1487">
        <v>0</v>
      </c>
      <c r="T71" s="1487">
        <v>0</v>
      </c>
      <c r="U71" s="1487">
        <v>0</v>
      </c>
      <c r="V71" s="1487">
        <v>0</v>
      </c>
      <c r="W71" s="1510">
        <f t="shared" si="55"/>
        <v>0</v>
      </c>
      <c r="X71" s="411"/>
      <c r="Y71" s="231" t="s">
        <v>23086</v>
      </c>
      <c r="AA71" s="685"/>
      <c r="AC71" s="1350"/>
      <c r="AD71" s="355">
        <f>IF( SUM( AF71:AV71 ) = 0, 0, $AF$9 )</f>
        <v>0</v>
      </c>
      <c r="AE71" s="1350"/>
      <c r="AF71" s="356">
        <f t="shared" si="56"/>
        <v>0</v>
      </c>
      <c r="AG71" s="356">
        <f t="shared" si="56"/>
        <v>0</v>
      </c>
      <c r="AH71" s="356">
        <f t="shared" si="56"/>
        <v>0</v>
      </c>
      <c r="AI71" s="356">
        <f t="shared" si="56"/>
        <v>0</v>
      </c>
      <c r="AJ71" s="356">
        <f t="shared" si="56"/>
        <v>0</v>
      </c>
      <c r="AK71" s="356">
        <f t="shared" si="56"/>
        <v>0</v>
      </c>
      <c r="AL71" s="356">
        <f t="shared" si="56"/>
        <v>0</v>
      </c>
      <c r="AM71" s="356">
        <f t="shared" si="56"/>
        <v>0</v>
      </c>
      <c r="AO71" s="356">
        <f t="shared" si="57"/>
        <v>0</v>
      </c>
      <c r="AP71" s="356">
        <f t="shared" si="57"/>
        <v>0</v>
      </c>
      <c r="AQ71" s="356">
        <f t="shared" si="57"/>
        <v>0</v>
      </c>
      <c r="AR71" s="356">
        <f t="shared" si="57"/>
        <v>0</v>
      </c>
      <c r="AS71" s="356">
        <f t="shared" si="57"/>
        <v>0</v>
      </c>
      <c r="AT71" s="356">
        <f t="shared" si="57"/>
        <v>0</v>
      </c>
      <c r="AU71" s="356">
        <f t="shared" si="57"/>
        <v>0</v>
      </c>
      <c r="AV71" s="356">
        <f t="shared" si="57"/>
        <v>0</v>
      </c>
      <c r="AW71" s="1355"/>
      <c r="AY71" s="1423" t="s">
        <v>22115</v>
      </c>
      <c r="AZ71" s="1424" t="s">
        <v>21698</v>
      </c>
      <c r="BA71" s="631" t="s">
        <v>23087</v>
      </c>
      <c r="BB71" s="631" t="s">
        <v>23088</v>
      </c>
      <c r="BC71" s="631" t="s">
        <v>23089</v>
      </c>
      <c r="BD71" s="631" t="s">
        <v>23090</v>
      </c>
      <c r="BE71" s="631" t="s">
        <v>23091</v>
      </c>
      <c r="BF71" s="631" t="s">
        <v>23092</v>
      </c>
      <c r="BG71" s="631" t="s">
        <v>23092</v>
      </c>
      <c r="BH71" s="631" t="s">
        <v>23093</v>
      </c>
      <c r="BI71" s="631" t="s">
        <v>23094</v>
      </c>
      <c r="BJ71" s="631" t="s">
        <v>23095</v>
      </c>
      <c r="BK71" s="631" t="s">
        <v>23096</v>
      </c>
      <c r="BL71" s="631" t="s">
        <v>23097</v>
      </c>
      <c r="BM71" s="631" t="s">
        <v>23098</v>
      </c>
      <c r="BN71" s="631" t="s">
        <v>23099</v>
      </c>
      <c r="BO71" s="631" t="s">
        <v>23100</v>
      </c>
      <c r="BP71" s="631" t="s">
        <v>23100</v>
      </c>
      <c r="BQ71" s="631" t="s">
        <v>23101</v>
      </c>
      <c r="BR71" s="1117" t="s">
        <v>23102</v>
      </c>
    </row>
    <row r="72" spans="2:70" ht="33" customHeight="1" thickBot="1">
      <c r="B72" s="1423" t="s">
        <v>22115</v>
      </c>
      <c r="C72" s="1424" t="s">
        <v>21706</v>
      </c>
      <c r="D72" s="220" t="s">
        <v>813</v>
      </c>
      <c r="E72" s="220">
        <v>3</v>
      </c>
      <c r="F72" s="1490">
        <f>IFERROR(SUM(F70:F71), 0)</f>
        <v>1.7999999999999999E-2</v>
      </c>
      <c r="G72" s="1490">
        <f t="shared" ref="G72:M72" si="58">IFERROR(SUM(G70:G71), 0)</f>
        <v>0</v>
      </c>
      <c r="H72" s="1490">
        <f t="shared" si="58"/>
        <v>0</v>
      </c>
      <c r="I72" s="1490">
        <f t="shared" si="58"/>
        <v>0.26900000000000002</v>
      </c>
      <c r="J72" s="1490">
        <f t="shared" si="58"/>
        <v>0</v>
      </c>
      <c r="K72" s="1490">
        <f t="shared" si="58"/>
        <v>0</v>
      </c>
      <c r="L72" s="1490">
        <f t="shared" si="58"/>
        <v>0</v>
      </c>
      <c r="M72" s="1490">
        <f t="shared" si="58"/>
        <v>0</v>
      </c>
      <c r="N72" s="1490">
        <f t="shared" si="38"/>
        <v>0.28700000000000003</v>
      </c>
      <c r="O72" s="1490">
        <f>IFERROR(SUM(O70:O71), 0)</f>
        <v>1.6E-2</v>
      </c>
      <c r="P72" s="1490">
        <f t="shared" ref="P72:V72" si="59">IFERROR(SUM(P70:P71), 0)</f>
        <v>0</v>
      </c>
      <c r="Q72" s="1490">
        <f t="shared" si="59"/>
        <v>0</v>
      </c>
      <c r="R72" s="1490">
        <f t="shared" si="59"/>
        <v>0</v>
      </c>
      <c r="S72" s="1490">
        <f t="shared" si="59"/>
        <v>0</v>
      </c>
      <c r="T72" s="1490">
        <f t="shared" si="59"/>
        <v>0</v>
      </c>
      <c r="U72" s="1490">
        <f t="shared" si="59"/>
        <v>0</v>
      </c>
      <c r="V72" s="1490">
        <f t="shared" si="59"/>
        <v>0</v>
      </c>
      <c r="W72" s="1510">
        <f t="shared" si="55"/>
        <v>1.6E-2</v>
      </c>
      <c r="X72" s="411"/>
      <c r="Y72" s="231" t="s">
        <v>23103</v>
      </c>
      <c r="AA72" s="685"/>
      <c r="AC72" s="1350"/>
      <c r="AD72" s="355">
        <f t="shared" si="34"/>
        <v>0</v>
      </c>
      <c r="AE72" s="1350"/>
      <c r="AF72" s="211"/>
      <c r="AG72" s="211"/>
      <c r="AH72" s="211"/>
      <c r="AI72" s="211"/>
      <c r="AJ72" s="211"/>
      <c r="AK72" s="211"/>
      <c r="AL72" s="211"/>
      <c r="AM72" s="211"/>
      <c r="AW72" s="1355"/>
      <c r="AY72" s="1423" t="s">
        <v>22115</v>
      </c>
      <c r="AZ72" s="1424" t="s">
        <v>21706</v>
      </c>
      <c r="BA72" s="631" t="s">
        <v>23104</v>
      </c>
      <c r="BB72" s="631" t="s">
        <v>23105</v>
      </c>
      <c r="BC72" s="631" t="s">
        <v>23106</v>
      </c>
      <c r="BD72" s="631" t="s">
        <v>23107</v>
      </c>
      <c r="BE72" s="631" t="s">
        <v>23108</v>
      </c>
      <c r="BF72" s="631" t="s">
        <v>23109</v>
      </c>
      <c r="BG72" s="631" t="s">
        <v>23109</v>
      </c>
      <c r="BH72" s="631" t="s">
        <v>23110</v>
      </c>
      <c r="BI72" s="631" t="s">
        <v>23111</v>
      </c>
      <c r="BJ72" s="631" t="s">
        <v>23112</v>
      </c>
      <c r="BK72" s="631" t="s">
        <v>23113</v>
      </c>
      <c r="BL72" s="631" t="s">
        <v>23114</v>
      </c>
      <c r="BM72" s="631" t="s">
        <v>23115</v>
      </c>
      <c r="BN72" s="631" t="s">
        <v>23116</v>
      </c>
      <c r="BO72" s="631" t="s">
        <v>23117</v>
      </c>
      <c r="BP72" s="631" t="s">
        <v>23117</v>
      </c>
      <c r="BQ72" s="631" t="s">
        <v>23118</v>
      </c>
      <c r="BR72" s="1117" t="s">
        <v>23119</v>
      </c>
    </row>
    <row r="73" spans="2:70" ht="33" customHeight="1" thickBot="1">
      <c r="B73" s="1423" t="s">
        <v>22137</v>
      </c>
      <c r="C73" s="1424" t="s">
        <v>21690</v>
      </c>
      <c r="D73" s="220" t="s">
        <v>813</v>
      </c>
      <c r="E73" s="220">
        <v>3</v>
      </c>
      <c r="F73" s="1487">
        <v>0</v>
      </c>
      <c r="G73" s="1487">
        <v>0</v>
      </c>
      <c r="H73" s="1487">
        <v>0</v>
      </c>
      <c r="I73" s="1487">
        <v>0.51200000000000001</v>
      </c>
      <c r="J73" s="1487">
        <v>0</v>
      </c>
      <c r="K73" s="1487">
        <v>0</v>
      </c>
      <c r="L73" s="1487">
        <v>0</v>
      </c>
      <c r="M73" s="1487">
        <v>0</v>
      </c>
      <c r="N73" s="1490">
        <f t="shared" si="38"/>
        <v>0.51200000000000001</v>
      </c>
      <c r="O73" s="1487">
        <v>0.218</v>
      </c>
      <c r="P73" s="1487">
        <v>0</v>
      </c>
      <c r="Q73" s="1487">
        <v>0</v>
      </c>
      <c r="R73" s="1487">
        <v>0.29899999999999999</v>
      </c>
      <c r="S73" s="1487">
        <v>0</v>
      </c>
      <c r="T73" s="1487">
        <v>0</v>
      </c>
      <c r="U73" s="1487">
        <v>0</v>
      </c>
      <c r="V73" s="1487">
        <v>0</v>
      </c>
      <c r="W73" s="1510">
        <f t="shared" si="55"/>
        <v>0.51700000000000002</v>
      </c>
      <c r="X73" s="411"/>
      <c r="Y73" s="231" t="s">
        <v>23120</v>
      </c>
      <c r="AA73" s="685"/>
      <c r="AC73" s="1350"/>
      <c r="AD73" s="355">
        <f>IF( SUM( AF73:AV73 ) = 0, 0, $AF$9 )</f>
        <v>0</v>
      </c>
      <c r="AE73" s="1350"/>
      <c r="AF73" s="356">
        <f t="shared" ref="AF73:AM74" si="60" xml:space="preserve"> IF( ISNUMBER(F73), 0, 1 )</f>
        <v>0</v>
      </c>
      <c r="AG73" s="356">
        <f t="shared" si="60"/>
        <v>0</v>
      </c>
      <c r="AH73" s="356">
        <f t="shared" si="60"/>
        <v>0</v>
      </c>
      <c r="AI73" s="356">
        <f t="shared" si="60"/>
        <v>0</v>
      </c>
      <c r="AJ73" s="356">
        <f t="shared" si="60"/>
        <v>0</v>
      </c>
      <c r="AK73" s="356">
        <f t="shared" si="60"/>
        <v>0</v>
      </c>
      <c r="AL73" s="356">
        <f t="shared" si="60"/>
        <v>0</v>
      </c>
      <c r="AM73" s="356">
        <f t="shared" si="60"/>
        <v>0</v>
      </c>
      <c r="AO73" s="356">
        <f t="shared" ref="AO73:AV74" si="61" xml:space="preserve"> IF( ISNUMBER(O73), 0, 1 )</f>
        <v>0</v>
      </c>
      <c r="AP73" s="356">
        <f t="shared" si="61"/>
        <v>0</v>
      </c>
      <c r="AQ73" s="356">
        <f t="shared" si="61"/>
        <v>0</v>
      </c>
      <c r="AR73" s="356">
        <f t="shared" si="61"/>
        <v>0</v>
      </c>
      <c r="AS73" s="356">
        <f t="shared" si="61"/>
        <v>0</v>
      </c>
      <c r="AT73" s="356">
        <f t="shared" si="61"/>
        <v>0</v>
      </c>
      <c r="AU73" s="356">
        <f t="shared" si="61"/>
        <v>0</v>
      </c>
      <c r="AV73" s="356">
        <f t="shared" si="61"/>
        <v>0</v>
      </c>
      <c r="AW73" s="1355"/>
      <c r="AY73" s="1423" t="s">
        <v>22137</v>
      </c>
      <c r="AZ73" s="1424" t="s">
        <v>21690</v>
      </c>
      <c r="BA73" s="631" t="s">
        <v>23121</v>
      </c>
      <c r="BB73" s="631" t="s">
        <v>23122</v>
      </c>
      <c r="BC73" s="631" t="s">
        <v>23123</v>
      </c>
      <c r="BD73" s="631" t="s">
        <v>23124</v>
      </c>
      <c r="BE73" s="631" t="s">
        <v>23125</v>
      </c>
      <c r="BF73" s="631" t="s">
        <v>23126</v>
      </c>
      <c r="BG73" s="631" t="s">
        <v>23126</v>
      </c>
      <c r="BH73" s="631" t="s">
        <v>23127</v>
      </c>
      <c r="BI73" s="631" t="s">
        <v>23128</v>
      </c>
      <c r="BJ73" s="631" t="s">
        <v>23129</v>
      </c>
      <c r="BK73" s="631" t="s">
        <v>23130</v>
      </c>
      <c r="BL73" s="631" t="s">
        <v>23131</v>
      </c>
      <c r="BM73" s="631" t="s">
        <v>23132</v>
      </c>
      <c r="BN73" s="631" t="s">
        <v>23133</v>
      </c>
      <c r="BO73" s="631" t="s">
        <v>23134</v>
      </c>
      <c r="BP73" s="631" t="s">
        <v>23134</v>
      </c>
      <c r="BQ73" s="631" t="s">
        <v>23135</v>
      </c>
      <c r="BR73" s="1117" t="s">
        <v>23136</v>
      </c>
    </row>
    <row r="74" spans="2:70" ht="33" customHeight="1" thickBot="1">
      <c r="B74" s="1423" t="s">
        <v>22137</v>
      </c>
      <c r="C74" s="1424" t="s">
        <v>21698</v>
      </c>
      <c r="D74" s="220" t="s">
        <v>813</v>
      </c>
      <c r="E74" s="220">
        <v>3</v>
      </c>
      <c r="F74" s="1487">
        <v>0</v>
      </c>
      <c r="G74" s="1487">
        <v>0</v>
      </c>
      <c r="H74" s="1487">
        <v>0</v>
      </c>
      <c r="I74" s="1487">
        <v>0</v>
      </c>
      <c r="J74" s="1487">
        <v>0</v>
      </c>
      <c r="K74" s="1487">
        <v>0</v>
      </c>
      <c r="L74" s="1487">
        <v>0</v>
      </c>
      <c r="M74" s="1487">
        <v>0</v>
      </c>
      <c r="N74" s="1490">
        <f t="shared" si="38"/>
        <v>0</v>
      </c>
      <c r="O74" s="1487">
        <v>0</v>
      </c>
      <c r="P74" s="1487">
        <v>0</v>
      </c>
      <c r="Q74" s="1487">
        <v>0</v>
      </c>
      <c r="R74" s="1487">
        <v>0</v>
      </c>
      <c r="S74" s="1487">
        <v>0</v>
      </c>
      <c r="T74" s="1487">
        <v>0</v>
      </c>
      <c r="U74" s="1487">
        <v>0</v>
      </c>
      <c r="V74" s="1487">
        <v>0</v>
      </c>
      <c r="W74" s="1510">
        <f t="shared" si="55"/>
        <v>0</v>
      </c>
      <c r="X74" s="411"/>
      <c r="Y74" s="231" t="s">
        <v>23137</v>
      </c>
      <c r="AA74" s="685"/>
      <c r="AC74" s="1350"/>
      <c r="AD74" s="355">
        <f>IF( SUM( AF74:AV74 ) = 0, 0, $AF$9 )</f>
        <v>0</v>
      </c>
      <c r="AE74" s="1350"/>
      <c r="AF74" s="356">
        <f t="shared" si="60"/>
        <v>0</v>
      </c>
      <c r="AG74" s="356">
        <f t="shared" si="60"/>
        <v>0</v>
      </c>
      <c r="AH74" s="356">
        <f t="shared" si="60"/>
        <v>0</v>
      </c>
      <c r="AI74" s="356">
        <f t="shared" si="60"/>
        <v>0</v>
      </c>
      <c r="AJ74" s="356">
        <f t="shared" si="60"/>
        <v>0</v>
      </c>
      <c r="AK74" s="356">
        <f t="shared" si="60"/>
        <v>0</v>
      </c>
      <c r="AL74" s="356">
        <f t="shared" si="60"/>
        <v>0</v>
      </c>
      <c r="AM74" s="356">
        <f t="shared" si="60"/>
        <v>0</v>
      </c>
      <c r="AO74" s="356">
        <f t="shared" si="61"/>
        <v>0</v>
      </c>
      <c r="AP74" s="356">
        <f t="shared" si="61"/>
        <v>0</v>
      </c>
      <c r="AQ74" s="356">
        <f t="shared" si="61"/>
        <v>0</v>
      </c>
      <c r="AR74" s="356">
        <f t="shared" si="61"/>
        <v>0</v>
      </c>
      <c r="AS74" s="356">
        <f t="shared" si="61"/>
        <v>0</v>
      </c>
      <c r="AT74" s="356">
        <f t="shared" si="61"/>
        <v>0</v>
      </c>
      <c r="AU74" s="356">
        <f t="shared" si="61"/>
        <v>0</v>
      </c>
      <c r="AV74" s="356">
        <f t="shared" si="61"/>
        <v>0</v>
      </c>
      <c r="AW74" s="1355"/>
      <c r="AY74" s="1423" t="s">
        <v>22137</v>
      </c>
      <c r="AZ74" s="1424" t="s">
        <v>21698</v>
      </c>
      <c r="BA74" s="631" t="s">
        <v>23138</v>
      </c>
      <c r="BB74" s="631" t="s">
        <v>23139</v>
      </c>
      <c r="BC74" s="631" t="s">
        <v>23140</v>
      </c>
      <c r="BD74" s="631" t="s">
        <v>23141</v>
      </c>
      <c r="BE74" s="631" t="s">
        <v>23142</v>
      </c>
      <c r="BF74" s="631" t="s">
        <v>23143</v>
      </c>
      <c r="BG74" s="631" t="s">
        <v>23143</v>
      </c>
      <c r="BH74" s="631" t="s">
        <v>23144</v>
      </c>
      <c r="BI74" s="631" t="s">
        <v>23145</v>
      </c>
      <c r="BJ74" s="631" t="s">
        <v>23146</v>
      </c>
      <c r="BK74" s="631" t="s">
        <v>23147</v>
      </c>
      <c r="BL74" s="631" t="s">
        <v>23148</v>
      </c>
      <c r="BM74" s="631" t="s">
        <v>23149</v>
      </c>
      <c r="BN74" s="631" t="s">
        <v>23150</v>
      </c>
      <c r="BO74" s="631" t="s">
        <v>23151</v>
      </c>
      <c r="BP74" s="631" t="s">
        <v>23151</v>
      </c>
      <c r="BQ74" s="631" t="s">
        <v>23152</v>
      </c>
      <c r="BR74" s="1117" t="s">
        <v>23153</v>
      </c>
    </row>
    <row r="75" spans="2:70" ht="33" customHeight="1" thickBot="1">
      <c r="B75" s="1423" t="s">
        <v>22137</v>
      </c>
      <c r="C75" s="1424" t="s">
        <v>21706</v>
      </c>
      <c r="D75" s="220" t="s">
        <v>813</v>
      </c>
      <c r="E75" s="220">
        <v>3</v>
      </c>
      <c r="F75" s="1490">
        <f>IFERROR(SUM(F73:F74), 0)</f>
        <v>0</v>
      </c>
      <c r="G75" s="1490">
        <f t="shared" ref="G75:M75" si="62">IFERROR(SUM(G73:G74), 0)</f>
        <v>0</v>
      </c>
      <c r="H75" s="1490">
        <f t="shared" si="62"/>
        <v>0</v>
      </c>
      <c r="I75" s="1490">
        <f t="shared" si="62"/>
        <v>0.51200000000000001</v>
      </c>
      <c r="J75" s="1490">
        <f t="shared" si="62"/>
        <v>0</v>
      </c>
      <c r="K75" s="1490">
        <f t="shared" si="62"/>
        <v>0</v>
      </c>
      <c r="L75" s="1490">
        <f t="shared" si="62"/>
        <v>0</v>
      </c>
      <c r="M75" s="1490">
        <f t="shared" si="62"/>
        <v>0</v>
      </c>
      <c r="N75" s="1490">
        <f t="shared" si="38"/>
        <v>0.51200000000000001</v>
      </c>
      <c r="O75" s="1490">
        <f>IFERROR(SUM(O73:O74), 0)</f>
        <v>0.218</v>
      </c>
      <c r="P75" s="1490">
        <f t="shared" ref="P75:V75" si="63">IFERROR(SUM(P73:P74), 0)</f>
        <v>0</v>
      </c>
      <c r="Q75" s="1490">
        <f t="shared" si="63"/>
        <v>0</v>
      </c>
      <c r="R75" s="1490">
        <f t="shared" si="63"/>
        <v>0.29899999999999999</v>
      </c>
      <c r="S75" s="1490">
        <f t="shared" si="63"/>
        <v>0</v>
      </c>
      <c r="T75" s="1490">
        <f t="shared" si="63"/>
        <v>0</v>
      </c>
      <c r="U75" s="1490">
        <f t="shared" si="63"/>
        <v>0</v>
      </c>
      <c r="V75" s="1490">
        <f t="shared" si="63"/>
        <v>0</v>
      </c>
      <c r="W75" s="1510">
        <f t="shared" si="55"/>
        <v>0.51700000000000002</v>
      </c>
      <c r="X75" s="411"/>
      <c r="Y75" s="231" t="s">
        <v>23154</v>
      </c>
      <c r="AA75" s="685"/>
      <c r="AC75" s="1350"/>
      <c r="AD75" s="355"/>
      <c r="AE75" s="1350"/>
      <c r="AF75" s="211"/>
      <c r="AG75" s="211"/>
      <c r="AH75" s="211"/>
      <c r="AI75" s="211"/>
      <c r="AJ75" s="211"/>
      <c r="AK75" s="211"/>
      <c r="AL75" s="211"/>
      <c r="AM75" s="211"/>
      <c r="AW75" s="1355"/>
      <c r="AY75" s="1423" t="s">
        <v>22137</v>
      </c>
      <c r="AZ75" s="1424" t="s">
        <v>21706</v>
      </c>
      <c r="BA75" s="631" t="s">
        <v>23155</v>
      </c>
      <c r="BB75" s="631" t="s">
        <v>23156</v>
      </c>
      <c r="BC75" s="631" t="s">
        <v>23157</v>
      </c>
      <c r="BD75" s="631" t="s">
        <v>23158</v>
      </c>
      <c r="BE75" s="631" t="s">
        <v>23159</v>
      </c>
      <c r="BF75" s="631" t="s">
        <v>23160</v>
      </c>
      <c r="BG75" s="631" t="s">
        <v>23160</v>
      </c>
      <c r="BH75" s="631" t="s">
        <v>23161</v>
      </c>
      <c r="BI75" s="631" t="s">
        <v>23162</v>
      </c>
      <c r="BJ75" s="631" t="s">
        <v>23163</v>
      </c>
      <c r="BK75" s="631" t="s">
        <v>23164</v>
      </c>
      <c r="BL75" s="631" t="s">
        <v>23165</v>
      </c>
      <c r="BM75" s="631" t="s">
        <v>23166</v>
      </c>
      <c r="BN75" s="631" t="s">
        <v>23167</v>
      </c>
      <c r="BO75" s="631" t="s">
        <v>23168</v>
      </c>
      <c r="BP75" s="631" t="s">
        <v>23168</v>
      </c>
      <c r="BQ75" s="631" t="s">
        <v>23169</v>
      </c>
      <c r="BR75" s="1117" t="s">
        <v>23170</v>
      </c>
    </row>
    <row r="76" spans="2:70" ht="33" customHeight="1" thickBot="1">
      <c r="B76" s="1423" t="s">
        <v>22159</v>
      </c>
      <c r="C76" s="1424" t="s">
        <v>21690</v>
      </c>
      <c r="D76" s="220" t="s">
        <v>813</v>
      </c>
      <c r="E76" s="220">
        <v>3</v>
      </c>
      <c r="F76" s="1487">
        <v>0</v>
      </c>
      <c r="G76" s="1487">
        <v>0</v>
      </c>
      <c r="H76" s="1487">
        <v>0</v>
      </c>
      <c r="I76" s="1487">
        <v>0</v>
      </c>
      <c r="J76" s="1487">
        <v>0</v>
      </c>
      <c r="K76" s="1487">
        <v>0</v>
      </c>
      <c r="L76" s="1487">
        <v>0</v>
      </c>
      <c r="M76" s="1487">
        <v>0</v>
      </c>
      <c r="N76" s="1490">
        <f t="shared" si="38"/>
        <v>0</v>
      </c>
      <c r="O76" s="1487">
        <v>0</v>
      </c>
      <c r="P76" s="1487">
        <v>0</v>
      </c>
      <c r="Q76" s="1487">
        <v>0</v>
      </c>
      <c r="R76" s="1487">
        <v>0</v>
      </c>
      <c r="S76" s="1487">
        <v>0</v>
      </c>
      <c r="T76" s="1487">
        <v>0</v>
      </c>
      <c r="U76" s="1487">
        <v>0</v>
      </c>
      <c r="V76" s="1487">
        <v>0</v>
      </c>
      <c r="W76" s="1510">
        <f t="shared" si="55"/>
        <v>0</v>
      </c>
      <c r="X76" s="411"/>
      <c r="Y76" s="231" t="s">
        <v>23171</v>
      </c>
      <c r="AA76" s="685"/>
      <c r="AC76" s="1350"/>
      <c r="AD76" s="355">
        <f>IF( SUM( AF76:AV76 ) = 0, 0, $AF$9 )</f>
        <v>0</v>
      </c>
      <c r="AE76" s="1350"/>
      <c r="AF76" s="356">
        <f t="shared" ref="AF76:AM77" si="64" xml:space="preserve"> IF( ISNUMBER(F76), 0, 1 )</f>
        <v>0</v>
      </c>
      <c r="AG76" s="356">
        <f t="shared" si="64"/>
        <v>0</v>
      </c>
      <c r="AH76" s="356">
        <f t="shared" si="64"/>
        <v>0</v>
      </c>
      <c r="AI76" s="356">
        <f t="shared" si="64"/>
        <v>0</v>
      </c>
      <c r="AJ76" s="356">
        <f t="shared" si="64"/>
        <v>0</v>
      </c>
      <c r="AK76" s="356">
        <f t="shared" si="64"/>
        <v>0</v>
      </c>
      <c r="AL76" s="356">
        <f t="shared" si="64"/>
        <v>0</v>
      </c>
      <c r="AM76" s="356">
        <f t="shared" si="64"/>
        <v>0</v>
      </c>
      <c r="AO76" s="356">
        <f t="shared" ref="AO76:AV77" si="65" xml:space="preserve"> IF( ISNUMBER(O76), 0, 1 )</f>
        <v>0</v>
      </c>
      <c r="AP76" s="356">
        <f t="shared" si="65"/>
        <v>0</v>
      </c>
      <c r="AQ76" s="356">
        <f t="shared" si="65"/>
        <v>0</v>
      </c>
      <c r="AR76" s="356">
        <f t="shared" si="65"/>
        <v>0</v>
      </c>
      <c r="AS76" s="356">
        <f t="shared" si="65"/>
        <v>0</v>
      </c>
      <c r="AT76" s="356">
        <f t="shared" si="65"/>
        <v>0</v>
      </c>
      <c r="AU76" s="356">
        <f t="shared" si="65"/>
        <v>0</v>
      </c>
      <c r="AV76" s="356">
        <f t="shared" si="65"/>
        <v>0</v>
      </c>
      <c r="AW76" s="1355"/>
      <c r="AY76" s="1423" t="s">
        <v>22159</v>
      </c>
      <c r="AZ76" s="1424" t="s">
        <v>21690</v>
      </c>
      <c r="BA76" s="631" t="s">
        <v>23172</v>
      </c>
      <c r="BB76" s="631" t="s">
        <v>23173</v>
      </c>
      <c r="BC76" s="631" t="s">
        <v>23174</v>
      </c>
      <c r="BD76" s="631" t="s">
        <v>23175</v>
      </c>
      <c r="BE76" s="631" t="s">
        <v>23176</v>
      </c>
      <c r="BF76" s="631" t="s">
        <v>23177</v>
      </c>
      <c r="BG76" s="631" t="s">
        <v>23177</v>
      </c>
      <c r="BH76" s="631" t="s">
        <v>23178</v>
      </c>
      <c r="BI76" s="631" t="s">
        <v>23179</v>
      </c>
      <c r="BJ76" s="631" t="s">
        <v>23180</v>
      </c>
      <c r="BK76" s="631" t="s">
        <v>23181</v>
      </c>
      <c r="BL76" s="631" t="s">
        <v>23182</v>
      </c>
      <c r="BM76" s="631" t="s">
        <v>23183</v>
      </c>
      <c r="BN76" s="631" t="s">
        <v>23184</v>
      </c>
      <c r="BO76" s="631" t="s">
        <v>23185</v>
      </c>
      <c r="BP76" s="631" t="s">
        <v>23185</v>
      </c>
      <c r="BQ76" s="631" t="s">
        <v>23186</v>
      </c>
      <c r="BR76" s="1117" t="s">
        <v>23187</v>
      </c>
    </row>
    <row r="77" spans="2:70" ht="33" customHeight="1" thickBot="1">
      <c r="B77" s="1423" t="s">
        <v>22159</v>
      </c>
      <c r="C77" s="1424" t="s">
        <v>21698</v>
      </c>
      <c r="D77" s="220" t="s">
        <v>813</v>
      </c>
      <c r="E77" s="220">
        <v>3</v>
      </c>
      <c r="F77" s="1487">
        <v>0</v>
      </c>
      <c r="G77" s="1487">
        <v>0</v>
      </c>
      <c r="H77" s="1487">
        <v>0</v>
      </c>
      <c r="I77" s="1487">
        <v>0</v>
      </c>
      <c r="J77" s="1487">
        <v>0</v>
      </c>
      <c r="K77" s="1487">
        <v>0</v>
      </c>
      <c r="L77" s="1487">
        <v>0</v>
      </c>
      <c r="M77" s="1487">
        <v>0</v>
      </c>
      <c r="N77" s="1490">
        <f t="shared" si="38"/>
        <v>0</v>
      </c>
      <c r="O77" s="1487">
        <v>0</v>
      </c>
      <c r="P77" s="1487">
        <v>0</v>
      </c>
      <c r="Q77" s="1487">
        <v>0</v>
      </c>
      <c r="R77" s="1487">
        <v>0</v>
      </c>
      <c r="S77" s="1487">
        <v>0</v>
      </c>
      <c r="T77" s="1487">
        <v>0</v>
      </c>
      <c r="U77" s="1487">
        <v>0</v>
      </c>
      <c r="V77" s="1487">
        <v>0</v>
      </c>
      <c r="W77" s="1510">
        <f t="shared" si="55"/>
        <v>0</v>
      </c>
      <c r="X77" s="411"/>
      <c r="Y77" s="231" t="s">
        <v>23188</v>
      </c>
      <c r="AA77" s="685"/>
      <c r="AC77" s="1350"/>
      <c r="AD77" s="355">
        <f>IF( SUM( AF77:AV77 ) = 0, 0, $AF$9 )</f>
        <v>0</v>
      </c>
      <c r="AE77" s="1350"/>
      <c r="AF77" s="356">
        <f t="shared" si="64"/>
        <v>0</v>
      </c>
      <c r="AG77" s="356">
        <f t="shared" si="64"/>
        <v>0</v>
      </c>
      <c r="AH77" s="356">
        <f t="shared" si="64"/>
        <v>0</v>
      </c>
      <c r="AI77" s="356">
        <f t="shared" si="64"/>
        <v>0</v>
      </c>
      <c r="AJ77" s="356">
        <f t="shared" si="64"/>
        <v>0</v>
      </c>
      <c r="AK77" s="356">
        <f t="shared" si="64"/>
        <v>0</v>
      </c>
      <c r="AL77" s="356">
        <f t="shared" si="64"/>
        <v>0</v>
      </c>
      <c r="AM77" s="356">
        <f t="shared" si="64"/>
        <v>0</v>
      </c>
      <c r="AO77" s="356">
        <f t="shared" si="65"/>
        <v>0</v>
      </c>
      <c r="AP77" s="356">
        <f t="shared" si="65"/>
        <v>0</v>
      </c>
      <c r="AQ77" s="356">
        <f t="shared" si="65"/>
        <v>0</v>
      </c>
      <c r="AR77" s="356">
        <f t="shared" si="65"/>
        <v>0</v>
      </c>
      <c r="AS77" s="356">
        <f t="shared" si="65"/>
        <v>0</v>
      </c>
      <c r="AT77" s="356">
        <f t="shared" si="65"/>
        <v>0</v>
      </c>
      <c r="AU77" s="356">
        <f t="shared" si="65"/>
        <v>0</v>
      </c>
      <c r="AV77" s="356">
        <f t="shared" si="65"/>
        <v>0</v>
      </c>
      <c r="AW77" s="1355"/>
      <c r="AY77" s="1423" t="s">
        <v>22159</v>
      </c>
      <c r="AZ77" s="1424" t="s">
        <v>21698</v>
      </c>
      <c r="BA77" s="631" t="s">
        <v>23189</v>
      </c>
      <c r="BB77" s="631" t="s">
        <v>23190</v>
      </c>
      <c r="BC77" s="631" t="s">
        <v>23191</v>
      </c>
      <c r="BD77" s="631" t="s">
        <v>23192</v>
      </c>
      <c r="BE77" s="631" t="s">
        <v>23193</v>
      </c>
      <c r="BF77" s="631" t="s">
        <v>23194</v>
      </c>
      <c r="BG77" s="631" t="s">
        <v>23194</v>
      </c>
      <c r="BH77" s="631" t="s">
        <v>23195</v>
      </c>
      <c r="BI77" s="631" t="s">
        <v>23196</v>
      </c>
      <c r="BJ77" s="631" t="s">
        <v>23197</v>
      </c>
      <c r="BK77" s="631" t="s">
        <v>23198</v>
      </c>
      <c r="BL77" s="631" t="s">
        <v>23199</v>
      </c>
      <c r="BM77" s="631" t="s">
        <v>23200</v>
      </c>
      <c r="BN77" s="631" t="s">
        <v>23201</v>
      </c>
      <c r="BO77" s="631" t="s">
        <v>23202</v>
      </c>
      <c r="BP77" s="631" t="s">
        <v>23202</v>
      </c>
      <c r="BQ77" s="631" t="s">
        <v>23203</v>
      </c>
      <c r="BR77" s="1117" t="s">
        <v>23204</v>
      </c>
    </row>
    <row r="78" spans="2:70" ht="33" customHeight="1" thickBot="1">
      <c r="B78" s="1423" t="s">
        <v>22159</v>
      </c>
      <c r="C78" s="1424" t="s">
        <v>21706</v>
      </c>
      <c r="D78" s="220" t="s">
        <v>813</v>
      </c>
      <c r="E78" s="220">
        <v>3</v>
      </c>
      <c r="F78" s="1490">
        <f>IFERROR(SUM(F76:F77), 0)</f>
        <v>0</v>
      </c>
      <c r="G78" s="1490">
        <f t="shared" ref="G78:M78" si="66">IFERROR(SUM(G76:G77), 0)</f>
        <v>0</v>
      </c>
      <c r="H78" s="1490">
        <f t="shared" si="66"/>
        <v>0</v>
      </c>
      <c r="I78" s="1490">
        <f t="shared" si="66"/>
        <v>0</v>
      </c>
      <c r="J78" s="1490">
        <f t="shared" si="66"/>
        <v>0</v>
      </c>
      <c r="K78" s="1490">
        <f t="shared" si="66"/>
        <v>0</v>
      </c>
      <c r="L78" s="1490">
        <f t="shared" si="66"/>
        <v>0</v>
      </c>
      <c r="M78" s="1490">
        <f t="shared" si="66"/>
        <v>0</v>
      </c>
      <c r="N78" s="1490">
        <f t="shared" si="38"/>
        <v>0</v>
      </c>
      <c r="O78" s="1490">
        <f>IFERROR(SUM(O76:O77), 0)</f>
        <v>0</v>
      </c>
      <c r="P78" s="1490">
        <f t="shared" ref="P78:V78" si="67">IFERROR(SUM(P76:P77), 0)</f>
        <v>0</v>
      </c>
      <c r="Q78" s="1490">
        <f t="shared" si="67"/>
        <v>0</v>
      </c>
      <c r="R78" s="1490">
        <f t="shared" si="67"/>
        <v>0</v>
      </c>
      <c r="S78" s="1490">
        <f t="shared" si="67"/>
        <v>0</v>
      </c>
      <c r="T78" s="1490">
        <f t="shared" si="67"/>
        <v>0</v>
      </c>
      <c r="U78" s="1490">
        <f t="shared" si="67"/>
        <v>0</v>
      </c>
      <c r="V78" s="1490">
        <f t="shared" si="67"/>
        <v>0</v>
      </c>
      <c r="W78" s="1510">
        <f>IFERROR(SUM(O78:V78), 0)</f>
        <v>0</v>
      </c>
      <c r="X78" s="411"/>
      <c r="Y78" s="231" t="s">
        <v>23205</v>
      </c>
      <c r="AA78" s="685"/>
      <c r="AC78" s="1350"/>
      <c r="AD78" s="355"/>
      <c r="AE78" s="1350"/>
      <c r="AF78" s="211"/>
      <c r="AG78" s="211"/>
      <c r="AH78" s="211"/>
      <c r="AI78" s="211"/>
      <c r="AJ78" s="211"/>
      <c r="AK78" s="211"/>
      <c r="AL78" s="211"/>
      <c r="AM78" s="211"/>
      <c r="AW78" s="1355"/>
      <c r="AY78" s="1423" t="s">
        <v>22159</v>
      </c>
      <c r="AZ78" s="1424" t="s">
        <v>21706</v>
      </c>
      <c r="BA78" s="631" t="s">
        <v>23206</v>
      </c>
      <c r="BB78" s="631" t="s">
        <v>23207</v>
      </c>
      <c r="BC78" s="631" t="s">
        <v>23208</v>
      </c>
      <c r="BD78" s="631" t="s">
        <v>23209</v>
      </c>
      <c r="BE78" s="631" t="s">
        <v>23210</v>
      </c>
      <c r="BF78" s="631" t="s">
        <v>23211</v>
      </c>
      <c r="BG78" s="631" t="s">
        <v>23211</v>
      </c>
      <c r="BH78" s="631" t="s">
        <v>23212</v>
      </c>
      <c r="BI78" s="631" t="s">
        <v>23213</v>
      </c>
      <c r="BJ78" s="631" t="s">
        <v>23214</v>
      </c>
      <c r="BK78" s="631" t="s">
        <v>23215</v>
      </c>
      <c r="BL78" s="631" t="s">
        <v>23216</v>
      </c>
      <c r="BM78" s="631" t="s">
        <v>23217</v>
      </c>
      <c r="BN78" s="631" t="s">
        <v>23218</v>
      </c>
      <c r="BO78" s="631" t="s">
        <v>23219</v>
      </c>
      <c r="BP78" s="631" t="s">
        <v>23219</v>
      </c>
      <c r="BQ78" s="631" t="s">
        <v>23220</v>
      </c>
      <c r="BR78" s="1117" t="s">
        <v>23221</v>
      </c>
    </row>
    <row r="79" spans="2:70" ht="33" customHeight="1" thickBot="1">
      <c r="B79" s="1289" t="s">
        <v>22181</v>
      </c>
      <c r="C79" s="1424" t="s">
        <v>21690</v>
      </c>
      <c r="D79" s="220" t="s">
        <v>813</v>
      </c>
      <c r="E79" s="220">
        <v>3</v>
      </c>
      <c r="F79" s="1487">
        <v>0</v>
      </c>
      <c r="G79" s="1487">
        <v>0</v>
      </c>
      <c r="H79" s="1487">
        <v>0</v>
      </c>
      <c r="I79" s="1487">
        <v>0</v>
      </c>
      <c r="J79" s="1487">
        <v>0</v>
      </c>
      <c r="K79" s="1487">
        <v>0</v>
      </c>
      <c r="L79" s="1487">
        <v>0</v>
      </c>
      <c r="M79" s="1487">
        <v>0</v>
      </c>
      <c r="N79" s="1490">
        <f t="shared" si="38"/>
        <v>0</v>
      </c>
      <c r="O79" s="1507"/>
      <c r="P79" s="1507"/>
      <c r="Q79" s="1507"/>
      <c r="R79" s="1507"/>
      <c r="S79" s="1507"/>
      <c r="T79" s="1507"/>
      <c r="U79" s="1507"/>
      <c r="V79" s="1507"/>
      <c r="W79" s="1692"/>
      <c r="X79" s="411"/>
      <c r="Y79" s="231" t="s">
        <v>23222</v>
      </c>
      <c r="AA79" s="685"/>
      <c r="AC79" s="1350"/>
      <c r="AD79" s="355">
        <f t="shared" ref="AD79:AD88" si="68">IF( SUM( AF79:AV79 ) = 0, 0, $AF$9 )</f>
        <v>0</v>
      </c>
      <c r="AE79" s="1350"/>
      <c r="AF79" s="356">
        <f t="shared" ref="AF79:AM88" si="69" xml:space="preserve"> IF( ISNUMBER(F79), 0, 1 )</f>
        <v>0</v>
      </c>
      <c r="AG79" s="356">
        <f t="shared" si="69"/>
        <v>0</v>
      </c>
      <c r="AH79" s="356">
        <f t="shared" si="69"/>
        <v>0</v>
      </c>
      <c r="AI79" s="356">
        <f t="shared" si="69"/>
        <v>0</v>
      </c>
      <c r="AJ79" s="356">
        <f t="shared" si="69"/>
        <v>0</v>
      </c>
      <c r="AK79" s="356">
        <f t="shared" si="69"/>
        <v>0</v>
      </c>
      <c r="AL79" s="356">
        <f t="shared" si="69"/>
        <v>0</v>
      </c>
      <c r="AM79" s="356">
        <f t="shared" si="69"/>
        <v>0</v>
      </c>
      <c r="AW79" s="1355"/>
      <c r="AY79" s="1423" t="s">
        <v>22181</v>
      </c>
      <c r="AZ79" s="1424" t="s">
        <v>21690</v>
      </c>
      <c r="BA79" s="631" t="s">
        <v>23223</v>
      </c>
      <c r="BB79" s="631" t="s">
        <v>23224</v>
      </c>
      <c r="BC79" s="631" t="s">
        <v>23225</v>
      </c>
      <c r="BD79" s="631" t="s">
        <v>23226</v>
      </c>
      <c r="BE79" s="631" t="s">
        <v>23227</v>
      </c>
      <c r="BF79" s="631" t="s">
        <v>23228</v>
      </c>
      <c r="BG79" s="631" t="s">
        <v>23228</v>
      </c>
      <c r="BH79" s="631" t="s">
        <v>23229</v>
      </c>
      <c r="BI79" s="631" t="s">
        <v>23230</v>
      </c>
      <c r="BJ79" s="420"/>
      <c r="BK79" s="420"/>
      <c r="BL79" s="420"/>
      <c r="BM79" s="420"/>
      <c r="BN79" s="420"/>
      <c r="BO79" s="420"/>
      <c r="BP79" s="420"/>
      <c r="BQ79" s="420"/>
      <c r="BR79" s="496"/>
    </row>
    <row r="80" spans="2:70" ht="33" customHeight="1" thickBot="1">
      <c r="B80" s="1289" t="s">
        <v>22189</v>
      </c>
      <c r="C80" s="1424" t="s">
        <v>21698</v>
      </c>
      <c r="D80" s="220" t="s">
        <v>813</v>
      </c>
      <c r="E80" s="220">
        <v>3</v>
      </c>
      <c r="F80" s="1487">
        <v>0.47699999999999998</v>
      </c>
      <c r="G80" s="1487">
        <v>0</v>
      </c>
      <c r="H80" s="1487">
        <v>0</v>
      </c>
      <c r="I80" s="1487">
        <v>0</v>
      </c>
      <c r="J80" s="1487">
        <v>0</v>
      </c>
      <c r="K80" s="1487">
        <v>0</v>
      </c>
      <c r="L80" s="1487">
        <v>0</v>
      </c>
      <c r="M80" s="1487">
        <v>0</v>
      </c>
      <c r="N80" s="1490">
        <f t="shared" si="38"/>
        <v>0.47699999999999998</v>
      </c>
      <c r="O80" s="1507"/>
      <c r="P80" s="1507"/>
      <c r="Q80" s="1507"/>
      <c r="R80" s="1507"/>
      <c r="S80" s="1507"/>
      <c r="T80" s="1507"/>
      <c r="U80" s="1507"/>
      <c r="V80" s="1507"/>
      <c r="W80" s="1692"/>
      <c r="X80" s="411"/>
      <c r="Y80" s="231" t="s">
        <v>23231</v>
      </c>
      <c r="AA80" s="685"/>
      <c r="AC80" s="1350"/>
      <c r="AD80" s="355">
        <f t="shared" si="68"/>
        <v>0</v>
      </c>
      <c r="AE80" s="1350"/>
      <c r="AF80" s="356">
        <f t="shared" si="69"/>
        <v>0</v>
      </c>
      <c r="AG80" s="356">
        <f t="shared" si="69"/>
        <v>0</v>
      </c>
      <c r="AH80" s="356">
        <f t="shared" si="69"/>
        <v>0</v>
      </c>
      <c r="AI80" s="356">
        <f t="shared" si="69"/>
        <v>0</v>
      </c>
      <c r="AJ80" s="356">
        <f t="shared" si="69"/>
        <v>0</v>
      </c>
      <c r="AK80" s="356">
        <f t="shared" si="69"/>
        <v>0</v>
      </c>
      <c r="AL80" s="356">
        <f t="shared" si="69"/>
        <v>0</v>
      </c>
      <c r="AM80" s="356">
        <f t="shared" si="69"/>
        <v>0</v>
      </c>
      <c r="AW80" s="1355"/>
      <c r="AY80" s="1423" t="s">
        <v>22181</v>
      </c>
      <c r="AZ80" s="1424" t="s">
        <v>21698</v>
      </c>
      <c r="BA80" s="631" t="s">
        <v>23232</v>
      </c>
      <c r="BB80" s="631" t="s">
        <v>23233</v>
      </c>
      <c r="BC80" s="631" t="s">
        <v>23234</v>
      </c>
      <c r="BD80" s="631" t="s">
        <v>23235</v>
      </c>
      <c r="BE80" s="631" t="s">
        <v>23236</v>
      </c>
      <c r="BF80" s="631" t="s">
        <v>23237</v>
      </c>
      <c r="BG80" s="631" t="s">
        <v>23237</v>
      </c>
      <c r="BH80" s="631" t="s">
        <v>23238</v>
      </c>
      <c r="BI80" s="631" t="s">
        <v>23239</v>
      </c>
      <c r="BJ80" s="420"/>
      <c r="BK80" s="420"/>
      <c r="BL80" s="420"/>
      <c r="BM80" s="420"/>
      <c r="BN80" s="420"/>
      <c r="BO80" s="420"/>
      <c r="BP80" s="420"/>
      <c r="BQ80" s="420"/>
      <c r="BR80" s="496"/>
    </row>
    <row r="81" spans="2:70" ht="33" customHeight="1" thickBot="1">
      <c r="B81" s="1289" t="s">
        <v>23240</v>
      </c>
      <c r="C81" s="1424" t="s">
        <v>21690</v>
      </c>
      <c r="D81" s="220" t="s">
        <v>813</v>
      </c>
      <c r="E81" s="220">
        <v>3</v>
      </c>
      <c r="F81" s="1487">
        <v>3.7120000000000002</v>
      </c>
      <c r="G81" s="1487">
        <v>0</v>
      </c>
      <c r="H81" s="1487">
        <v>0</v>
      </c>
      <c r="I81" s="1487">
        <v>0</v>
      </c>
      <c r="J81" s="1487">
        <v>0</v>
      </c>
      <c r="K81" s="1487">
        <v>0</v>
      </c>
      <c r="L81" s="1487">
        <v>0</v>
      </c>
      <c r="M81" s="1487">
        <v>0</v>
      </c>
      <c r="N81" s="1490">
        <f t="shared" si="38"/>
        <v>3.7120000000000002</v>
      </c>
      <c r="O81" s="1507"/>
      <c r="P81" s="1507"/>
      <c r="Q81" s="1507"/>
      <c r="R81" s="1507"/>
      <c r="S81" s="1507"/>
      <c r="T81" s="1507"/>
      <c r="U81" s="1507"/>
      <c r="V81" s="1507"/>
      <c r="W81" s="1692"/>
      <c r="X81" s="411"/>
      <c r="Y81" s="231" t="s">
        <v>23241</v>
      </c>
      <c r="AA81" s="685"/>
      <c r="AC81" s="1350"/>
      <c r="AD81" s="355">
        <f t="shared" si="68"/>
        <v>0</v>
      </c>
      <c r="AE81" s="1350"/>
      <c r="AF81" s="356">
        <f t="shared" si="69"/>
        <v>0</v>
      </c>
      <c r="AG81" s="356">
        <f t="shared" si="69"/>
        <v>0</v>
      </c>
      <c r="AH81" s="356">
        <f t="shared" si="69"/>
        <v>0</v>
      </c>
      <c r="AI81" s="356">
        <f t="shared" si="69"/>
        <v>0</v>
      </c>
      <c r="AJ81" s="356">
        <f t="shared" si="69"/>
        <v>0</v>
      </c>
      <c r="AK81" s="356">
        <f t="shared" si="69"/>
        <v>0</v>
      </c>
      <c r="AL81" s="356">
        <f t="shared" si="69"/>
        <v>0</v>
      </c>
      <c r="AM81" s="356">
        <f t="shared" si="69"/>
        <v>0</v>
      </c>
      <c r="AW81" s="1355"/>
      <c r="AY81" s="1423" t="s">
        <v>22197</v>
      </c>
      <c r="AZ81" s="1424" t="s">
        <v>21690</v>
      </c>
      <c r="BA81" s="631" t="s">
        <v>23242</v>
      </c>
      <c r="BB81" s="631" t="s">
        <v>23243</v>
      </c>
      <c r="BC81" s="631" t="s">
        <v>23244</v>
      </c>
      <c r="BD81" s="631" t="s">
        <v>23245</v>
      </c>
      <c r="BE81" s="631" t="s">
        <v>23246</v>
      </c>
      <c r="BF81" s="631" t="s">
        <v>23247</v>
      </c>
      <c r="BG81" s="631" t="s">
        <v>23247</v>
      </c>
      <c r="BH81" s="631" t="s">
        <v>23248</v>
      </c>
      <c r="BI81" s="631" t="s">
        <v>23249</v>
      </c>
      <c r="BJ81" s="420"/>
      <c r="BK81" s="420"/>
      <c r="BL81" s="420"/>
      <c r="BM81" s="420"/>
      <c r="BN81" s="420"/>
      <c r="BO81" s="420"/>
      <c r="BP81" s="420"/>
      <c r="BQ81" s="420"/>
      <c r="BR81" s="496"/>
    </row>
    <row r="82" spans="2:70" ht="33" customHeight="1" thickBot="1">
      <c r="B82" s="1289" t="s">
        <v>23250</v>
      </c>
      <c r="C82" s="1424" t="s">
        <v>21698</v>
      </c>
      <c r="D82" s="220" t="s">
        <v>813</v>
      </c>
      <c r="E82" s="220">
        <v>3</v>
      </c>
      <c r="F82" s="1487">
        <v>2.9470000000000001</v>
      </c>
      <c r="G82" s="1487">
        <v>0.51400000000000001</v>
      </c>
      <c r="H82" s="1487">
        <v>8.5000000000000006E-2</v>
      </c>
      <c r="I82" s="1487">
        <v>0</v>
      </c>
      <c r="J82" s="1487">
        <v>0</v>
      </c>
      <c r="K82" s="1487">
        <v>0</v>
      </c>
      <c r="L82" s="1487">
        <v>0</v>
      </c>
      <c r="M82" s="1487">
        <v>0</v>
      </c>
      <c r="N82" s="1490">
        <f t="shared" si="38"/>
        <v>3.5460000000000003</v>
      </c>
      <c r="O82" s="1507"/>
      <c r="P82" s="1507"/>
      <c r="Q82" s="1507"/>
      <c r="R82" s="1507"/>
      <c r="S82" s="1507"/>
      <c r="T82" s="1507"/>
      <c r="U82" s="1507"/>
      <c r="V82" s="1507"/>
      <c r="W82" s="1692"/>
      <c r="X82" s="411"/>
      <c r="Y82" s="231" t="s">
        <v>23251</v>
      </c>
      <c r="AA82" s="685"/>
      <c r="AC82" s="1350"/>
      <c r="AD82" s="355">
        <f t="shared" si="68"/>
        <v>0</v>
      </c>
      <c r="AE82" s="1350"/>
      <c r="AF82" s="356">
        <f t="shared" si="69"/>
        <v>0</v>
      </c>
      <c r="AG82" s="356">
        <f t="shared" si="69"/>
        <v>0</v>
      </c>
      <c r="AH82" s="356">
        <f t="shared" si="69"/>
        <v>0</v>
      </c>
      <c r="AI82" s="356">
        <f t="shared" si="69"/>
        <v>0</v>
      </c>
      <c r="AJ82" s="356">
        <f t="shared" si="69"/>
        <v>0</v>
      </c>
      <c r="AK82" s="356">
        <f t="shared" si="69"/>
        <v>0</v>
      </c>
      <c r="AL82" s="356">
        <f t="shared" si="69"/>
        <v>0</v>
      </c>
      <c r="AM82" s="356">
        <f t="shared" si="69"/>
        <v>0</v>
      </c>
      <c r="AW82" s="1355"/>
      <c r="AY82" s="1423" t="s">
        <v>22197</v>
      </c>
      <c r="AZ82" s="1424" t="s">
        <v>21698</v>
      </c>
      <c r="BA82" s="631" t="s">
        <v>23252</v>
      </c>
      <c r="BB82" s="631" t="s">
        <v>23253</v>
      </c>
      <c r="BC82" s="631" t="s">
        <v>23254</v>
      </c>
      <c r="BD82" s="631" t="s">
        <v>23255</v>
      </c>
      <c r="BE82" s="631" t="s">
        <v>23256</v>
      </c>
      <c r="BF82" s="631" t="s">
        <v>23257</v>
      </c>
      <c r="BG82" s="631" t="s">
        <v>23257</v>
      </c>
      <c r="BH82" s="631" t="s">
        <v>23258</v>
      </c>
      <c r="BI82" s="631" t="s">
        <v>23259</v>
      </c>
      <c r="BJ82" s="420"/>
      <c r="BK82" s="420"/>
      <c r="BL82" s="420"/>
      <c r="BM82" s="420"/>
      <c r="BN82" s="420"/>
      <c r="BO82" s="420"/>
      <c r="BP82" s="420"/>
      <c r="BQ82" s="420"/>
      <c r="BR82" s="496"/>
    </row>
    <row r="83" spans="2:70" ht="33" customHeight="1" thickBot="1">
      <c r="B83" s="1289" t="s">
        <v>23260</v>
      </c>
      <c r="C83" s="1424" t="s">
        <v>21690</v>
      </c>
      <c r="D83" s="220" t="s">
        <v>813</v>
      </c>
      <c r="E83" s="220">
        <v>3</v>
      </c>
      <c r="F83" s="1487">
        <v>1.3120000000000001</v>
      </c>
      <c r="G83" s="1487">
        <v>3.0000000000000001E-3</v>
      </c>
      <c r="H83" s="1487">
        <v>0</v>
      </c>
      <c r="I83" s="1487">
        <v>0</v>
      </c>
      <c r="J83" s="1487">
        <v>0</v>
      </c>
      <c r="K83" s="1487">
        <v>0</v>
      </c>
      <c r="L83" s="1487">
        <v>0</v>
      </c>
      <c r="M83" s="1487">
        <v>0</v>
      </c>
      <c r="N83" s="1490">
        <f t="shared" si="38"/>
        <v>1.3149999999999999</v>
      </c>
      <c r="O83" s="1507"/>
      <c r="P83" s="1507"/>
      <c r="Q83" s="1507"/>
      <c r="R83" s="1507"/>
      <c r="S83" s="1507"/>
      <c r="T83" s="1507"/>
      <c r="U83" s="1507"/>
      <c r="V83" s="1507"/>
      <c r="W83" s="1692"/>
      <c r="X83" s="411"/>
      <c r="Y83" s="231" t="s">
        <v>23261</v>
      </c>
      <c r="AA83" s="685"/>
      <c r="AC83" s="1350"/>
      <c r="AD83" s="355">
        <f t="shared" si="68"/>
        <v>0</v>
      </c>
      <c r="AE83" s="1350"/>
      <c r="AF83" s="356">
        <f t="shared" si="69"/>
        <v>0</v>
      </c>
      <c r="AG83" s="356">
        <f t="shared" si="69"/>
        <v>0</v>
      </c>
      <c r="AH83" s="356">
        <f t="shared" si="69"/>
        <v>0</v>
      </c>
      <c r="AI83" s="356">
        <f t="shared" si="69"/>
        <v>0</v>
      </c>
      <c r="AJ83" s="356">
        <f t="shared" si="69"/>
        <v>0</v>
      </c>
      <c r="AK83" s="356">
        <f t="shared" si="69"/>
        <v>0</v>
      </c>
      <c r="AL83" s="356">
        <f t="shared" si="69"/>
        <v>0</v>
      </c>
      <c r="AM83" s="356">
        <f t="shared" si="69"/>
        <v>0</v>
      </c>
      <c r="AW83" s="1355"/>
      <c r="AY83" s="1423" t="s">
        <v>22212</v>
      </c>
      <c r="AZ83" s="1424" t="s">
        <v>21690</v>
      </c>
      <c r="BA83" s="631" t="s">
        <v>23262</v>
      </c>
      <c r="BB83" s="631" t="s">
        <v>23263</v>
      </c>
      <c r="BC83" s="631" t="s">
        <v>23264</v>
      </c>
      <c r="BD83" s="631" t="s">
        <v>23265</v>
      </c>
      <c r="BE83" s="631" t="s">
        <v>23266</v>
      </c>
      <c r="BF83" s="631" t="s">
        <v>23267</v>
      </c>
      <c r="BG83" s="631" t="s">
        <v>23267</v>
      </c>
      <c r="BH83" s="631" t="s">
        <v>23268</v>
      </c>
      <c r="BI83" s="631" t="s">
        <v>23269</v>
      </c>
      <c r="BJ83" s="420"/>
      <c r="BK83" s="420"/>
      <c r="BL83" s="420"/>
      <c r="BM83" s="420"/>
      <c r="BN83" s="420"/>
      <c r="BO83" s="420"/>
      <c r="BP83" s="420"/>
      <c r="BQ83" s="420"/>
      <c r="BR83" s="496"/>
    </row>
    <row r="84" spans="2:70" ht="33" customHeight="1" thickBot="1">
      <c r="B84" s="1289" t="s">
        <v>22212</v>
      </c>
      <c r="C84" s="1424" t="s">
        <v>21698</v>
      </c>
      <c r="D84" s="220" t="s">
        <v>813</v>
      </c>
      <c r="E84" s="220">
        <v>3</v>
      </c>
      <c r="F84" s="1487">
        <v>0</v>
      </c>
      <c r="G84" s="1487">
        <v>0</v>
      </c>
      <c r="H84" s="1487">
        <v>0</v>
      </c>
      <c r="I84" s="1487">
        <v>0</v>
      </c>
      <c r="J84" s="1487">
        <v>0</v>
      </c>
      <c r="K84" s="1487">
        <v>0</v>
      </c>
      <c r="L84" s="1487">
        <v>0</v>
      </c>
      <c r="M84" s="1487">
        <v>0</v>
      </c>
      <c r="N84" s="1490">
        <f t="shared" si="38"/>
        <v>0</v>
      </c>
      <c r="O84" s="1507"/>
      <c r="P84" s="1507"/>
      <c r="Q84" s="1507"/>
      <c r="R84" s="1507"/>
      <c r="S84" s="1507"/>
      <c r="T84" s="1507"/>
      <c r="U84" s="1507"/>
      <c r="V84" s="1507"/>
      <c r="W84" s="1692"/>
      <c r="X84" s="411"/>
      <c r="Y84" s="231" t="s">
        <v>23270</v>
      </c>
      <c r="AA84" s="685"/>
      <c r="AC84" s="1350"/>
      <c r="AD84" s="355">
        <f t="shared" si="68"/>
        <v>0</v>
      </c>
      <c r="AE84" s="1350"/>
      <c r="AF84" s="356">
        <f t="shared" si="69"/>
        <v>0</v>
      </c>
      <c r="AG84" s="356">
        <f t="shared" si="69"/>
        <v>0</v>
      </c>
      <c r="AH84" s="356">
        <f t="shared" si="69"/>
        <v>0</v>
      </c>
      <c r="AI84" s="356">
        <f t="shared" si="69"/>
        <v>0</v>
      </c>
      <c r="AJ84" s="356">
        <f t="shared" si="69"/>
        <v>0</v>
      </c>
      <c r="AK84" s="356">
        <f t="shared" si="69"/>
        <v>0</v>
      </c>
      <c r="AL84" s="356">
        <f t="shared" si="69"/>
        <v>0</v>
      </c>
      <c r="AM84" s="356">
        <f t="shared" si="69"/>
        <v>0</v>
      </c>
      <c r="AW84" s="1355"/>
      <c r="AY84" s="1423" t="s">
        <v>22212</v>
      </c>
      <c r="AZ84" s="1424" t="s">
        <v>21698</v>
      </c>
      <c r="BA84" s="631" t="s">
        <v>23271</v>
      </c>
      <c r="BB84" s="631" t="s">
        <v>23272</v>
      </c>
      <c r="BC84" s="631" t="s">
        <v>23273</v>
      </c>
      <c r="BD84" s="631" t="s">
        <v>23274</v>
      </c>
      <c r="BE84" s="631" t="s">
        <v>23275</v>
      </c>
      <c r="BF84" s="631" t="s">
        <v>23276</v>
      </c>
      <c r="BG84" s="631" t="s">
        <v>23276</v>
      </c>
      <c r="BH84" s="631" t="s">
        <v>23277</v>
      </c>
      <c r="BI84" s="631" t="s">
        <v>23278</v>
      </c>
      <c r="BJ84" s="420"/>
      <c r="BK84" s="420"/>
      <c r="BL84" s="420"/>
      <c r="BM84" s="420"/>
      <c r="BN84" s="420"/>
      <c r="BO84" s="420"/>
      <c r="BP84" s="420"/>
      <c r="BQ84" s="420"/>
      <c r="BR84" s="496"/>
    </row>
    <row r="85" spans="2:70" ht="33" customHeight="1" thickBot="1">
      <c r="B85" s="1289" t="s">
        <v>22227</v>
      </c>
      <c r="C85" s="1424" t="s">
        <v>21690</v>
      </c>
      <c r="D85" s="220" t="s">
        <v>813</v>
      </c>
      <c r="E85" s="220">
        <v>3</v>
      </c>
      <c r="F85" s="1487">
        <v>0</v>
      </c>
      <c r="G85" s="1487">
        <v>0</v>
      </c>
      <c r="H85" s="1487">
        <v>0</v>
      </c>
      <c r="I85" s="1487">
        <v>0</v>
      </c>
      <c r="J85" s="1487">
        <v>0</v>
      </c>
      <c r="K85" s="1487">
        <v>0</v>
      </c>
      <c r="L85" s="1487">
        <v>0</v>
      </c>
      <c r="M85" s="1487">
        <v>0</v>
      </c>
      <c r="N85" s="1490">
        <f t="shared" si="38"/>
        <v>0</v>
      </c>
      <c r="O85" s="1507"/>
      <c r="P85" s="1507"/>
      <c r="Q85" s="1507"/>
      <c r="R85" s="1507"/>
      <c r="S85" s="1507"/>
      <c r="T85" s="1507"/>
      <c r="U85" s="1507"/>
      <c r="V85" s="1507"/>
      <c r="W85" s="1692"/>
      <c r="X85" s="52"/>
      <c r="Y85" s="231" t="s">
        <v>23279</v>
      </c>
      <c r="AA85" s="685"/>
      <c r="AC85" s="1350"/>
      <c r="AD85" s="355">
        <f t="shared" si="68"/>
        <v>0</v>
      </c>
      <c r="AE85" s="1350"/>
      <c r="AF85" s="356">
        <f t="shared" si="69"/>
        <v>0</v>
      </c>
      <c r="AG85" s="356">
        <f t="shared" si="69"/>
        <v>0</v>
      </c>
      <c r="AH85" s="356">
        <f t="shared" si="69"/>
        <v>0</v>
      </c>
      <c r="AI85" s="356">
        <f t="shared" si="69"/>
        <v>0</v>
      </c>
      <c r="AJ85" s="356">
        <f t="shared" si="69"/>
        <v>0</v>
      </c>
      <c r="AK85" s="356">
        <f t="shared" si="69"/>
        <v>0</v>
      </c>
      <c r="AL85" s="356">
        <f t="shared" si="69"/>
        <v>0</v>
      </c>
      <c r="AM85" s="356">
        <f t="shared" si="69"/>
        <v>0</v>
      </c>
      <c r="AW85" s="1355"/>
      <c r="AY85" s="1423" t="s">
        <v>22227</v>
      </c>
      <c r="AZ85" s="1424" t="s">
        <v>21690</v>
      </c>
      <c r="BA85" s="631" t="s">
        <v>23280</v>
      </c>
      <c r="BB85" s="631" t="s">
        <v>23281</v>
      </c>
      <c r="BC85" s="631" t="s">
        <v>23282</v>
      </c>
      <c r="BD85" s="631" t="s">
        <v>23283</v>
      </c>
      <c r="BE85" s="631" t="s">
        <v>23284</v>
      </c>
      <c r="BF85" s="631" t="s">
        <v>23285</v>
      </c>
      <c r="BG85" s="631" t="s">
        <v>23285</v>
      </c>
      <c r="BH85" s="631" t="s">
        <v>23286</v>
      </c>
      <c r="BI85" s="631" t="s">
        <v>23287</v>
      </c>
      <c r="BJ85" s="420"/>
      <c r="BK85" s="420"/>
      <c r="BL85" s="420"/>
      <c r="BM85" s="420"/>
      <c r="BN85" s="420"/>
      <c r="BO85" s="420"/>
      <c r="BP85" s="420"/>
      <c r="BQ85" s="420"/>
      <c r="BR85" s="496"/>
    </row>
    <row r="86" spans="2:70" ht="33" customHeight="1" thickBot="1">
      <c r="B86" s="1289" t="s">
        <v>22227</v>
      </c>
      <c r="C86" s="1424" t="s">
        <v>21698</v>
      </c>
      <c r="D86" s="220" t="s">
        <v>813</v>
      </c>
      <c r="E86" s="220">
        <v>3</v>
      </c>
      <c r="F86" s="1487">
        <v>0</v>
      </c>
      <c r="G86" s="1487">
        <v>0</v>
      </c>
      <c r="H86" s="1487">
        <v>0</v>
      </c>
      <c r="I86" s="1487">
        <v>0</v>
      </c>
      <c r="J86" s="1487">
        <v>0</v>
      </c>
      <c r="K86" s="1487">
        <v>0</v>
      </c>
      <c r="L86" s="1487">
        <v>0</v>
      </c>
      <c r="M86" s="1487">
        <v>0</v>
      </c>
      <c r="N86" s="1490">
        <f t="shared" si="38"/>
        <v>0</v>
      </c>
      <c r="O86" s="1507"/>
      <c r="P86" s="1507"/>
      <c r="Q86" s="1507"/>
      <c r="R86" s="1507"/>
      <c r="S86" s="1507"/>
      <c r="T86" s="1507"/>
      <c r="U86" s="1507"/>
      <c r="V86" s="1507"/>
      <c r="W86" s="1692"/>
      <c r="X86" s="30"/>
      <c r="Y86" s="231" t="s">
        <v>23288</v>
      </c>
      <c r="AA86" s="685"/>
      <c r="AC86" s="1350"/>
      <c r="AD86" s="355">
        <f t="shared" si="68"/>
        <v>0</v>
      </c>
      <c r="AE86" s="1350"/>
      <c r="AF86" s="356">
        <f t="shared" si="69"/>
        <v>0</v>
      </c>
      <c r="AG86" s="356">
        <f t="shared" si="69"/>
        <v>0</v>
      </c>
      <c r="AH86" s="356">
        <f t="shared" si="69"/>
        <v>0</v>
      </c>
      <c r="AI86" s="356">
        <f t="shared" si="69"/>
        <v>0</v>
      </c>
      <c r="AJ86" s="356">
        <f t="shared" si="69"/>
        <v>0</v>
      </c>
      <c r="AK86" s="356">
        <f t="shared" si="69"/>
        <v>0</v>
      </c>
      <c r="AL86" s="356">
        <f t="shared" si="69"/>
        <v>0</v>
      </c>
      <c r="AM86" s="356">
        <f t="shared" si="69"/>
        <v>0</v>
      </c>
      <c r="AW86" s="1355"/>
      <c r="AY86" s="1423" t="s">
        <v>22227</v>
      </c>
      <c r="AZ86" s="1424" t="s">
        <v>21698</v>
      </c>
      <c r="BA86" s="631" t="s">
        <v>23289</v>
      </c>
      <c r="BB86" s="631" t="s">
        <v>23290</v>
      </c>
      <c r="BC86" s="631" t="s">
        <v>23291</v>
      </c>
      <c r="BD86" s="631" t="s">
        <v>23292</v>
      </c>
      <c r="BE86" s="631" t="s">
        <v>23293</v>
      </c>
      <c r="BF86" s="631" t="s">
        <v>23294</v>
      </c>
      <c r="BG86" s="631" t="s">
        <v>23294</v>
      </c>
      <c r="BH86" s="631" t="s">
        <v>23295</v>
      </c>
      <c r="BI86" s="631" t="s">
        <v>23296</v>
      </c>
      <c r="BJ86" s="420"/>
      <c r="BK86" s="420"/>
      <c r="BL86" s="420"/>
      <c r="BM86" s="420"/>
      <c r="BN86" s="420"/>
      <c r="BO86" s="420"/>
      <c r="BP86" s="420"/>
      <c r="BQ86" s="420"/>
      <c r="BR86" s="496"/>
    </row>
    <row r="87" spans="2:70" ht="33" customHeight="1" thickBot="1">
      <c r="B87" s="1289" t="s">
        <v>22242</v>
      </c>
      <c r="C87" s="1424" t="s">
        <v>21690</v>
      </c>
      <c r="D87" s="220" t="s">
        <v>813</v>
      </c>
      <c r="E87" s="220">
        <v>3</v>
      </c>
      <c r="F87" s="1487">
        <v>0</v>
      </c>
      <c r="G87" s="1487">
        <v>0</v>
      </c>
      <c r="H87" s="1487">
        <v>0</v>
      </c>
      <c r="I87" s="1487">
        <v>0</v>
      </c>
      <c r="J87" s="1487">
        <v>0</v>
      </c>
      <c r="K87" s="1487">
        <v>0</v>
      </c>
      <c r="L87" s="1487">
        <v>0</v>
      </c>
      <c r="M87" s="1487">
        <v>0</v>
      </c>
      <c r="N87" s="1490">
        <f t="shared" si="38"/>
        <v>0</v>
      </c>
      <c r="O87" s="1507"/>
      <c r="P87" s="1507"/>
      <c r="Q87" s="1507"/>
      <c r="R87" s="1507"/>
      <c r="S87" s="1507"/>
      <c r="T87" s="1507"/>
      <c r="U87" s="1507"/>
      <c r="V87" s="1507"/>
      <c r="W87" s="1692"/>
      <c r="X87" s="30"/>
      <c r="Y87" s="231" t="s">
        <v>23297</v>
      </c>
      <c r="AA87" s="685"/>
      <c r="AC87" s="1350"/>
      <c r="AD87" s="355">
        <f t="shared" si="68"/>
        <v>0</v>
      </c>
      <c r="AE87" s="1350"/>
      <c r="AF87" s="356">
        <f t="shared" si="69"/>
        <v>0</v>
      </c>
      <c r="AG87" s="356">
        <f t="shared" si="69"/>
        <v>0</v>
      </c>
      <c r="AH87" s="356">
        <f t="shared" si="69"/>
        <v>0</v>
      </c>
      <c r="AI87" s="356">
        <f t="shared" si="69"/>
        <v>0</v>
      </c>
      <c r="AJ87" s="356">
        <f t="shared" si="69"/>
        <v>0</v>
      </c>
      <c r="AK87" s="356">
        <f t="shared" si="69"/>
        <v>0</v>
      </c>
      <c r="AL87" s="356">
        <f t="shared" si="69"/>
        <v>0</v>
      </c>
      <c r="AM87" s="356">
        <f t="shared" si="69"/>
        <v>0</v>
      </c>
      <c r="AW87" s="1355"/>
      <c r="AY87" s="1423" t="s">
        <v>22242</v>
      </c>
      <c r="AZ87" s="1424" t="s">
        <v>21690</v>
      </c>
      <c r="BA87" s="631" t="s">
        <v>23298</v>
      </c>
      <c r="BB87" s="631" t="s">
        <v>23299</v>
      </c>
      <c r="BC87" s="631" t="s">
        <v>23300</v>
      </c>
      <c r="BD87" s="631" t="s">
        <v>23301</v>
      </c>
      <c r="BE87" s="631" t="s">
        <v>23302</v>
      </c>
      <c r="BF87" s="631" t="s">
        <v>23303</v>
      </c>
      <c r="BG87" s="631" t="s">
        <v>23303</v>
      </c>
      <c r="BH87" s="631" t="s">
        <v>23304</v>
      </c>
      <c r="BI87" s="631" t="s">
        <v>23305</v>
      </c>
      <c r="BJ87" s="420"/>
      <c r="BK87" s="420"/>
      <c r="BL87" s="420"/>
      <c r="BM87" s="420"/>
      <c r="BN87" s="420"/>
      <c r="BO87" s="420"/>
      <c r="BP87" s="420"/>
      <c r="BQ87" s="420"/>
      <c r="BR87" s="496"/>
    </row>
    <row r="88" spans="2:70" ht="33" customHeight="1">
      <c r="B88" s="1289" t="s">
        <v>22242</v>
      </c>
      <c r="C88" s="1424" t="s">
        <v>21698</v>
      </c>
      <c r="D88" s="220" t="s">
        <v>813</v>
      </c>
      <c r="E88" s="220">
        <v>3</v>
      </c>
      <c r="F88" s="1487">
        <v>0</v>
      </c>
      <c r="G88" s="1487">
        <v>0</v>
      </c>
      <c r="H88" s="1487">
        <v>0</v>
      </c>
      <c r="I88" s="1487">
        <v>0</v>
      </c>
      <c r="J88" s="1487">
        <v>0</v>
      </c>
      <c r="K88" s="1487">
        <v>0</v>
      </c>
      <c r="L88" s="1487">
        <v>0</v>
      </c>
      <c r="M88" s="1487">
        <v>0</v>
      </c>
      <c r="N88" s="1490">
        <f t="shared" si="38"/>
        <v>0</v>
      </c>
      <c r="O88" s="1507"/>
      <c r="P88" s="1507"/>
      <c r="Q88" s="1507"/>
      <c r="R88" s="1507"/>
      <c r="S88" s="1507"/>
      <c r="T88" s="1507"/>
      <c r="U88" s="1507"/>
      <c r="V88" s="1507"/>
      <c r="W88" s="1692"/>
      <c r="X88" s="30"/>
      <c r="Y88" s="231" t="s">
        <v>23306</v>
      </c>
      <c r="AA88" s="685"/>
      <c r="AC88" s="1350"/>
      <c r="AD88" s="355">
        <f t="shared" si="68"/>
        <v>0</v>
      </c>
      <c r="AE88" s="1350"/>
      <c r="AF88" s="356">
        <f t="shared" si="69"/>
        <v>0</v>
      </c>
      <c r="AG88" s="356">
        <f t="shared" si="69"/>
        <v>0</v>
      </c>
      <c r="AH88" s="356">
        <f t="shared" si="69"/>
        <v>0</v>
      </c>
      <c r="AI88" s="356">
        <f t="shared" si="69"/>
        <v>0</v>
      </c>
      <c r="AJ88" s="356">
        <f t="shared" si="69"/>
        <v>0</v>
      </c>
      <c r="AK88" s="356">
        <f t="shared" si="69"/>
        <v>0</v>
      </c>
      <c r="AL88" s="356">
        <f t="shared" si="69"/>
        <v>0</v>
      </c>
      <c r="AM88" s="356">
        <f t="shared" si="69"/>
        <v>0</v>
      </c>
      <c r="AW88" s="1355"/>
      <c r="AY88" s="1423" t="s">
        <v>22242</v>
      </c>
      <c r="AZ88" s="1424" t="s">
        <v>21698</v>
      </c>
      <c r="BA88" s="631" t="s">
        <v>23307</v>
      </c>
      <c r="BB88" s="631" t="s">
        <v>23308</v>
      </c>
      <c r="BC88" s="631" t="s">
        <v>23309</v>
      </c>
      <c r="BD88" s="631" t="s">
        <v>23310</v>
      </c>
      <c r="BE88" s="631" t="s">
        <v>23311</v>
      </c>
      <c r="BF88" s="631" t="s">
        <v>23312</v>
      </c>
      <c r="BG88" s="631" t="s">
        <v>23312</v>
      </c>
      <c r="BH88" s="631" t="s">
        <v>23313</v>
      </c>
      <c r="BI88" s="631" t="s">
        <v>23314</v>
      </c>
      <c r="BJ88" s="420"/>
      <c r="BK88" s="420"/>
      <c r="BL88" s="420"/>
      <c r="BM88" s="420"/>
      <c r="BN88" s="420"/>
      <c r="BO88" s="420"/>
      <c r="BP88" s="420"/>
      <c r="BQ88" s="420"/>
      <c r="BR88" s="496"/>
    </row>
    <row r="89" spans="2:70" ht="33" customHeight="1" thickBot="1">
      <c r="B89" s="1431" t="s">
        <v>22257</v>
      </c>
      <c r="C89" s="1432" t="s">
        <v>21706</v>
      </c>
      <c r="D89" s="227" t="s">
        <v>813</v>
      </c>
      <c r="E89" s="227">
        <v>3</v>
      </c>
      <c r="F89" s="1492">
        <f>IFERROR(SUM(F54,F57,F60,F63,F66,F69,F72,F75,F78,F79:F88), 0)</f>
        <v>11.964</v>
      </c>
      <c r="G89" s="1492">
        <f t="shared" ref="G89:L89" si="70">IFERROR(SUM(G54,G57,G60,G63,G66,G69,G72,G75,G78,G79:G88), 0)</f>
        <v>1.319</v>
      </c>
      <c r="H89" s="1492">
        <f t="shared" si="70"/>
        <v>0.11600000000000001</v>
      </c>
      <c r="I89" s="1492">
        <f t="shared" si="70"/>
        <v>23.541999999999998</v>
      </c>
      <c r="J89" s="1492">
        <f t="shared" si="70"/>
        <v>0</v>
      </c>
      <c r="K89" s="1492">
        <f t="shared" si="70"/>
        <v>0</v>
      </c>
      <c r="L89" s="1492">
        <f t="shared" si="70"/>
        <v>1.1199999999999999</v>
      </c>
      <c r="M89" s="1492">
        <f>IFERROR(SUM(M54,M57,M60,M63,M66,M69,M72,M75,M78,M79:M88), 0)</f>
        <v>0</v>
      </c>
      <c r="N89" s="1492">
        <f t="shared" si="38"/>
        <v>38.061</v>
      </c>
      <c r="O89" s="1513"/>
      <c r="P89" s="1513"/>
      <c r="Q89" s="1513"/>
      <c r="R89" s="1513"/>
      <c r="S89" s="1513"/>
      <c r="T89" s="1513"/>
      <c r="U89" s="1513"/>
      <c r="V89" s="1513"/>
      <c r="W89" s="1693"/>
      <c r="X89" s="30"/>
      <c r="Y89" s="232" t="s">
        <v>23315</v>
      </c>
      <c r="AA89" s="686"/>
      <c r="AC89" s="1350"/>
      <c r="AD89" s="355"/>
      <c r="AE89" s="1350"/>
      <c r="AF89" s="211"/>
      <c r="AG89" s="211"/>
      <c r="AH89" s="211"/>
      <c r="AI89" s="211"/>
      <c r="AJ89" s="211"/>
      <c r="AK89" s="211"/>
      <c r="AL89" s="211"/>
      <c r="AM89" s="211"/>
      <c r="AW89" s="1355"/>
      <c r="AY89" s="1431" t="s">
        <v>22257</v>
      </c>
      <c r="AZ89" s="1432" t="s">
        <v>21706</v>
      </c>
      <c r="BA89" s="657" t="s">
        <v>23316</v>
      </c>
      <c r="BB89" s="657" t="s">
        <v>23317</v>
      </c>
      <c r="BC89" s="657" t="s">
        <v>23318</v>
      </c>
      <c r="BD89" s="657" t="s">
        <v>23319</v>
      </c>
      <c r="BE89" s="657" t="s">
        <v>23320</v>
      </c>
      <c r="BF89" s="657" t="s">
        <v>23321</v>
      </c>
      <c r="BG89" s="657" t="s">
        <v>23321</v>
      </c>
      <c r="BH89" s="657" t="s">
        <v>23322</v>
      </c>
      <c r="BI89" s="657" t="s">
        <v>23323</v>
      </c>
      <c r="BJ89" s="425"/>
      <c r="BK89" s="425"/>
      <c r="BL89" s="425"/>
      <c r="BM89" s="425"/>
      <c r="BN89" s="425"/>
      <c r="BO89" s="425"/>
      <c r="BP89" s="425"/>
      <c r="BQ89" s="425"/>
      <c r="BR89" s="495"/>
    </row>
    <row r="90" spans="2:70" ht="15" customHeight="1" thickBot="1">
      <c r="AA90" s="77"/>
      <c r="AC90" s="1350"/>
      <c r="AD90" s="355"/>
      <c r="AE90" s="1350"/>
      <c r="AF90" s="211"/>
      <c r="AG90" s="211"/>
      <c r="AH90" s="211"/>
      <c r="AI90" s="211"/>
      <c r="AJ90" s="211"/>
      <c r="AK90" s="211"/>
      <c r="AL90" s="211"/>
      <c r="AM90" s="211"/>
      <c r="AW90" s="1355"/>
    </row>
    <row r="91" spans="2:70" ht="21" customHeight="1" thickBot="1">
      <c r="B91" s="233" t="s">
        <v>22265</v>
      </c>
      <c r="AA91" s="77"/>
      <c r="AC91" s="1350"/>
      <c r="AD91" s="355"/>
      <c r="AE91" s="1350"/>
      <c r="AF91" s="211"/>
      <c r="AG91" s="211"/>
      <c r="AH91" s="211"/>
      <c r="AI91" s="211"/>
      <c r="AJ91" s="211"/>
      <c r="AK91" s="211"/>
      <c r="AL91" s="211"/>
      <c r="AM91" s="211"/>
      <c r="AW91" s="1355"/>
      <c r="AY91" s="223" t="s">
        <v>22265</v>
      </c>
    </row>
    <row r="92" spans="2:70" ht="33" customHeight="1">
      <c r="B92" s="237" t="s">
        <v>22266</v>
      </c>
      <c r="C92" s="514" t="s">
        <v>21690</v>
      </c>
      <c r="D92" s="224" t="s">
        <v>813</v>
      </c>
      <c r="E92" s="224">
        <v>3</v>
      </c>
      <c r="F92" s="1488">
        <f>IFERROR(SUM(F10,F13,F16,F19,F22,F25,F28,F31,F34,F37,F40,F43,F46,F52,F55,F58,F61,F64,F67,F70,F73,F76,F79,F81,F83,F85,F87), 0)</f>
        <v>12.094999999999999</v>
      </c>
      <c r="G92" s="1488">
        <f t="shared" ref="G92:M93" si="71">IFERROR(SUM(G10,G13,G16,G19,G22,G25,G28,G31,G34,G37,G40,G43,G46,G52,G55,G58,G61,G64,G67,G70,G73,G76,G79,G81,G83,G85,G87), 0)</f>
        <v>0.83899999999999997</v>
      </c>
      <c r="H92" s="1488">
        <f t="shared" si="71"/>
        <v>0</v>
      </c>
      <c r="I92" s="1488">
        <f t="shared" si="71"/>
        <v>47.097999999999999</v>
      </c>
      <c r="J92" s="1488">
        <f t="shared" si="71"/>
        <v>0</v>
      </c>
      <c r="K92" s="1488">
        <f t="shared" si="71"/>
        <v>0</v>
      </c>
      <c r="L92" s="1488">
        <f t="shared" si="71"/>
        <v>1.1199999999999999</v>
      </c>
      <c r="M92" s="1488">
        <f>IFERROR(SUM(M10,M13,M16,M19,M22,M25,M28,M31,M34,M37,M40,M43,M46,M52,M55,M58,M61,M64,M67,M70,M73,M76,M79,M81,M83,M85,M87), 0)</f>
        <v>0</v>
      </c>
      <c r="N92" s="1488">
        <f t="shared" ref="N92:N94" si="72">IFERROR(SUM(F92:M92), 0)</f>
        <v>61.151999999999994</v>
      </c>
      <c r="O92" s="1555"/>
      <c r="P92" s="1555"/>
      <c r="Q92" s="1555"/>
      <c r="R92" s="1555"/>
      <c r="S92" s="1555"/>
      <c r="T92" s="1555"/>
      <c r="U92" s="1555"/>
      <c r="V92" s="1555"/>
      <c r="W92" s="1690"/>
      <c r="X92" s="30"/>
      <c r="Y92" s="230" t="s">
        <v>23324</v>
      </c>
      <c r="AA92" s="686"/>
      <c r="AC92" s="1350"/>
      <c r="AD92" s="355">
        <f t="shared" ref="AD92:AD94" si="73">IF( SUM( AF92:AM92 ) = 0, 0, $AF$9 )</f>
        <v>0</v>
      </c>
      <c r="AE92" s="1350"/>
      <c r="AF92" s="211"/>
      <c r="AG92" s="211"/>
      <c r="AH92" s="211"/>
      <c r="AI92" s="211"/>
      <c r="AJ92" s="211"/>
      <c r="AK92" s="211"/>
      <c r="AL92" s="211"/>
      <c r="AM92" s="211"/>
      <c r="AW92" s="1355"/>
      <c r="AY92" s="237" t="s">
        <v>22266</v>
      </c>
      <c r="AZ92" s="514" t="s">
        <v>21690</v>
      </c>
      <c r="BA92" s="644" t="s">
        <v>23325</v>
      </c>
      <c r="BB92" s="644" t="s">
        <v>23326</v>
      </c>
      <c r="BC92" s="644" t="s">
        <v>23327</v>
      </c>
      <c r="BD92" s="644" t="s">
        <v>23328</v>
      </c>
      <c r="BE92" s="644" t="s">
        <v>23329</v>
      </c>
      <c r="BF92" s="644" t="s">
        <v>23330</v>
      </c>
      <c r="BG92" s="644" t="s">
        <v>23330</v>
      </c>
      <c r="BH92" s="644" t="s">
        <v>23331</v>
      </c>
      <c r="BI92" s="644" t="s">
        <v>23332</v>
      </c>
      <c r="BJ92" s="651"/>
      <c r="BK92" s="651"/>
      <c r="BL92" s="651"/>
      <c r="BM92" s="651"/>
      <c r="BN92" s="651"/>
      <c r="BO92" s="651"/>
      <c r="BP92" s="651"/>
      <c r="BQ92" s="651"/>
      <c r="BR92" s="494"/>
    </row>
    <row r="93" spans="2:70" ht="33" customHeight="1">
      <c r="B93" s="1423" t="s">
        <v>22266</v>
      </c>
      <c r="C93" s="1424" t="s">
        <v>21698</v>
      </c>
      <c r="D93" s="220" t="s">
        <v>813</v>
      </c>
      <c r="E93" s="220">
        <v>3</v>
      </c>
      <c r="F93" s="1490">
        <f>IFERROR(SUM(F11,F14,F17,F20,F23,F26,F29,F32,F35,F38,F41,F44,F47,F53,F56,F59,F62,F65,F68,F71,F74,F77,F80,F82,F84,F86,F88), 0)</f>
        <v>5.117</v>
      </c>
      <c r="G93" s="1490">
        <f t="shared" si="71"/>
        <v>0.80899999999999994</v>
      </c>
      <c r="H93" s="1490">
        <f t="shared" si="71"/>
        <v>0.13400000000000001</v>
      </c>
      <c r="I93" s="1490">
        <f t="shared" si="71"/>
        <v>1.597</v>
      </c>
      <c r="J93" s="1490">
        <f t="shared" si="71"/>
        <v>0</v>
      </c>
      <c r="K93" s="1490">
        <f t="shared" si="71"/>
        <v>0</v>
      </c>
      <c r="L93" s="1490">
        <f t="shared" si="71"/>
        <v>0</v>
      </c>
      <c r="M93" s="1490">
        <f t="shared" si="71"/>
        <v>0</v>
      </c>
      <c r="N93" s="1490">
        <f t="shared" si="72"/>
        <v>7.657</v>
      </c>
      <c r="O93" s="1507"/>
      <c r="P93" s="1507"/>
      <c r="Q93" s="1507"/>
      <c r="R93" s="1507"/>
      <c r="S93" s="1507"/>
      <c r="T93" s="1507"/>
      <c r="U93" s="1507"/>
      <c r="V93" s="1507"/>
      <c r="W93" s="1692"/>
      <c r="X93" s="30"/>
      <c r="Y93" s="231" t="s">
        <v>23333</v>
      </c>
      <c r="AA93" s="686"/>
      <c r="AC93" s="1350"/>
      <c r="AD93" s="355">
        <f t="shared" si="73"/>
        <v>0</v>
      </c>
      <c r="AE93" s="1350"/>
      <c r="AF93" s="211"/>
      <c r="AG93" s="211"/>
      <c r="AH93" s="211"/>
      <c r="AI93" s="211"/>
      <c r="AJ93" s="211"/>
      <c r="AK93" s="211"/>
      <c r="AL93" s="211"/>
      <c r="AM93" s="211"/>
      <c r="AW93" s="1355"/>
      <c r="AY93" s="1423" t="s">
        <v>22266</v>
      </c>
      <c r="AZ93" s="1424" t="s">
        <v>21698</v>
      </c>
      <c r="BA93" s="631" t="s">
        <v>23334</v>
      </c>
      <c r="BB93" s="631" t="s">
        <v>23335</v>
      </c>
      <c r="BC93" s="631" t="s">
        <v>23336</v>
      </c>
      <c r="BD93" s="631" t="s">
        <v>23337</v>
      </c>
      <c r="BE93" s="631" t="s">
        <v>23338</v>
      </c>
      <c r="BF93" s="631" t="s">
        <v>23339</v>
      </c>
      <c r="BG93" s="631" t="s">
        <v>23339</v>
      </c>
      <c r="BH93" s="631" t="s">
        <v>23340</v>
      </c>
      <c r="BI93" s="631" t="s">
        <v>23341</v>
      </c>
      <c r="BJ93" s="420"/>
      <c r="BK93" s="420"/>
      <c r="BL93" s="420"/>
      <c r="BM93" s="420"/>
      <c r="BN93" s="420"/>
      <c r="BO93" s="420"/>
      <c r="BP93" s="420"/>
      <c r="BQ93" s="420"/>
      <c r="BR93" s="496"/>
    </row>
    <row r="94" spans="2:70" ht="33" customHeight="1" thickBot="1">
      <c r="B94" s="1431" t="s">
        <v>22266</v>
      </c>
      <c r="C94" s="1432" t="s">
        <v>21706</v>
      </c>
      <c r="D94" s="227" t="s">
        <v>813</v>
      </c>
      <c r="E94" s="227">
        <v>3</v>
      </c>
      <c r="F94" s="1492">
        <f>IFERROR(F92 + F93, 0)</f>
        <v>17.212</v>
      </c>
      <c r="G94" s="1492">
        <f t="shared" ref="G94:M94" si="74">IFERROR(G92 + G93, 0)</f>
        <v>1.6479999999999999</v>
      </c>
      <c r="H94" s="1492">
        <f t="shared" si="74"/>
        <v>0.13400000000000001</v>
      </c>
      <c r="I94" s="1492">
        <f t="shared" si="74"/>
        <v>48.695</v>
      </c>
      <c r="J94" s="1492">
        <f t="shared" si="74"/>
        <v>0</v>
      </c>
      <c r="K94" s="1492">
        <f t="shared" si="74"/>
        <v>0</v>
      </c>
      <c r="L94" s="1492">
        <f t="shared" si="74"/>
        <v>1.1199999999999999</v>
      </c>
      <c r="M94" s="1492">
        <f t="shared" si="74"/>
        <v>0</v>
      </c>
      <c r="N94" s="1492">
        <f t="shared" si="72"/>
        <v>68.808999999999997</v>
      </c>
      <c r="O94" s="1513"/>
      <c r="P94" s="1513"/>
      <c r="Q94" s="1513"/>
      <c r="R94" s="1513"/>
      <c r="S94" s="1513"/>
      <c r="T94" s="1513"/>
      <c r="U94" s="1513"/>
      <c r="V94" s="1513"/>
      <c r="W94" s="1693"/>
      <c r="X94" s="30"/>
      <c r="Y94" s="232" t="s">
        <v>23342</v>
      </c>
      <c r="AA94" s="686"/>
      <c r="AC94" s="1350"/>
      <c r="AD94" s="355">
        <f t="shared" si="73"/>
        <v>0</v>
      </c>
      <c r="AE94" s="1350"/>
      <c r="AF94" s="211"/>
      <c r="AG94" s="211"/>
      <c r="AH94" s="211"/>
      <c r="AI94" s="211"/>
      <c r="AJ94" s="211"/>
      <c r="AK94" s="211"/>
      <c r="AL94" s="211"/>
      <c r="AM94" s="211"/>
      <c r="AW94" s="1355"/>
      <c r="AY94" s="1431" t="s">
        <v>22266</v>
      </c>
      <c r="AZ94" s="1432" t="s">
        <v>21706</v>
      </c>
      <c r="BA94" s="657" t="s">
        <v>23343</v>
      </c>
      <c r="BB94" s="657" t="s">
        <v>23344</v>
      </c>
      <c r="BC94" s="657" t="s">
        <v>23345</v>
      </c>
      <c r="BD94" s="657" t="s">
        <v>23346</v>
      </c>
      <c r="BE94" s="657" t="s">
        <v>23347</v>
      </c>
      <c r="BF94" s="657" t="s">
        <v>23348</v>
      </c>
      <c r="BG94" s="657" t="s">
        <v>23348</v>
      </c>
      <c r="BH94" s="657" t="s">
        <v>23349</v>
      </c>
      <c r="BI94" s="657" t="s">
        <v>23350</v>
      </c>
      <c r="BJ94" s="425"/>
      <c r="BK94" s="425"/>
      <c r="BL94" s="425"/>
      <c r="BM94" s="425"/>
      <c r="BN94" s="425"/>
      <c r="BO94" s="425"/>
      <c r="BP94" s="425"/>
      <c r="BQ94" s="425"/>
      <c r="BR94" s="495"/>
    </row>
    <row r="95" spans="2:70" ht="4.5" customHeight="1">
      <c r="F95" s="1858"/>
      <c r="G95" s="1858"/>
      <c r="H95" s="1858"/>
      <c r="I95" s="1858"/>
      <c r="J95" s="1858"/>
      <c r="K95" s="1858"/>
      <c r="L95" s="1858"/>
      <c r="M95" s="1858"/>
      <c r="N95" s="1858"/>
      <c r="O95" s="1858"/>
      <c r="P95" s="1858"/>
      <c r="Q95" s="1858"/>
      <c r="R95" s="1858"/>
      <c r="S95" s="1858"/>
      <c r="T95" s="1858"/>
      <c r="U95" s="1858"/>
      <c r="V95" s="1858"/>
      <c r="W95" s="1858"/>
      <c r="BA95" s="30"/>
      <c r="BB95" s="30"/>
      <c r="BC95" s="30"/>
      <c r="BD95" s="30"/>
      <c r="BE95" s="30"/>
      <c r="BF95" s="30"/>
      <c r="BG95" s="30"/>
      <c r="BH95" s="30"/>
      <c r="BI95" s="30"/>
      <c r="BJ95" s="30"/>
      <c r="BK95" s="30"/>
      <c r="BL95" s="30"/>
      <c r="BM95" s="30"/>
      <c r="BN95" s="30"/>
      <c r="BO95" s="30"/>
      <c r="BP95" s="30"/>
      <c r="BQ95" s="30"/>
      <c r="BR95" s="30"/>
    </row>
  </sheetData>
  <mergeCells count="26">
    <mergeCell ref="X1:Y1"/>
    <mergeCell ref="B3:AA3"/>
    <mergeCell ref="AY3:BR3"/>
    <mergeCell ref="B5:C7"/>
    <mergeCell ref="D5:D7"/>
    <mergeCell ref="E5:E7"/>
    <mergeCell ref="F5:N5"/>
    <mergeCell ref="O5:W5"/>
    <mergeCell ref="Y5:Y7"/>
    <mergeCell ref="AA5:AA7"/>
    <mergeCell ref="AF8:AV8"/>
    <mergeCell ref="AY5:AZ7"/>
    <mergeCell ref="BA5:BI5"/>
    <mergeCell ref="BJ5:BR5"/>
    <mergeCell ref="F6:J6"/>
    <mergeCell ref="K6:M6"/>
    <mergeCell ref="N6:N7"/>
    <mergeCell ref="O6:S6"/>
    <mergeCell ref="T6:V6"/>
    <mergeCell ref="W6:W7"/>
    <mergeCell ref="BA6:BE6"/>
    <mergeCell ref="BF6:BH6"/>
    <mergeCell ref="BI6:BI7"/>
    <mergeCell ref="BJ6:BN6"/>
    <mergeCell ref="BO6:BQ6"/>
    <mergeCell ref="BR6:BR7"/>
  </mergeCells>
  <conditionalFormatting sqref="AD10:AD94">
    <cfRule type="cellIs" dxfId="78"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pageSetUpPr fitToPage="1"/>
  </sheetPr>
  <dimension ref="B1:AI21"/>
  <sheetViews>
    <sheetView showGridLines="0" zoomScale="70" zoomScaleNormal="70" zoomScaleSheetLayoutView="100" workbookViewId="0">
      <selection activeCell="D17" sqref="D17:D31"/>
    </sheetView>
  </sheetViews>
  <sheetFormatPr defaultColWidth="9" defaultRowHeight="14.45"/>
  <cols>
    <col min="1" max="1" width="1.625" style="1311" customWidth="1"/>
    <col min="2" max="2" width="36.125" style="1311" customWidth="1"/>
    <col min="3" max="3" width="6.125" style="1311" customWidth="1"/>
    <col min="4" max="4" width="7.125" style="1311" customWidth="1"/>
    <col min="5" max="5" width="5.5" style="1311" customWidth="1"/>
    <col min="6" max="11" width="12.5" style="1311" customWidth="1"/>
    <col min="12" max="12" width="1.625" style="1311" customWidth="1"/>
    <col min="13" max="13" width="12.5" style="1311" customWidth="1"/>
    <col min="14" max="14" width="1.625" style="1311" customWidth="1"/>
    <col min="15" max="15" width="33.625" style="1311" customWidth="1"/>
    <col min="16" max="17" width="1.625" style="1311" customWidth="1"/>
    <col min="18" max="18" width="25" style="1311" customWidth="1"/>
    <col min="19" max="19" width="1.625" style="1311" customWidth="1"/>
    <col min="20" max="24" width="6.625" style="1311" hidden="1" customWidth="1"/>
    <col min="25" max="25" width="1.625" style="1311" hidden="1" customWidth="1"/>
    <col min="26" max="26" width="1.625" style="1311" customWidth="1"/>
    <col min="27" max="27" width="34.625" style="1311" bestFit="1" customWidth="1"/>
    <col min="28" max="28" width="6.125" style="1311" customWidth="1"/>
    <col min="29" max="34" width="15" style="1311" customWidth="1"/>
    <col min="35" max="35" width="1.625" style="1311" customWidth="1"/>
    <col min="36" max="16384" width="9" style="1311"/>
  </cols>
  <sheetData>
    <row r="1" spans="2:35" s="66" customFormat="1" ht="29.25" customHeight="1">
      <c r="B1" s="2247" t="s">
        <v>23351</v>
      </c>
      <c r="C1" s="2248"/>
      <c r="D1" s="2248"/>
      <c r="E1" s="2248"/>
      <c r="F1" s="2248"/>
      <c r="G1" s="2248"/>
      <c r="H1" s="2248"/>
      <c r="I1" s="2248"/>
      <c r="J1" s="1310"/>
      <c r="K1" s="1310"/>
      <c r="L1" s="2294"/>
      <c r="M1" s="2294"/>
      <c r="Q1" s="192"/>
      <c r="S1" s="192"/>
      <c r="Y1" s="192"/>
      <c r="AA1" s="2247" t="s">
        <v>23351</v>
      </c>
      <c r="AB1" s="2248"/>
      <c r="AC1" s="2248"/>
      <c r="AD1" s="2248"/>
      <c r="AE1" s="2248"/>
      <c r="AF1" s="2248"/>
      <c r="AG1" s="1310"/>
      <c r="AH1" s="1310"/>
      <c r="AI1" s="1310"/>
    </row>
    <row r="2" spans="2:35" s="66" customFormat="1" ht="29.25" customHeight="1">
      <c r="B2" s="2247" t="s">
        <v>12</v>
      </c>
      <c r="C2" s="2248"/>
      <c r="D2" s="2248"/>
      <c r="E2" s="2248"/>
      <c r="F2" s="2248"/>
      <c r="G2" s="2248"/>
      <c r="H2" s="2248"/>
      <c r="I2" s="2248"/>
      <c r="J2" s="1310"/>
      <c r="K2" s="1310"/>
      <c r="L2" s="1310"/>
      <c r="M2" s="1310"/>
      <c r="Q2" s="192"/>
      <c r="S2" s="192"/>
      <c r="Y2" s="192"/>
      <c r="AA2" s="2247"/>
      <c r="AB2" s="2248"/>
      <c r="AC2" s="2248"/>
      <c r="AD2" s="2248"/>
      <c r="AE2" s="2248"/>
      <c r="AF2" s="2248"/>
      <c r="AG2" s="1310"/>
      <c r="AH2" s="1310"/>
      <c r="AI2" s="1310"/>
    </row>
    <row r="3" spans="2:35" ht="45" customHeight="1">
      <c r="B3" s="2225" t="s">
        <v>742</v>
      </c>
      <c r="C3" s="2225"/>
      <c r="D3" s="2225"/>
      <c r="E3" s="2225"/>
      <c r="F3" s="2225"/>
      <c r="G3" s="2225"/>
      <c r="H3" s="2225"/>
      <c r="I3" s="2225"/>
      <c r="J3" s="2225"/>
      <c r="K3" s="2225"/>
      <c r="L3" s="2225"/>
      <c r="M3" s="2225"/>
      <c r="N3" s="2225"/>
      <c r="O3" s="2225"/>
      <c r="Q3" s="1355"/>
      <c r="R3" s="163" t="s">
        <v>798</v>
      </c>
      <c r="S3" s="1355"/>
      <c r="Y3" s="1355"/>
      <c r="AA3" s="2225" t="s">
        <v>742</v>
      </c>
      <c r="AB3" s="2225"/>
      <c r="AC3" s="2225"/>
      <c r="AD3" s="2225"/>
      <c r="AE3" s="2225"/>
      <c r="AF3" s="2225"/>
      <c r="AG3" s="2225"/>
      <c r="AH3" s="2225"/>
      <c r="AI3" s="1310"/>
    </row>
    <row r="4" spans="2:35" ht="12.75" customHeight="1" thickBot="1">
      <c r="B4" s="1341"/>
      <c r="C4" s="1310"/>
      <c r="D4" s="1310"/>
      <c r="E4" s="1310"/>
      <c r="F4" s="1310"/>
      <c r="G4" s="1310"/>
      <c r="H4" s="1310"/>
      <c r="I4" s="1310"/>
      <c r="J4" s="1310"/>
      <c r="K4" s="1310"/>
      <c r="L4" s="1310"/>
      <c r="M4" s="1310"/>
      <c r="Q4" s="1355"/>
      <c r="S4" s="1355"/>
      <c r="Y4" s="1355"/>
      <c r="AA4" s="1386"/>
      <c r="AB4" s="1387"/>
      <c r="AC4" s="1387"/>
      <c r="AD4" s="1387"/>
      <c r="AE4" s="1387"/>
      <c r="AF4" s="1387"/>
      <c r="AG4" s="1387"/>
      <c r="AH4" s="1387"/>
      <c r="AI4" s="1310"/>
    </row>
    <row r="5" spans="2:35" s="30" customFormat="1" ht="15" customHeight="1" thickTop="1">
      <c r="B5" s="2166" t="s">
        <v>800</v>
      </c>
      <c r="C5" s="2168"/>
      <c r="D5" s="2217" t="s">
        <v>801</v>
      </c>
      <c r="E5" s="2217" t="s">
        <v>802</v>
      </c>
      <c r="F5" s="2217" t="s">
        <v>21494</v>
      </c>
      <c r="G5" s="2217"/>
      <c r="H5" s="2217"/>
      <c r="I5" s="2217"/>
      <c r="J5" s="2217"/>
      <c r="K5" s="2244"/>
      <c r="L5" s="1310"/>
      <c r="M5" s="2228" t="s">
        <v>806</v>
      </c>
      <c r="O5" s="2134" t="s">
        <v>807</v>
      </c>
      <c r="Q5" s="176"/>
      <c r="S5" s="176"/>
      <c r="Y5" s="176"/>
      <c r="AA5" s="2166" t="s">
        <v>800</v>
      </c>
      <c r="AB5" s="2168"/>
      <c r="AC5" s="2217" t="s">
        <v>21494</v>
      </c>
      <c r="AD5" s="2217"/>
      <c r="AE5" s="2217"/>
      <c r="AF5" s="2217"/>
      <c r="AG5" s="2217"/>
      <c r="AH5" s="2244"/>
      <c r="AI5" s="1310"/>
    </row>
    <row r="6" spans="2:35" s="30" customFormat="1" ht="15" customHeight="1">
      <c r="B6" s="2241"/>
      <c r="C6" s="2242"/>
      <c r="D6" s="2220"/>
      <c r="E6" s="2220"/>
      <c r="F6" s="2218" t="s">
        <v>1736</v>
      </c>
      <c r="G6" s="2220" t="s">
        <v>2742</v>
      </c>
      <c r="H6" s="2220"/>
      <c r="I6" s="2220"/>
      <c r="J6" s="2220"/>
      <c r="K6" s="2245" t="s">
        <v>1016</v>
      </c>
      <c r="L6" s="1310"/>
      <c r="M6" s="2229"/>
      <c r="O6" s="2135"/>
      <c r="Q6" s="176"/>
      <c r="S6" s="176"/>
      <c r="Y6" s="176"/>
      <c r="AA6" s="2241"/>
      <c r="AB6" s="2242"/>
      <c r="AC6" s="2218" t="s">
        <v>1736</v>
      </c>
      <c r="AD6" s="2220" t="s">
        <v>2742</v>
      </c>
      <c r="AE6" s="2220"/>
      <c r="AF6" s="2220"/>
      <c r="AG6" s="2220"/>
      <c r="AH6" s="2245" t="s">
        <v>1016</v>
      </c>
      <c r="AI6" s="1310"/>
    </row>
    <row r="7" spans="2:35" s="30" customFormat="1" ht="45" customHeight="1" thickBot="1">
      <c r="B7" s="2167"/>
      <c r="C7" s="2243"/>
      <c r="D7" s="2221"/>
      <c r="E7" s="2221"/>
      <c r="F7" s="2219"/>
      <c r="G7" s="1451" t="s">
        <v>20493</v>
      </c>
      <c r="H7" s="1451" t="s">
        <v>20494</v>
      </c>
      <c r="I7" s="1451" t="s">
        <v>20495</v>
      </c>
      <c r="J7" s="1451" t="s">
        <v>20496</v>
      </c>
      <c r="K7" s="2246"/>
      <c r="L7" s="1341"/>
      <c r="M7" s="2230"/>
      <c r="O7" s="2136"/>
      <c r="Q7" s="176"/>
      <c r="R7" s="189"/>
      <c r="S7" s="176"/>
      <c r="T7" s="2031" t="s">
        <v>799</v>
      </c>
      <c r="U7" s="2031"/>
      <c r="V7" s="2031"/>
      <c r="W7" s="2031"/>
      <c r="X7" s="2031"/>
      <c r="Y7" s="176"/>
      <c r="AA7" s="2167"/>
      <c r="AB7" s="2243"/>
      <c r="AC7" s="2219"/>
      <c r="AD7" s="1451" t="s">
        <v>20493</v>
      </c>
      <c r="AE7" s="1451" t="s">
        <v>20494</v>
      </c>
      <c r="AF7" s="1451" t="s">
        <v>20495</v>
      </c>
      <c r="AG7" s="1451" t="s">
        <v>20496</v>
      </c>
      <c r="AH7" s="2246"/>
      <c r="AI7" s="1341"/>
    </row>
    <row r="8" spans="2:35" s="30" customFormat="1" ht="15" customHeight="1" thickBot="1">
      <c r="B8" s="1341"/>
      <c r="C8" s="1341"/>
      <c r="D8" s="1341"/>
      <c r="E8" s="1341"/>
      <c r="F8" s="1341"/>
      <c r="G8" s="1341"/>
      <c r="H8" s="1341"/>
      <c r="I8" s="1341"/>
      <c r="J8" s="1341"/>
      <c r="K8" s="1341"/>
      <c r="L8" s="1341"/>
      <c r="M8" s="1341"/>
      <c r="Q8" s="176"/>
      <c r="S8" s="176"/>
      <c r="T8" s="198" t="s">
        <v>808</v>
      </c>
      <c r="Y8" s="176"/>
      <c r="AA8" s="1341"/>
      <c r="AB8" s="1341"/>
      <c r="AC8" s="1341"/>
      <c r="AD8" s="1341"/>
      <c r="AE8" s="1341"/>
      <c r="AF8" s="1341"/>
      <c r="AG8" s="1341"/>
      <c r="AH8" s="1341"/>
      <c r="AI8" s="1341"/>
    </row>
    <row r="9" spans="2:35" s="30" customFormat="1" ht="33" customHeight="1" thickBot="1">
      <c r="B9" s="237" t="s">
        <v>23352</v>
      </c>
      <c r="C9" s="514" t="s">
        <v>21690</v>
      </c>
      <c r="D9" s="224" t="s">
        <v>813</v>
      </c>
      <c r="E9" s="224">
        <v>3</v>
      </c>
      <c r="F9" s="659">
        <v>0</v>
      </c>
      <c r="G9" s="659">
        <v>0</v>
      </c>
      <c r="H9" s="659">
        <v>0</v>
      </c>
      <c r="I9" s="659">
        <v>0</v>
      </c>
      <c r="J9" s="659">
        <v>27.791</v>
      </c>
      <c r="K9" s="335">
        <f>IFERROR(SUM(F9:J9), 0)</f>
        <v>27.791</v>
      </c>
      <c r="L9" s="1310"/>
      <c r="M9" s="515" t="s">
        <v>23353</v>
      </c>
      <c r="O9" s="685"/>
      <c r="Q9" s="176"/>
      <c r="R9" s="355">
        <f t="shared" ref="R9:R18" si="0">IF(SUM(T9:X9 ) = 0, 0, $T$8 )</f>
        <v>0</v>
      </c>
      <c r="S9" s="176"/>
      <c r="T9" s="356">
        <f t="shared" ref="T9:X18" si="1" xml:space="preserve"> IF( ISNUMBER(F9), 0, 1 )</f>
        <v>0</v>
      </c>
      <c r="U9" s="356">
        <f t="shared" si="1"/>
        <v>0</v>
      </c>
      <c r="V9" s="356">
        <f t="shared" si="1"/>
        <v>0</v>
      </c>
      <c r="W9" s="356">
        <f t="shared" si="1"/>
        <v>0</v>
      </c>
      <c r="X9" s="356">
        <f t="shared" si="1"/>
        <v>0</v>
      </c>
      <c r="Y9" s="176"/>
      <c r="AA9" s="237" t="s">
        <v>23352</v>
      </c>
      <c r="AB9" s="514" t="s">
        <v>21690</v>
      </c>
      <c r="AC9" s="238" t="s">
        <v>23354</v>
      </c>
      <c r="AD9" s="238" t="s">
        <v>23355</v>
      </c>
      <c r="AE9" s="238" t="s">
        <v>23356</v>
      </c>
      <c r="AF9" s="238" t="s">
        <v>23357</v>
      </c>
      <c r="AG9" s="238" t="s">
        <v>23358</v>
      </c>
      <c r="AH9" s="239" t="s">
        <v>23359</v>
      </c>
      <c r="AI9" s="1310"/>
    </row>
    <row r="10" spans="2:35" s="30" customFormat="1" ht="33" customHeight="1" thickBot="1">
      <c r="B10" s="1423" t="s">
        <v>23352</v>
      </c>
      <c r="C10" s="1424" t="s">
        <v>21698</v>
      </c>
      <c r="D10" s="220" t="s">
        <v>813</v>
      </c>
      <c r="E10" s="220">
        <v>3</v>
      </c>
      <c r="F10" s="659">
        <v>0</v>
      </c>
      <c r="G10" s="659">
        <v>0</v>
      </c>
      <c r="H10" s="659">
        <v>0</v>
      </c>
      <c r="I10" s="659">
        <v>0</v>
      </c>
      <c r="J10" s="659">
        <v>4.4999999999999998E-2</v>
      </c>
      <c r="K10" s="336">
        <f>IFERROR(SUM(F10:J10), 0)</f>
        <v>4.4999999999999998E-2</v>
      </c>
      <c r="L10" s="1310"/>
      <c r="M10" s="516" t="s">
        <v>23360</v>
      </c>
      <c r="O10" s="685"/>
      <c r="Q10" s="176"/>
      <c r="R10" s="355">
        <f t="shared" si="0"/>
        <v>0</v>
      </c>
      <c r="S10" s="176"/>
      <c r="T10" s="356">
        <f t="shared" si="1"/>
        <v>0</v>
      </c>
      <c r="U10" s="356">
        <f t="shared" si="1"/>
        <v>0</v>
      </c>
      <c r="V10" s="356">
        <f t="shared" si="1"/>
        <v>0</v>
      </c>
      <c r="W10" s="356">
        <f t="shared" si="1"/>
        <v>0</v>
      </c>
      <c r="X10" s="356">
        <f t="shared" si="1"/>
        <v>0</v>
      </c>
      <c r="Y10" s="176"/>
      <c r="AA10" s="1423" t="s">
        <v>23352</v>
      </c>
      <c r="AB10" s="1424" t="s">
        <v>21698</v>
      </c>
      <c r="AC10" s="236" t="s">
        <v>23361</v>
      </c>
      <c r="AD10" s="236" t="s">
        <v>23362</v>
      </c>
      <c r="AE10" s="236" t="s">
        <v>23363</v>
      </c>
      <c r="AF10" s="236" t="s">
        <v>23364</v>
      </c>
      <c r="AG10" s="236" t="s">
        <v>23365</v>
      </c>
      <c r="AH10" s="240" t="s">
        <v>23366</v>
      </c>
      <c r="AI10" s="1310"/>
    </row>
    <row r="11" spans="2:35" s="30" customFormat="1" ht="33" customHeight="1" thickBot="1">
      <c r="B11" s="1423" t="s">
        <v>23367</v>
      </c>
      <c r="C11" s="1424" t="s">
        <v>21690</v>
      </c>
      <c r="D11" s="220" t="s">
        <v>813</v>
      </c>
      <c r="E11" s="220">
        <v>3</v>
      </c>
      <c r="F11" s="659">
        <v>0</v>
      </c>
      <c r="G11" s="659">
        <v>0</v>
      </c>
      <c r="H11" s="659">
        <v>0</v>
      </c>
      <c r="I11" s="659">
        <v>0</v>
      </c>
      <c r="J11" s="659">
        <v>19.088000000000001</v>
      </c>
      <c r="K11" s="336">
        <f>IFERROR(SUM(F11:J11), 0)</f>
        <v>19.088000000000001</v>
      </c>
      <c r="L11" s="1310"/>
      <c r="M11" s="516" t="s">
        <v>23368</v>
      </c>
      <c r="O11" s="685"/>
      <c r="Q11" s="176"/>
      <c r="R11" s="355">
        <f t="shared" si="0"/>
        <v>0</v>
      </c>
      <c r="S11" s="176"/>
      <c r="T11" s="356">
        <f t="shared" si="1"/>
        <v>0</v>
      </c>
      <c r="U11" s="356">
        <f t="shared" si="1"/>
        <v>0</v>
      </c>
      <c r="V11" s="356">
        <f t="shared" si="1"/>
        <v>0</v>
      </c>
      <c r="W11" s="356">
        <f t="shared" si="1"/>
        <v>0</v>
      </c>
      <c r="X11" s="356">
        <f t="shared" si="1"/>
        <v>0</v>
      </c>
      <c r="Y11" s="176"/>
      <c r="AA11" s="1423" t="s">
        <v>23367</v>
      </c>
      <c r="AB11" s="1424" t="s">
        <v>21690</v>
      </c>
      <c r="AC11" s="236" t="s">
        <v>23369</v>
      </c>
      <c r="AD11" s="236" t="s">
        <v>23370</v>
      </c>
      <c r="AE11" s="236" t="s">
        <v>23371</v>
      </c>
      <c r="AF11" s="236" t="s">
        <v>23372</v>
      </c>
      <c r="AG11" s="236" t="s">
        <v>23373</v>
      </c>
      <c r="AH11" s="240" t="s">
        <v>23374</v>
      </c>
      <c r="AI11" s="1310"/>
    </row>
    <row r="12" spans="2:35" s="30" customFormat="1" ht="33" customHeight="1" thickBot="1">
      <c r="B12" s="1423" t="s">
        <v>23367</v>
      </c>
      <c r="C12" s="1424" t="s">
        <v>21698</v>
      </c>
      <c r="D12" s="220" t="s">
        <v>813</v>
      </c>
      <c r="E12" s="220">
        <v>3</v>
      </c>
      <c r="F12" s="659">
        <v>0</v>
      </c>
      <c r="G12" s="659">
        <v>0</v>
      </c>
      <c r="H12" s="659">
        <v>0</v>
      </c>
      <c r="I12" s="659">
        <v>0</v>
      </c>
      <c r="J12" s="659">
        <v>0.66300000000000003</v>
      </c>
      <c r="K12" s="336">
        <f t="shared" ref="K12:K17" si="2">IFERROR(SUM(F12:J12), 0)</f>
        <v>0.66300000000000003</v>
      </c>
      <c r="L12" s="1310"/>
      <c r="M12" s="516" t="s">
        <v>23375</v>
      </c>
      <c r="O12" s="685"/>
      <c r="Q12" s="176"/>
      <c r="R12" s="355">
        <f t="shared" si="0"/>
        <v>0</v>
      </c>
      <c r="S12" s="176"/>
      <c r="T12" s="356">
        <f t="shared" si="1"/>
        <v>0</v>
      </c>
      <c r="U12" s="356">
        <f t="shared" si="1"/>
        <v>0</v>
      </c>
      <c r="V12" s="356">
        <f t="shared" si="1"/>
        <v>0</v>
      </c>
      <c r="W12" s="356">
        <f t="shared" si="1"/>
        <v>0</v>
      </c>
      <c r="X12" s="356">
        <f t="shared" si="1"/>
        <v>0</v>
      </c>
      <c r="Y12" s="176"/>
      <c r="AA12" s="1423" t="s">
        <v>23367</v>
      </c>
      <c r="AB12" s="1424" t="s">
        <v>21698</v>
      </c>
      <c r="AC12" s="236" t="s">
        <v>23376</v>
      </c>
      <c r="AD12" s="236" t="s">
        <v>23377</v>
      </c>
      <c r="AE12" s="236" t="s">
        <v>23378</v>
      </c>
      <c r="AF12" s="236" t="s">
        <v>23379</v>
      </c>
      <c r="AG12" s="236" t="s">
        <v>23380</v>
      </c>
      <c r="AH12" s="240" t="s">
        <v>23381</v>
      </c>
      <c r="AI12" s="1310"/>
    </row>
    <row r="13" spans="2:35" s="30" customFormat="1" ht="33" customHeight="1" thickBot="1">
      <c r="B13" s="1423" t="s">
        <v>23382</v>
      </c>
      <c r="C13" s="1424" t="s">
        <v>21690</v>
      </c>
      <c r="D13" s="220" t="s">
        <v>813</v>
      </c>
      <c r="E13" s="220">
        <v>3</v>
      </c>
      <c r="F13" s="659">
        <v>0</v>
      </c>
      <c r="G13" s="659">
        <v>0</v>
      </c>
      <c r="H13" s="659">
        <v>0</v>
      </c>
      <c r="I13" s="659">
        <v>0</v>
      </c>
      <c r="J13" s="659">
        <v>11.082000000000001</v>
      </c>
      <c r="K13" s="336">
        <f t="shared" si="2"/>
        <v>11.082000000000001</v>
      </c>
      <c r="L13" s="1310"/>
      <c r="M13" s="516" t="s">
        <v>23383</v>
      </c>
      <c r="O13" s="685"/>
      <c r="Q13" s="176"/>
      <c r="R13" s="355">
        <f t="shared" si="0"/>
        <v>0</v>
      </c>
      <c r="S13" s="176"/>
      <c r="T13" s="356">
        <f t="shared" si="1"/>
        <v>0</v>
      </c>
      <c r="U13" s="356">
        <f t="shared" si="1"/>
        <v>0</v>
      </c>
      <c r="V13" s="356">
        <f t="shared" si="1"/>
        <v>0</v>
      </c>
      <c r="W13" s="356">
        <f t="shared" si="1"/>
        <v>0</v>
      </c>
      <c r="X13" s="356">
        <f t="shared" si="1"/>
        <v>0</v>
      </c>
      <c r="Y13" s="176"/>
      <c r="AA13" s="1423" t="s">
        <v>23382</v>
      </c>
      <c r="AB13" s="1424" t="s">
        <v>21690</v>
      </c>
      <c r="AC13" s="236" t="s">
        <v>23384</v>
      </c>
      <c r="AD13" s="236" t="s">
        <v>23385</v>
      </c>
      <c r="AE13" s="236" t="s">
        <v>23386</v>
      </c>
      <c r="AF13" s="236" t="s">
        <v>23387</v>
      </c>
      <c r="AG13" s="236" t="s">
        <v>23388</v>
      </c>
      <c r="AH13" s="240" t="s">
        <v>23389</v>
      </c>
      <c r="AI13" s="1310"/>
    </row>
    <row r="14" spans="2:35" s="30" customFormat="1" ht="33" customHeight="1" thickBot="1">
      <c r="B14" s="1423" t="s">
        <v>23382</v>
      </c>
      <c r="C14" s="1424" t="s">
        <v>21698</v>
      </c>
      <c r="D14" s="220" t="s">
        <v>813</v>
      </c>
      <c r="E14" s="220">
        <v>3</v>
      </c>
      <c r="F14" s="659">
        <v>0</v>
      </c>
      <c r="G14" s="659">
        <v>0</v>
      </c>
      <c r="H14" s="659">
        <v>0</v>
      </c>
      <c r="I14" s="659">
        <v>0</v>
      </c>
      <c r="J14" s="659">
        <v>0</v>
      </c>
      <c r="K14" s="336">
        <f t="shared" si="2"/>
        <v>0</v>
      </c>
      <c r="L14" s="1310"/>
      <c r="M14" s="516" t="s">
        <v>23390</v>
      </c>
      <c r="O14" s="685"/>
      <c r="Q14" s="176"/>
      <c r="R14" s="355">
        <f t="shared" si="0"/>
        <v>0</v>
      </c>
      <c r="S14" s="176"/>
      <c r="T14" s="356">
        <f t="shared" si="1"/>
        <v>0</v>
      </c>
      <c r="U14" s="356">
        <f t="shared" si="1"/>
        <v>0</v>
      </c>
      <c r="V14" s="356">
        <f t="shared" si="1"/>
        <v>0</v>
      </c>
      <c r="W14" s="356">
        <f t="shared" si="1"/>
        <v>0</v>
      </c>
      <c r="X14" s="356">
        <f t="shared" si="1"/>
        <v>0</v>
      </c>
      <c r="Y14" s="176"/>
      <c r="AA14" s="1423" t="s">
        <v>23382</v>
      </c>
      <c r="AB14" s="1424" t="s">
        <v>21698</v>
      </c>
      <c r="AC14" s="236" t="s">
        <v>23391</v>
      </c>
      <c r="AD14" s="236" t="s">
        <v>23392</v>
      </c>
      <c r="AE14" s="236" t="s">
        <v>23393</v>
      </c>
      <c r="AF14" s="236" t="s">
        <v>23394</v>
      </c>
      <c r="AG14" s="236" t="s">
        <v>23395</v>
      </c>
      <c r="AH14" s="240" t="s">
        <v>23396</v>
      </c>
      <c r="AI14" s="1310"/>
    </row>
    <row r="15" spans="2:35" s="30" customFormat="1" ht="33" customHeight="1" thickBot="1">
      <c r="B15" s="1423" t="s">
        <v>23397</v>
      </c>
      <c r="C15" s="1424" t="s">
        <v>21690</v>
      </c>
      <c r="D15" s="220" t="s">
        <v>813</v>
      </c>
      <c r="E15" s="220">
        <v>3</v>
      </c>
      <c r="F15" s="659">
        <v>0</v>
      </c>
      <c r="G15" s="659">
        <v>0</v>
      </c>
      <c r="H15" s="659">
        <v>0</v>
      </c>
      <c r="I15" s="659">
        <v>0</v>
      </c>
      <c r="J15" s="659">
        <v>5.7439999999999998</v>
      </c>
      <c r="K15" s="336">
        <f t="shared" si="2"/>
        <v>5.7439999999999998</v>
      </c>
      <c r="L15" s="1310"/>
      <c r="M15" s="516" t="s">
        <v>23398</v>
      </c>
      <c r="O15" s="685"/>
      <c r="Q15" s="176"/>
      <c r="R15" s="355">
        <f t="shared" si="0"/>
        <v>0</v>
      </c>
      <c r="S15" s="176"/>
      <c r="T15" s="356">
        <f t="shared" si="1"/>
        <v>0</v>
      </c>
      <c r="U15" s="356">
        <f t="shared" si="1"/>
        <v>0</v>
      </c>
      <c r="V15" s="356">
        <f t="shared" si="1"/>
        <v>0</v>
      </c>
      <c r="W15" s="356">
        <f t="shared" si="1"/>
        <v>0</v>
      </c>
      <c r="X15" s="356">
        <f t="shared" si="1"/>
        <v>0</v>
      </c>
      <c r="Y15" s="176"/>
      <c r="AA15" s="1423" t="s">
        <v>23397</v>
      </c>
      <c r="AB15" s="1424" t="s">
        <v>21690</v>
      </c>
      <c r="AC15" s="236" t="s">
        <v>23399</v>
      </c>
      <c r="AD15" s="236" t="s">
        <v>23400</v>
      </c>
      <c r="AE15" s="236" t="s">
        <v>23401</v>
      </c>
      <c r="AF15" s="236" t="s">
        <v>23402</v>
      </c>
      <c r="AG15" s="236" t="s">
        <v>23403</v>
      </c>
      <c r="AH15" s="240" t="s">
        <v>23404</v>
      </c>
    </row>
    <row r="16" spans="2:35" s="30" customFormat="1" ht="33" customHeight="1" thickBot="1">
      <c r="B16" s="1423" t="s">
        <v>23397</v>
      </c>
      <c r="C16" s="1424" t="s">
        <v>21698</v>
      </c>
      <c r="D16" s="220" t="s">
        <v>813</v>
      </c>
      <c r="E16" s="220">
        <v>3</v>
      </c>
      <c r="F16" s="659">
        <v>0</v>
      </c>
      <c r="G16" s="659">
        <v>0</v>
      </c>
      <c r="H16" s="659">
        <v>0</v>
      </c>
      <c r="I16" s="659">
        <v>0</v>
      </c>
      <c r="J16" s="659">
        <v>0.498</v>
      </c>
      <c r="K16" s="336">
        <f t="shared" si="2"/>
        <v>0.498</v>
      </c>
      <c r="L16" s="1310"/>
      <c r="M16" s="516" t="s">
        <v>23405</v>
      </c>
      <c r="O16" s="685"/>
      <c r="Q16" s="176"/>
      <c r="R16" s="355">
        <f t="shared" si="0"/>
        <v>0</v>
      </c>
      <c r="S16" s="176"/>
      <c r="T16" s="356">
        <f t="shared" si="1"/>
        <v>0</v>
      </c>
      <c r="U16" s="356">
        <f t="shared" si="1"/>
        <v>0</v>
      </c>
      <c r="V16" s="356">
        <f t="shared" si="1"/>
        <v>0</v>
      </c>
      <c r="W16" s="356">
        <f t="shared" si="1"/>
        <v>0</v>
      </c>
      <c r="X16" s="356">
        <f t="shared" si="1"/>
        <v>0</v>
      </c>
      <c r="Y16" s="176"/>
      <c r="AA16" s="1423" t="s">
        <v>23397</v>
      </c>
      <c r="AB16" s="1424" t="s">
        <v>21698</v>
      </c>
      <c r="AC16" s="236" t="s">
        <v>23406</v>
      </c>
      <c r="AD16" s="236" t="s">
        <v>23407</v>
      </c>
      <c r="AE16" s="236" t="s">
        <v>23408</v>
      </c>
      <c r="AF16" s="236" t="s">
        <v>23409</v>
      </c>
      <c r="AG16" s="236" t="s">
        <v>23410</v>
      </c>
      <c r="AH16" s="240" t="s">
        <v>23411</v>
      </c>
    </row>
    <row r="17" spans="2:35" s="30" customFormat="1" ht="33" customHeight="1" thickBot="1">
      <c r="B17" s="1423" t="s">
        <v>23412</v>
      </c>
      <c r="C17" s="1424" t="s">
        <v>21690</v>
      </c>
      <c r="D17" s="220" t="s">
        <v>813</v>
      </c>
      <c r="E17" s="220">
        <v>3</v>
      </c>
      <c r="F17" s="659">
        <v>0</v>
      </c>
      <c r="G17" s="659">
        <v>0</v>
      </c>
      <c r="H17" s="659">
        <v>0</v>
      </c>
      <c r="I17" s="659">
        <v>0</v>
      </c>
      <c r="J17" s="659">
        <v>0</v>
      </c>
      <c r="K17" s="336">
        <f t="shared" si="2"/>
        <v>0</v>
      </c>
      <c r="L17" s="1310"/>
      <c r="M17" s="516" t="s">
        <v>23413</v>
      </c>
      <c r="O17" s="685"/>
      <c r="Q17" s="176"/>
      <c r="R17" s="355">
        <f t="shared" si="0"/>
        <v>0</v>
      </c>
      <c r="S17" s="176"/>
      <c r="T17" s="356">
        <f t="shared" si="1"/>
        <v>0</v>
      </c>
      <c r="U17" s="356">
        <f t="shared" si="1"/>
        <v>0</v>
      </c>
      <c r="V17" s="356">
        <f t="shared" si="1"/>
        <v>0</v>
      </c>
      <c r="W17" s="356">
        <f t="shared" si="1"/>
        <v>0</v>
      </c>
      <c r="X17" s="356">
        <f t="shared" si="1"/>
        <v>0</v>
      </c>
      <c r="Y17" s="176"/>
      <c r="AA17" s="1423" t="s">
        <v>23412</v>
      </c>
      <c r="AB17" s="1424" t="s">
        <v>21690</v>
      </c>
      <c r="AC17" s="236" t="s">
        <v>23414</v>
      </c>
      <c r="AD17" s="236" t="s">
        <v>23415</v>
      </c>
      <c r="AE17" s="236" t="s">
        <v>23416</v>
      </c>
      <c r="AF17" s="236" t="s">
        <v>23417</v>
      </c>
      <c r="AG17" s="236" t="s">
        <v>23418</v>
      </c>
      <c r="AH17" s="240" t="s">
        <v>23419</v>
      </c>
    </row>
    <row r="18" spans="2:35" ht="33" customHeight="1">
      <c r="B18" s="1423" t="s">
        <v>23412</v>
      </c>
      <c r="C18" s="1424" t="s">
        <v>21698</v>
      </c>
      <c r="D18" s="220" t="s">
        <v>813</v>
      </c>
      <c r="E18" s="220">
        <v>3</v>
      </c>
      <c r="F18" s="659">
        <v>0</v>
      </c>
      <c r="G18" s="659">
        <v>0</v>
      </c>
      <c r="H18" s="659">
        <v>0</v>
      </c>
      <c r="I18" s="659">
        <v>0</v>
      </c>
      <c r="J18" s="659">
        <v>0</v>
      </c>
      <c r="K18" s="336">
        <f>IFERROR(SUM(F18:J18), 0)</f>
        <v>0</v>
      </c>
      <c r="L18" s="1310"/>
      <c r="M18" s="516" t="s">
        <v>23420</v>
      </c>
      <c r="O18" s="685"/>
      <c r="Q18" s="176"/>
      <c r="R18" s="355">
        <f t="shared" si="0"/>
        <v>0</v>
      </c>
      <c r="S18" s="176"/>
      <c r="T18" s="356">
        <f t="shared" si="1"/>
        <v>0</v>
      </c>
      <c r="U18" s="356">
        <f t="shared" si="1"/>
        <v>0</v>
      </c>
      <c r="V18" s="356">
        <f t="shared" si="1"/>
        <v>0</v>
      </c>
      <c r="W18" s="356">
        <f t="shared" si="1"/>
        <v>0</v>
      </c>
      <c r="X18" s="356">
        <f t="shared" si="1"/>
        <v>0</v>
      </c>
      <c r="Y18" s="176"/>
      <c r="Z18" s="30"/>
      <c r="AA18" s="1423" t="s">
        <v>23412</v>
      </c>
      <c r="AB18" s="1424" t="s">
        <v>21698</v>
      </c>
      <c r="AC18" s="236" t="s">
        <v>23421</v>
      </c>
      <c r="AD18" s="236" t="s">
        <v>23422</v>
      </c>
      <c r="AE18" s="236" t="s">
        <v>23423</v>
      </c>
      <c r="AF18" s="236" t="s">
        <v>23424</v>
      </c>
      <c r="AG18" s="236" t="s">
        <v>23425</v>
      </c>
      <c r="AH18" s="240" t="s">
        <v>23426</v>
      </c>
    </row>
    <row r="19" spans="2:35" ht="33" customHeight="1">
      <c r="B19" s="1423" t="s">
        <v>23427</v>
      </c>
      <c r="C19" s="1424" t="s">
        <v>21690</v>
      </c>
      <c r="D19" s="220" t="s">
        <v>813</v>
      </c>
      <c r="E19" s="220">
        <v>3</v>
      </c>
      <c r="F19" s="333">
        <f>IFERROR(F9 + F11 + F13 + F15 + F17, 0)</f>
        <v>0</v>
      </c>
      <c r="G19" s="333">
        <f>IFERROR(G9 + G11 + G13 + G15 + G17, 0)</f>
        <v>0</v>
      </c>
      <c r="H19" s="333">
        <f t="shared" ref="H19:J19" si="3">IFERROR(H9 + H11 + H13 + H15 + H17, 0)</f>
        <v>0</v>
      </c>
      <c r="I19" s="333">
        <f t="shared" si="3"/>
        <v>0</v>
      </c>
      <c r="J19" s="333">
        <f t="shared" si="3"/>
        <v>63.705000000000005</v>
      </c>
      <c r="K19" s="336">
        <f>IFERROR(SUM(F19:J19), 0)</f>
        <v>63.705000000000005</v>
      </c>
      <c r="L19" s="1310"/>
      <c r="M19" s="516" t="s">
        <v>23428</v>
      </c>
      <c r="N19" s="30"/>
      <c r="O19" s="686"/>
      <c r="P19" s="30"/>
      <c r="Q19" s="176"/>
      <c r="R19" s="30"/>
      <c r="S19" s="176"/>
      <c r="T19" s="30"/>
      <c r="U19" s="30"/>
      <c r="V19" s="30"/>
      <c r="W19" s="30"/>
      <c r="X19" s="30"/>
      <c r="Y19" s="176"/>
      <c r="Z19" s="30"/>
      <c r="AA19" s="1423" t="s">
        <v>23427</v>
      </c>
      <c r="AB19" s="1424" t="s">
        <v>21690</v>
      </c>
      <c r="AC19" s="236" t="s">
        <v>23429</v>
      </c>
      <c r="AD19" s="236" t="s">
        <v>23430</v>
      </c>
      <c r="AE19" s="236" t="s">
        <v>23431</v>
      </c>
      <c r="AF19" s="236" t="s">
        <v>23432</v>
      </c>
      <c r="AG19" s="236" t="s">
        <v>23433</v>
      </c>
      <c r="AH19" s="240" t="s">
        <v>23434</v>
      </c>
      <c r="AI19" s="1310"/>
    </row>
    <row r="20" spans="2:35" ht="33" customHeight="1">
      <c r="B20" s="1423" t="s">
        <v>23435</v>
      </c>
      <c r="C20" s="1424" t="s">
        <v>21698</v>
      </c>
      <c r="D20" s="220" t="s">
        <v>813</v>
      </c>
      <c r="E20" s="220">
        <v>3</v>
      </c>
      <c r="F20" s="333">
        <f>IFERROR(F10 + F12 + F14 + F16 + F18, 0)</f>
        <v>0</v>
      </c>
      <c r="G20" s="333">
        <f t="shared" ref="G20:H20" si="4">IFERROR(G10 + G12 + G14 + G16 + G18, 0)</f>
        <v>0</v>
      </c>
      <c r="H20" s="333">
        <f t="shared" si="4"/>
        <v>0</v>
      </c>
      <c r="I20" s="333">
        <f>IFERROR(I10 + I12 + I14 + I16 + I18, 0)</f>
        <v>0</v>
      </c>
      <c r="J20" s="333">
        <f>IFERROR(J10 + J12 + J14 + J16 + J18, 0)</f>
        <v>1.206</v>
      </c>
      <c r="K20" s="336">
        <f>IFERROR(SUM(F20:J20), 0)</f>
        <v>1.206</v>
      </c>
      <c r="L20" s="1310"/>
      <c r="M20" s="516" t="s">
        <v>23436</v>
      </c>
      <c r="N20" s="30"/>
      <c r="O20" s="686"/>
      <c r="P20" s="30"/>
      <c r="Q20" s="176"/>
      <c r="R20" s="30"/>
      <c r="S20" s="176"/>
      <c r="T20" s="30"/>
      <c r="U20" s="30"/>
      <c r="V20" s="30"/>
      <c r="W20" s="30"/>
      <c r="X20" s="30"/>
      <c r="Y20" s="176"/>
      <c r="Z20" s="30"/>
      <c r="AA20" s="1423" t="s">
        <v>23435</v>
      </c>
      <c r="AB20" s="1424" t="s">
        <v>21698</v>
      </c>
      <c r="AC20" s="236" t="s">
        <v>23437</v>
      </c>
      <c r="AD20" s="236" t="s">
        <v>23438</v>
      </c>
      <c r="AE20" s="236" t="s">
        <v>23439</v>
      </c>
      <c r="AF20" s="236" t="s">
        <v>23440</v>
      </c>
      <c r="AG20" s="236" t="s">
        <v>23441</v>
      </c>
      <c r="AH20" s="240" t="s">
        <v>23442</v>
      </c>
      <c r="AI20" s="1310"/>
    </row>
    <row r="21" spans="2:35" ht="33" customHeight="1" thickBot="1">
      <c r="B21" s="1431" t="s">
        <v>23443</v>
      </c>
      <c r="C21" s="1432" t="s">
        <v>21706</v>
      </c>
      <c r="D21" s="227" t="s">
        <v>813</v>
      </c>
      <c r="E21" s="227">
        <v>3</v>
      </c>
      <c r="F21" s="234">
        <f>IFERROR(SUM(F19:F20), 0)</f>
        <v>0</v>
      </c>
      <c r="G21" s="234">
        <f t="shared" ref="G21:J21" si="5">IFERROR(SUM(G19:G20), 0)</f>
        <v>0</v>
      </c>
      <c r="H21" s="234">
        <f t="shared" si="5"/>
        <v>0</v>
      </c>
      <c r="I21" s="234">
        <f t="shared" si="5"/>
        <v>0</v>
      </c>
      <c r="J21" s="234">
        <f t="shared" si="5"/>
        <v>64.911000000000001</v>
      </c>
      <c r="K21" s="235">
        <f>IFERROR(SUM(F21:J21), 0)</f>
        <v>64.911000000000001</v>
      </c>
      <c r="L21" s="1310"/>
      <c r="M21" s="517" t="s">
        <v>23444</v>
      </c>
      <c r="N21" s="30"/>
      <c r="O21" s="686"/>
      <c r="P21" s="30"/>
      <c r="Q21" s="176"/>
      <c r="R21" s="30"/>
      <c r="S21" s="176"/>
      <c r="T21" s="30"/>
      <c r="U21" s="30"/>
      <c r="V21" s="30"/>
      <c r="W21" s="30"/>
      <c r="X21" s="30"/>
      <c r="Y21" s="176"/>
      <c r="Z21" s="30"/>
      <c r="AA21" s="1431" t="s">
        <v>23443</v>
      </c>
      <c r="AB21" s="1432" t="s">
        <v>21706</v>
      </c>
      <c r="AC21" s="337" t="s">
        <v>23445</v>
      </c>
      <c r="AD21" s="337" t="s">
        <v>23446</v>
      </c>
      <c r="AE21" s="337" t="s">
        <v>23447</v>
      </c>
      <c r="AF21" s="337" t="s">
        <v>23448</v>
      </c>
      <c r="AG21" s="337" t="s">
        <v>23449</v>
      </c>
      <c r="AH21" s="338" t="s">
        <v>23450</v>
      </c>
      <c r="AI21" s="1310"/>
    </row>
  </sheetData>
  <mergeCells count="22">
    <mergeCell ref="B3:O3"/>
    <mergeCell ref="AA3:AH3"/>
    <mergeCell ref="B1:I1"/>
    <mergeCell ref="L1:M1"/>
    <mergeCell ref="AA1:AF1"/>
    <mergeCell ref="B2:I2"/>
    <mergeCell ref="AA2:AF2"/>
    <mergeCell ref="B5:C7"/>
    <mergeCell ref="D5:D7"/>
    <mergeCell ref="E5:E7"/>
    <mergeCell ref="F5:K5"/>
    <mergeCell ref="M5:M7"/>
    <mergeCell ref="AA5:AB7"/>
    <mergeCell ref="AC5:AH5"/>
    <mergeCell ref="F6:F7"/>
    <mergeCell ref="G6:J6"/>
    <mergeCell ref="K6:K7"/>
    <mergeCell ref="AC6:AC7"/>
    <mergeCell ref="AD6:AG6"/>
    <mergeCell ref="AH6:AH7"/>
    <mergeCell ref="T7:X7"/>
    <mergeCell ref="O5:O7"/>
  </mergeCells>
  <conditionalFormatting sqref="R9:R18">
    <cfRule type="cellIs" dxfId="77" priority="1" operator="equal">
      <formula>0</formula>
    </cfRule>
  </conditionalFormatting>
  <dataValidations count="1">
    <dataValidation type="custom" allowBlank="1" showErrorMessage="1" errorTitle="Input Error" error="Please input a numeric value." sqref="F9:J18" xr:uid="{D401B47D-1A8D-4825-9451-524A991E5D7F}">
      <formula1>ISNUMBER(F9)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pageSetUpPr fitToPage="1"/>
  </sheetPr>
  <dimension ref="B1:AR19"/>
  <sheetViews>
    <sheetView showGridLines="0" topLeftCell="B1" zoomScale="70" zoomScaleNormal="70" zoomScaleSheetLayoutView="100" workbookViewId="0">
      <selection activeCell="D17" sqref="D17:D31"/>
    </sheetView>
  </sheetViews>
  <sheetFormatPr defaultColWidth="9" defaultRowHeight="24" customHeight="1"/>
  <cols>
    <col min="1" max="1" width="1.625" style="1311" customWidth="1"/>
    <col min="2" max="2" width="36.125" style="1311" customWidth="1"/>
    <col min="3" max="3" width="6.125" style="1311" customWidth="1"/>
    <col min="4" max="5" width="6" style="1311" customWidth="1"/>
    <col min="6" max="14" width="12.125" style="1311" customWidth="1"/>
    <col min="15" max="15" width="1.625" style="1311" customWidth="1"/>
    <col min="16" max="16" width="12.125" style="1311" customWidth="1"/>
    <col min="17" max="17" width="1.625" style="1311" customWidth="1"/>
    <col min="18" max="18" width="33.625" style="1311" customWidth="1"/>
    <col min="19" max="20" width="1.625" style="1311" customWidth="1"/>
    <col min="21" max="21" width="25.125" style="1311" customWidth="1"/>
    <col min="22" max="22" width="1.625" style="1311" customWidth="1"/>
    <col min="23" max="30" width="4.625" style="1311" hidden="1" customWidth="1"/>
    <col min="31" max="31" width="1.625" style="1311" hidden="1" customWidth="1"/>
    <col min="32" max="32" width="1.625" style="1311" customWidth="1"/>
    <col min="33" max="33" width="36.125" style="1311" customWidth="1"/>
    <col min="34" max="34" width="6.125" style="1311" customWidth="1"/>
    <col min="35" max="43" width="15" style="1311" customWidth="1"/>
    <col min="44" max="44" width="1.125" style="1311" customWidth="1"/>
    <col min="45" max="16384" width="9" style="1311"/>
  </cols>
  <sheetData>
    <row r="1" spans="2:44" s="66" customFormat="1" ht="29.25" customHeight="1">
      <c r="B1" s="2044" t="s">
        <v>23451</v>
      </c>
      <c r="C1" s="2044"/>
      <c r="D1" s="2044"/>
      <c r="E1" s="2044"/>
      <c r="F1" s="2044"/>
      <c r="G1" s="2044"/>
      <c r="H1" s="2044"/>
      <c r="I1" s="2044"/>
      <c r="J1" s="2044"/>
      <c r="K1" s="2044"/>
      <c r="L1" s="2044"/>
      <c r="M1" s="2044"/>
      <c r="N1" s="2044"/>
      <c r="O1" s="2044"/>
      <c r="P1" s="2044"/>
      <c r="Q1" s="1311"/>
      <c r="R1" s="1311"/>
      <c r="S1" s="1311"/>
      <c r="T1" s="200"/>
      <c r="V1" s="192"/>
      <c r="AE1" s="192"/>
      <c r="AG1" s="2044" t="s">
        <v>23451</v>
      </c>
      <c r="AH1" s="2044"/>
      <c r="AI1" s="2044"/>
      <c r="AJ1" s="2044"/>
      <c r="AK1" s="2044"/>
      <c r="AL1" s="2044"/>
      <c r="AM1" s="2044"/>
      <c r="AN1" s="2044"/>
      <c r="AO1" s="2044"/>
      <c r="AP1" s="2044"/>
      <c r="AQ1" s="2044"/>
      <c r="AR1" s="1405"/>
    </row>
    <row r="2" spans="2:44" s="66" customFormat="1" ht="29.25" customHeight="1">
      <c r="B2" s="2044" t="s">
        <v>12</v>
      </c>
      <c r="C2" s="2044"/>
      <c r="D2" s="2044"/>
      <c r="E2" s="2044"/>
      <c r="F2" s="2044"/>
      <c r="G2" s="2044"/>
      <c r="H2" s="2044"/>
      <c r="I2" s="2044"/>
      <c r="J2" s="2044"/>
      <c r="K2" s="2044"/>
      <c r="L2" s="2044"/>
      <c r="M2" s="2044"/>
      <c r="N2" s="2044"/>
      <c r="O2" s="49"/>
      <c r="P2" s="49"/>
      <c r="Q2" s="1311"/>
      <c r="R2" s="1311"/>
      <c r="S2" s="1311"/>
      <c r="T2" s="200"/>
      <c r="V2" s="192"/>
      <c r="AE2" s="192"/>
      <c r="AG2" s="2044"/>
      <c r="AH2" s="2044"/>
      <c r="AI2" s="2044"/>
      <c r="AJ2" s="2044"/>
      <c r="AK2" s="2044"/>
      <c r="AL2" s="2044"/>
      <c r="AM2" s="2044"/>
      <c r="AN2" s="2044"/>
      <c r="AO2" s="2044"/>
      <c r="AP2" s="2044"/>
      <c r="AQ2" s="2044"/>
      <c r="AR2" s="49"/>
    </row>
    <row r="3" spans="2:44" ht="45" customHeight="1">
      <c r="B3" s="2159" t="s">
        <v>744</v>
      </c>
      <c r="C3" s="2159"/>
      <c r="D3" s="2159"/>
      <c r="E3" s="2159"/>
      <c r="F3" s="2159"/>
      <c r="G3" s="2159"/>
      <c r="H3" s="2159"/>
      <c r="I3" s="2159"/>
      <c r="J3" s="2159"/>
      <c r="K3" s="2159"/>
      <c r="L3" s="2159"/>
      <c r="M3" s="2159"/>
      <c r="N3" s="2159"/>
      <c r="O3" s="2159"/>
      <c r="P3" s="2159"/>
      <c r="Q3" s="2159"/>
      <c r="R3" s="2159"/>
      <c r="S3" s="6"/>
      <c r="T3" s="1388"/>
      <c r="U3" s="163" t="s">
        <v>798</v>
      </c>
      <c r="V3" s="1355"/>
      <c r="AE3" s="1355"/>
      <c r="AG3" s="2159" t="s">
        <v>744</v>
      </c>
      <c r="AH3" s="2159"/>
      <c r="AI3" s="2159"/>
      <c r="AJ3" s="2159"/>
      <c r="AK3" s="2159"/>
      <c r="AL3" s="2159"/>
      <c r="AM3" s="2159"/>
      <c r="AN3" s="2159"/>
      <c r="AO3" s="2159"/>
      <c r="AP3" s="2159"/>
      <c r="AQ3" s="2159"/>
      <c r="AR3" s="49"/>
    </row>
    <row r="4" spans="2:44" ht="15" customHeight="1" thickBot="1">
      <c r="C4" s="1848"/>
      <c r="D4" s="1848"/>
      <c r="E4" s="1848"/>
      <c r="F4" s="1848"/>
      <c r="G4" s="1848"/>
      <c r="H4" s="1848"/>
      <c r="I4" s="1848"/>
      <c r="J4" s="1848"/>
      <c r="K4" s="1848"/>
      <c r="L4" s="1848"/>
      <c r="M4" s="1848"/>
      <c r="N4" s="1848"/>
      <c r="O4" s="27"/>
      <c r="P4" s="6"/>
      <c r="Q4" s="6"/>
      <c r="R4" s="6"/>
      <c r="S4" s="6"/>
      <c r="T4" s="1388"/>
      <c r="V4" s="1355"/>
      <c r="AE4" s="1355"/>
      <c r="AH4" s="1848"/>
      <c r="AI4" s="1848"/>
      <c r="AJ4" s="1848"/>
      <c r="AK4" s="1848"/>
      <c r="AL4" s="1848"/>
      <c r="AM4" s="1848"/>
      <c r="AN4" s="1848"/>
      <c r="AO4" s="1848"/>
      <c r="AP4" s="1848"/>
      <c r="AQ4" s="1848"/>
      <c r="AR4" s="27"/>
    </row>
    <row r="5" spans="2:44" s="30" customFormat="1" ht="16.350000000000001" customHeight="1">
      <c r="B5" s="2166" t="s">
        <v>800</v>
      </c>
      <c r="C5" s="2168"/>
      <c r="D5" s="2059" t="s">
        <v>801</v>
      </c>
      <c r="E5" s="2059" t="s">
        <v>802</v>
      </c>
      <c r="F5" s="2168" t="s">
        <v>21494</v>
      </c>
      <c r="G5" s="2168"/>
      <c r="H5" s="2168"/>
      <c r="I5" s="2168"/>
      <c r="J5" s="2168"/>
      <c r="K5" s="2168"/>
      <c r="L5" s="2168"/>
      <c r="M5" s="2168"/>
      <c r="N5" s="2169"/>
      <c r="O5" s="902"/>
      <c r="P5" s="2134" t="s">
        <v>806</v>
      </c>
      <c r="Q5" s="6"/>
      <c r="R5" s="2134" t="s">
        <v>807</v>
      </c>
      <c r="S5" s="6"/>
      <c r="T5" s="183"/>
      <c r="V5" s="176"/>
      <c r="AE5" s="176"/>
      <c r="AG5" s="2166" t="s">
        <v>800</v>
      </c>
      <c r="AH5" s="2168"/>
      <c r="AI5" s="2168" t="s">
        <v>21494</v>
      </c>
      <c r="AJ5" s="2168"/>
      <c r="AK5" s="2168"/>
      <c r="AL5" s="2168"/>
      <c r="AM5" s="2168"/>
      <c r="AN5" s="2168"/>
      <c r="AO5" s="2168"/>
      <c r="AP5" s="2168"/>
      <c r="AQ5" s="2169"/>
      <c r="AR5" s="902"/>
    </row>
    <row r="6" spans="2:44" s="30" customFormat="1" ht="21" customHeight="1">
      <c r="B6" s="2241"/>
      <c r="C6" s="2242"/>
      <c r="D6" s="2122"/>
      <c r="E6" s="2122"/>
      <c r="F6" s="2196" t="s">
        <v>21495</v>
      </c>
      <c r="G6" s="2196"/>
      <c r="H6" s="2196"/>
      <c r="I6" s="2196"/>
      <c r="J6" s="2196"/>
      <c r="K6" s="2182" t="s">
        <v>1739</v>
      </c>
      <c r="L6" s="2182"/>
      <c r="M6" s="2182"/>
      <c r="N6" s="2184" t="s">
        <v>1016</v>
      </c>
      <c r="O6" s="42"/>
      <c r="P6" s="2135"/>
      <c r="Q6" s="31"/>
      <c r="R6" s="2135"/>
      <c r="S6" s="31"/>
      <c r="T6" s="183"/>
      <c r="U6" s="189"/>
      <c r="V6" s="176"/>
      <c r="AE6" s="176"/>
      <c r="AG6" s="2241"/>
      <c r="AH6" s="2242"/>
      <c r="AI6" s="2196" t="s">
        <v>21495</v>
      </c>
      <c r="AJ6" s="2196"/>
      <c r="AK6" s="2196"/>
      <c r="AL6" s="2196"/>
      <c r="AM6" s="2196"/>
      <c r="AN6" s="2182" t="s">
        <v>1739</v>
      </c>
      <c r="AO6" s="2182"/>
      <c r="AP6" s="2182"/>
      <c r="AQ6" s="2184" t="s">
        <v>1016</v>
      </c>
      <c r="AR6" s="42"/>
    </row>
    <row r="7" spans="2:44" s="30" customFormat="1" ht="63.75" customHeight="1" thickBot="1">
      <c r="B7" s="2167"/>
      <c r="C7" s="2243"/>
      <c r="D7" s="2061"/>
      <c r="E7" s="2061"/>
      <c r="F7" s="1804" t="s">
        <v>20669</v>
      </c>
      <c r="G7" s="1804" t="s">
        <v>20670</v>
      </c>
      <c r="H7" s="1804" t="s">
        <v>20671</v>
      </c>
      <c r="I7" s="1804" t="s">
        <v>20672</v>
      </c>
      <c r="J7" s="1804" t="s">
        <v>20969</v>
      </c>
      <c r="K7" s="1804" t="s">
        <v>21496</v>
      </c>
      <c r="L7" s="1804" t="s">
        <v>21497</v>
      </c>
      <c r="M7" s="1804" t="s">
        <v>21498</v>
      </c>
      <c r="N7" s="2185"/>
      <c r="O7" s="42"/>
      <c r="P7" s="2136"/>
      <c r="Q7" s="51"/>
      <c r="R7" s="2136"/>
      <c r="S7" s="51"/>
      <c r="T7" s="190"/>
      <c r="U7" s="189"/>
      <c r="V7" s="176"/>
      <c r="W7" s="2031" t="s">
        <v>799</v>
      </c>
      <c r="X7" s="2031"/>
      <c r="Y7" s="2031"/>
      <c r="Z7" s="2031"/>
      <c r="AA7" s="2031"/>
      <c r="AB7" s="2031"/>
      <c r="AC7" s="2031"/>
      <c r="AD7" s="2031"/>
      <c r="AE7" s="176"/>
      <c r="AG7" s="2167"/>
      <c r="AH7" s="2243"/>
      <c r="AI7" s="1804" t="s">
        <v>20669</v>
      </c>
      <c r="AJ7" s="1804" t="s">
        <v>20670</v>
      </c>
      <c r="AK7" s="1804" t="s">
        <v>20671</v>
      </c>
      <c r="AL7" s="1804" t="s">
        <v>20672</v>
      </c>
      <c r="AM7" s="1804" t="s">
        <v>20969</v>
      </c>
      <c r="AN7" s="1804" t="s">
        <v>21496</v>
      </c>
      <c r="AO7" s="1804" t="s">
        <v>21497</v>
      </c>
      <c r="AP7" s="1804" t="s">
        <v>21498</v>
      </c>
      <c r="AQ7" s="2185"/>
      <c r="AR7" s="42"/>
    </row>
    <row r="8" spans="2:44" s="30" customFormat="1" ht="15" customHeight="1" thickBot="1">
      <c r="B8" s="51"/>
      <c r="C8" s="51"/>
      <c r="D8" s="51"/>
      <c r="E8" s="51"/>
      <c r="F8" s="51"/>
      <c r="G8" s="51"/>
      <c r="H8" s="51"/>
      <c r="I8" s="51"/>
      <c r="J8" s="51"/>
      <c r="K8" s="51"/>
      <c r="L8" s="51"/>
      <c r="M8" s="51"/>
      <c r="N8" s="51"/>
      <c r="O8" s="51"/>
      <c r="P8" s="51"/>
      <c r="Q8" s="51"/>
      <c r="R8" s="51"/>
      <c r="S8" s="51"/>
      <c r="T8" s="190"/>
      <c r="V8" s="176"/>
      <c r="W8" s="198" t="s">
        <v>808</v>
      </c>
      <c r="AE8" s="176"/>
      <c r="AG8" s="51"/>
      <c r="AH8" s="51"/>
      <c r="AI8" s="51"/>
      <c r="AJ8" s="51"/>
      <c r="AK8" s="51"/>
      <c r="AL8" s="51"/>
      <c r="AM8" s="51"/>
      <c r="AN8" s="51"/>
      <c r="AO8" s="51"/>
      <c r="AP8" s="51"/>
      <c r="AQ8" s="51"/>
      <c r="AR8" s="51"/>
    </row>
    <row r="9" spans="2:44" s="30" customFormat="1" ht="32.25" customHeight="1" thickBot="1">
      <c r="B9" s="237" t="s">
        <v>23452</v>
      </c>
      <c r="C9" s="514" t="s">
        <v>21690</v>
      </c>
      <c r="D9" s="224" t="s">
        <v>813</v>
      </c>
      <c r="E9" s="224">
        <v>3</v>
      </c>
      <c r="F9" s="659">
        <v>4.3230000000000004</v>
      </c>
      <c r="G9" s="659">
        <v>0</v>
      </c>
      <c r="H9" s="659">
        <v>0</v>
      </c>
      <c r="I9" s="659">
        <v>0</v>
      </c>
      <c r="J9" s="659">
        <v>0</v>
      </c>
      <c r="K9" s="659">
        <v>0</v>
      </c>
      <c r="L9" s="659">
        <v>0</v>
      </c>
      <c r="M9" s="659">
        <v>0</v>
      </c>
      <c r="N9" s="335">
        <f>IFERROR(SUM(F9:M9), 0)</f>
        <v>4.3230000000000004</v>
      </c>
      <c r="O9" s="411"/>
      <c r="P9" s="230" t="s">
        <v>23453</v>
      </c>
      <c r="Q9" s="35"/>
      <c r="R9" s="685"/>
      <c r="S9" s="35"/>
      <c r="T9" s="183"/>
      <c r="U9" s="355">
        <f>IF(SUM(W9:AA9 ) = 0, 0, $W$8 )</f>
        <v>0</v>
      </c>
      <c r="V9" s="176"/>
      <c r="W9" s="356">
        <f t="shared" ref="W9:AD16" si="0" xml:space="preserve"> IF( ISNUMBER(F9), 0, 1 )</f>
        <v>0</v>
      </c>
      <c r="X9" s="356">
        <f t="shared" si="0"/>
        <v>0</v>
      </c>
      <c r="Y9" s="356">
        <f t="shared" si="0"/>
        <v>0</v>
      </c>
      <c r="Z9" s="356">
        <f t="shared" si="0"/>
        <v>0</v>
      </c>
      <c r="AA9" s="356">
        <f t="shared" si="0"/>
        <v>0</v>
      </c>
      <c r="AB9" s="356">
        <f t="shared" si="0"/>
        <v>0</v>
      </c>
      <c r="AC9" s="356">
        <f t="shared" si="0"/>
        <v>0</v>
      </c>
      <c r="AD9" s="356">
        <f t="shared" si="0"/>
        <v>0</v>
      </c>
      <c r="AE9" s="176"/>
      <c r="AG9" s="237" t="s">
        <v>23452</v>
      </c>
      <c r="AH9" s="514" t="s">
        <v>21690</v>
      </c>
      <c r="AI9" s="238" t="s">
        <v>23454</v>
      </c>
      <c r="AJ9" s="238" t="s">
        <v>23455</v>
      </c>
      <c r="AK9" s="238" t="s">
        <v>23456</v>
      </c>
      <c r="AL9" s="238" t="s">
        <v>23457</v>
      </c>
      <c r="AM9" s="238" t="s">
        <v>23458</v>
      </c>
      <c r="AN9" s="238" t="s">
        <v>23459</v>
      </c>
      <c r="AO9" s="238" t="s">
        <v>23460</v>
      </c>
      <c r="AP9" s="238" t="s">
        <v>23461</v>
      </c>
      <c r="AQ9" s="239" t="s">
        <v>23462</v>
      </c>
      <c r="AR9" s="411"/>
    </row>
    <row r="10" spans="2:44" s="30" customFormat="1" ht="32.25" customHeight="1" thickBot="1">
      <c r="B10" s="1423" t="s">
        <v>23452</v>
      </c>
      <c r="C10" s="1424" t="s">
        <v>21698</v>
      </c>
      <c r="D10" s="220" t="s">
        <v>813</v>
      </c>
      <c r="E10" s="220">
        <v>3</v>
      </c>
      <c r="F10" s="659">
        <v>8.6999999999999994E-2</v>
      </c>
      <c r="G10" s="659">
        <v>0</v>
      </c>
      <c r="H10" s="659">
        <v>0</v>
      </c>
      <c r="I10" s="659">
        <v>0</v>
      </c>
      <c r="J10" s="659">
        <v>0</v>
      </c>
      <c r="K10" s="659">
        <v>0</v>
      </c>
      <c r="L10" s="659">
        <v>0</v>
      </c>
      <c r="M10" s="659">
        <v>0</v>
      </c>
      <c r="N10" s="336">
        <f>IFERROR(SUM(F10:M10), 0)</f>
        <v>8.6999999999999994E-2</v>
      </c>
      <c r="O10" s="411"/>
      <c r="P10" s="231" t="s">
        <v>23463</v>
      </c>
      <c r="Q10" s="35"/>
      <c r="R10" s="685"/>
      <c r="S10" s="35"/>
      <c r="T10" s="183"/>
      <c r="U10" s="355">
        <f>IF(SUM(W10:AA10 ) = 0, 0, $W$8 )</f>
        <v>0</v>
      </c>
      <c r="V10" s="176"/>
      <c r="W10" s="356">
        <f t="shared" si="0"/>
        <v>0</v>
      </c>
      <c r="X10" s="356">
        <f t="shared" si="0"/>
        <v>0</v>
      </c>
      <c r="Y10" s="356">
        <f t="shared" si="0"/>
        <v>0</v>
      </c>
      <c r="Z10" s="356">
        <f t="shared" si="0"/>
        <v>0</v>
      </c>
      <c r="AA10" s="356">
        <f t="shared" si="0"/>
        <v>0</v>
      </c>
      <c r="AB10" s="356">
        <f t="shared" si="0"/>
        <v>0</v>
      </c>
      <c r="AC10" s="356">
        <f t="shared" si="0"/>
        <v>0</v>
      </c>
      <c r="AD10" s="356">
        <f t="shared" si="0"/>
        <v>0</v>
      </c>
      <c r="AE10" s="176"/>
      <c r="AG10" s="1423" t="s">
        <v>23452</v>
      </c>
      <c r="AH10" s="1424" t="s">
        <v>21698</v>
      </c>
      <c r="AI10" s="236" t="s">
        <v>23464</v>
      </c>
      <c r="AJ10" s="236" t="s">
        <v>23465</v>
      </c>
      <c r="AK10" s="236" t="s">
        <v>23466</v>
      </c>
      <c r="AL10" s="236" t="s">
        <v>23467</v>
      </c>
      <c r="AM10" s="236" t="s">
        <v>23468</v>
      </c>
      <c r="AN10" s="236" t="s">
        <v>23469</v>
      </c>
      <c r="AO10" s="236" t="s">
        <v>23470</v>
      </c>
      <c r="AP10" s="236" t="s">
        <v>23471</v>
      </c>
      <c r="AQ10" s="240" t="s">
        <v>23472</v>
      </c>
      <c r="AR10" s="411"/>
    </row>
    <row r="11" spans="2:44" s="30" customFormat="1" ht="32.25" customHeight="1" thickBot="1">
      <c r="B11" s="1423" t="s">
        <v>23382</v>
      </c>
      <c r="C11" s="1424" t="s">
        <v>21690</v>
      </c>
      <c r="D11" s="220" t="s">
        <v>813</v>
      </c>
      <c r="E11" s="220">
        <v>3</v>
      </c>
      <c r="F11" s="659">
        <v>14.266</v>
      </c>
      <c r="G11" s="659">
        <v>0</v>
      </c>
      <c r="H11" s="659">
        <v>0</v>
      </c>
      <c r="I11" s="659">
        <v>0</v>
      </c>
      <c r="J11" s="659">
        <v>0</v>
      </c>
      <c r="K11" s="659">
        <v>0</v>
      </c>
      <c r="L11" s="659">
        <v>0</v>
      </c>
      <c r="M11" s="659">
        <v>0</v>
      </c>
      <c r="N11" s="336">
        <f t="shared" ref="N11:N18" si="1">IFERROR(SUM(F11:M11), 0)</f>
        <v>14.266</v>
      </c>
      <c r="O11" s="411"/>
      <c r="P11" s="231" t="s">
        <v>23473</v>
      </c>
      <c r="Q11" s="35"/>
      <c r="R11" s="685"/>
      <c r="S11" s="35"/>
      <c r="T11" s="183"/>
      <c r="U11" s="355">
        <f>IF(SUM(W11:AA11 ) = 0, 0, $W$8 )</f>
        <v>0</v>
      </c>
      <c r="V11" s="176"/>
      <c r="W11" s="356">
        <f t="shared" si="0"/>
        <v>0</v>
      </c>
      <c r="X11" s="356">
        <f t="shared" si="0"/>
        <v>0</v>
      </c>
      <c r="Y11" s="356">
        <f t="shared" si="0"/>
        <v>0</v>
      </c>
      <c r="Z11" s="356">
        <f t="shared" si="0"/>
        <v>0</v>
      </c>
      <c r="AA11" s="356">
        <f t="shared" si="0"/>
        <v>0</v>
      </c>
      <c r="AB11" s="356">
        <f t="shared" si="0"/>
        <v>0</v>
      </c>
      <c r="AC11" s="356">
        <f t="shared" si="0"/>
        <v>0</v>
      </c>
      <c r="AD11" s="356">
        <f t="shared" si="0"/>
        <v>0</v>
      </c>
      <c r="AE11" s="176"/>
      <c r="AG11" s="1423" t="s">
        <v>23382</v>
      </c>
      <c r="AH11" s="1424" t="s">
        <v>21690</v>
      </c>
      <c r="AI11" s="236" t="s">
        <v>23474</v>
      </c>
      <c r="AJ11" s="236" t="s">
        <v>23475</v>
      </c>
      <c r="AK11" s="236" t="s">
        <v>23476</v>
      </c>
      <c r="AL11" s="236" t="s">
        <v>23477</v>
      </c>
      <c r="AM11" s="236" t="s">
        <v>23478</v>
      </c>
      <c r="AN11" s="236" t="s">
        <v>23479</v>
      </c>
      <c r="AO11" s="236" t="s">
        <v>23480</v>
      </c>
      <c r="AP11" s="236" t="s">
        <v>23481</v>
      </c>
      <c r="AQ11" s="240" t="s">
        <v>23482</v>
      </c>
      <c r="AR11" s="411"/>
    </row>
    <row r="12" spans="2:44" s="30" customFormat="1" ht="32.25" customHeight="1" thickBot="1">
      <c r="B12" s="1423" t="s">
        <v>23382</v>
      </c>
      <c r="C12" s="1424" t="s">
        <v>21698</v>
      </c>
      <c r="D12" s="220" t="s">
        <v>813</v>
      </c>
      <c r="E12" s="220">
        <v>3</v>
      </c>
      <c r="F12" s="659">
        <v>0</v>
      </c>
      <c r="G12" s="659">
        <v>0</v>
      </c>
      <c r="H12" s="659">
        <v>0</v>
      </c>
      <c r="I12" s="659">
        <v>0</v>
      </c>
      <c r="J12" s="659">
        <v>0</v>
      </c>
      <c r="K12" s="659">
        <v>0</v>
      </c>
      <c r="L12" s="659">
        <v>0</v>
      </c>
      <c r="M12" s="659">
        <v>0</v>
      </c>
      <c r="N12" s="336">
        <f t="shared" si="1"/>
        <v>0</v>
      </c>
      <c r="O12" s="411"/>
      <c r="P12" s="231" t="s">
        <v>23483</v>
      </c>
      <c r="Q12" s="35"/>
      <c r="R12" s="685"/>
      <c r="S12" s="35"/>
      <c r="T12" s="183"/>
      <c r="U12" s="355">
        <f>IF(SUM(W12:AA12 ) = 0, 0, $W$8 )</f>
        <v>0</v>
      </c>
      <c r="V12" s="176"/>
      <c r="W12" s="356">
        <f t="shared" si="0"/>
        <v>0</v>
      </c>
      <c r="X12" s="356">
        <f t="shared" si="0"/>
        <v>0</v>
      </c>
      <c r="Y12" s="356">
        <f t="shared" si="0"/>
        <v>0</v>
      </c>
      <c r="Z12" s="356">
        <f t="shared" si="0"/>
        <v>0</v>
      </c>
      <c r="AA12" s="356">
        <f t="shared" si="0"/>
        <v>0</v>
      </c>
      <c r="AB12" s="356">
        <f t="shared" si="0"/>
        <v>0</v>
      </c>
      <c r="AC12" s="356">
        <f t="shared" si="0"/>
        <v>0</v>
      </c>
      <c r="AD12" s="356">
        <f t="shared" si="0"/>
        <v>0</v>
      </c>
      <c r="AE12" s="176"/>
      <c r="AG12" s="1423" t="s">
        <v>23382</v>
      </c>
      <c r="AH12" s="1424" t="s">
        <v>21698</v>
      </c>
      <c r="AI12" s="236" t="s">
        <v>23484</v>
      </c>
      <c r="AJ12" s="236" t="s">
        <v>23485</v>
      </c>
      <c r="AK12" s="236" t="s">
        <v>23486</v>
      </c>
      <c r="AL12" s="236" t="s">
        <v>23487</v>
      </c>
      <c r="AM12" s="236" t="s">
        <v>23488</v>
      </c>
      <c r="AN12" s="236" t="s">
        <v>23489</v>
      </c>
      <c r="AO12" s="236" t="s">
        <v>23490</v>
      </c>
      <c r="AP12" s="236" t="s">
        <v>23491</v>
      </c>
      <c r="AQ12" s="240" t="s">
        <v>23492</v>
      </c>
      <c r="AR12" s="411"/>
    </row>
    <row r="13" spans="2:44" s="30" customFormat="1" ht="32.25" customHeight="1" thickBot="1">
      <c r="B13" s="1423" t="s">
        <v>23397</v>
      </c>
      <c r="C13" s="1424" t="s">
        <v>21690</v>
      </c>
      <c r="D13" s="220" t="s">
        <v>813</v>
      </c>
      <c r="E13" s="220">
        <v>3</v>
      </c>
      <c r="F13" s="659">
        <v>1.6040000000000001</v>
      </c>
      <c r="G13" s="659">
        <v>0</v>
      </c>
      <c r="H13" s="659">
        <v>0</v>
      </c>
      <c r="I13" s="659">
        <v>0</v>
      </c>
      <c r="J13" s="659">
        <v>0</v>
      </c>
      <c r="K13" s="659">
        <v>0</v>
      </c>
      <c r="L13" s="659">
        <v>0</v>
      </c>
      <c r="M13" s="659">
        <v>0</v>
      </c>
      <c r="N13" s="336">
        <f t="shared" si="1"/>
        <v>1.6040000000000001</v>
      </c>
      <c r="O13" s="1310"/>
      <c r="P13" s="516" t="s">
        <v>23493</v>
      </c>
      <c r="R13" s="685"/>
      <c r="T13" s="183"/>
      <c r="U13" s="355">
        <f t="shared" ref="U13:U16" si="2">IF(SUM(W13:AA13 ) = 0, 0, $W$8 )</f>
        <v>0</v>
      </c>
      <c r="V13" s="176"/>
      <c r="W13" s="356">
        <f t="shared" si="0"/>
        <v>0</v>
      </c>
      <c r="X13" s="356">
        <f t="shared" si="0"/>
        <v>0</v>
      </c>
      <c r="Y13" s="356">
        <f t="shared" si="0"/>
        <v>0</v>
      </c>
      <c r="Z13" s="356">
        <f t="shared" si="0"/>
        <v>0</v>
      </c>
      <c r="AA13" s="356">
        <f t="shared" si="0"/>
        <v>0</v>
      </c>
      <c r="AB13" s="356">
        <f t="shared" si="0"/>
        <v>0</v>
      </c>
      <c r="AC13" s="356">
        <f t="shared" si="0"/>
        <v>0</v>
      </c>
      <c r="AD13" s="356">
        <f t="shared" si="0"/>
        <v>0</v>
      </c>
      <c r="AE13" s="176"/>
      <c r="AG13" s="1423" t="s">
        <v>23397</v>
      </c>
      <c r="AH13" s="1424" t="s">
        <v>21690</v>
      </c>
      <c r="AI13" s="236" t="s">
        <v>23494</v>
      </c>
      <c r="AJ13" s="236" t="s">
        <v>23495</v>
      </c>
      <c r="AK13" s="236" t="s">
        <v>23496</v>
      </c>
      <c r="AL13" s="236" t="s">
        <v>23497</v>
      </c>
      <c r="AM13" s="236" t="s">
        <v>23498</v>
      </c>
      <c r="AN13" s="236" t="s">
        <v>23499</v>
      </c>
      <c r="AO13" s="236" t="s">
        <v>23500</v>
      </c>
      <c r="AP13" s="236" t="s">
        <v>23501</v>
      </c>
      <c r="AQ13" s="240" t="s">
        <v>23502</v>
      </c>
    </row>
    <row r="14" spans="2:44" s="52" customFormat="1" ht="32.25" customHeight="1" thickBot="1">
      <c r="B14" s="1423" t="s">
        <v>23397</v>
      </c>
      <c r="C14" s="1424" t="s">
        <v>21698</v>
      </c>
      <c r="D14" s="220" t="s">
        <v>813</v>
      </c>
      <c r="E14" s="220">
        <v>3</v>
      </c>
      <c r="F14" s="659">
        <v>0.04</v>
      </c>
      <c r="G14" s="659">
        <v>0</v>
      </c>
      <c r="H14" s="659">
        <v>0</v>
      </c>
      <c r="I14" s="659">
        <v>0</v>
      </c>
      <c r="J14" s="659">
        <v>0</v>
      </c>
      <c r="K14" s="659">
        <v>0</v>
      </c>
      <c r="L14" s="659">
        <v>0</v>
      </c>
      <c r="M14" s="659">
        <v>0</v>
      </c>
      <c r="N14" s="336">
        <f t="shared" si="1"/>
        <v>0.04</v>
      </c>
      <c r="O14" s="1310"/>
      <c r="P14" s="516" t="s">
        <v>23503</v>
      </c>
      <c r="R14" s="685"/>
      <c r="T14" s="183"/>
      <c r="U14" s="355">
        <f t="shared" si="2"/>
        <v>0</v>
      </c>
      <c r="V14" s="176"/>
      <c r="W14" s="356">
        <f t="shared" si="0"/>
        <v>0</v>
      </c>
      <c r="X14" s="356">
        <f t="shared" si="0"/>
        <v>0</v>
      </c>
      <c r="Y14" s="356">
        <f t="shared" si="0"/>
        <v>0</v>
      </c>
      <c r="Z14" s="356">
        <f t="shared" si="0"/>
        <v>0</v>
      </c>
      <c r="AA14" s="356">
        <f t="shared" si="0"/>
        <v>0</v>
      </c>
      <c r="AB14" s="356">
        <f t="shared" si="0"/>
        <v>0</v>
      </c>
      <c r="AC14" s="356">
        <f t="shared" si="0"/>
        <v>0</v>
      </c>
      <c r="AD14" s="356">
        <f t="shared" si="0"/>
        <v>0</v>
      </c>
      <c r="AE14" s="176"/>
      <c r="AG14" s="1423" t="s">
        <v>23397</v>
      </c>
      <c r="AH14" s="1424" t="s">
        <v>21698</v>
      </c>
      <c r="AI14" s="236" t="s">
        <v>23504</v>
      </c>
      <c r="AJ14" s="236" t="s">
        <v>23505</v>
      </c>
      <c r="AK14" s="236" t="s">
        <v>23506</v>
      </c>
      <c r="AL14" s="236" t="s">
        <v>23507</v>
      </c>
      <c r="AM14" s="236" t="s">
        <v>23508</v>
      </c>
      <c r="AN14" s="236" t="s">
        <v>23509</v>
      </c>
      <c r="AO14" s="236" t="s">
        <v>23510</v>
      </c>
      <c r="AP14" s="236" t="s">
        <v>23511</v>
      </c>
      <c r="AQ14" s="240" t="s">
        <v>23512</v>
      </c>
    </row>
    <row r="15" spans="2:44" s="52" customFormat="1" ht="32.25" customHeight="1" thickBot="1">
      <c r="B15" s="1423" t="s">
        <v>23412</v>
      </c>
      <c r="C15" s="1424" t="s">
        <v>21690</v>
      </c>
      <c r="D15" s="220" t="s">
        <v>813</v>
      </c>
      <c r="E15" s="220">
        <v>3</v>
      </c>
      <c r="F15" s="659">
        <v>0</v>
      </c>
      <c r="G15" s="659">
        <v>0</v>
      </c>
      <c r="H15" s="659">
        <v>0</v>
      </c>
      <c r="I15" s="659">
        <v>0</v>
      </c>
      <c r="J15" s="659">
        <v>0</v>
      </c>
      <c r="K15" s="659">
        <v>0</v>
      </c>
      <c r="L15" s="659">
        <v>0</v>
      </c>
      <c r="M15" s="659">
        <v>0</v>
      </c>
      <c r="N15" s="336">
        <f t="shared" si="1"/>
        <v>0</v>
      </c>
      <c r="O15" s="1310"/>
      <c r="P15" s="516" t="s">
        <v>23513</v>
      </c>
      <c r="R15" s="685"/>
      <c r="T15" s="183"/>
      <c r="U15" s="355">
        <f t="shared" si="2"/>
        <v>0</v>
      </c>
      <c r="V15" s="176"/>
      <c r="W15" s="356">
        <f t="shared" si="0"/>
        <v>0</v>
      </c>
      <c r="X15" s="356">
        <f t="shared" si="0"/>
        <v>0</v>
      </c>
      <c r="Y15" s="356">
        <f t="shared" si="0"/>
        <v>0</v>
      </c>
      <c r="Z15" s="356">
        <f t="shared" si="0"/>
        <v>0</v>
      </c>
      <c r="AA15" s="356">
        <f t="shared" si="0"/>
        <v>0</v>
      </c>
      <c r="AB15" s="356">
        <f t="shared" si="0"/>
        <v>0</v>
      </c>
      <c r="AC15" s="356">
        <f t="shared" si="0"/>
        <v>0</v>
      </c>
      <c r="AD15" s="356">
        <f t="shared" si="0"/>
        <v>0</v>
      </c>
      <c r="AE15" s="176"/>
      <c r="AG15" s="1423" t="s">
        <v>23412</v>
      </c>
      <c r="AH15" s="1424" t="s">
        <v>21690</v>
      </c>
      <c r="AI15" s="236" t="s">
        <v>23514</v>
      </c>
      <c r="AJ15" s="236" t="s">
        <v>23515</v>
      </c>
      <c r="AK15" s="236" t="s">
        <v>23516</v>
      </c>
      <c r="AL15" s="236" t="s">
        <v>23517</v>
      </c>
      <c r="AM15" s="236" t="s">
        <v>23518</v>
      </c>
      <c r="AN15" s="236" t="s">
        <v>23519</v>
      </c>
      <c r="AO15" s="236" t="s">
        <v>23520</v>
      </c>
      <c r="AP15" s="236" t="s">
        <v>23521</v>
      </c>
      <c r="AQ15" s="240" t="s">
        <v>23522</v>
      </c>
    </row>
    <row r="16" spans="2:44" ht="32.25" customHeight="1">
      <c r="B16" s="1423" t="s">
        <v>23412</v>
      </c>
      <c r="C16" s="1424" t="s">
        <v>21698</v>
      </c>
      <c r="D16" s="220" t="s">
        <v>813</v>
      </c>
      <c r="E16" s="220">
        <v>3</v>
      </c>
      <c r="F16" s="659">
        <v>0.998</v>
      </c>
      <c r="G16" s="659">
        <v>0</v>
      </c>
      <c r="H16" s="659">
        <v>0</v>
      </c>
      <c r="I16" s="659">
        <v>0</v>
      </c>
      <c r="J16" s="659">
        <v>0</v>
      </c>
      <c r="K16" s="659">
        <v>0</v>
      </c>
      <c r="L16" s="659">
        <v>0</v>
      </c>
      <c r="M16" s="659">
        <v>0</v>
      </c>
      <c r="N16" s="336">
        <f t="shared" si="1"/>
        <v>0.998</v>
      </c>
      <c r="O16" s="1310"/>
      <c r="P16" s="516" t="s">
        <v>23523</v>
      </c>
      <c r="R16" s="685"/>
      <c r="T16" s="183"/>
      <c r="U16" s="355">
        <f t="shared" si="2"/>
        <v>0</v>
      </c>
      <c r="V16" s="176"/>
      <c r="W16" s="356">
        <f t="shared" si="0"/>
        <v>0</v>
      </c>
      <c r="X16" s="356">
        <f t="shared" si="0"/>
        <v>0</v>
      </c>
      <c r="Y16" s="356">
        <f t="shared" si="0"/>
        <v>0</v>
      </c>
      <c r="Z16" s="356">
        <f t="shared" si="0"/>
        <v>0</v>
      </c>
      <c r="AA16" s="356">
        <f t="shared" si="0"/>
        <v>0</v>
      </c>
      <c r="AB16" s="356">
        <f t="shared" si="0"/>
        <v>0</v>
      </c>
      <c r="AC16" s="356">
        <f t="shared" si="0"/>
        <v>0</v>
      </c>
      <c r="AD16" s="356">
        <f t="shared" si="0"/>
        <v>0</v>
      </c>
      <c r="AE16" s="176"/>
      <c r="AG16" s="1423" t="s">
        <v>23412</v>
      </c>
      <c r="AH16" s="1424" t="s">
        <v>21698</v>
      </c>
      <c r="AI16" s="236" t="s">
        <v>23524</v>
      </c>
      <c r="AJ16" s="236" t="s">
        <v>23525</v>
      </c>
      <c r="AK16" s="236" t="s">
        <v>23526</v>
      </c>
      <c r="AL16" s="236" t="s">
        <v>23527</v>
      </c>
      <c r="AM16" s="236" t="s">
        <v>23528</v>
      </c>
      <c r="AN16" s="236" t="s">
        <v>23529</v>
      </c>
      <c r="AO16" s="236" t="s">
        <v>23530</v>
      </c>
      <c r="AP16" s="236" t="s">
        <v>23531</v>
      </c>
      <c r="AQ16" s="240" t="s">
        <v>23532</v>
      </c>
    </row>
    <row r="17" spans="2:44" ht="32.25" customHeight="1">
      <c r="B17" s="1423" t="s">
        <v>23533</v>
      </c>
      <c r="C17" s="1424" t="s">
        <v>21690</v>
      </c>
      <c r="D17" s="220" t="s">
        <v>813</v>
      </c>
      <c r="E17" s="220">
        <v>3</v>
      </c>
      <c r="F17" s="333">
        <f>IFERROR(F9 + F11 + F13 + F15, 0)</f>
        <v>20.192999999999998</v>
      </c>
      <c r="G17" s="333">
        <f t="shared" ref="G17:M18" si="3">IFERROR(G9 + G11 + G13 + G15, 0)</f>
        <v>0</v>
      </c>
      <c r="H17" s="333">
        <f t="shared" si="3"/>
        <v>0</v>
      </c>
      <c r="I17" s="333">
        <f t="shared" si="3"/>
        <v>0</v>
      </c>
      <c r="J17" s="333">
        <f t="shared" si="3"/>
        <v>0</v>
      </c>
      <c r="K17" s="333">
        <f t="shared" si="3"/>
        <v>0</v>
      </c>
      <c r="L17" s="333">
        <f t="shared" si="3"/>
        <v>0</v>
      </c>
      <c r="M17" s="333">
        <f t="shared" si="3"/>
        <v>0</v>
      </c>
      <c r="N17" s="336">
        <f t="shared" si="1"/>
        <v>20.192999999999998</v>
      </c>
      <c r="O17" s="411"/>
      <c r="P17" s="231" t="s">
        <v>23534</v>
      </c>
      <c r="Q17" s="35"/>
      <c r="R17" s="686"/>
      <c r="S17" s="35"/>
      <c r="T17" s="183"/>
      <c r="U17" s="30"/>
      <c r="V17" s="176"/>
      <c r="W17" s="30"/>
      <c r="X17" s="30"/>
      <c r="Y17" s="30"/>
      <c r="Z17" s="30"/>
      <c r="AA17" s="30"/>
      <c r="AB17" s="30"/>
      <c r="AC17" s="30"/>
      <c r="AD17" s="30"/>
      <c r="AE17" s="176"/>
      <c r="AF17" s="30"/>
      <c r="AG17" s="1423" t="s">
        <v>23533</v>
      </c>
      <c r="AH17" s="1424" t="s">
        <v>21690</v>
      </c>
      <c r="AI17" s="236" t="s">
        <v>23535</v>
      </c>
      <c r="AJ17" s="236" t="s">
        <v>23536</v>
      </c>
      <c r="AK17" s="236" t="s">
        <v>23537</v>
      </c>
      <c r="AL17" s="236" t="s">
        <v>23538</v>
      </c>
      <c r="AM17" s="236" t="s">
        <v>23539</v>
      </c>
      <c r="AN17" s="236" t="s">
        <v>23540</v>
      </c>
      <c r="AO17" s="236" t="s">
        <v>23541</v>
      </c>
      <c r="AP17" s="236" t="s">
        <v>23542</v>
      </c>
      <c r="AQ17" s="240" t="s">
        <v>23543</v>
      </c>
      <c r="AR17" s="411"/>
    </row>
    <row r="18" spans="2:44" ht="32.25" customHeight="1">
      <c r="B18" s="1423" t="s">
        <v>23443</v>
      </c>
      <c r="C18" s="1424" t="s">
        <v>21698</v>
      </c>
      <c r="D18" s="220" t="s">
        <v>813</v>
      </c>
      <c r="E18" s="220">
        <v>3</v>
      </c>
      <c r="F18" s="333">
        <f>IFERROR(F10 + F12 + F14 + F16, 0)</f>
        <v>1.125</v>
      </c>
      <c r="G18" s="333">
        <f t="shared" si="3"/>
        <v>0</v>
      </c>
      <c r="H18" s="333">
        <f t="shared" si="3"/>
        <v>0</v>
      </c>
      <c r="I18" s="333">
        <f t="shared" si="3"/>
        <v>0</v>
      </c>
      <c r="J18" s="333">
        <f t="shared" si="3"/>
        <v>0</v>
      </c>
      <c r="K18" s="333">
        <f t="shared" si="3"/>
        <v>0</v>
      </c>
      <c r="L18" s="333">
        <f t="shared" si="3"/>
        <v>0</v>
      </c>
      <c r="M18" s="333">
        <f t="shared" si="3"/>
        <v>0</v>
      </c>
      <c r="N18" s="336">
        <f t="shared" si="1"/>
        <v>1.125</v>
      </c>
      <c r="O18" s="411"/>
      <c r="P18" s="231" t="s">
        <v>23544</v>
      </c>
      <c r="Q18" s="35"/>
      <c r="R18" s="686"/>
      <c r="S18" s="35"/>
      <c r="T18" s="184"/>
      <c r="U18" s="52"/>
      <c r="V18" s="185"/>
      <c r="W18" s="52"/>
      <c r="X18" s="52"/>
      <c r="Y18" s="52"/>
      <c r="Z18" s="52"/>
      <c r="AA18" s="52"/>
      <c r="AB18" s="52"/>
      <c r="AC18" s="52"/>
      <c r="AD18" s="52"/>
      <c r="AE18" s="185"/>
      <c r="AF18" s="52"/>
      <c r="AG18" s="1423" t="s">
        <v>23533</v>
      </c>
      <c r="AH18" s="1424" t="s">
        <v>21698</v>
      </c>
      <c r="AI18" s="236" t="s">
        <v>23545</v>
      </c>
      <c r="AJ18" s="236" t="s">
        <v>23546</v>
      </c>
      <c r="AK18" s="236" t="s">
        <v>23547</v>
      </c>
      <c r="AL18" s="236" t="s">
        <v>23548</v>
      </c>
      <c r="AM18" s="236" t="s">
        <v>23549</v>
      </c>
      <c r="AN18" s="236" t="s">
        <v>23550</v>
      </c>
      <c r="AO18" s="236" t="s">
        <v>23551</v>
      </c>
      <c r="AP18" s="236" t="s">
        <v>23552</v>
      </c>
      <c r="AQ18" s="240" t="s">
        <v>23553</v>
      </c>
      <c r="AR18" s="411"/>
    </row>
    <row r="19" spans="2:44" ht="32.25" customHeight="1" thickBot="1">
      <c r="B19" s="1431" t="s">
        <v>23443</v>
      </c>
      <c r="C19" s="1432" t="s">
        <v>21706</v>
      </c>
      <c r="D19" s="227" t="s">
        <v>813</v>
      </c>
      <c r="E19" s="227">
        <v>3</v>
      </c>
      <c r="F19" s="234">
        <f>IFERROR(F17 + F18, 0)</f>
        <v>21.317999999999998</v>
      </c>
      <c r="G19" s="234">
        <f t="shared" ref="G19:M19" si="4">IFERROR(G17 + G18, 0)</f>
        <v>0</v>
      </c>
      <c r="H19" s="234">
        <f t="shared" si="4"/>
        <v>0</v>
      </c>
      <c r="I19" s="234">
        <f t="shared" si="4"/>
        <v>0</v>
      </c>
      <c r="J19" s="234">
        <f t="shared" si="4"/>
        <v>0</v>
      </c>
      <c r="K19" s="234">
        <f t="shared" si="4"/>
        <v>0</v>
      </c>
      <c r="L19" s="234">
        <f t="shared" si="4"/>
        <v>0</v>
      </c>
      <c r="M19" s="234">
        <f t="shared" si="4"/>
        <v>0</v>
      </c>
      <c r="N19" s="235">
        <f>IFERROR(SUM(F19:M19), 0)</f>
        <v>21.317999999999998</v>
      </c>
      <c r="O19" s="411"/>
      <c r="P19" s="232" t="s">
        <v>23554</v>
      </c>
      <c r="Q19" s="35"/>
      <c r="R19" s="686"/>
      <c r="S19" s="35"/>
      <c r="T19" s="184"/>
      <c r="U19" s="52"/>
      <c r="V19" s="185"/>
      <c r="W19" s="52"/>
      <c r="X19" s="52"/>
      <c r="Y19" s="52"/>
      <c r="Z19" s="52"/>
      <c r="AA19" s="52"/>
      <c r="AB19" s="52"/>
      <c r="AC19" s="52"/>
      <c r="AD19" s="52"/>
      <c r="AE19" s="185"/>
      <c r="AF19" s="52"/>
      <c r="AG19" s="1431" t="s">
        <v>23443</v>
      </c>
      <c r="AH19" s="1432" t="s">
        <v>21706</v>
      </c>
      <c r="AI19" s="337" t="s">
        <v>23555</v>
      </c>
      <c r="AJ19" s="337" t="s">
        <v>23556</v>
      </c>
      <c r="AK19" s="337" t="s">
        <v>23557</v>
      </c>
      <c r="AL19" s="337" t="s">
        <v>23558</v>
      </c>
      <c r="AM19" s="337" t="s">
        <v>23559</v>
      </c>
      <c r="AN19" s="337" t="s">
        <v>23560</v>
      </c>
      <c r="AO19" s="337" t="s">
        <v>23561</v>
      </c>
      <c r="AP19" s="337" t="s">
        <v>23562</v>
      </c>
      <c r="AQ19" s="338" t="s">
        <v>23563</v>
      </c>
      <c r="AR19" s="411"/>
    </row>
  </sheetData>
  <mergeCells count="22">
    <mergeCell ref="B3:R3"/>
    <mergeCell ref="AG3:AQ3"/>
    <mergeCell ref="B1:N1"/>
    <mergeCell ref="O1:P1"/>
    <mergeCell ref="AG1:AQ1"/>
    <mergeCell ref="B2:N2"/>
    <mergeCell ref="AG2:AQ2"/>
    <mergeCell ref="B5:C7"/>
    <mergeCell ref="D5:D7"/>
    <mergeCell ref="E5:E7"/>
    <mergeCell ref="F5:N5"/>
    <mergeCell ref="P5:P7"/>
    <mergeCell ref="AG5:AH7"/>
    <mergeCell ref="AI5:AQ5"/>
    <mergeCell ref="F6:J6"/>
    <mergeCell ref="K6:M6"/>
    <mergeCell ref="N6:N7"/>
    <mergeCell ref="AI6:AM6"/>
    <mergeCell ref="AN6:AP6"/>
    <mergeCell ref="AQ6:AQ7"/>
    <mergeCell ref="W7:AD7"/>
    <mergeCell ref="R5:R7"/>
  </mergeCells>
  <conditionalFormatting sqref="U9:U16">
    <cfRule type="cellIs" dxfId="76" priority="1" operator="equal">
      <formula>0</formula>
    </cfRule>
  </conditionalFormatting>
  <dataValidations count="1">
    <dataValidation type="custom" allowBlank="1" showErrorMessage="1" errorTitle="Input Error" error="Please enter a numeric value." sqref="F9:M16" xr:uid="{8EE1982C-3C85-4252-82C1-8E0D0E94F275}">
      <formula1>ISNUMBER(F9)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pageSetUpPr fitToPage="1"/>
  </sheetPr>
  <dimension ref="B1:AD12"/>
  <sheetViews>
    <sheetView showGridLines="0" topLeftCell="B1" zoomScale="80" zoomScaleNormal="80" zoomScaleSheetLayoutView="100" workbookViewId="0">
      <selection activeCell="D17" sqref="D17:D31"/>
    </sheetView>
  </sheetViews>
  <sheetFormatPr defaultColWidth="9" defaultRowHeight="24" customHeight="1"/>
  <cols>
    <col min="1" max="1" width="1.625" style="1311" customWidth="1"/>
    <col min="2" max="2" width="36.125" style="1311" customWidth="1"/>
    <col min="3" max="3" width="7" style="1311" customWidth="1"/>
    <col min="4" max="4" width="5.5" style="1311" customWidth="1"/>
    <col min="5" max="7" width="12.5" style="1311" customWidth="1"/>
    <col min="8" max="8" width="12.5" style="6" customWidth="1"/>
    <col min="9" max="9" width="12.5" style="1311" customWidth="1"/>
    <col min="10" max="10" width="1.625" style="1311" customWidth="1"/>
    <col min="11" max="11" width="12.5" style="1311" customWidth="1"/>
    <col min="12" max="12" width="1.625" style="1311" customWidth="1"/>
    <col min="13" max="13" width="33.625" style="1311" customWidth="1"/>
    <col min="14" max="15" width="1.625" style="1311" customWidth="1"/>
    <col min="16" max="16" width="25" style="1311" customWidth="1"/>
    <col min="17" max="17" width="1.625" style="1311" customWidth="1"/>
    <col min="18" max="21" width="5.625" style="1311" hidden="1" customWidth="1"/>
    <col min="22" max="22" width="1.625" style="1311" hidden="1" customWidth="1"/>
    <col min="23" max="23" width="1.625" style="1311" customWidth="1"/>
    <col min="24" max="24" width="36.125" style="1311" customWidth="1"/>
    <col min="25" max="27" width="15" style="1311" customWidth="1"/>
    <col min="28" max="28" width="15" style="18" customWidth="1"/>
    <col min="29" max="29" width="15" style="1311" customWidth="1"/>
    <col min="30" max="30" width="1.625" style="1311" customWidth="1"/>
    <col min="31" max="16384" width="9" style="1311"/>
  </cols>
  <sheetData>
    <row r="1" spans="2:30" s="66" customFormat="1" ht="29.25" customHeight="1">
      <c r="B1" s="2250" t="s">
        <v>23564</v>
      </c>
      <c r="C1" s="2250"/>
      <c r="D1" s="2250"/>
      <c r="E1" s="2250"/>
      <c r="F1" s="2250"/>
      <c r="G1" s="2250"/>
      <c r="H1" s="2250"/>
      <c r="I1" s="2250"/>
      <c r="J1" s="217"/>
      <c r="K1" s="18"/>
      <c r="L1" s="18"/>
      <c r="M1" s="18"/>
      <c r="N1" s="18"/>
      <c r="O1" s="192"/>
      <c r="Q1" s="192"/>
      <c r="V1" s="192"/>
      <c r="X1" s="2250" t="s">
        <v>23564</v>
      </c>
      <c r="Y1" s="2250"/>
      <c r="Z1" s="2250"/>
      <c r="AA1" s="2250"/>
      <c r="AB1" s="2250"/>
      <c r="AC1" s="2250"/>
      <c r="AD1" s="217"/>
    </row>
    <row r="2" spans="2:30" s="66" customFormat="1" ht="29.25" customHeight="1">
      <c r="B2" s="2250" t="s">
        <v>12</v>
      </c>
      <c r="C2" s="2250"/>
      <c r="D2" s="2250"/>
      <c r="E2" s="2250"/>
      <c r="F2" s="2250"/>
      <c r="G2" s="2250"/>
      <c r="H2" s="2250"/>
      <c r="I2" s="2250"/>
      <c r="J2" s="217"/>
      <c r="K2" s="18"/>
      <c r="L2" s="18"/>
      <c r="M2" s="18"/>
      <c r="N2" s="18"/>
      <c r="O2" s="192"/>
      <c r="Q2" s="192"/>
      <c r="V2" s="192"/>
      <c r="X2" s="2250"/>
      <c r="Y2" s="2250"/>
      <c r="Z2" s="2250"/>
      <c r="AA2" s="2250"/>
      <c r="AB2" s="2250"/>
      <c r="AC2" s="2250"/>
      <c r="AD2" s="217"/>
    </row>
    <row r="3" spans="2:30" ht="44.25" customHeight="1">
      <c r="B3" s="2159" t="s">
        <v>746</v>
      </c>
      <c r="C3" s="2159"/>
      <c r="D3" s="2159"/>
      <c r="E3" s="2159"/>
      <c r="F3" s="2159"/>
      <c r="G3" s="2159"/>
      <c r="H3" s="2159"/>
      <c r="I3" s="2159"/>
      <c r="J3" s="2159"/>
      <c r="K3" s="2159"/>
      <c r="L3" s="2159"/>
      <c r="M3" s="2159"/>
      <c r="N3" s="18"/>
      <c r="O3" s="1355"/>
      <c r="P3" s="265" t="s">
        <v>798</v>
      </c>
      <c r="Q3" s="1355"/>
      <c r="V3" s="1355"/>
      <c r="X3" s="2159" t="s">
        <v>23565</v>
      </c>
      <c r="Y3" s="2159"/>
      <c r="Z3" s="2159"/>
      <c r="AA3" s="2159"/>
      <c r="AB3" s="2159"/>
      <c r="AC3" s="2159"/>
      <c r="AD3" s="90"/>
    </row>
    <row r="4" spans="2:30" ht="14.25" customHeight="1" thickBot="1">
      <c r="B4" s="96"/>
      <c r="C4" s="96"/>
      <c r="D4" s="96"/>
      <c r="E4" s="96"/>
      <c r="F4" s="96"/>
      <c r="G4" s="96"/>
      <c r="H4" s="96"/>
      <c r="I4" s="96"/>
      <c r="J4" s="90"/>
      <c r="K4" s="18"/>
      <c r="L4" s="18"/>
      <c r="M4" s="18"/>
      <c r="N4" s="18"/>
      <c r="O4" s="1355"/>
      <c r="Q4" s="1355"/>
      <c r="V4" s="1355"/>
      <c r="X4" s="96"/>
      <c r="Y4" s="96"/>
      <c r="Z4" s="96"/>
      <c r="AA4" s="96"/>
      <c r="AB4" s="96"/>
      <c r="AC4" s="96"/>
      <c r="AD4" s="90"/>
    </row>
    <row r="5" spans="2:30" ht="56.25" customHeight="1" thickBot="1">
      <c r="B5" s="341" t="s">
        <v>800</v>
      </c>
      <c r="C5" s="321" t="s">
        <v>801</v>
      </c>
      <c r="D5" s="321" t="s">
        <v>802</v>
      </c>
      <c r="E5" s="321" t="s">
        <v>1736</v>
      </c>
      <c r="F5" s="321" t="s">
        <v>2742</v>
      </c>
      <c r="G5" s="321" t="s">
        <v>2515</v>
      </c>
      <c r="H5" s="321" t="s">
        <v>1739</v>
      </c>
      <c r="I5" s="342" t="s">
        <v>1016</v>
      </c>
      <c r="K5" s="343" t="s">
        <v>806</v>
      </c>
      <c r="L5" s="376"/>
      <c r="M5" s="343" t="s">
        <v>807</v>
      </c>
      <c r="N5" s="376"/>
      <c r="O5" s="1355"/>
      <c r="P5" s="189"/>
      <c r="Q5" s="1355"/>
      <c r="R5" s="2031" t="s">
        <v>799</v>
      </c>
      <c r="S5" s="2249"/>
      <c r="T5" s="2249"/>
      <c r="U5" s="2249"/>
      <c r="V5" s="1717"/>
      <c r="W5" s="1859"/>
      <c r="X5" s="341" t="s">
        <v>800</v>
      </c>
      <c r="Y5" s="321" t="s">
        <v>1736</v>
      </c>
      <c r="Z5" s="321" t="s">
        <v>2742</v>
      </c>
      <c r="AA5" s="321" t="s">
        <v>2515</v>
      </c>
      <c r="AB5" s="321" t="s">
        <v>1739</v>
      </c>
      <c r="AC5" s="342" t="s">
        <v>1016</v>
      </c>
    </row>
    <row r="6" spans="2:30" s="30" customFormat="1" ht="14.25" customHeight="1" thickBot="1">
      <c r="B6" s="1860"/>
      <c r="C6" s="1860"/>
      <c r="D6" s="1860"/>
      <c r="E6" s="97"/>
      <c r="F6" s="97"/>
      <c r="G6" s="97"/>
      <c r="H6" s="97"/>
      <c r="I6" s="97"/>
      <c r="J6" s="54"/>
      <c r="K6" s="97"/>
      <c r="L6" s="97"/>
      <c r="M6" s="97"/>
      <c r="N6" s="97"/>
      <c r="O6" s="176"/>
      <c r="Q6" s="176"/>
      <c r="R6" s="198" t="s">
        <v>808</v>
      </c>
      <c r="V6" s="176"/>
      <c r="X6" s="1860"/>
      <c r="Y6" s="97"/>
      <c r="Z6" s="97"/>
      <c r="AA6" s="97"/>
      <c r="AB6" s="97"/>
      <c r="AC6" s="97"/>
      <c r="AD6" s="54"/>
    </row>
    <row r="7" spans="2:30" s="30" customFormat="1" ht="20.25" customHeight="1" thickBot="1">
      <c r="B7" s="223" t="s">
        <v>23566</v>
      </c>
      <c r="C7" s="416"/>
      <c r="D7" s="416"/>
      <c r="E7" s="376"/>
      <c r="F7" s="376"/>
      <c r="G7" s="1835"/>
      <c r="H7" s="1835"/>
      <c r="I7" s="62"/>
      <c r="J7" s="62"/>
      <c r="K7" s="48"/>
      <c r="L7" s="40"/>
      <c r="M7" s="40"/>
      <c r="N7" s="40"/>
      <c r="O7" s="176"/>
      <c r="Q7" s="176"/>
      <c r="V7" s="176"/>
      <c r="X7" s="223" t="s">
        <v>23566</v>
      </c>
      <c r="Y7" s="376"/>
      <c r="Z7" s="376"/>
      <c r="AA7" s="1835"/>
      <c r="AB7" s="1835"/>
      <c r="AC7" s="62"/>
      <c r="AD7" s="62"/>
    </row>
    <row r="8" spans="2:30" s="30" customFormat="1" ht="45.75" customHeight="1" thickBot="1">
      <c r="B8" s="237" t="s">
        <v>2354</v>
      </c>
      <c r="C8" s="224" t="s">
        <v>813</v>
      </c>
      <c r="D8" s="224">
        <v>3</v>
      </c>
      <c r="E8" s="1487">
        <v>0</v>
      </c>
      <c r="F8" s="1487">
        <v>1.4279999999999999</v>
      </c>
      <c r="G8" s="1487">
        <v>-6.3E-2</v>
      </c>
      <c r="H8" s="1487">
        <v>0</v>
      </c>
      <c r="I8" s="1505">
        <f>IFERROR(SUM(E8:H8), 0)</f>
        <v>1.365</v>
      </c>
      <c r="J8" s="62"/>
      <c r="K8" s="230" t="s">
        <v>23567</v>
      </c>
      <c r="L8" s="166"/>
      <c r="M8" s="685"/>
      <c r="N8" s="166"/>
      <c r="O8" s="176"/>
      <c r="P8" s="355">
        <f>IF(SUM(R8:U8 ) = 0, 0, $R$6 )</f>
        <v>0</v>
      </c>
      <c r="Q8" s="176"/>
      <c r="R8" s="356">
        <f t="shared" ref="R8:U9" si="0" xml:space="preserve"> IF( ISNUMBER(E8), 0, 1 )</f>
        <v>0</v>
      </c>
      <c r="S8" s="356">
        <f t="shared" si="0"/>
        <v>0</v>
      </c>
      <c r="T8" s="356">
        <f t="shared" si="0"/>
        <v>0</v>
      </c>
      <c r="U8" s="356">
        <f t="shared" si="0"/>
        <v>0</v>
      </c>
      <c r="V8" s="176"/>
      <c r="X8" s="237" t="s">
        <v>2354</v>
      </c>
      <c r="Y8" s="238" t="s">
        <v>23568</v>
      </c>
      <c r="Z8" s="238" t="s">
        <v>23569</v>
      </c>
      <c r="AA8" s="238" t="s">
        <v>23570</v>
      </c>
      <c r="AB8" s="238" t="s">
        <v>23571</v>
      </c>
      <c r="AC8" s="239" t="s">
        <v>23572</v>
      </c>
      <c r="AD8" s="62"/>
    </row>
    <row r="9" spans="2:30" s="30" customFormat="1" ht="45.75" customHeight="1">
      <c r="B9" s="1423" t="s">
        <v>2360</v>
      </c>
      <c r="C9" s="220" t="s">
        <v>813</v>
      </c>
      <c r="D9" s="220">
        <v>3</v>
      </c>
      <c r="E9" s="1487">
        <v>0</v>
      </c>
      <c r="F9" s="1487">
        <v>4.1520000000000001</v>
      </c>
      <c r="G9" s="1487">
        <v>4.0999999999999996</v>
      </c>
      <c r="H9" s="1487">
        <v>0</v>
      </c>
      <c r="I9" s="1510">
        <f>IFERROR(SUM(E9:H9), 0)</f>
        <v>8.2519999999999989</v>
      </c>
      <c r="J9" s="62"/>
      <c r="K9" s="231" t="s">
        <v>23573</v>
      </c>
      <c r="L9" s="166"/>
      <c r="M9" s="685"/>
      <c r="N9" s="166"/>
      <c r="O9" s="176"/>
      <c r="P9" s="355">
        <f>IF(SUM(R9:U9 ) = 0, 0, $R$6 )</f>
        <v>0</v>
      </c>
      <c r="Q9" s="176"/>
      <c r="R9" s="356">
        <f t="shared" si="0"/>
        <v>0</v>
      </c>
      <c r="S9" s="356">
        <f t="shared" si="0"/>
        <v>0</v>
      </c>
      <c r="T9" s="356">
        <f t="shared" si="0"/>
        <v>0</v>
      </c>
      <c r="U9" s="356">
        <f t="shared" si="0"/>
        <v>0</v>
      </c>
      <c r="V9" s="176"/>
      <c r="X9" s="1423" t="s">
        <v>2360</v>
      </c>
      <c r="Y9" s="236" t="s">
        <v>23574</v>
      </c>
      <c r="Z9" s="236" t="s">
        <v>23575</v>
      </c>
      <c r="AA9" s="236" t="s">
        <v>23576</v>
      </c>
      <c r="AB9" s="236" t="s">
        <v>23577</v>
      </c>
      <c r="AC9" s="240" t="s">
        <v>23578</v>
      </c>
      <c r="AD9" s="62"/>
    </row>
    <row r="10" spans="2:30" s="30" customFormat="1" ht="45.75" customHeight="1" thickBot="1">
      <c r="B10" s="1431" t="s">
        <v>23579</v>
      </c>
      <c r="C10" s="227" t="s">
        <v>813</v>
      </c>
      <c r="D10" s="227">
        <v>3</v>
      </c>
      <c r="E10" s="1492">
        <f>IFERROR(SUM(E8:E9), 0)</f>
        <v>0</v>
      </c>
      <c r="F10" s="1492">
        <f t="shared" ref="F10:H10" si="1">IFERROR(SUM(F8:F9), 0)</f>
        <v>5.58</v>
      </c>
      <c r="G10" s="1492">
        <f t="shared" si="1"/>
        <v>4.0369999999999999</v>
      </c>
      <c r="H10" s="1492">
        <f t="shared" si="1"/>
        <v>0</v>
      </c>
      <c r="I10" s="1514">
        <f>IFERROR(SUM(E10:H10), 0)</f>
        <v>9.6170000000000009</v>
      </c>
      <c r="J10" s="62"/>
      <c r="K10" s="232" t="s">
        <v>23580</v>
      </c>
      <c r="L10" s="166"/>
      <c r="M10" s="686"/>
      <c r="N10" s="166"/>
      <c r="O10" s="176"/>
      <c r="Q10" s="176"/>
      <c r="V10" s="176"/>
      <c r="X10" s="1431" t="s">
        <v>23579</v>
      </c>
      <c r="Y10" s="337" t="s">
        <v>23581</v>
      </c>
      <c r="Z10" s="337" t="s">
        <v>23582</v>
      </c>
      <c r="AA10" s="337" t="s">
        <v>23583</v>
      </c>
      <c r="AB10" s="337" t="s">
        <v>23584</v>
      </c>
      <c r="AC10" s="338" t="s">
        <v>23585</v>
      </c>
      <c r="AD10" s="62"/>
    </row>
    <row r="11" spans="2:30" ht="9" customHeight="1">
      <c r="B11" s="77"/>
      <c r="C11" s="77"/>
      <c r="D11" s="77"/>
      <c r="E11" s="77"/>
      <c r="F11" s="77"/>
      <c r="G11" s="77"/>
      <c r="H11" s="37"/>
      <c r="I11" s="77"/>
      <c r="X11" s="77"/>
      <c r="Y11" s="77"/>
      <c r="Z11" s="77"/>
      <c r="AA11" s="77"/>
      <c r="AB11" s="37"/>
      <c r="AC11" s="77"/>
    </row>
    <row r="12" spans="2:30" ht="24" customHeight="1">
      <c r="H12" s="18"/>
    </row>
  </sheetData>
  <mergeCells count="7">
    <mergeCell ref="R5:U5"/>
    <mergeCell ref="B1:I1"/>
    <mergeCell ref="X1:AC1"/>
    <mergeCell ref="B2:I2"/>
    <mergeCell ref="X2:AC2"/>
    <mergeCell ref="B3:M3"/>
    <mergeCell ref="X3:AC3"/>
  </mergeCells>
  <conditionalFormatting sqref="P8:P9">
    <cfRule type="cellIs" dxfId="75" priority="1" operator="equal">
      <formula>0</formula>
    </cfRule>
  </conditionalFormatting>
  <dataValidations count="1">
    <dataValidation type="custom" allowBlank="1" showErrorMessage="1" errorTitle="Input Error" error="Please input a numeric value." sqref="E8:H9"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pageSetUpPr fitToPage="1"/>
  </sheetPr>
  <dimension ref="B1:W27"/>
  <sheetViews>
    <sheetView showGridLines="0" zoomScale="80" zoomScaleNormal="80" zoomScaleSheetLayoutView="100" workbookViewId="0">
      <selection activeCell="D17" sqref="D17:D31"/>
    </sheetView>
  </sheetViews>
  <sheetFormatPr defaultColWidth="8.625" defaultRowHeight="15.6"/>
  <cols>
    <col min="1" max="1" width="1.625" style="42" customWidth="1"/>
    <col min="2" max="2" width="36.125" style="46" customWidth="1"/>
    <col min="3" max="3" width="7" style="42" customWidth="1"/>
    <col min="4" max="4" width="5.125" style="42" customWidth="1"/>
    <col min="5" max="7" width="12.5" style="42" customWidth="1"/>
    <col min="8" max="8" width="1.625" style="42" customWidth="1"/>
    <col min="9" max="9" width="12.5" style="44" customWidth="1"/>
    <col min="10" max="10" width="1.625" style="42" customWidth="1"/>
    <col min="11" max="11" width="33.625" style="42" customWidth="1"/>
    <col min="12" max="13" width="1.625" style="42" customWidth="1"/>
    <col min="14" max="14" width="25" style="42" customWidth="1"/>
    <col min="15" max="15" width="1.625" style="42" customWidth="1"/>
    <col min="16" max="16" width="0" style="42" hidden="1" customWidth="1"/>
    <col min="17" max="17" width="10.625" style="42" hidden="1" customWidth="1"/>
    <col min="18" max="18" width="1.625" style="42" hidden="1" customWidth="1"/>
    <col min="19" max="19" width="1.625" style="42" customWidth="1"/>
    <col min="20" max="20" width="36.125" style="42" customWidth="1"/>
    <col min="21" max="23" width="16.125" style="42" customWidth="1"/>
    <col min="24" max="24" width="1.625" style="42" customWidth="1"/>
    <col min="25" max="16384" width="8.625" style="42"/>
  </cols>
  <sheetData>
    <row r="1" spans="2:23" ht="29.25" customHeight="1">
      <c r="B1" s="2147" t="s">
        <v>747</v>
      </c>
      <c r="C1" s="2147"/>
      <c r="D1" s="2147"/>
      <c r="E1" s="2147"/>
      <c r="F1" s="2147"/>
      <c r="G1" s="1442"/>
      <c r="H1" s="1442"/>
      <c r="I1" s="1442"/>
      <c r="M1" s="181"/>
      <c r="O1" s="181"/>
      <c r="R1" s="181"/>
      <c r="T1" s="2147" t="s">
        <v>747</v>
      </c>
      <c r="U1" s="2147"/>
      <c r="V1" s="2147"/>
      <c r="W1" s="1442"/>
    </row>
    <row r="2" spans="2:23" ht="29.25" customHeight="1">
      <c r="B2" s="2147" t="s">
        <v>12</v>
      </c>
      <c r="C2" s="2147"/>
      <c r="D2" s="2147"/>
      <c r="E2" s="2147"/>
      <c r="F2" s="2147"/>
      <c r="G2" s="694"/>
      <c r="H2" s="694"/>
      <c r="I2" s="694"/>
      <c r="M2" s="181"/>
      <c r="O2" s="181"/>
      <c r="R2" s="181"/>
      <c r="T2" s="2147" t="s">
        <v>12</v>
      </c>
      <c r="U2" s="2147"/>
      <c r="V2" s="2147"/>
      <c r="W2" s="694"/>
    </row>
    <row r="3" spans="2:23" ht="45" customHeight="1">
      <c r="B3" s="2159" t="s">
        <v>748</v>
      </c>
      <c r="C3" s="2159"/>
      <c r="D3" s="2159"/>
      <c r="E3" s="2159"/>
      <c r="F3" s="2159"/>
      <c r="G3" s="2159"/>
      <c r="H3" s="2159"/>
      <c r="I3" s="2159"/>
      <c r="J3" s="2159"/>
      <c r="K3" s="2159"/>
      <c r="M3" s="181"/>
      <c r="N3" s="265" t="s">
        <v>798</v>
      </c>
      <c r="O3" s="181"/>
      <c r="R3" s="181"/>
      <c r="T3" s="2159" t="s">
        <v>748</v>
      </c>
      <c r="U3" s="2159"/>
      <c r="V3" s="2159"/>
      <c r="W3" s="2159"/>
    </row>
    <row r="4" spans="2:23" ht="14.25" customHeight="1" thickBot="1">
      <c r="B4" s="1342"/>
      <c r="C4" s="1311"/>
      <c r="D4" s="1311"/>
      <c r="E4" s="1311"/>
      <c r="F4" s="1311"/>
      <c r="G4" s="1311"/>
      <c r="H4" s="1311"/>
      <c r="I4" s="43"/>
      <c r="M4" s="181"/>
      <c r="O4" s="181"/>
      <c r="R4" s="181"/>
      <c r="T4" s="1311"/>
      <c r="U4" s="1311"/>
      <c r="V4" s="1311"/>
      <c r="W4" s="1311"/>
    </row>
    <row r="5" spans="2:23" ht="56.25" customHeight="1" thickBot="1">
      <c r="B5" s="341" t="s">
        <v>800</v>
      </c>
      <c r="C5" s="321" t="s">
        <v>801</v>
      </c>
      <c r="D5" s="321" t="s">
        <v>802</v>
      </c>
      <c r="E5" s="321" t="s">
        <v>2930</v>
      </c>
      <c r="F5" s="321" t="s">
        <v>2931</v>
      </c>
      <c r="G5" s="342" t="s">
        <v>1016</v>
      </c>
      <c r="H5" s="30"/>
      <c r="I5" s="343" t="s">
        <v>806</v>
      </c>
      <c r="K5" s="343" t="s">
        <v>807</v>
      </c>
      <c r="M5" s="181"/>
      <c r="N5" s="189"/>
      <c r="O5" s="181"/>
      <c r="R5" s="181"/>
      <c r="T5" s="341" t="s">
        <v>800</v>
      </c>
      <c r="U5" s="321" t="s">
        <v>2930</v>
      </c>
      <c r="V5" s="321" t="s">
        <v>2931</v>
      </c>
      <c r="W5" s="342" t="s">
        <v>1016</v>
      </c>
    </row>
    <row r="6" spans="2:23" ht="14.25" customHeight="1" thickBot="1">
      <c r="B6" s="376"/>
      <c r="C6" s="376"/>
      <c r="D6" s="376"/>
      <c r="E6" s="376"/>
      <c r="F6" s="376"/>
      <c r="G6" s="376"/>
      <c r="H6" s="30"/>
      <c r="I6" s="47"/>
      <c r="M6" s="181"/>
      <c r="O6" s="181"/>
      <c r="P6" s="2031" t="s">
        <v>799</v>
      </c>
      <c r="Q6" s="2031"/>
      <c r="R6" s="181"/>
      <c r="T6" s="376"/>
      <c r="U6" s="376"/>
      <c r="V6" s="376"/>
      <c r="W6" s="376"/>
    </row>
    <row r="7" spans="2:23" ht="21" customHeight="1" thickBot="1">
      <c r="B7" s="223" t="s">
        <v>23586</v>
      </c>
      <c r="C7" s="416"/>
      <c r="D7" s="416"/>
      <c r="E7" s="376"/>
      <c r="F7" s="376"/>
      <c r="G7" s="76"/>
      <c r="H7" s="30"/>
      <c r="I7" s="43"/>
      <c r="M7" s="181"/>
      <c r="O7" s="181"/>
      <c r="P7" s="198" t="s">
        <v>808</v>
      </c>
      <c r="Q7" s="1346"/>
      <c r="R7" s="181"/>
      <c r="T7" s="223" t="s">
        <v>23586</v>
      </c>
      <c r="U7" s="376"/>
      <c r="V7" s="376"/>
      <c r="W7" s="76"/>
    </row>
    <row r="8" spans="2:23" ht="33" customHeight="1" thickBot="1">
      <c r="B8" s="237" t="s">
        <v>23587</v>
      </c>
      <c r="C8" s="224" t="s">
        <v>1430</v>
      </c>
      <c r="D8" s="224">
        <v>0</v>
      </c>
      <c r="E8" s="659">
        <v>11122</v>
      </c>
      <c r="F8" s="659">
        <v>1908</v>
      </c>
      <c r="G8" s="298">
        <f>IFERROR(E8 + F8, 0)</f>
        <v>13030</v>
      </c>
      <c r="H8" s="30"/>
      <c r="I8" s="230" t="s">
        <v>23588</v>
      </c>
      <c r="K8" s="1861"/>
      <c r="M8" s="181"/>
      <c r="N8" s="355">
        <f>IF( SUM( P8:Q8 ) = 0, 0, $P$7 )</f>
        <v>0</v>
      </c>
      <c r="O8" s="181"/>
      <c r="P8" s="356">
        <f xml:space="preserve"> IF( ISNUMBER(E8), 0, 1 )</f>
        <v>0</v>
      </c>
      <c r="Q8" s="356">
        <f xml:space="preserve"> IF( ISNUMBER(F8), 0, 1 )</f>
        <v>0</v>
      </c>
      <c r="R8" s="181"/>
      <c r="T8" s="237" t="s">
        <v>23587</v>
      </c>
      <c r="U8" s="644" t="s">
        <v>23589</v>
      </c>
      <c r="V8" s="644" t="s">
        <v>23590</v>
      </c>
      <c r="W8" s="1116" t="s">
        <v>23591</v>
      </c>
    </row>
    <row r="9" spans="2:23" ht="33" customHeight="1">
      <c r="B9" s="1423" t="s">
        <v>23592</v>
      </c>
      <c r="C9" s="220" t="s">
        <v>1430</v>
      </c>
      <c r="D9" s="220">
        <v>0</v>
      </c>
      <c r="E9" s="659">
        <v>1170</v>
      </c>
      <c r="F9" s="661">
        <v>500</v>
      </c>
      <c r="G9" s="299">
        <f>IFERROR(E9 + F9, 0)</f>
        <v>1670</v>
      </c>
      <c r="H9" s="30"/>
      <c r="I9" s="231" t="s">
        <v>23593</v>
      </c>
      <c r="K9" s="1862"/>
      <c r="M9" s="181"/>
      <c r="N9" s="355">
        <f>IF( SUM( P9:Q9 ) = 0, 0, $P$7 )</f>
        <v>0</v>
      </c>
      <c r="O9" s="181"/>
      <c r="P9" s="356">
        <f xml:space="preserve"> IF( ISNUMBER(E9), 0, 1 )</f>
        <v>0</v>
      </c>
      <c r="Q9" s="356">
        <f xml:space="preserve"> IF( ISNUMBER(F9), 0, 1 )</f>
        <v>0</v>
      </c>
      <c r="R9" s="181"/>
      <c r="T9" s="1423" t="s">
        <v>23592</v>
      </c>
      <c r="U9" s="631" t="s">
        <v>23594</v>
      </c>
      <c r="V9" s="631" t="s">
        <v>23595</v>
      </c>
      <c r="W9" s="1117" t="s">
        <v>23596</v>
      </c>
    </row>
    <row r="10" spans="2:23" ht="33" customHeight="1" thickBot="1">
      <c r="B10" s="1431" t="s">
        <v>23597</v>
      </c>
      <c r="C10" s="227" t="s">
        <v>1430</v>
      </c>
      <c r="D10" s="227">
        <v>0</v>
      </c>
      <c r="E10" s="228">
        <f>IFERROR(E8 + E9, 0)</f>
        <v>12292</v>
      </c>
      <c r="F10" s="228">
        <f>IFERROR(F8 + F9, 0)</f>
        <v>2408</v>
      </c>
      <c r="G10" s="229">
        <f>IFERROR(E10 + F10, 0)</f>
        <v>14700</v>
      </c>
      <c r="H10" s="30"/>
      <c r="I10" s="232" t="s">
        <v>23598</v>
      </c>
      <c r="K10" s="681"/>
      <c r="M10" s="181"/>
      <c r="N10" s="355"/>
      <c r="O10" s="181"/>
      <c r="Q10" s="211"/>
      <c r="R10" s="181"/>
      <c r="T10" s="1431" t="s">
        <v>23597</v>
      </c>
      <c r="U10" s="657" t="s">
        <v>23599</v>
      </c>
      <c r="V10" s="657" t="s">
        <v>23600</v>
      </c>
      <c r="W10" s="1118" t="s">
        <v>23601</v>
      </c>
    </row>
    <row r="11" spans="2:23" ht="14.25" customHeight="1" thickBot="1">
      <c r="B11" s="1863"/>
      <c r="C11" s="1864"/>
      <c r="D11" s="1864"/>
      <c r="E11" s="1865"/>
      <c r="F11" s="1865"/>
      <c r="G11" s="1865"/>
      <c r="H11" s="73"/>
      <c r="I11" s="43"/>
      <c r="M11" s="181"/>
      <c r="N11" s="355"/>
      <c r="O11" s="181"/>
      <c r="Q11" s="211"/>
      <c r="R11" s="181"/>
      <c r="T11" s="1864"/>
      <c r="U11" s="1865"/>
      <c r="V11" s="1865"/>
      <c r="W11" s="1865"/>
    </row>
    <row r="12" spans="2:23" s="1284" customFormat="1" ht="33" customHeight="1" thickBot="1">
      <c r="B12" s="1441" t="s">
        <v>23602</v>
      </c>
      <c r="C12" s="291" t="s">
        <v>1430</v>
      </c>
      <c r="D12" s="291">
        <v>0</v>
      </c>
      <c r="E12" s="664">
        <v>3496</v>
      </c>
      <c r="F12" s="518"/>
      <c r="G12" s="519"/>
      <c r="H12" s="1866"/>
      <c r="I12" s="928" t="s">
        <v>23603</v>
      </c>
      <c r="K12" s="1286"/>
      <c r="M12" s="1867"/>
      <c r="N12" s="355">
        <f>IF( SUM( P12:Q12 ) = 0, 0, $P$7 )</f>
        <v>0</v>
      </c>
      <c r="O12" s="1867"/>
      <c r="P12" s="356">
        <f xml:space="preserve"> IF( ISNUMBER(E12), 0, 1 )</f>
        <v>0</v>
      </c>
      <c r="Q12" s="211"/>
      <c r="R12" s="1867"/>
      <c r="T12" s="1441" t="s">
        <v>23602</v>
      </c>
      <c r="U12" s="1119" t="s">
        <v>23604</v>
      </c>
      <c r="V12" s="518"/>
      <c r="W12" s="519"/>
    </row>
    <row r="13" spans="2:23" s="1284" customFormat="1" ht="14.25" customHeight="1" thickBot="1">
      <c r="B13" s="1868"/>
      <c r="C13" s="1869"/>
      <c r="D13" s="1869"/>
      <c r="E13" s="42"/>
      <c r="F13" s="1865"/>
      <c r="G13" s="1865"/>
      <c r="H13" s="42"/>
      <c r="I13" s="43"/>
      <c r="M13" s="1867"/>
      <c r="N13" s="355"/>
      <c r="O13" s="1867"/>
      <c r="Q13" s="211"/>
      <c r="R13" s="1867"/>
      <c r="T13" s="1869"/>
      <c r="U13" s="42"/>
      <c r="V13" s="1865"/>
      <c r="W13" s="1865"/>
    </row>
    <row r="14" spans="2:23" s="45" customFormat="1" ht="21" customHeight="1" thickBot="1">
      <c r="B14" s="223" t="s">
        <v>23605</v>
      </c>
      <c r="C14" s="416"/>
      <c r="D14" s="416"/>
      <c r="E14" s="376"/>
      <c r="F14" s="376"/>
      <c r="G14" s="76"/>
      <c r="H14" s="42"/>
      <c r="I14" s="43"/>
      <c r="M14" s="187"/>
      <c r="N14" s="355"/>
      <c r="O14" s="187"/>
      <c r="R14" s="187"/>
      <c r="T14" s="223" t="s">
        <v>23605</v>
      </c>
      <c r="U14" s="376"/>
      <c r="V14" s="376"/>
      <c r="W14" s="76"/>
    </row>
    <row r="15" spans="2:23" s="45" customFormat="1" ht="33" customHeight="1">
      <c r="B15" s="237" t="s">
        <v>23606</v>
      </c>
      <c r="C15" s="224" t="s">
        <v>1430</v>
      </c>
      <c r="D15" s="224">
        <v>0</v>
      </c>
      <c r="E15" s="659">
        <v>25695</v>
      </c>
      <c r="F15" s="659">
        <v>43772</v>
      </c>
      <c r="G15" s="298">
        <f t="shared" ref="G15:G21" si="0">IFERROR(E15 + F15, 0)</f>
        <v>69467</v>
      </c>
      <c r="H15" s="42"/>
      <c r="I15" s="230" t="s">
        <v>23607</v>
      </c>
      <c r="K15" s="1870"/>
      <c r="M15" s="187"/>
      <c r="N15" s="355">
        <f t="shared" ref="N15:N21" si="1">IF( SUM( P15:Q15 ) = 0, 0, $P$7 )</f>
        <v>0</v>
      </c>
      <c r="O15" s="187"/>
      <c r="P15" s="356">
        <f xml:space="preserve"> IF( ISNUMBER(E15), 0, 1 )</f>
        <v>0</v>
      </c>
      <c r="Q15" s="356">
        <f xml:space="preserve"> IF( ISNUMBER(F15), 0, 1 )</f>
        <v>0</v>
      </c>
      <c r="R15" s="187"/>
      <c r="T15" s="237" t="s">
        <v>23606</v>
      </c>
      <c r="U15" s="644" t="s">
        <v>23608</v>
      </c>
      <c r="V15" s="644" t="s">
        <v>23609</v>
      </c>
      <c r="W15" s="1116" t="s">
        <v>23610</v>
      </c>
    </row>
    <row r="16" spans="2:23" ht="33" customHeight="1">
      <c r="B16" s="1423" t="s">
        <v>23611</v>
      </c>
      <c r="C16" s="220" t="s">
        <v>1430</v>
      </c>
      <c r="D16" s="220">
        <v>0</v>
      </c>
      <c r="E16" s="661">
        <v>1237</v>
      </c>
      <c r="F16" s="661">
        <v>908</v>
      </c>
      <c r="G16" s="299">
        <f t="shared" si="0"/>
        <v>2145</v>
      </c>
      <c r="I16" s="231" t="s">
        <v>23612</v>
      </c>
      <c r="K16" s="1871"/>
      <c r="M16" s="181"/>
      <c r="N16" s="355">
        <f t="shared" si="1"/>
        <v>0</v>
      </c>
      <c r="O16" s="181"/>
      <c r="P16" s="356">
        <f xml:space="preserve"> IF( ISNUMBER(E16), 0, 1 )</f>
        <v>0</v>
      </c>
      <c r="Q16" s="356">
        <f xml:space="preserve"> IF( ISNUMBER(F16), 0, 1 )</f>
        <v>0</v>
      </c>
      <c r="R16" s="181"/>
      <c r="T16" s="1423" t="s">
        <v>23611</v>
      </c>
      <c r="U16" s="631" t="s">
        <v>23613</v>
      </c>
      <c r="V16" s="631" t="s">
        <v>23614</v>
      </c>
      <c r="W16" s="1117" t="s">
        <v>23615</v>
      </c>
    </row>
    <row r="17" spans="2:23" ht="33" customHeight="1">
      <c r="B17" s="1423" t="s">
        <v>23616</v>
      </c>
      <c r="C17" s="220" t="s">
        <v>1430</v>
      </c>
      <c r="D17" s="220">
        <v>0</v>
      </c>
      <c r="E17" s="222">
        <f>IFERROR(E15 + E16, 0)</f>
        <v>26932</v>
      </c>
      <c r="F17" s="222">
        <f>IFERROR(F15 + F16, 0)</f>
        <v>44680</v>
      </c>
      <c r="G17" s="299">
        <f t="shared" si="0"/>
        <v>71612</v>
      </c>
      <c r="I17" s="231" t="s">
        <v>23617</v>
      </c>
      <c r="K17" s="1871"/>
      <c r="M17" s="181"/>
      <c r="N17" s="355">
        <f t="shared" si="1"/>
        <v>0</v>
      </c>
      <c r="O17" s="181"/>
      <c r="R17" s="181"/>
      <c r="T17" s="1423" t="s">
        <v>23616</v>
      </c>
      <c r="U17" s="631" t="s">
        <v>23618</v>
      </c>
      <c r="V17" s="631" t="s">
        <v>23619</v>
      </c>
      <c r="W17" s="1117" t="s">
        <v>23620</v>
      </c>
    </row>
    <row r="18" spans="2:23" ht="33" customHeight="1">
      <c r="B18" s="1423" t="s">
        <v>23621</v>
      </c>
      <c r="C18" s="220" t="s">
        <v>1430</v>
      </c>
      <c r="D18" s="220">
        <v>0</v>
      </c>
      <c r="E18" s="661">
        <v>1461</v>
      </c>
      <c r="F18" s="661">
        <v>1897</v>
      </c>
      <c r="G18" s="299">
        <f t="shared" si="0"/>
        <v>3358</v>
      </c>
      <c r="I18" s="231" t="s">
        <v>23622</v>
      </c>
      <c r="K18" s="1871"/>
      <c r="M18" s="181"/>
      <c r="N18" s="355">
        <f t="shared" si="1"/>
        <v>0</v>
      </c>
      <c r="O18" s="181"/>
      <c r="P18" s="356">
        <f xml:space="preserve"> IF( ISNUMBER(E18), 0, 1 )</f>
        <v>0</v>
      </c>
      <c r="Q18" s="356">
        <f xml:space="preserve"> IF( ISNUMBER(F18), 0, 1 )</f>
        <v>0</v>
      </c>
      <c r="R18" s="181"/>
      <c r="T18" s="1423" t="s">
        <v>23621</v>
      </c>
      <c r="U18" s="631" t="s">
        <v>23623</v>
      </c>
      <c r="V18" s="631" t="s">
        <v>23624</v>
      </c>
      <c r="W18" s="1117" t="s">
        <v>23625</v>
      </c>
    </row>
    <row r="19" spans="2:23" ht="33" customHeight="1">
      <c r="B19" s="1423" t="s">
        <v>23626</v>
      </c>
      <c r="C19" s="220" t="s">
        <v>1430</v>
      </c>
      <c r="D19" s="220">
        <v>0</v>
      </c>
      <c r="E19" s="661">
        <v>10</v>
      </c>
      <c r="F19" s="661">
        <v>10</v>
      </c>
      <c r="G19" s="299">
        <f t="shared" si="0"/>
        <v>20</v>
      </c>
      <c r="I19" s="231" t="s">
        <v>23627</v>
      </c>
      <c r="K19" s="1871"/>
      <c r="M19" s="181"/>
      <c r="N19" s="355">
        <f t="shared" si="1"/>
        <v>0</v>
      </c>
      <c r="O19" s="181"/>
      <c r="P19" s="356">
        <f xml:space="preserve"> IF( ISNUMBER(E19), 0, 1 )</f>
        <v>0</v>
      </c>
      <c r="Q19" s="356">
        <f xml:space="preserve"> IF( ISNUMBER(F19), 0, 1 )</f>
        <v>0</v>
      </c>
      <c r="R19" s="181"/>
      <c r="T19" s="1423" t="s">
        <v>23626</v>
      </c>
      <c r="U19" s="631" t="s">
        <v>23628</v>
      </c>
      <c r="V19" s="631" t="s">
        <v>23629</v>
      </c>
      <c r="W19" s="1117" t="s">
        <v>23630</v>
      </c>
    </row>
    <row r="20" spans="2:23" ht="33" customHeight="1">
      <c r="B20" s="1423" t="s">
        <v>23631</v>
      </c>
      <c r="C20" s="220" t="s">
        <v>1430</v>
      </c>
      <c r="D20" s="220">
        <v>0</v>
      </c>
      <c r="E20" s="222">
        <f>IFERROR(E18 + E19, 0)</f>
        <v>1471</v>
      </c>
      <c r="F20" s="222">
        <f>IFERROR(F18 + F19, 0)</f>
        <v>1907</v>
      </c>
      <c r="G20" s="299">
        <f t="shared" si="0"/>
        <v>3378</v>
      </c>
      <c r="I20" s="231" t="s">
        <v>23632</v>
      </c>
      <c r="K20" s="1871"/>
      <c r="M20" s="181"/>
      <c r="N20" s="355">
        <f t="shared" si="1"/>
        <v>0</v>
      </c>
      <c r="O20" s="181"/>
      <c r="R20" s="181"/>
      <c r="T20" s="1423" t="s">
        <v>23631</v>
      </c>
      <c r="U20" s="631" t="s">
        <v>23633</v>
      </c>
      <c r="V20" s="631" t="s">
        <v>23634</v>
      </c>
      <c r="W20" s="1117" t="s">
        <v>23635</v>
      </c>
    </row>
    <row r="21" spans="2:23" ht="33" customHeight="1" thickBot="1">
      <c r="B21" s="1431" t="s">
        <v>23636</v>
      </c>
      <c r="C21" s="227" t="s">
        <v>1430</v>
      </c>
      <c r="D21" s="227">
        <v>0</v>
      </c>
      <c r="E21" s="228">
        <f>IFERROR(E17 + E20, 0)</f>
        <v>28403</v>
      </c>
      <c r="F21" s="228">
        <f>IFERROR(F17 + F20, 0)</f>
        <v>46587</v>
      </c>
      <c r="G21" s="229">
        <f t="shared" si="0"/>
        <v>74990</v>
      </c>
      <c r="I21" s="232" t="s">
        <v>23637</v>
      </c>
      <c r="K21" s="681"/>
      <c r="M21" s="181"/>
      <c r="N21" s="355">
        <f t="shared" si="1"/>
        <v>0</v>
      </c>
      <c r="O21" s="181"/>
      <c r="R21" s="181"/>
      <c r="T21" s="1431" t="s">
        <v>23636</v>
      </c>
      <c r="U21" s="657" t="s">
        <v>23638</v>
      </c>
      <c r="V21" s="657" t="s">
        <v>23639</v>
      </c>
      <c r="W21" s="1118" t="s">
        <v>23640</v>
      </c>
    </row>
    <row r="22" spans="2:23" ht="14.25" customHeight="1" thickBot="1">
      <c r="B22" s="1863"/>
      <c r="C22" s="1864"/>
      <c r="D22" s="1864"/>
      <c r="I22" s="43"/>
      <c r="M22" s="181"/>
      <c r="O22" s="181"/>
      <c r="R22" s="181"/>
      <c r="T22" s="1864"/>
    </row>
    <row r="23" spans="2:23" ht="33" customHeight="1" thickBot="1">
      <c r="B23" s="1441" t="s">
        <v>23641</v>
      </c>
      <c r="C23" s="291" t="s">
        <v>1430</v>
      </c>
      <c r="D23" s="291">
        <v>0</v>
      </c>
      <c r="E23" s="664">
        <v>3496</v>
      </c>
      <c r="F23" s="520"/>
      <c r="G23" s="521"/>
      <c r="H23" s="1866"/>
      <c r="I23" s="928" t="s">
        <v>23642</v>
      </c>
      <c r="K23" s="1872"/>
      <c r="M23" s="181"/>
      <c r="N23" s="355">
        <f>IF( SUM( P23:Q23 ) = 0, 0, $P$7 )</f>
        <v>0</v>
      </c>
      <c r="O23" s="181"/>
      <c r="P23" s="356">
        <f xml:space="preserve"> IF( ISNUMBER(E23), 0, 1 )</f>
        <v>0</v>
      </c>
      <c r="R23" s="181"/>
      <c r="T23" s="1441" t="s">
        <v>23641</v>
      </c>
      <c r="U23" s="318" t="s">
        <v>23643</v>
      </c>
      <c r="V23" s="520"/>
      <c r="W23" s="521"/>
    </row>
    <row r="24" spans="2:23" ht="14.25" customHeight="1" thickBot="1">
      <c r="B24" s="1868"/>
      <c r="C24" s="1869"/>
      <c r="D24" s="1869"/>
      <c r="E24" s="1865"/>
      <c r="F24" s="1865"/>
      <c r="G24" s="1865"/>
      <c r="H24" s="1866"/>
      <c r="I24" s="43"/>
      <c r="M24" s="181"/>
      <c r="O24" s="181"/>
      <c r="R24" s="181"/>
      <c r="T24" s="1869"/>
      <c r="U24" s="1865"/>
      <c r="V24" s="1865"/>
      <c r="W24" s="1865"/>
    </row>
    <row r="25" spans="2:23" ht="21" customHeight="1" thickBot="1">
      <c r="B25" s="223" t="s">
        <v>23644</v>
      </c>
      <c r="C25" s="416"/>
      <c r="D25" s="416"/>
      <c r="E25" s="376"/>
      <c r="I25" s="43"/>
      <c r="M25" s="181"/>
      <c r="O25" s="181"/>
      <c r="R25" s="181"/>
      <c r="T25" s="223" t="s">
        <v>23644</v>
      </c>
      <c r="U25" s="376"/>
    </row>
    <row r="26" spans="2:23" ht="33" customHeight="1">
      <c r="B26" s="237" t="s">
        <v>23645</v>
      </c>
      <c r="C26" s="224" t="s">
        <v>1430</v>
      </c>
      <c r="D26" s="224">
        <v>0</v>
      </c>
      <c r="E26" s="1873">
        <v>23.88</v>
      </c>
      <c r="F26" s="522"/>
      <c r="G26" s="523"/>
      <c r="I26" s="230" t="s">
        <v>23646</v>
      </c>
      <c r="K26" s="1861"/>
      <c r="M26" s="181"/>
      <c r="N26" s="355">
        <f>IF( SUM( P26:Q26 ) = 0, 0, $P$7 )</f>
        <v>0</v>
      </c>
      <c r="O26" s="181"/>
      <c r="P26" s="356">
        <f xml:space="preserve"> IF( ISNUMBER(E26), 0, 1 )</f>
        <v>0</v>
      </c>
      <c r="R26" s="181"/>
      <c r="T26" s="237" t="s">
        <v>23645</v>
      </c>
      <c r="U26" s="238" t="s">
        <v>23647</v>
      </c>
      <c r="V26" s="522"/>
      <c r="W26" s="523"/>
    </row>
    <row r="27" spans="2:23" ht="33" customHeight="1" thickBot="1">
      <c r="B27" s="1431" t="s">
        <v>23648</v>
      </c>
      <c r="C27" s="227" t="s">
        <v>1430</v>
      </c>
      <c r="D27" s="227">
        <v>0</v>
      </c>
      <c r="E27" s="1874">
        <v>59.11</v>
      </c>
      <c r="F27" s="524"/>
      <c r="G27" s="525"/>
      <c r="I27" s="232" t="s">
        <v>23649</v>
      </c>
      <c r="K27" s="681"/>
      <c r="M27" s="181"/>
      <c r="N27" s="355">
        <f>IF( SUM( P27:Q27 ) = 0, 0, $P$7 )</f>
        <v>0</v>
      </c>
      <c r="O27" s="181"/>
      <c r="P27" s="356">
        <f xml:space="preserve"> IF( ISNUMBER(E27), 0, 1 )</f>
        <v>0</v>
      </c>
      <c r="R27" s="181"/>
      <c r="T27" s="1431" t="s">
        <v>23648</v>
      </c>
      <c r="U27" s="337" t="s">
        <v>23650</v>
      </c>
      <c r="V27" s="524"/>
      <c r="W27" s="525"/>
    </row>
  </sheetData>
  <mergeCells count="7">
    <mergeCell ref="P6:Q6"/>
    <mergeCell ref="B1:F1"/>
    <mergeCell ref="T1:V1"/>
    <mergeCell ref="B2:F2"/>
    <mergeCell ref="T2:V2"/>
    <mergeCell ref="B3:K3"/>
    <mergeCell ref="T3:W3"/>
  </mergeCells>
  <conditionalFormatting sqref="N8:N21">
    <cfRule type="cellIs" dxfId="74" priority="4" operator="equal">
      <formula>0</formula>
    </cfRule>
  </conditionalFormatting>
  <conditionalFormatting sqref="N23">
    <cfRule type="cellIs" dxfId="73" priority="3" operator="equal">
      <formula>0</formula>
    </cfRule>
  </conditionalFormatting>
  <conditionalFormatting sqref="N26">
    <cfRule type="cellIs" dxfId="72" priority="2" operator="equal">
      <formula>0</formula>
    </cfRule>
  </conditionalFormatting>
  <conditionalFormatting sqref="N27">
    <cfRule type="cellIs" dxfId="71" priority="1" operator="equal">
      <formula>0</formula>
    </cfRule>
  </conditionalFormatting>
  <dataValidations count="1">
    <dataValidation type="custom" allowBlank="1" showErrorMessage="1" errorTitle="Input Error" error="Please enter a numeric value." sqref="E26:E27 E23 E18:F19 E15:F16 E12 E8:F8" xr:uid="{CE3D95E7-19AD-4D8C-BCF9-73A3407629A4}">
      <formula1>ISNUMBER(E4)</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pageSetUpPr fitToPage="1"/>
  </sheetPr>
  <dimension ref="B1:AR51"/>
  <sheetViews>
    <sheetView showGridLines="0" tabSelected="1" topLeftCell="A41" zoomScale="90" zoomScaleNormal="90" zoomScaleSheetLayoutView="100" workbookViewId="0">
      <selection activeCell="G54" sqref="G54"/>
    </sheetView>
  </sheetViews>
  <sheetFormatPr defaultColWidth="8.625" defaultRowHeight="15.6"/>
  <cols>
    <col min="1" max="1" width="1.625" style="42" customWidth="1"/>
    <col min="2" max="2" width="35.625" style="42" customWidth="1"/>
    <col min="3" max="3" width="7" style="42" customWidth="1"/>
    <col min="4" max="4" width="5.125" style="42" customWidth="1"/>
    <col min="5" max="11" width="12.625" style="42" customWidth="1"/>
    <col min="12" max="13" width="12.625" style="44" customWidth="1"/>
    <col min="14" max="14" width="1.625" style="44" customWidth="1"/>
    <col min="15" max="15" width="12.625" style="44" customWidth="1"/>
    <col min="16" max="16" width="1.625" style="42" customWidth="1"/>
    <col min="17" max="17" width="33.625" style="42" customWidth="1"/>
    <col min="18" max="19" width="1.625" style="42" customWidth="1"/>
    <col min="20" max="20" width="25.125" style="42" customWidth="1"/>
    <col min="21" max="21" width="1.625" style="42" customWidth="1"/>
    <col min="22" max="30" width="6.125" style="42" hidden="1" customWidth="1"/>
    <col min="31" max="31" width="1.625" style="42" hidden="1" customWidth="1"/>
    <col min="32" max="32" width="1.625" style="42" customWidth="1"/>
    <col min="33" max="33" width="36.125" style="42" customWidth="1"/>
    <col min="34" max="34" width="7" style="42" customWidth="1"/>
    <col min="35" max="35" width="5.5" style="42" customWidth="1"/>
    <col min="36" max="44" width="15" style="42" customWidth="1"/>
    <col min="45" max="16384" width="8.625" style="42"/>
  </cols>
  <sheetData>
    <row r="1" spans="2:44" ht="29.25" customHeight="1">
      <c r="B1" s="2147" t="s">
        <v>749</v>
      </c>
      <c r="C1" s="2147"/>
      <c r="D1" s="2147"/>
      <c r="E1" s="2147"/>
      <c r="F1" s="1442"/>
      <c r="G1" s="1442"/>
      <c r="H1" s="1442"/>
      <c r="I1" s="1442"/>
      <c r="J1" s="1442"/>
      <c r="K1" s="1442"/>
      <c r="L1" s="1442"/>
      <c r="M1" s="1442"/>
      <c r="N1" s="1442"/>
      <c r="O1" s="1442"/>
      <c r="S1" s="1280"/>
      <c r="T1" s="355"/>
      <c r="U1" s="1280"/>
      <c r="AE1" s="186"/>
      <c r="AG1" s="2147" t="s">
        <v>749</v>
      </c>
      <c r="AH1" s="2147"/>
      <c r="AI1" s="2147"/>
      <c r="AJ1" s="2147"/>
    </row>
    <row r="2" spans="2:44" ht="29.25" customHeight="1">
      <c r="B2" s="2147" t="s">
        <v>12</v>
      </c>
      <c r="C2" s="2147"/>
      <c r="D2" s="2147"/>
      <c r="E2" s="2147"/>
      <c r="F2" s="694"/>
      <c r="G2" s="694"/>
      <c r="H2" s="694"/>
      <c r="I2" s="694"/>
      <c r="J2" s="694"/>
      <c r="K2" s="694"/>
      <c r="L2" s="694"/>
      <c r="M2" s="694"/>
      <c r="N2" s="694"/>
      <c r="O2" s="694"/>
      <c r="S2" s="1280"/>
      <c r="T2" s="355"/>
      <c r="U2" s="1280"/>
      <c r="AE2" s="186"/>
      <c r="AG2" s="2147" t="s">
        <v>12</v>
      </c>
      <c r="AH2" s="2147"/>
      <c r="AI2" s="2147"/>
      <c r="AJ2" s="2147"/>
    </row>
    <row r="3" spans="2:44" ht="45" customHeight="1">
      <c r="B3" s="2159" t="s">
        <v>750</v>
      </c>
      <c r="C3" s="2159"/>
      <c r="D3" s="2159"/>
      <c r="E3" s="2159"/>
      <c r="F3" s="2159"/>
      <c r="G3" s="2159"/>
      <c r="H3" s="2159"/>
      <c r="I3" s="2159"/>
      <c r="J3" s="2159"/>
      <c r="K3" s="2159"/>
      <c r="L3" s="2159"/>
      <c r="M3" s="2159"/>
      <c r="N3" s="2159"/>
      <c r="O3" s="2159"/>
      <c r="P3" s="2159"/>
      <c r="Q3" s="2159"/>
      <c r="S3" s="1280"/>
      <c r="T3" s="265" t="s">
        <v>798</v>
      </c>
      <c r="U3" s="1280"/>
      <c r="AE3" s="186"/>
      <c r="AG3" s="2251" t="s">
        <v>750</v>
      </c>
      <c r="AH3" s="2251"/>
      <c r="AI3" s="2251"/>
      <c r="AJ3" s="2251"/>
      <c r="AK3" s="2251"/>
      <c r="AL3" s="2251"/>
      <c r="AM3" s="2251"/>
      <c r="AN3" s="2251"/>
      <c r="AO3" s="2251"/>
      <c r="AP3" s="2251"/>
      <c r="AQ3" s="2251"/>
      <c r="AR3" s="2251"/>
    </row>
    <row r="4" spans="2:44" ht="9" customHeight="1" thickBot="1">
      <c r="B4" s="1311"/>
      <c r="C4" s="1311"/>
      <c r="D4" s="1311"/>
      <c r="E4" s="1311"/>
      <c r="F4" s="1311"/>
      <c r="G4" s="1311"/>
      <c r="H4" s="1311"/>
      <c r="I4" s="1311"/>
      <c r="J4" s="1311"/>
      <c r="K4" s="1311"/>
      <c r="L4" s="43"/>
      <c r="M4" s="43"/>
      <c r="N4" s="43"/>
      <c r="O4" s="43"/>
      <c r="S4" s="1280"/>
      <c r="T4" s="355"/>
      <c r="U4" s="1280"/>
      <c r="AE4" s="186"/>
    </row>
    <row r="5" spans="2:44" ht="57" customHeight="1" thickBot="1">
      <c r="B5" s="341" t="s">
        <v>800</v>
      </c>
      <c r="C5" s="321" t="s">
        <v>801</v>
      </c>
      <c r="D5" s="321" t="s">
        <v>802</v>
      </c>
      <c r="E5" s="321" t="s">
        <v>2744</v>
      </c>
      <c r="F5" s="321" t="s">
        <v>2752</v>
      </c>
      <c r="G5" s="321" t="s">
        <v>1016</v>
      </c>
      <c r="H5" s="342" t="s">
        <v>23651</v>
      </c>
      <c r="I5" s="1311"/>
      <c r="J5" s="1311"/>
      <c r="L5" s="42"/>
      <c r="M5" s="42"/>
      <c r="N5" s="42"/>
      <c r="O5" s="343" t="s">
        <v>806</v>
      </c>
      <c r="Q5" s="343" t="s">
        <v>807</v>
      </c>
      <c r="S5" s="1280"/>
      <c r="T5" s="355"/>
      <c r="U5" s="1280"/>
      <c r="AE5" s="186"/>
      <c r="AG5" s="341" t="s">
        <v>800</v>
      </c>
      <c r="AH5" s="321" t="s">
        <v>801</v>
      </c>
      <c r="AI5" s="321" t="s">
        <v>802</v>
      </c>
      <c r="AJ5" s="321" t="s">
        <v>2744</v>
      </c>
      <c r="AK5" s="321" t="s">
        <v>2752</v>
      </c>
      <c r="AL5" s="321" t="s">
        <v>1016</v>
      </c>
      <c r="AM5" s="342" t="s">
        <v>23651</v>
      </c>
    </row>
    <row r="6" spans="2:44" ht="15" customHeight="1" thickBot="1">
      <c r="B6" s="376"/>
      <c r="C6" s="376"/>
      <c r="D6" s="376"/>
      <c r="E6" s="376"/>
      <c r="F6" s="376"/>
      <c r="G6" s="376"/>
      <c r="H6" s="376"/>
      <c r="I6" s="1311"/>
      <c r="J6" s="1311"/>
      <c r="K6" s="30"/>
      <c r="O6" s="43"/>
      <c r="P6" s="43"/>
      <c r="Q6" s="43"/>
      <c r="R6" s="43"/>
      <c r="S6" s="1280"/>
      <c r="T6" s="355"/>
      <c r="U6" s="1280"/>
      <c r="V6" s="2031" t="s">
        <v>799</v>
      </c>
      <c r="W6" s="2031"/>
      <c r="X6" s="2031"/>
      <c r="Y6" s="2031"/>
      <c r="Z6" s="2031"/>
      <c r="AA6" s="2031"/>
      <c r="AB6" s="2031"/>
      <c r="AC6" s="2031"/>
      <c r="AD6" s="2031"/>
      <c r="AE6" s="186"/>
    </row>
    <row r="7" spans="2:44" ht="21.75" customHeight="1" thickBot="1">
      <c r="B7" s="233" t="s">
        <v>23652</v>
      </c>
      <c r="C7" s="376"/>
      <c r="D7" s="376"/>
      <c r="E7" s="376"/>
      <c r="F7" s="376"/>
      <c r="G7" s="76"/>
      <c r="H7" s="76"/>
      <c r="L7" s="42"/>
      <c r="O7" s="42"/>
      <c r="P7" s="3"/>
      <c r="Q7" s="3"/>
      <c r="R7" s="3"/>
      <c r="S7" s="1280"/>
      <c r="T7" s="355"/>
      <c r="U7" s="1280"/>
      <c r="V7" s="198" t="s">
        <v>808</v>
      </c>
      <c r="AE7" s="186"/>
      <c r="AG7" s="233" t="s">
        <v>23652</v>
      </c>
      <c r="AH7" s="376"/>
      <c r="AI7" s="376"/>
    </row>
    <row r="8" spans="2:44" s="1311" customFormat="1" ht="33" customHeight="1">
      <c r="B8" s="237" t="s">
        <v>23653</v>
      </c>
      <c r="C8" s="224" t="s">
        <v>2552</v>
      </c>
      <c r="D8" s="224">
        <v>3</v>
      </c>
      <c r="E8" s="1875">
        <v>27.181000000000001</v>
      </c>
      <c r="F8" s="1875">
        <v>26.44</v>
      </c>
      <c r="G8" s="529">
        <f t="shared" ref="G8:G16" si="0">IFERROR(E8 + F8, 0)</f>
        <v>53.621000000000002</v>
      </c>
      <c r="H8" s="1876">
        <v>2.0670000000000002</v>
      </c>
      <c r="I8" s="1877"/>
      <c r="J8" s="1877"/>
      <c r="O8" s="230" t="s">
        <v>23654</v>
      </c>
      <c r="P8" s="3"/>
      <c r="Q8" s="685"/>
      <c r="R8" s="3"/>
      <c r="S8" s="1350"/>
      <c r="T8" s="355">
        <f>IF( SUM( V8:AD8 ) = 0, 0, $V$7 )</f>
        <v>0</v>
      </c>
      <c r="U8" s="1350"/>
      <c r="V8" s="356">
        <f t="shared" ref="V8:W10" si="1" xml:space="preserve"> IF( ISNUMBER(E8), 0, 1 )</f>
        <v>0</v>
      </c>
      <c r="W8" s="356">
        <f t="shared" si="1"/>
        <v>0</v>
      </c>
      <c r="X8" s="211"/>
      <c r="Y8" s="211"/>
      <c r="AA8" s="356">
        <f xml:space="preserve"> IF( ISNUMBER(H8), 0, 1 )</f>
        <v>0</v>
      </c>
      <c r="AE8" s="1388"/>
      <c r="AG8" s="1029" t="s">
        <v>23653</v>
      </c>
      <c r="AH8" s="1011" t="s">
        <v>2552</v>
      </c>
      <c r="AI8" s="1011">
        <v>3</v>
      </c>
      <c r="AJ8" s="1148" t="s">
        <v>23655</v>
      </c>
      <c r="AK8" s="1148" t="s">
        <v>23656</v>
      </c>
      <c r="AL8" s="1032" t="s">
        <v>23657</v>
      </c>
      <c r="AM8" s="1149" t="s">
        <v>23658</v>
      </c>
    </row>
    <row r="9" spans="2:44" s="1311" customFormat="1" ht="33" customHeight="1">
      <c r="B9" s="1423" t="s">
        <v>23659</v>
      </c>
      <c r="C9" s="220" t="s">
        <v>2552</v>
      </c>
      <c r="D9" s="220">
        <v>3</v>
      </c>
      <c r="E9" s="683">
        <v>736.32799999999997</v>
      </c>
      <c r="F9" s="683">
        <v>1263.8689999999999</v>
      </c>
      <c r="G9" s="258">
        <f t="shared" si="0"/>
        <v>2000.1969999999999</v>
      </c>
      <c r="H9" s="1878">
        <v>78.763999999999996</v>
      </c>
      <c r="I9" s="1877"/>
      <c r="J9" s="1877"/>
      <c r="O9" s="231" t="s">
        <v>23660</v>
      </c>
      <c r="P9" s="3"/>
      <c r="Q9" s="686"/>
      <c r="R9" s="3"/>
      <c r="S9" s="1350"/>
      <c r="T9" s="355">
        <f>IF( SUM( V9:AD9 ) = 0, 0, $V$7 )</f>
        <v>0</v>
      </c>
      <c r="U9" s="1350"/>
      <c r="V9" s="356">
        <f t="shared" si="1"/>
        <v>0</v>
      </c>
      <c r="W9" s="356">
        <f t="shared" si="1"/>
        <v>0</v>
      </c>
      <c r="X9" s="211"/>
      <c r="Y9" s="211"/>
      <c r="AA9" s="356">
        <f xml:space="preserve"> IF( ISNUMBER(H9), 0, 1 )</f>
        <v>0</v>
      </c>
      <c r="AE9" s="1388"/>
      <c r="AG9" s="1034" t="s">
        <v>23659</v>
      </c>
      <c r="AH9" s="1144" t="s">
        <v>2552</v>
      </c>
      <c r="AI9" s="1144">
        <v>3</v>
      </c>
      <c r="AJ9" s="1145" t="s">
        <v>23661</v>
      </c>
      <c r="AK9" s="1145" t="s">
        <v>23662</v>
      </c>
      <c r="AL9" s="1026" t="s">
        <v>23663</v>
      </c>
      <c r="AM9" s="1035" t="s">
        <v>23664</v>
      </c>
    </row>
    <row r="10" spans="2:44" s="1311" customFormat="1" ht="33" customHeight="1">
      <c r="B10" s="1423" t="s">
        <v>23665</v>
      </c>
      <c r="C10" s="220" t="s">
        <v>2552</v>
      </c>
      <c r="D10" s="220">
        <v>3</v>
      </c>
      <c r="E10" s="683">
        <v>1845.56</v>
      </c>
      <c r="F10" s="683">
        <v>1687.22</v>
      </c>
      <c r="G10" s="258">
        <f t="shared" si="0"/>
        <v>3532.7799999999997</v>
      </c>
      <c r="H10" s="1878">
        <v>133.804</v>
      </c>
      <c r="I10" s="1877"/>
      <c r="J10" s="1877"/>
      <c r="O10" s="231" t="s">
        <v>23666</v>
      </c>
      <c r="P10" s="3"/>
      <c r="Q10" s="686"/>
      <c r="R10" s="3"/>
      <c r="S10" s="1350"/>
      <c r="T10" s="355">
        <f>IF( SUM( V10:AD10 ) = 0, 0, $V$7 )</f>
        <v>0</v>
      </c>
      <c r="U10" s="1350"/>
      <c r="V10" s="356">
        <f t="shared" si="1"/>
        <v>0</v>
      </c>
      <c r="W10" s="356">
        <f t="shared" si="1"/>
        <v>0</v>
      </c>
      <c r="X10" s="211"/>
      <c r="Y10" s="211"/>
      <c r="AA10" s="356">
        <f xml:space="preserve"> IF( ISNUMBER(H10), 0, 1 )</f>
        <v>0</v>
      </c>
      <c r="AE10" s="1388"/>
      <c r="AG10" s="1034" t="s">
        <v>23665</v>
      </c>
      <c r="AH10" s="1144" t="s">
        <v>2552</v>
      </c>
      <c r="AI10" s="1144">
        <v>3</v>
      </c>
      <c r="AJ10" s="1145" t="s">
        <v>23667</v>
      </c>
      <c r="AK10" s="1145" t="s">
        <v>23668</v>
      </c>
      <c r="AL10" s="1026" t="s">
        <v>23669</v>
      </c>
      <c r="AM10" s="1035" t="s">
        <v>23670</v>
      </c>
    </row>
    <row r="11" spans="2:44" s="1311" customFormat="1" ht="33" customHeight="1">
      <c r="B11" s="1423" t="s">
        <v>23671</v>
      </c>
      <c r="C11" s="220" t="s">
        <v>2552</v>
      </c>
      <c r="D11" s="220">
        <v>3</v>
      </c>
      <c r="E11" s="258">
        <f>IFERROR(SUM(E8:E10), 0)</f>
        <v>2609.069</v>
      </c>
      <c r="F11" s="258">
        <f>IFERROR(SUM(F8:F10), 0)</f>
        <v>2977.529</v>
      </c>
      <c r="G11" s="258">
        <f t="shared" si="0"/>
        <v>5586.598</v>
      </c>
      <c r="H11" s="259">
        <f>IFERROR(SUM(H8:H10), 0)</f>
        <v>214.63499999999999</v>
      </c>
      <c r="I11" s="1877"/>
      <c r="J11" s="1877"/>
      <c r="O11" s="231" t="s">
        <v>23672</v>
      </c>
      <c r="P11" s="3"/>
      <c r="Q11" s="686"/>
      <c r="R11" s="3"/>
      <c r="S11" s="1350"/>
      <c r="T11" s="355"/>
      <c r="U11" s="1350"/>
      <c r="AE11" s="1388"/>
      <c r="AG11" s="1034" t="s">
        <v>23671</v>
      </c>
      <c r="AH11" s="1144" t="s">
        <v>2552</v>
      </c>
      <c r="AI11" s="1144">
        <v>3</v>
      </c>
      <c r="AJ11" s="1146" t="s">
        <v>23673</v>
      </c>
      <c r="AK11" s="1146" t="s">
        <v>23674</v>
      </c>
      <c r="AL11" s="1147" t="s">
        <v>23675</v>
      </c>
      <c r="AM11" s="1035" t="s">
        <v>23676</v>
      </c>
    </row>
    <row r="12" spans="2:44" s="1311" customFormat="1" ht="33" customHeight="1">
      <c r="B12" s="1423" t="s">
        <v>23677</v>
      </c>
      <c r="C12" s="220" t="s">
        <v>2552</v>
      </c>
      <c r="D12" s="220">
        <v>3</v>
      </c>
      <c r="E12" s="683">
        <v>1.21</v>
      </c>
      <c r="F12" s="683">
        <v>10.204000000000001</v>
      </c>
      <c r="G12" s="258">
        <f t="shared" si="0"/>
        <v>11.414000000000001</v>
      </c>
      <c r="H12" s="1878">
        <v>7.2359999999999998</v>
      </c>
      <c r="I12" s="1877"/>
      <c r="J12" s="1877"/>
      <c r="O12" s="231" t="s">
        <v>23678</v>
      </c>
      <c r="P12" s="3"/>
      <c r="Q12" s="686"/>
      <c r="R12" s="3"/>
      <c r="S12" s="1350"/>
      <c r="T12" s="355">
        <f>IF( SUM( V12:AD12 ) = 0, 0, $V$7 )</f>
        <v>0</v>
      </c>
      <c r="U12" s="1350"/>
      <c r="V12" s="356">
        <f t="shared" ref="V12:W14" si="2" xml:space="preserve"> IF( ISNUMBER(E12), 0, 1 )</f>
        <v>0</v>
      </c>
      <c r="W12" s="356">
        <f t="shared" si="2"/>
        <v>0</v>
      </c>
      <c r="X12" s="211"/>
      <c r="Y12" s="211"/>
      <c r="AA12" s="356">
        <f xml:space="preserve"> IF( ISNUMBER(H12), 0, 1 )</f>
        <v>0</v>
      </c>
      <c r="AE12" s="1388"/>
      <c r="AG12" s="1034" t="s">
        <v>23677</v>
      </c>
      <c r="AH12" s="1144" t="s">
        <v>2552</v>
      </c>
      <c r="AI12" s="1144">
        <v>3</v>
      </c>
      <c r="AJ12" s="1026" t="s">
        <v>23679</v>
      </c>
      <c r="AK12" s="1026" t="s">
        <v>23680</v>
      </c>
      <c r="AL12" s="1026" t="s">
        <v>23681</v>
      </c>
      <c r="AM12" s="1035" t="s">
        <v>23682</v>
      </c>
    </row>
    <row r="13" spans="2:44" s="1311" customFormat="1" ht="33" customHeight="1">
      <c r="B13" s="1423" t="s">
        <v>23683</v>
      </c>
      <c r="C13" s="220" t="s">
        <v>2552</v>
      </c>
      <c r="D13" s="220">
        <v>3</v>
      </c>
      <c r="E13" s="683">
        <v>15.071999999999999</v>
      </c>
      <c r="F13" s="683">
        <v>57.94</v>
      </c>
      <c r="G13" s="258">
        <f t="shared" si="0"/>
        <v>73.012</v>
      </c>
      <c r="H13" s="1878">
        <v>22.459</v>
      </c>
      <c r="I13" s="1877"/>
      <c r="J13" s="1877"/>
      <c r="O13" s="231" t="s">
        <v>23684</v>
      </c>
      <c r="P13" s="3"/>
      <c r="Q13" s="686"/>
      <c r="R13" s="3"/>
      <c r="S13" s="1350"/>
      <c r="T13" s="355">
        <f>IF( SUM( V13:AD13 ) = 0, 0, $V$7 )</f>
        <v>0</v>
      </c>
      <c r="U13" s="1350"/>
      <c r="V13" s="356">
        <f t="shared" si="2"/>
        <v>0</v>
      </c>
      <c r="W13" s="356">
        <f t="shared" si="2"/>
        <v>0</v>
      </c>
      <c r="X13" s="211"/>
      <c r="Y13" s="211"/>
      <c r="AA13" s="356">
        <f xml:space="preserve"> IF( ISNUMBER(H13), 0, 1 )</f>
        <v>0</v>
      </c>
      <c r="AE13" s="1388"/>
      <c r="AG13" s="1034" t="s">
        <v>23683</v>
      </c>
      <c r="AH13" s="1144" t="s">
        <v>2552</v>
      </c>
      <c r="AI13" s="1144">
        <v>3</v>
      </c>
      <c r="AJ13" s="1146" t="s">
        <v>23685</v>
      </c>
      <c r="AK13" s="1146" t="s">
        <v>23686</v>
      </c>
      <c r="AL13" s="1026" t="s">
        <v>23687</v>
      </c>
      <c r="AM13" s="1035" t="s">
        <v>23688</v>
      </c>
    </row>
    <row r="14" spans="2:44" ht="33" customHeight="1">
      <c r="B14" s="1423" t="s">
        <v>23689</v>
      </c>
      <c r="C14" s="220" t="s">
        <v>2552</v>
      </c>
      <c r="D14" s="220">
        <v>3</v>
      </c>
      <c r="E14" s="683">
        <v>25.498999999999999</v>
      </c>
      <c r="F14" s="683">
        <v>110.23099999999999</v>
      </c>
      <c r="G14" s="258">
        <f t="shared" si="0"/>
        <v>135.72999999999999</v>
      </c>
      <c r="H14" s="1878">
        <v>60.985999999999997</v>
      </c>
      <c r="I14" s="1877"/>
      <c r="J14" s="1877"/>
      <c r="K14" s="30"/>
      <c r="O14" s="231" t="s">
        <v>23690</v>
      </c>
      <c r="P14" s="3"/>
      <c r="Q14" s="686"/>
      <c r="R14" s="3"/>
      <c r="S14" s="1280"/>
      <c r="T14" s="355">
        <f>IF( SUM( V14:AD14 ) = 0, 0, $V$7 )</f>
        <v>0</v>
      </c>
      <c r="U14" s="1280"/>
      <c r="V14" s="356">
        <f t="shared" si="2"/>
        <v>0</v>
      </c>
      <c r="W14" s="356">
        <f t="shared" si="2"/>
        <v>0</v>
      </c>
      <c r="X14" s="211"/>
      <c r="Y14" s="211"/>
      <c r="AA14" s="356">
        <f xml:space="preserve"> IF( ISNUMBER(H14), 0, 1 )</f>
        <v>0</v>
      </c>
      <c r="AE14" s="186"/>
      <c r="AG14" s="1034" t="s">
        <v>23689</v>
      </c>
      <c r="AH14" s="1144" t="s">
        <v>2552</v>
      </c>
      <c r="AI14" s="1144">
        <v>3</v>
      </c>
      <c r="AJ14" s="1026" t="s">
        <v>23691</v>
      </c>
      <c r="AK14" s="1026" t="s">
        <v>23692</v>
      </c>
      <c r="AL14" s="1026" t="s">
        <v>23693</v>
      </c>
      <c r="AM14" s="1035" t="s">
        <v>23694</v>
      </c>
    </row>
    <row r="15" spans="2:44" ht="33" customHeight="1">
      <c r="B15" s="1423" t="s">
        <v>23695</v>
      </c>
      <c r="C15" s="220" t="s">
        <v>2552</v>
      </c>
      <c r="D15" s="220">
        <v>3</v>
      </c>
      <c r="E15" s="258">
        <f>IFERROR(SUM(E12:E14), 0)</f>
        <v>41.780999999999999</v>
      </c>
      <c r="F15" s="258">
        <f>IFERROR(SUM(F12:F14), 0)</f>
        <v>178.375</v>
      </c>
      <c r="G15" s="258">
        <f t="shared" si="0"/>
        <v>220.15600000000001</v>
      </c>
      <c r="H15" s="259">
        <f>IFERROR(SUM(H12:H14), 0)</f>
        <v>90.680999999999997</v>
      </c>
      <c r="I15" s="1877"/>
      <c r="J15" s="1877"/>
      <c r="K15" s="30"/>
      <c r="O15" s="231" t="s">
        <v>23696</v>
      </c>
      <c r="P15" s="3"/>
      <c r="Q15" s="686"/>
      <c r="R15" s="3"/>
      <c r="S15" s="1280"/>
      <c r="T15" s="355"/>
      <c r="U15" s="1280"/>
      <c r="AA15" s="211"/>
      <c r="AE15" s="186"/>
      <c r="AG15" s="1034" t="s">
        <v>23695</v>
      </c>
      <c r="AH15" s="1144" t="s">
        <v>2552</v>
      </c>
      <c r="AI15" s="1144">
        <v>3</v>
      </c>
      <c r="AJ15" s="1146" t="s">
        <v>23697</v>
      </c>
      <c r="AK15" s="1146" t="s">
        <v>23698</v>
      </c>
      <c r="AL15" s="1026" t="s">
        <v>23699</v>
      </c>
      <c r="AM15" s="1035" t="s">
        <v>23700</v>
      </c>
    </row>
    <row r="16" spans="2:44" ht="33" customHeight="1" thickBot="1">
      <c r="B16" s="1431" t="s">
        <v>23701</v>
      </c>
      <c r="C16" s="227" t="s">
        <v>2552</v>
      </c>
      <c r="D16" s="227">
        <v>3</v>
      </c>
      <c r="E16" s="260">
        <f>IFERROR(E11 + E15, 0)</f>
        <v>2650.85</v>
      </c>
      <c r="F16" s="260">
        <f>IFERROR(F11 + F15, 0)</f>
        <v>3155.904</v>
      </c>
      <c r="G16" s="260">
        <f t="shared" si="0"/>
        <v>5806.7539999999999</v>
      </c>
      <c r="H16" s="261">
        <f>IFERROR(H11 + H15, 0)</f>
        <v>305.31599999999997</v>
      </c>
      <c r="I16" s="1877"/>
      <c r="J16" s="1877"/>
      <c r="K16" s="30"/>
      <c r="O16" s="232" t="s">
        <v>23702</v>
      </c>
      <c r="P16" s="3"/>
      <c r="Q16" s="687"/>
      <c r="R16" s="3"/>
      <c r="S16" s="1280"/>
      <c r="T16" s="355"/>
      <c r="U16" s="1280"/>
      <c r="AA16" s="211"/>
      <c r="AE16" s="186"/>
      <c r="AG16" s="1037" t="s">
        <v>23701</v>
      </c>
      <c r="AH16" s="1150" t="s">
        <v>2552</v>
      </c>
      <c r="AI16" s="1150">
        <v>3</v>
      </c>
      <c r="AJ16" s="1151" t="s">
        <v>23703</v>
      </c>
      <c r="AK16" s="1151" t="s">
        <v>23704</v>
      </c>
      <c r="AL16" s="1151" t="s">
        <v>23705</v>
      </c>
      <c r="AM16" s="1152" t="s">
        <v>23706</v>
      </c>
    </row>
    <row r="17" spans="2:44" s="1284" customFormat="1" ht="15" customHeight="1" thickBot="1">
      <c r="B17" s="1864"/>
      <c r="C17" s="1864"/>
      <c r="D17" s="1864"/>
      <c r="E17" s="1865"/>
      <c r="F17" s="1865"/>
      <c r="G17" s="1865"/>
      <c r="H17" s="1865"/>
      <c r="I17" s="1865"/>
      <c r="J17" s="1865"/>
      <c r="K17" s="73"/>
      <c r="L17" s="42"/>
      <c r="M17" s="42"/>
      <c r="N17" s="42"/>
      <c r="O17" s="927"/>
      <c r="P17" s="3"/>
      <c r="Q17" s="3"/>
      <c r="R17" s="3"/>
      <c r="S17" s="1879"/>
      <c r="T17" s="355"/>
      <c r="U17" s="1879"/>
      <c r="AA17" s="211"/>
      <c r="AE17" s="1880"/>
    </row>
    <row r="18" spans="2:44" s="1284" customFormat="1" ht="21" customHeight="1">
      <c r="B18" s="2058" t="s">
        <v>800</v>
      </c>
      <c r="C18" s="2059" t="s">
        <v>801</v>
      </c>
      <c r="D18" s="2059" t="s">
        <v>20918</v>
      </c>
      <c r="E18" s="2059" t="s">
        <v>2930</v>
      </c>
      <c r="F18" s="2059"/>
      <c r="G18" s="2059"/>
      <c r="H18" s="2059" t="s">
        <v>2931</v>
      </c>
      <c r="I18" s="2059"/>
      <c r="J18" s="2064"/>
      <c r="K18" s="73"/>
      <c r="L18" s="927"/>
      <c r="M18" s="927"/>
      <c r="N18" s="927"/>
      <c r="O18" s="927"/>
      <c r="S18" s="1879"/>
      <c r="T18" s="355"/>
      <c r="U18" s="1879"/>
      <c r="AA18" s="211"/>
      <c r="AE18" s="1880"/>
      <c r="AG18" s="2058" t="s">
        <v>800</v>
      </c>
      <c r="AH18" s="2059" t="s">
        <v>801</v>
      </c>
      <c r="AI18" s="2059" t="s">
        <v>20918</v>
      </c>
      <c r="AJ18" s="2059" t="s">
        <v>2930</v>
      </c>
      <c r="AK18" s="2059"/>
      <c r="AL18" s="2059"/>
      <c r="AM18" s="2059" t="s">
        <v>2931</v>
      </c>
      <c r="AN18" s="2059"/>
      <c r="AO18" s="2064"/>
    </row>
    <row r="19" spans="2:44" s="1284" customFormat="1" ht="21" customHeight="1" thickBot="1">
      <c r="B19" s="2060"/>
      <c r="C19" s="2061"/>
      <c r="D19" s="2061"/>
      <c r="E19" s="1421" t="s">
        <v>2744</v>
      </c>
      <c r="F19" s="1421" t="s">
        <v>2752</v>
      </c>
      <c r="G19" s="1421" t="s">
        <v>1016</v>
      </c>
      <c r="H19" s="1421" t="s">
        <v>2744</v>
      </c>
      <c r="I19" s="1421" t="s">
        <v>2752</v>
      </c>
      <c r="J19" s="1414" t="s">
        <v>1016</v>
      </c>
      <c r="K19" s="73"/>
      <c r="L19" s="927"/>
      <c r="M19" s="927"/>
      <c r="N19" s="927"/>
      <c r="O19" s="927"/>
      <c r="S19" s="1879"/>
      <c r="T19" s="355"/>
      <c r="U19" s="1879"/>
      <c r="AA19" s="211"/>
      <c r="AE19" s="1880"/>
      <c r="AG19" s="2060"/>
      <c r="AH19" s="2061"/>
      <c r="AI19" s="2061"/>
      <c r="AJ19" s="1421" t="s">
        <v>2744</v>
      </c>
      <c r="AK19" s="1421" t="s">
        <v>2752</v>
      </c>
      <c r="AL19" s="1421" t="s">
        <v>1016</v>
      </c>
      <c r="AM19" s="1421" t="s">
        <v>2744</v>
      </c>
      <c r="AN19" s="1421" t="s">
        <v>2752</v>
      </c>
      <c r="AO19" s="1414" t="s">
        <v>1016</v>
      </c>
    </row>
    <row r="20" spans="2:44" s="1284" customFormat="1" ht="15" customHeight="1" thickBot="1">
      <c r="B20" s="416"/>
      <c r="C20" s="376"/>
      <c r="D20" s="376"/>
      <c r="E20" s="376"/>
      <c r="F20" s="376"/>
      <c r="G20" s="376"/>
      <c r="H20" s="376"/>
      <c r="I20" s="376"/>
      <c r="J20" s="376"/>
      <c r="K20" s="73"/>
      <c r="L20" s="927"/>
      <c r="M20" s="927"/>
      <c r="N20" s="927"/>
      <c r="O20" s="927"/>
      <c r="S20" s="1879"/>
      <c r="T20" s="355"/>
      <c r="U20" s="1879"/>
      <c r="AA20" s="211"/>
      <c r="AE20" s="1880"/>
    </row>
    <row r="21" spans="2:44" s="1284" customFormat="1" ht="21.75" customHeight="1" thickBot="1">
      <c r="B21" s="223" t="s">
        <v>23707</v>
      </c>
      <c r="C21" s="376"/>
      <c r="D21" s="376"/>
      <c r="E21" s="376"/>
      <c r="F21" s="376"/>
      <c r="G21" s="376"/>
      <c r="H21" s="376"/>
      <c r="I21" s="376"/>
      <c r="J21" s="376"/>
      <c r="K21" s="73"/>
      <c r="L21" s="927"/>
      <c r="M21" s="927"/>
      <c r="N21" s="927"/>
      <c r="O21" s="927"/>
      <c r="S21" s="1879"/>
      <c r="T21" s="355"/>
      <c r="U21" s="1879"/>
      <c r="AA21" s="211"/>
      <c r="AE21" s="1880"/>
      <c r="AG21" s="1449" t="s">
        <v>23707</v>
      </c>
      <c r="AH21" s="376"/>
      <c r="AI21" s="376"/>
    </row>
    <row r="22" spans="2:44" s="1284" customFormat="1" ht="33" customHeight="1">
      <c r="B22" s="237" t="s">
        <v>23708</v>
      </c>
      <c r="C22" s="224" t="s">
        <v>2552</v>
      </c>
      <c r="D22" s="224">
        <v>3</v>
      </c>
      <c r="E22" s="1875">
        <v>1872.741</v>
      </c>
      <c r="F22" s="1875">
        <v>1713.66</v>
      </c>
      <c r="G22" s="529">
        <f>IFERROR(E22 + F22, 0)</f>
        <v>3586.4009999999998</v>
      </c>
      <c r="H22" s="1875">
        <v>2581.8879999999999</v>
      </c>
      <c r="I22" s="1875">
        <v>2951.0889999999999</v>
      </c>
      <c r="J22" s="390">
        <f>IFERROR(H22 + I22, 0)</f>
        <v>5532.9769999999999</v>
      </c>
      <c r="K22" s="1866"/>
      <c r="L22" s="43"/>
      <c r="M22" s="43"/>
      <c r="N22" s="43"/>
      <c r="O22" s="230" t="s">
        <v>23709</v>
      </c>
      <c r="Q22" s="1282"/>
      <c r="S22" s="1879"/>
      <c r="T22" s="355">
        <f t="shared" ref="T22:T27" si="3">IF( SUM( V22:AD22 ) = 0, 0, $V$7 )</f>
        <v>0</v>
      </c>
      <c r="U22" s="1879"/>
      <c r="V22" s="356">
        <f xml:space="preserve"> IF( ISNUMBER(E22), 0, 1 )</f>
        <v>0</v>
      </c>
      <c r="W22" s="356">
        <f xml:space="preserve"> IF( ISNUMBER(F22), 0, 1 )</f>
        <v>0</v>
      </c>
      <c r="X22" s="211"/>
      <c r="Y22" s="211"/>
      <c r="AA22" s="356">
        <f xml:space="preserve"> IF( ISNUMBER(H22), 0, 1 )</f>
        <v>0</v>
      </c>
      <c r="AB22" s="356">
        <f xml:space="preserve"> IF( ISNUMBER(I22), 0, 1 )</f>
        <v>0</v>
      </c>
      <c r="AE22" s="1880"/>
      <c r="AG22" s="1029" t="s">
        <v>23708</v>
      </c>
      <c r="AH22" s="1011" t="s">
        <v>2552</v>
      </c>
      <c r="AI22" s="1030">
        <v>3</v>
      </c>
      <c r="AJ22" s="1031" t="s">
        <v>23710</v>
      </c>
      <c r="AK22" s="1032" t="s">
        <v>23711</v>
      </c>
      <c r="AL22" s="1140" t="s">
        <v>23712</v>
      </c>
      <c r="AM22" s="1031" t="s">
        <v>23713</v>
      </c>
      <c r="AN22" s="1031" t="s">
        <v>23714</v>
      </c>
      <c r="AO22" s="1033" t="s">
        <v>23715</v>
      </c>
    </row>
    <row r="23" spans="2:44" s="1284" customFormat="1" ht="33" customHeight="1">
      <c r="B23" s="1423" t="s">
        <v>23716</v>
      </c>
      <c r="C23" s="220" t="s">
        <v>2552</v>
      </c>
      <c r="D23" s="220">
        <v>3</v>
      </c>
      <c r="E23" s="1881"/>
      <c r="F23" s="1881"/>
      <c r="G23" s="683">
        <v>135.87100000000001</v>
      </c>
      <c r="H23" s="1881"/>
      <c r="I23" s="1882"/>
      <c r="J23" s="1878">
        <v>212.56700000000001</v>
      </c>
      <c r="K23" s="1866"/>
      <c r="L23" s="43"/>
      <c r="M23" s="43"/>
      <c r="N23" s="43"/>
      <c r="O23" s="231" t="s">
        <v>23717</v>
      </c>
      <c r="Q23" s="1285"/>
      <c r="S23" s="1879"/>
      <c r="T23" s="355">
        <f t="shared" si="3"/>
        <v>0</v>
      </c>
      <c r="U23" s="1879"/>
      <c r="W23" s="211"/>
      <c r="X23" s="356">
        <f xml:space="preserve"> IF( ISNUMBER(G23), 0, 1 )</f>
        <v>0</v>
      </c>
      <c r="Y23" s="211"/>
      <c r="AB23" s="211"/>
      <c r="AC23" s="356">
        <f xml:space="preserve"> IF( ISNUMBER(J23), 0, 1 )</f>
        <v>0</v>
      </c>
      <c r="AE23" s="1880"/>
      <c r="AG23" s="1034" t="s">
        <v>23716</v>
      </c>
      <c r="AH23" s="1144" t="s">
        <v>2552</v>
      </c>
      <c r="AI23" s="1024">
        <v>3</v>
      </c>
      <c r="AJ23" s="1027"/>
      <c r="AK23" s="1027"/>
      <c r="AL23" s="1141" t="s">
        <v>23718</v>
      </c>
      <c r="AM23" s="1027"/>
      <c r="AN23" s="1028"/>
      <c r="AO23" s="1142" t="s">
        <v>23719</v>
      </c>
    </row>
    <row r="24" spans="2:44" s="1284" customFormat="1" ht="33" customHeight="1">
      <c r="B24" s="1423" t="s">
        <v>23720</v>
      </c>
      <c r="C24" s="220" t="s">
        <v>2552</v>
      </c>
      <c r="D24" s="220">
        <v>3</v>
      </c>
      <c r="E24" s="1881"/>
      <c r="F24" s="1881"/>
      <c r="G24" s="258">
        <f>IFERROR(G22 + G23, 0)</f>
        <v>3722.2719999999999</v>
      </c>
      <c r="H24" s="1881"/>
      <c r="I24" s="1882"/>
      <c r="J24" s="1005">
        <f>IFERROR(J22 + J23, 0)</f>
        <v>5745.5439999999999</v>
      </c>
      <c r="K24" s="1866"/>
      <c r="L24" s="43"/>
      <c r="M24" s="43"/>
      <c r="N24" s="43"/>
      <c r="O24" s="231" t="s">
        <v>23721</v>
      </c>
      <c r="Q24" s="1285"/>
      <c r="S24" s="1879"/>
      <c r="T24" s="355">
        <f t="shared" si="3"/>
        <v>0</v>
      </c>
      <c r="U24" s="1879"/>
      <c r="X24" s="211"/>
      <c r="Y24" s="211"/>
      <c r="AC24" s="211"/>
      <c r="AE24" s="1880"/>
      <c r="AG24" s="1034" t="s">
        <v>23720</v>
      </c>
      <c r="AH24" s="1144" t="s">
        <v>2552</v>
      </c>
      <c r="AI24" s="1024">
        <v>3</v>
      </c>
      <c r="AJ24" s="1027"/>
      <c r="AK24" s="1027"/>
      <c r="AL24" s="1141" t="s">
        <v>23722</v>
      </c>
      <c r="AM24" s="1027"/>
      <c r="AN24" s="1028"/>
      <c r="AO24" s="1142" t="s">
        <v>23723</v>
      </c>
    </row>
    <row r="25" spans="2:44" s="1284" customFormat="1" ht="33" customHeight="1">
      <c r="B25" s="1423" t="s">
        <v>23724</v>
      </c>
      <c r="C25" s="220" t="s">
        <v>2552</v>
      </c>
      <c r="D25" s="220">
        <v>3</v>
      </c>
      <c r="E25" s="683">
        <v>26.702000000000002</v>
      </c>
      <c r="F25" s="683">
        <v>120.462</v>
      </c>
      <c r="G25" s="258">
        <f>IFERROR(E25 + F25, 0)</f>
        <v>147.16400000000002</v>
      </c>
      <c r="H25" s="683">
        <v>40.56</v>
      </c>
      <c r="I25" s="683">
        <v>168.31800000000001</v>
      </c>
      <c r="J25" s="259">
        <f>IFERROR(H25+I25,0)</f>
        <v>208.87800000000001</v>
      </c>
      <c r="K25" s="1866"/>
      <c r="L25" s="43"/>
      <c r="M25" s="43"/>
      <c r="N25" s="43"/>
      <c r="O25" s="231" t="s">
        <v>23725</v>
      </c>
      <c r="Q25" s="1285"/>
      <c r="S25" s="1879"/>
      <c r="T25" s="355">
        <f t="shared" si="3"/>
        <v>0</v>
      </c>
      <c r="U25" s="1879"/>
      <c r="V25" s="356">
        <f xml:space="preserve"> IF( ISNUMBER(E25), 0, 1 )</f>
        <v>0</v>
      </c>
      <c r="W25" s="356">
        <f xml:space="preserve"> IF( ISNUMBER(F25), 0, 1 )</f>
        <v>0</v>
      </c>
      <c r="X25" s="211"/>
      <c r="Y25" s="211"/>
      <c r="AA25" s="356">
        <f xml:space="preserve"> IF( ISNUMBER(H25), 0, 1 )</f>
        <v>0</v>
      </c>
      <c r="AB25" s="356">
        <f xml:space="preserve"> IF( ISNUMBER(I25), 0, 1 )</f>
        <v>0</v>
      </c>
      <c r="AE25" s="1880"/>
      <c r="AG25" s="1034" t="s">
        <v>23724</v>
      </c>
      <c r="AH25" s="1144" t="s">
        <v>2552</v>
      </c>
      <c r="AI25" s="1024">
        <v>3</v>
      </c>
      <c r="AJ25" s="1025" t="s">
        <v>23726</v>
      </c>
      <c r="AK25" s="1025" t="s">
        <v>23727</v>
      </c>
      <c r="AL25" s="1141" t="s">
        <v>23728</v>
      </c>
      <c r="AM25" s="1025" t="s">
        <v>23729</v>
      </c>
      <c r="AN25" s="1025" t="s">
        <v>23730</v>
      </c>
      <c r="AO25" s="1036" t="s">
        <v>23731</v>
      </c>
    </row>
    <row r="26" spans="2:44" s="1284" customFormat="1" ht="33" customHeight="1">
      <c r="B26" s="1423" t="s">
        <v>23732</v>
      </c>
      <c r="C26" s="220" t="s">
        <v>2552</v>
      </c>
      <c r="D26" s="220">
        <v>3</v>
      </c>
      <c r="E26" s="1881"/>
      <c r="F26" s="1881"/>
      <c r="G26" s="683">
        <v>68.203999999999994</v>
      </c>
      <c r="H26" s="1881"/>
      <c r="I26" s="1882"/>
      <c r="J26" s="1878">
        <v>83.311000000000007</v>
      </c>
      <c r="K26" s="1866"/>
      <c r="L26" s="43"/>
      <c r="M26" s="43"/>
      <c r="N26" s="43"/>
      <c r="O26" s="231" t="s">
        <v>23733</v>
      </c>
      <c r="Q26" s="1285"/>
      <c r="S26" s="1879"/>
      <c r="T26" s="355">
        <f t="shared" si="3"/>
        <v>0</v>
      </c>
      <c r="U26" s="1879"/>
      <c r="V26" s="211"/>
      <c r="W26" s="211"/>
      <c r="X26" s="356">
        <f xml:space="preserve"> IF( ISNUMBER(G26), 0, 1 )</f>
        <v>0</v>
      </c>
      <c r="Y26" s="211"/>
      <c r="AA26" s="211"/>
      <c r="AB26" s="211"/>
      <c r="AC26" s="356">
        <f xml:space="preserve"> IF( ISNUMBER(J26), 0, 1 )</f>
        <v>0</v>
      </c>
      <c r="AE26" s="1880"/>
      <c r="AG26" s="1034" t="s">
        <v>23732</v>
      </c>
      <c r="AH26" s="1144" t="s">
        <v>2552</v>
      </c>
      <c r="AI26" s="1024">
        <v>3</v>
      </c>
      <c r="AJ26" s="1027"/>
      <c r="AK26" s="1027"/>
      <c r="AL26" s="1141" t="s">
        <v>23734</v>
      </c>
      <c r="AM26" s="1027"/>
      <c r="AN26" s="1028"/>
      <c r="AO26" s="1142" t="s">
        <v>23735</v>
      </c>
    </row>
    <row r="27" spans="2:44" s="1284" customFormat="1" ht="33" customHeight="1">
      <c r="B27" s="1423" t="s">
        <v>23736</v>
      </c>
      <c r="C27" s="220" t="s">
        <v>2552</v>
      </c>
      <c r="D27" s="220">
        <v>3</v>
      </c>
      <c r="E27" s="1881"/>
      <c r="F27" s="1881"/>
      <c r="G27" s="258">
        <f>IFERROR(G25 + G26, 0)</f>
        <v>215.36799999999999</v>
      </c>
      <c r="H27" s="1881"/>
      <c r="I27" s="1882"/>
      <c r="J27" s="1005">
        <f>IFERROR(J25 + J26, 0)</f>
        <v>292.18900000000002</v>
      </c>
      <c r="K27" s="1866"/>
      <c r="L27" s="43"/>
      <c r="M27" s="43"/>
      <c r="N27" s="43"/>
      <c r="O27" s="231" t="s">
        <v>23737</v>
      </c>
      <c r="Q27" s="1285"/>
      <c r="S27" s="1879"/>
      <c r="T27" s="355">
        <f t="shared" si="3"/>
        <v>0</v>
      </c>
      <c r="U27" s="1879"/>
      <c r="V27" s="211"/>
      <c r="W27" s="211"/>
      <c r="X27" s="211"/>
      <c r="Y27" s="211"/>
      <c r="AA27" s="211"/>
      <c r="AB27" s="211"/>
      <c r="AC27" s="211"/>
      <c r="AE27" s="1880"/>
      <c r="AG27" s="1034" t="s">
        <v>23736</v>
      </c>
      <c r="AH27" s="1144" t="s">
        <v>2552</v>
      </c>
      <c r="AI27" s="1024">
        <v>3</v>
      </c>
      <c r="AJ27" s="1027"/>
      <c r="AK27" s="1027"/>
      <c r="AL27" s="1141" t="s">
        <v>23738</v>
      </c>
      <c r="AM27" s="1027"/>
      <c r="AN27" s="1028"/>
      <c r="AO27" s="1142" t="s">
        <v>23739</v>
      </c>
    </row>
    <row r="28" spans="2:44" s="1284" customFormat="1" ht="33" customHeight="1" thickBot="1">
      <c r="B28" s="1431" t="s">
        <v>23740</v>
      </c>
      <c r="C28" s="227" t="s">
        <v>2552</v>
      </c>
      <c r="D28" s="227">
        <v>3</v>
      </c>
      <c r="E28" s="1883"/>
      <c r="F28" s="1883"/>
      <c r="G28" s="260">
        <f>IFERROR(G27 + G24, 0)</f>
        <v>3937.64</v>
      </c>
      <c r="H28" s="1883"/>
      <c r="I28" s="1884"/>
      <c r="J28" s="261">
        <f>IFERROR(J27 + J24, 0)</f>
        <v>6037.7330000000002</v>
      </c>
      <c r="K28" s="1866"/>
      <c r="L28" s="43"/>
      <c r="M28" s="43"/>
      <c r="N28" s="43"/>
      <c r="O28" s="232" t="s">
        <v>23741</v>
      </c>
      <c r="Q28" s="1283"/>
      <c r="S28" s="1879"/>
      <c r="T28" s="355"/>
      <c r="U28" s="1879"/>
      <c r="V28" s="211"/>
      <c r="W28" s="211"/>
      <c r="AA28" s="211"/>
      <c r="AB28" s="211"/>
      <c r="AE28" s="1880"/>
      <c r="AG28" s="1037" t="s">
        <v>23740</v>
      </c>
      <c r="AH28" s="1150" t="s">
        <v>2552</v>
      </c>
      <c r="AI28" s="1038">
        <v>3</v>
      </c>
      <c r="AJ28" s="1039"/>
      <c r="AK28" s="1039"/>
      <c r="AL28" s="1211" t="s">
        <v>23742</v>
      </c>
      <c r="AM28" s="1039"/>
      <c r="AN28" s="1040"/>
      <c r="AO28" s="1143" t="s">
        <v>23743</v>
      </c>
    </row>
    <row r="29" spans="2:44" s="45" customFormat="1" ht="15" customHeight="1" thickBot="1">
      <c r="B29" s="1869"/>
      <c r="C29" s="42"/>
      <c r="D29" s="42"/>
      <c r="E29" s="1865"/>
      <c r="F29" s="1865"/>
      <c r="G29" s="1865"/>
      <c r="H29" s="1865"/>
      <c r="I29" s="1865"/>
      <c r="J29" s="1865"/>
      <c r="K29" s="42"/>
      <c r="L29" s="43"/>
      <c r="M29" s="43"/>
      <c r="N29" s="43"/>
      <c r="O29" s="43"/>
      <c r="S29" s="1281"/>
      <c r="T29" s="355"/>
      <c r="U29" s="1281"/>
      <c r="V29" s="211"/>
      <c r="W29" s="211"/>
      <c r="AA29" s="211"/>
      <c r="AB29" s="211"/>
      <c r="AE29" s="188"/>
    </row>
    <row r="30" spans="2:44" s="45" customFormat="1" ht="18.75" customHeight="1">
      <c r="B30" s="2058" t="s">
        <v>800</v>
      </c>
      <c r="C30" s="2059" t="s">
        <v>801</v>
      </c>
      <c r="D30" s="2059" t="s">
        <v>20918</v>
      </c>
      <c r="E30" s="2059" t="s">
        <v>2930</v>
      </c>
      <c r="F30" s="2059"/>
      <c r="G30" s="2059"/>
      <c r="H30" s="2059"/>
      <c r="I30" s="2059"/>
      <c r="J30" s="2059"/>
      <c r="K30" s="2059"/>
      <c r="L30" s="2059"/>
      <c r="M30" s="2064"/>
      <c r="N30" s="43"/>
      <c r="O30" s="43"/>
      <c r="S30" s="1281"/>
      <c r="T30" s="355"/>
      <c r="U30" s="1281"/>
      <c r="V30" s="211"/>
      <c r="W30" s="211"/>
      <c r="AA30" s="211"/>
      <c r="AB30" s="211"/>
      <c r="AE30" s="188"/>
      <c r="AG30" s="2058" t="s">
        <v>800</v>
      </c>
      <c r="AH30" s="2059" t="s">
        <v>801</v>
      </c>
      <c r="AI30" s="2059" t="s">
        <v>20918</v>
      </c>
      <c r="AJ30" s="2059" t="s">
        <v>2930</v>
      </c>
      <c r="AK30" s="2059"/>
      <c r="AL30" s="2059"/>
      <c r="AM30" s="2059"/>
      <c r="AN30" s="2059"/>
      <c r="AO30" s="2059"/>
      <c r="AP30" s="2059"/>
      <c r="AQ30" s="2059"/>
      <c r="AR30" s="2064"/>
    </row>
    <row r="31" spans="2:44" s="45" customFormat="1" ht="18.75" customHeight="1">
      <c r="B31" s="2124"/>
      <c r="C31" s="2122"/>
      <c r="D31" s="2122"/>
      <c r="E31" s="2122" t="s">
        <v>2744</v>
      </c>
      <c r="F31" s="2122"/>
      <c r="G31" s="2122"/>
      <c r="H31" s="2122"/>
      <c r="I31" s="2122" t="s">
        <v>2752</v>
      </c>
      <c r="J31" s="2122"/>
      <c r="K31" s="2122"/>
      <c r="L31" s="2122"/>
      <c r="M31" s="2123" t="s">
        <v>1016</v>
      </c>
      <c r="N31" s="43"/>
      <c r="O31" s="43"/>
      <c r="S31" s="1281"/>
      <c r="T31" s="355"/>
      <c r="U31" s="1281"/>
      <c r="V31" s="211"/>
      <c r="W31" s="211"/>
      <c r="AA31" s="211"/>
      <c r="AB31" s="211"/>
      <c r="AE31" s="188"/>
      <c r="AG31" s="2124"/>
      <c r="AH31" s="2122"/>
      <c r="AI31" s="2122"/>
      <c r="AJ31" s="2122" t="s">
        <v>2744</v>
      </c>
      <c r="AK31" s="2122"/>
      <c r="AL31" s="2122"/>
      <c r="AM31" s="2122"/>
      <c r="AN31" s="2122" t="s">
        <v>2752</v>
      </c>
      <c r="AO31" s="2122"/>
      <c r="AP31" s="2122"/>
      <c r="AQ31" s="2122"/>
      <c r="AR31" s="2123" t="s">
        <v>1016</v>
      </c>
    </row>
    <row r="32" spans="2:44" s="45" customFormat="1" ht="18.75" customHeight="1" thickBot="1">
      <c r="B32" s="2060"/>
      <c r="C32" s="2061"/>
      <c r="D32" s="2061"/>
      <c r="E32" s="1421" t="s">
        <v>23744</v>
      </c>
      <c r="F32" s="1421" t="s">
        <v>23745</v>
      </c>
      <c r="G32" s="1421" t="s">
        <v>23746</v>
      </c>
      <c r="H32" s="1421" t="s">
        <v>1016</v>
      </c>
      <c r="I32" s="1421" t="s">
        <v>23744</v>
      </c>
      <c r="J32" s="1421" t="s">
        <v>23745</v>
      </c>
      <c r="K32" s="1421" t="s">
        <v>23746</v>
      </c>
      <c r="L32" s="1421" t="s">
        <v>1016</v>
      </c>
      <c r="M32" s="2065"/>
      <c r="N32" s="43"/>
      <c r="O32" s="3"/>
      <c r="S32" s="1281"/>
      <c r="T32" s="355"/>
      <c r="U32" s="1281"/>
      <c r="V32" s="211"/>
      <c r="W32" s="211"/>
      <c r="AA32" s="211"/>
      <c r="AB32" s="211"/>
      <c r="AE32" s="188"/>
      <c r="AG32" s="2060"/>
      <c r="AH32" s="2061"/>
      <c r="AI32" s="2061"/>
      <c r="AJ32" s="1421" t="s">
        <v>23744</v>
      </c>
      <c r="AK32" s="1421" t="s">
        <v>23745</v>
      </c>
      <c r="AL32" s="1421" t="s">
        <v>23746</v>
      </c>
      <c r="AM32" s="1421" t="s">
        <v>1016</v>
      </c>
      <c r="AN32" s="1421" t="s">
        <v>23744</v>
      </c>
      <c r="AO32" s="1421" t="s">
        <v>23745</v>
      </c>
      <c r="AP32" s="1421" t="s">
        <v>23746</v>
      </c>
      <c r="AQ32" s="1421" t="s">
        <v>1016</v>
      </c>
      <c r="AR32" s="2065"/>
    </row>
    <row r="33" spans="2:44" s="45" customFormat="1" ht="15" customHeight="1" thickBot="1">
      <c r="B33" s="416"/>
      <c r="C33" s="376"/>
      <c r="D33" s="376"/>
      <c r="E33" s="376"/>
      <c r="F33" s="376"/>
      <c r="G33" s="376"/>
      <c r="H33" s="376"/>
      <c r="I33" s="376"/>
      <c r="J33" s="376"/>
      <c r="K33" s="376"/>
      <c r="L33" s="376"/>
      <c r="M33" s="376"/>
      <c r="N33" s="43"/>
      <c r="O33" s="3"/>
      <c r="S33" s="1281"/>
      <c r="T33" s="355"/>
      <c r="U33" s="1281"/>
      <c r="V33" s="211"/>
      <c r="W33" s="211"/>
      <c r="AA33" s="211"/>
      <c r="AB33" s="211"/>
      <c r="AE33" s="188"/>
    </row>
    <row r="34" spans="2:44" s="45" customFormat="1" ht="20.25" customHeight="1" thickBot="1">
      <c r="B34" s="223" t="s">
        <v>23747</v>
      </c>
      <c r="C34" s="376"/>
      <c r="D34" s="376"/>
      <c r="E34" s="376"/>
      <c r="F34" s="376"/>
      <c r="G34" s="376"/>
      <c r="H34" s="376"/>
      <c r="I34" s="376"/>
      <c r="J34" s="376"/>
      <c r="K34" s="376"/>
      <c r="L34" s="376"/>
      <c r="M34" s="376"/>
      <c r="N34" s="43"/>
      <c r="O34" s="3"/>
      <c r="S34" s="1281"/>
      <c r="T34" s="355"/>
      <c r="U34" s="1281"/>
      <c r="V34" s="211"/>
      <c r="W34" s="211"/>
      <c r="AA34" s="211"/>
      <c r="AB34" s="211"/>
      <c r="AE34" s="188"/>
      <c r="AG34" s="223" t="s">
        <v>23747</v>
      </c>
      <c r="AH34" s="376"/>
      <c r="AI34" s="376"/>
    </row>
    <row r="35" spans="2:44" ht="33" customHeight="1" thickBot="1">
      <c r="B35" s="237" t="s">
        <v>23748</v>
      </c>
      <c r="C35" s="224" t="s">
        <v>2552</v>
      </c>
      <c r="D35" s="224">
        <v>3</v>
      </c>
      <c r="E35" s="1875">
        <v>0</v>
      </c>
      <c r="F35" s="1875">
        <v>0</v>
      </c>
      <c r="G35" s="1875">
        <v>0</v>
      </c>
      <c r="H35" s="529">
        <f>IFERROR(E35 + F35 + G35, 0)</f>
        <v>0</v>
      </c>
      <c r="I35" s="1875">
        <v>0</v>
      </c>
      <c r="J35" s="1875">
        <v>0</v>
      </c>
      <c r="K35" s="1875">
        <v>25.695</v>
      </c>
      <c r="L35" s="529">
        <f>IFERROR(I35 + J35 + K35, 0)</f>
        <v>25.695</v>
      </c>
      <c r="M35" s="390">
        <f t="shared" ref="M35:M43" si="4">IFERROR(H35 + L35, 0)</f>
        <v>25.695</v>
      </c>
      <c r="N35" s="3"/>
      <c r="O35" s="230" t="s">
        <v>23749</v>
      </c>
      <c r="Q35" s="1885"/>
      <c r="S35" s="1280"/>
      <c r="T35" s="355">
        <f t="shared" ref="T35:T41" si="5">IF( SUM( V35:AD35 ) = 0, 0, $V$7 )</f>
        <v>0</v>
      </c>
      <c r="U35" s="1280"/>
      <c r="V35" s="356">
        <f t="shared" ref="V35:X37" si="6" xml:space="preserve"> IF( ISNUMBER(E35), 0, 1 )</f>
        <v>0</v>
      </c>
      <c r="W35" s="356">
        <f t="shared" si="6"/>
        <v>0</v>
      </c>
      <c r="X35" s="356">
        <f t="shared" si="6"/>
        <v>0</v>
      </c>
      <c r="Y35" s="211"/>
      <c r="AA35" s="356">
        <f t="shared" ref="AA35:AC37" si="7" xml:space="preserve"> IF( ISNUMBER(I35), 0, 1 )</f>
        <v>0</v>
      </c>
      <c r="AB35" s="356">
        <f t="shared" si="7"/>
        <v>0</v>
      </c>
      <c r="AC35" s="356">
        <f t="shared" si="7"/>
        <v>0</v>
      </c>
      <c r="AE35" s="186"/>
      <c r="AG35" s="237" t="s">
        <v>23748</v>
      </c>
      <c r="AH35" s="224" t="s">
        <v>2552</v>
      </c>
      <c r="AI35" s="224">
        <v>3</v>
      </c>
      <c r="AJ35" s="272" t="s">
        <v>23750</v>
      </c>
      <c r="AK35" s="272" t="s">
        <v>23751</v>
      </c>
      <c r="AL35" s="272" t="s">
        <v>23752</v>
      </c>
      <c r="AM35" s="272" t="s">
        <v>23753</v>
      </c>
      <c r="AN35" s="272" t="s">
        <v>23754</v>
      </c>
      <c r="AO35" s="272" t="s">
        <v>23755</v>
      </c>
      <c r="AP35" s="272" t="s">
        <v>23756</v>
      </c>
      <c r="AQ35" s="272" t="s">
        <v>23757</v>
      </c>
      <c r="AR35" s="273" t="s">
        <v>23758</v>
      </c>
    </row>
    <row r="36" spans="2:44" ht="33" customHeight="1">
      <c r="B36" s="1423" t="s">
        <v>23759</v>
      </c>
      <c r="C36" s="220" t="s">
        <v>2552</v>
      </c>
      <c r="D36" s="220">
        <v>3</v>
      </c>
      <c r="E36" s="683">
        <v>0</v>
      </c>
      <c r="F36" s="683">
        <v>0</v>
      </c>
      <c r="G36" s="683">
        <v>0</v>
      </c>
      <c r="H36" s="258">
        <f>IFERROR(E36 + F36 + G36, 0)</f>
        <v>0</v>
      </c>
      <c r="I36" s="683">
        <v>0</v>
      </c>
      <c r="J36" s="683">
        <v>0</v>
      </c>
      <c r="K36" s="683">
        <v>1.2370000000000001</v>
      </c>
      <c r="L36" s="258">
        <f>IFERROR(I36 + J36 + K36, 0)</f>
        <v>1.2370000000000001</v>
      </c>
      <c r="M36" s="259">
        <f t="shared" si="4"/>
        <v>1.2370000000000001</v>
      </c>
      <c r="N36" s="3"/>
      <c r="O36" s="231" t="s">
        <v>23760</v>
      </c>
      <c r="Q36" s="1885"/>
      <c r="S36" s="1280"/>
      <c r="T36" s="355">
        <f t="shared" si="5"/>
        <v>0</v>
      </c>
      <c r="U36" s="1280"/>
      <c r="V36" s="356">
        <f t="shared" si="6"/>
        <v>0</v>
      </c>
      <c r="W36" s="356">
        <f t="shared" si="6"/>
        <v>0</v>
      </c>
      <c r="X36" s="356">
        <f t="shared" si="6"/>
        <v>0</v>
      </c>
      <c r="Y36" s="211"/>
      <c r="AA36" s="356">
        <f t="shared" si="7"/>
        <v>0</v>
      </c>
      <c r="AB36" s="356">
        <f t="shared" si="7"/>
        <v>0</v>
      </c>
      <c r="AC36" s="356">
        <f t="shared" si="7"/>
        <v>0</v>
      </c>
      <c r="AE36" s="186"/>
      <c r="AG36" s="1423" t="s">
        <v>23759</v>
      </c>
      <c r="AH36" s="220" t="s">
        <v>2552</v>
      </c>
      <c r="AI36" s="220">
        <v>3</v>
      </c>
      <c r="AJ36" s="266" t="s">
        <v>23761</v>
      </c>
      <c r="AK36" s="266" t="s">
        <v>23762</v>
      </c>
      <c r="AL36" s="266" t="s">
        <v>23763</v>
      </c>
      <c r="AM36" s="266" t="s">
        <v>23764</v>
      </c>
      <c r="AN36" s="266" t="s">
        <v>23765</v>
      </c>
      <c r="AO36" s="266" t="s">
        <v>23766</v>
      </c>
      <c r="AP36" s="266" t="s">
        <v>23767</v>
      </c>
      <c r="AQ36" s="266" t="s">
        <v>23768</v>
      </c>
      <c r="AR36" s="269" t="s">
        <v>23769</v>
      </c>
    </row>
    <row r="37" spans="2:44" ht="33" customHeight="1">
      <c r="B37" s="1423" t="s">
        <v>23770</v>
      </c>
      <c r="C37" s="220" t="s">
        <v>2552</v>
      </c>
      <c r="D37" s="220">
        <v>3</v>
      </c>
      <c r="E37" s="683">
        <v>1847.328</v>
      </c>
      <c r="F37" s="683">
        <v>0</v>
      </c>
      <c r="G37" s="683">
        <v>0</v>
      </c>
      <c r="H37" s="258">
        <f>IFERROR(E37 + F37 + G37, 0)</f>
        <v>1847.328</v>
      </c>
      <c r="I37" s="683">
        <v>0</v>
      </c>
      <c r="J37" s="683">
        <v>1370.2809999999999</v>
      </c>
      <c r="K37" s="683">
        <v>406.04</v>
      </c>
      <c r="L37" s="258">
        <f>IFERROR(I37 + J37 + K37, 0)</f>
        <v>1776.3209999999999</v>
      </c>
      <c r="M37" s="259">
        <f t="shared" si="4"/>
        <v>3623.6489999999999</v>
      </c>
      <c r="N37" s="3"/>
      <c r="O37" s="231" t="s">
        <v>23771</v>
      </c>
      <c r="Q37" s="1871"/>
      <c r="S37" s="1280"/>
      <c r="T37" s="355">
        <f t="shared" si="5"/>
        <v>0</v>
      </c>
      <c r="U37" s="1280"/>
      <c r="V37" s="356">
        <f t="shared" si="6"/>
        <v>0</v>
      </c>
      <c r="W37" s="356">
        <f t="shared" si="6"/>
        <v>0</v>
      </c>
      <c r="X37" s="356">
        <f t="shared" si="6"/>
        <v>0</v>
      </c>
      <c r="Y37" s="211"/>
      <c r="AA37" s="356">
        <f t="shared" si="7"/>
        <v>0</v>
      </c>
      <c r="AB37" s="356">
        <f t="shared" si="7"/>
        <v>0</v>
      </c>
      <c r="AC37" s="356">
        <f t="shared" si="7"/>
        <v>0</v>
      </c>
      <c r="AE37" s="186"/>
      <c r="AG37" s="1423" t="s">
        <v>23770</v>
      </c>
      <c r="AH37" s="220" t="s">
        <v>2552</v>
      </c>
      <c r="AI37" s="220">
        <v>3</v>
      </c>
      <c r="AJ37" s="266" t="s">
        <v>23772</v>
      </c>
      <c r="AK37" s="266" t="s">
        <v>23773</v>
      </c>
      <c r="AL37" s="266" t="s">
        <v>23774</v>
      </c>
      <c r="AM37" s="266" t="s">
        <v>23775</v>
      </c>
      <c r="AN37" s="266" t="s">
        <v>23776</v>
      </c>
      <c r="AO37" s="266" t="s">
        <v>23777</v>
      </c>
      <c r="AP37" s="266" t="s">
        <v>23778</v>
      </c>
      <c r="AQ37" s="266" t="s">
        <v>23779</v>
      </c>
      <c r="AR37" s="269" t="s">
        <v>23780</v>
      </c>
    </row>
    <row r="38" spans="2:44" ht="33" customHeight="1">
      <c r="B38" s="1423" t="s">
        <v>23781</v>
      </c>
      <c r="C38" s="220" t="s">
        <v>2552</v>
      </c>
      <c r="D38" s="220">
        <v>3</v>
      </c>
      <c r="E38" s="1886"/>
      <c r="F38" s="1886"/>
      <c r="G38" s="1886"/>
      <c r="H38" s="683">
        <v>45.167999999999999</v>
      </c>
      <c r="I38" s="1886"/>
      <c r="J38" s="1886"/>
      <c r="K38" s="1887"/>
      <c r="L38" s="683">
        <v>72.775000000000006</v>
      </c>
      <c r="M38" s="259">
        <f t="shared" si="4"/>
        <v>117.94300000000001</v>
      </c>
      <c r="N38" s="3"/>
      <c r="O38" s="231" t="s">
        <v>23782</v>
      </c>
      <c r="Q38" s="1871"/>
      <c r="S38" s="1280"/>
      <c r="T38" s="355">
        <f t="shared" si="5"/>
        <v>0</v>
      </c>
      <c r="U38" s="1280"/>
      <c r="X38" s="211"/>
      <c r="Y38" s="356">
        <f xml:space="preserve"> IF( ISNUMBER(H38), 0, 1 )</f>
        <v>0</v>
      </c>
      <c r="AA38" s="211"/>
      <c r="AB38" s="211"/>
      <c r="AC38" s="211"/>
      <c r="AD38" s="356">
        <f xml:space="preserve"> IF( ISNUMBER(L38), 0, 1 )</f>
        <v>0</v>
      </c>
      <c r="AE38" s="186"/>
      <c r="AG38" s="1423" t="s">
        <v>23781</v>
      </c>
      <c r="AH38" s="220" t="s">
        <v>2552</v>
      </c>
      <c r="AI38" s="220">
        <v>3</v>
      </c>
      <c r="AJ38" s="532"/>
      <c r="AK38" s="532"/>
      <c r="AL38" s="532"/>
      <c r="AM38" s="266" t="s">
        <v>23783</v>
      </c>
      <c r="AN38" s="532"/>
      <c r="AO38" s="532"/>
      <c r="AP38" s="526"/>
      <c r="AQ38" s="266" t="s">
        <v>23784</v>
      </c>
      <c r="AR38" s="269" t="s">
        <v>23785</v>
      </c>
    </row>
    <row r="39" spans="2:44" ht="33" customHeight="1">
      <c r="B39" s="1423" t="s">
        <v>23786</v>
      </c>
      <c r="C39" s="220" t="s">
        <v>2552</v>
      </c>
      <c r="D39" s="220">
        <v>3</v>
      </c>
      <c r="E39" s="1886"/>
      <c r="F39" s="1886"/>
      <c r="G39" s="1886"/>
      <c r="H39" s="258">
        <f>IFERROR(H38 + H37, 0)</f>
        <v>1892.4959999999999</v>
      </c>
      <c r="I39" s="1886"/>
      <c r="J39" s="1886"/>
      <c r="K39" s="1887"/>
      <c r="L39" s="258">
        <f>IFERROR(L38 + L37, 0)</f>
        <v>1849.096</v>
      </c>
      <c r="M39" s="259">
        <f t="shared" si="4"/>
        <v>3741.5919999999996</v>
      </c>
      <c r="N39" s="3"/>
      <c r="O39" s="231" t="s">
        <v>23787</v>
      </c>
      <c r="Q39" s="1871"/>
      <c r="S39" s="1280"/>
      <c r="T39" s="355"/>
      <c r="U39" s="1280"/>
      <c r="Y39" s="211"/>
      <c r="AA39" s="211"/>
      <c r="AB39" s="211"/>
      <c r="AC39" s="211"/>
      <c r="AD39" s="211"/>
      <c r="AE39" s="186"/>
      <c r="AG39" s="1423" t="s">
        <v>23786</v>
      </c>
      <c r="AH39" s="220" t="s">
        <v>2552</v>
      </c>
      <c r="AI39" s="220">
        <v>3</v>
      </c>
      <c r="AJ39" s="532"/>
      <c r="AK39" s="532"/>
      <c r="AL39" s="532"/>
      <c r="AM39" s="266" t="s">
        <v>23788</v>
      </c>
      <c r="AN39" s="532"/>
      <c r="AO39" s="532"/>
      <c r="AP39" s="526"/>
      <c r="AQ39" s="266" t="s">
        <v>23789</v>
      </c>
      <c r="AR39" s="269" t="s">
        <v>23780</v>
      </c>
    </row>
    <row r="40" spans="2:44" ht="33" customHeight="1">
      <c r="B40" s="1423" t="s">
        <v>23790</v>
      </c>
      <c r="C40" s="220" t="s">
        <v>2552</v>
      </c>
      <c r="D40" s="220">
        <v>3</v>
      </c>
      <c r="E40" s="683">
        <v>31.96</v>
      </c>
      <c r="F40" s="683">
        <v>0</v>
      </c>
      <c r="G40" s="683">
        <v>0</v>
      </c>
      <c r="H40" s="258">
        <f>IFERROR(E40 + F40 + G40, 0)</f>
        <v>31.96</v>
      </c>
      <c r="I40" s="683">
        <v>0</v>
      </c>
      <c r="J40" s="683">
        <v>121.12</v>
      </c>
      <c r="K40" s="683">
        <v>28.21</v>
      </c>
      <c r="L40" s="258">
        <f>IFERROR(I40 + J40 + K40, 0)</f>
        <v>149.33000000000001</v>
      </c>
      <c r="M40" s="259">
        <f t="shared" si="4"/>
        <v>181.29000000000002</v>
      </c>
      <c r="N40" s="3"/>
      <c r="O40" s="231" t="s">
        <v>23791</v>
      </c>
      <c r="Q40" s="1871"/>
      <c r="S40" s="1280"/>
      <c r="T40" s="355">
        <f t="shared" si="5"/>
        <v>0</v>
      </c>
      <c r="U40" s="1280"/>
      <c r="V40" s="356">
        <f xml:space="preserve"> IF( ISNUMBER(E40), 0, 1 )</f>
        <v>0</v>
      </c>
      <c r="W40" s="356">
        <f xml:space="preserve"> IF( ISNUMBER(F40), 0, 1 )</f>
        <v>0</v>
      </c>
      <c r="X40" s="356">
        <f xml:space="preserve"> IF( ISNUMBER(G40), 0, 1 )</f>
        <v>0</v>
      </c>
      <c r="Y40" s="211"/>
      <c r="AA40" s="356">
        <f xml:space="preserve"> IF( ISNUMBER(I40), 0, 1 )</f>
        <v>0</v>
      </c>
      <c r="AB40" s="356">
        <f xml:space="preserve"> IF( ISNUMBER(J40), 0, 1 )</f>
        <v>0</v>
      </c>
      <c r="AC40" s="356">
        <f xml:space="preserve"> IF( ISNUMBER(K40), 0, 1 )</f>
        <v>0</v>
      </c>
      <c r="AE40" s="186"/>
      <c r="AG40" s="1423" t="s">
        <v>23790</v>
      </c>
      <c r="AH40" s="220" t="s">
        <v>2552</v>
      </c>
      <c r="AI40" s="220">
        <v>3</v>
      </c>
      <c r="AJ40" s="266" t="s">
        <v>23792</v>
      </c>
      <c r="AK40" s="266" t="s">
        <v>23793</v>
      </c>
      <c r="AL40" s="266" t="s">
        <v>23794</v>
      </c>
      <c r="AM40" s="266" t="s">
        <v>23795</v>
      </c>
      <c r="AN40" s="266" t="s">
        <v>23796</v>
      </c>
      <c r="AO40" s="266" t="s">
        <v>23797</v>
      </c>
      <c r="AP40" s="266" t="s">
        <v>23798</v>
      </c>
      <c r="AQ40" s="266" t="s">
        <v>23799</v>
      </c>
      <c r="AR40" s="269" t="s">
        <v>23800</v>
      </c>
    </row>
    <row r="41" spans="2:44" ht="33" customHeight="1">
      <c r="B41" s="1423" t="s">
        <v>23801</v>
      </c>
      <c r="C41" s="220" t="s">
        <v>2552</v>
      </c>
      <c r="D41" s="220">
        <v>3</v>
      </c>
      <c r="E41" s="1886"/>
      <c r="F41" s="1886"/>
      <c r="G41" s="1886"/>
      <c r="H41" s="683">
        <v>8.8379999999999992</v>
      </c>
      <c r="I41" s="1886"/>
      <c r="J41" s="1886"/>
      <c r="K41" s="1887"/>
      <c r="L41" s="683">
        <v>24.071999999999999</v>
      </c>
      <c r="M41" s="259">
        <f t="shared" si="4"/>
        <v>32.909999999999997</v>
      </c>
      <c r="N41" s="3"/>
      <c r="O41" s="231" t="s">
        <v>23802</v>
      </c>
      <c r="Q41" s="1871"/>
      <c r="S41" s="1280"/>
      <c r="T41" s="355">
        <f t="shared" si="5"/>
        <v>0</v>
      </c>
      <c r="U41" s="1280"/>
      <c r="V41" s="211"/>
      <c r="W41" s="211"/>
      <c r="X41" s="211"/>
      <c r="Y41" s="356">
        <f xml:space="preserve"> IF( ISNUMBER(H41), 0, 1 )</f>
        <v>0</v>
      </c>
      <c r="AA41" s="211"/>
      <c r="AB41" s="211"/>
      <c r="AC41" s="211"/>
      <c r="AD41" s="356">
        <f xml:space="preserve"> IF( ISNUMBER(L41), 0, 1 )</f>
        <v>0</v>
      </c>
      <c r="AE41" s="186"/>
      <c r="AG41" s="1423" t="s">
        <v>23801</v>
      </c>
      <c r="AH41" s="220" t="s">
        <v>2552</v>
      </c>
      <c r="AI41" s="220">
        <v>3</v>
      </c>
      <c r="AJ41" s="532"/>
      <c r="AK41" s="532"/>
      <c r="AL41" s="532"/>
      <c r="AM41" s="266" t="s">
        <v>23803</v>
      </c>
      <c r="AN41" s="532"/>
      <c r="AO41" s="532"/>
      <c r="AP41" s="526"/>
      <c r="AQ41" s="266" t="s">
        <v>23804</v>
      </c>
      <c r="AR41" s="269" t="s">
        <v>23805</v>
      </c>
    </row>
    <row r="42" spans="2:44" ht="33" customHeight="1">
      <c r="B42" s="1423" t="s">
        <v>23806</v>
      </c>
      <c r="C42" s="220" t="s">
        <v>2552</v>
      </c>
      <c r="D42" s="220">
        <v>3</v>
      </c>
      <c r="E42" s="1886"/>
      <c r="F42" s="1886"/>
      <c r="G42" s="1886"/>
      <c r="H42" s="258">
        <f>IFERROR(H41 + H40, 0)</f>
        <v>40.798000000000002</v>
      </c>
      <c r="I42" s="1886"/>
      <c r="J42" s="1886"/>
      <c r="K42" s="1887"/>
      <c r="L42" s="258">
        <f>IFERROR(L41 + L40, 0)</f>
        <v>173.40200000000002</v>
      </c>
      <c r="M42" s="259">
        <f t="shared" si="4"/>
        <v>214.20000000000002</v>
      </c>
      <c r="N42" s="3"/>
      <c r="O42" s="231" t="s">
        <v>23807</v>
      </c>
      <c r="Q42" s="1871"/>
      <c r="S42" s="1280"/>
      <c r="T42" s="355"/>
      <c r="U42" s="1280"/>
      <c r="V42" s="211"/>
      <c r="W42" s="211"/>
      <c r="AE42" s="186"/>
      <c r="AG42" s="1423" t="s">
        <v>23806</v>
      </c>
      <c r="AH42" s="220" t="s">
        <v>2552</v>
      </c>
      <c r="AI42" s="220">
        <v>3</v>
      </c>
      <c r="AJ42" s="532"/>
      <c r="AK42" s="532"/>
      <c r="AL42" s="532"/>
      <c r="AM42" s="266" t="s">
        <v>23808</v>
      </c>
      <c r="AN42" s="532"/>
      <c r="AO42" s="532"/>
      <c r="AP42" s="526"/>
      <c r="AQ42" s="266" t="s">
        <v>23809</v>
      </c>
      <c r="AR42" s="269" t="s">
        <v>23800</v>
      </c>
    </row>
    <row r="43" spans="2:44" ht="33" customHeight="1" thickBot="1">
      <c r="B43" s="1431" t="s">
        <v>23810</v>
      </c>
      <c r="C43" s="227" t="s">
        <v>2552</v>
      </c>
      <c r="D43" s="227">
        <v>3</v>
      </c>
      <c r="E43" s="1888"/>
      <c r="F43" s="1888"/>
      <c r="G43" s="1888"/>
      <c r="H43" s="260">
        <f>IFERROR(H42 + H39, 0)</f>
        <v>1933.2939999999999</v>
      </c>
      <c r="I43" s="1888"/>
      <c r="J43" s="1888"/>
      <c r="K43" s="1889"/>
      <c r="L43" s="260">
        <f>IFERROR(L42 + L39, 0)</f>
        <v>2022.498</v>
      </c>
      <c r="M43" s="261">
        <f t="shared" si="4"/>
        <v>3955.7919999999999</v>
      </c>
      <c r="N43" s="43"/>
      <c r="O43" s="232" t="s">
        <v>23811</v>
      </c>
      <c r="Q43" s="681"/>
      <c r="S43" s="1280"/>
      <c r="T43" s="355"/>
      <c r="U43" s="1280"/>
      <c r="V43" s="211"/>
      <c r="W43" s="211"/>
      <c r="AE43" s="186"/>
      <c r="AG43" s="1431" t="s">
        <v>23810</v>
      </c>
      <c r="AH43" s="227" t="s">
        <v>2552</v>
      </c>
      <c r="AI43" s="227">
        <v>3</v>
      </c>
      <c r="AJ43" s="533"/>
      <c r="AK43" s="533"/>
      <c r="AL43" s="533"/>
      <c r="AM43" s="270" t="s">
        <v>23812</v>
      </c>
      <c r="AN43" s="533"/>
      <c r="AO43" s="533"/>
      <c r="AP43" s="534"/>
      <c r="AQ43" s="270" t="s">
        <v>23813</v>
      </c>
      <c r="AR43" s="271" t="s">
        <v>23814</v>
      </c>
    </row>
    <row r="44" spans="2:44" ht="15" customHeight="1" thickBot="1">
      <c r="B44" s="1869"/>
      <c r="C44" s="1865"/>
      <c r="D44" s="1865"/>
      <c r="E44" s="1865"/>
      <c r="F44" s="1865"/>
      <c r="G44" s="1865"/>
      <c r="H44" s="1865"/>
      <c r="I44" s="1865"/>
      <c r="J44" s="1865"/>
      <c r="K44" s="1866"/>
      <c r="L44" s="43"/>
      <c r="M44" s="43"/>
      <c r="N44" s="43"/>
      <c r="O44" s="43"/>
      <c r="S44" s="1280"/>
      <c r="T44" s="355"/>
      <c r="U44" s="1280"/>
      <c r="V44" s="211"/>
      <c r="W44" s="211"/>
      <c r="AE44" s="186"/>
    </row>
    <row r="45" spans="2:44" ht="54.75" customHeight="1" thickBot="1">
      <c r="B45" s="341" t="s">
        <v>800</v>
      </c>
      <c r="C45" s="321" t="s">
        <v>801</v>
      </c>
      <c r="D45" s="321" t="s">
        <v>802</v>
      </c>
      <c r="E45" s="321" t="s">
        <v>2930</v>
      </c>
      <c r="F45" s="342" t="s">
        <v>2931</v>
      </c>
      <c r="L45" s="42"/>
      <c r="M45" s="3"/>
      <c r="N45" s="3"/>
      <c r="O45" s="3"/>
      <c r="S45" s="1280"/>
      <c r="T45" s="355"/>
      <c r="U45" s="1280"/>
      <c r="V45" s="211"/>
      <c r="W45" s="211"/>
      <c r="AE45" s="186"/>
      <c r="AG45" s="341" t="s">
        <v>800</v>
      </c>
      <c r="AH45" s="321" t="s">
        <v>801</v>
      </c>
      <c r="AI45" s="321" t="s">
        <v>802</v>
      </c>
      <c r="AJ45" s="321" t="s">
        <v>2930</v>
      </c>
      <c r="AK45" s="342" t="s">
        <v>2931</v>
      </c>
    </row>
    <row r="46" spans="2:44" ht="15" customHeight="1" thickBot="1">
      <c r="B46" s="416"/>
      <c r="C46" s="376"/>
      <c r="D46" s="376"/>
      <c r="E46" s="376"/>
      <c r="F46" s="376"/>
      <c r="L46" s="42"/>
      <c r="M46" s="3"/>
      <c r="N46" s="3"/>
      <c r="O46" s="3"/>
      <c r="S46" s="1280"/>
      <c r="T46" s="355"/>
      <c r="U46" s="1280"/>
      <c r="V46" s="211"/>
      <c r="W46" s="211"/>
      <c r="AE46" s="186"/>
    </row>
    <row r="47" spans="2:44" ht="21" customHeight="1" thickBot="1">
      <c r="B47" s="223" t="s">
        <v>23815</v>
      </c>
      <c r="C47" s="376"/>
      <c r="D47" s="376"/>
      <c r="E47" s="376"/>
      <c r="F47" s="376"/>
      <c r="L47" s="42"/>
      <c r="M47" s="3"/>
      <c r="N47" s="3"/>
      <c r="O47" s="3"/>
      <c r="S47" s="1280"/>
      <c r="T47" s="355"/>
      <c r="U47" s="1280"/>
      <c r="V47" s="211"/>
      <c r="W47" s="211"/>
      <c r="AE47" s="186"/>
      <c r="AG47" s="223" t="s">
        <v>23815</v>
      </c>
      <c r="AH47" s="376"/>
      <c r="AI47" s="376"/>
    </row>
    <row r="48" spans="2:44" ht="33" customHeight="1">
      <c r="B48" s="237" t="s">
        <v>23816</v>
      </c>
      <c r="C48" s="224" t="s">
        <v>2552</v>
      </c>
      <c r="D48" s="224">
        <v>3</v>
      </c>
      <c r="E48" s="680">
        <v>10320.556</v>
      </c>
      <c r="F48" s="682">
        <f>15505394/1000</f>
        <v>15505.394</v>
      </c>
      <c r="L48" s="3"/>
      <c r="M48" s="3"/>
      <c r="N48" s="3"/>
      <c r="O48" s="230" t="s">
        <v>23817</v>
      </c>
      <c r="Q48" s="1861"/>
      <c r="S48" s="1280"/>
      <c r="T48" s="355">
        <f>IF( SUM( V48:AD48 ) = 0, 0, $V$7 )</f>
        <v>0</v>
      </c>
      <c r="U48" s="1280"/>
      <c r="V48" s="356">
        <f xml:space="preserve"> IF( ISNUMBER(E48), 0, 1 )</f>
        <v>0</v>
      </c>
      <c r="W48" s="356">
        <f xml:space="preserve"> IF( ISNUMBER(F48), 0, 1 )</f>
        <v>0</v>
      </c>
      <c r="AE48" s="186"/>
      <c r="AG48" s="237" t="s">
        <v>23816</v>
      </c>
      <c r="AH48" s="224" t="s">
        <v>2552</v>
      </c>
      <c r="AI48" s="224">
        <v>3</v>
      </c>
      <c r="AJ48" s="1153" t="s">
        <v>23818</v>
      </c>
      <c r="AK48" s="1154" t="s">
        <v>23819</v>
      </c>
    </row>
    <row r="49" spans="2:37" ht="33" customHeight="1" thickBot="1">
      <c r="B49" s="1431" t="s">
        <v>23820</v>
      </c>
      <c r="C49" s="227" t="s">
        <v>2552</v>
      </c>
      <c r="D49" s="227">
        <v>3</v>
      </c>
      <c r="E49" s="531"/>
      <c r="F49" s="684">
        <f>73323/1000</f>
        <v>73.322999999999993</v>
      </c>
      <c r="L49" s="3"/>
      <c r="M49" s="3"/>
      <c r="N49" s="3"/>
      <c r="O49" s="232" t="s">
        <v>23821</v>
      </c>
      <c r="Q49" s="681"/>
      <c r="S49" s="1280"/>
      <c r="T49" s="355">
        <f>IF( SUM( V49:AD49 ) = 0, 0, $V$7 )</f>
        <v>0</v>
      </c>
      <c r="U49" s="1280"/>
      <c r="W49" s="356">
        <f xml:space="preserve"> IF( ISNUMBER(F49), 0, 1 )</f>
        <v>0</v>
      </c>
      <c r="AE49" s="186"/>
      <c r="AG49" s="1431" t="s">
        <v>23820</v>
      </c>
      <c r="AH49" s="227" t="s">
        <v>2552</v>
      </c>
      <c r="AI49" s="227">
        <v>3</v>
      </c>
      <c r="AJ49" s="531"/>
      <c r="AK49" s="1155" t="s">
        <v>23822</v>
      </c>
    </row>
    <row r="50" spans="2:37" ht="6.75" customHeight="1">
      <c r="E50" s="101"/>
      <c r="F50" s="101"/>
    </row>
    <row r="51" spans="2:37">
      <c r="B51" s="732"/>
      <c r="C51" s="411"/>
      <c r="D51" s="411"/>
      <c r="E51" s="101"/>
      <c r="F51" s="101"/>
    </row>
  </sheetData>
  <mergeCells count="31">
    <mergeCell ref="B1:E1"/>
    <mergeCell ref="AG1:AJ1"/>
    <mergeCell ref="B2:E2"/>
    <mergeCell ref="AG2:AJ2"/>
    <mergeCell ref="B3:Q3"/>
    <mergeCell ref="AG3:AR3"/>
    <mergeCell ref="V6:AD6"/>
    <mergeCell ref="B18:B19"/>
    <mergeCell ref="C18:C19"/>
    <mergeCell ref="D18:D19"/>
    <mergeCell ref="E18:G18"/>
    <mergeCell ref="H18:J18"/>
    <mergeCell ref="B30:B32"/>
    <mergeCell ref="C30:C32"/>
    <mergeCell ref="D30:D32"/>
    <mergeCell ref="E30:M30"/>
    <mergeCell ref="AG30:AG32"/>
    <mergeCell ref="AG18:AG19"/>
    <mergeCell ref="AH18:AH19"/>
    <mergeCell ref="AI18:AI19"/>
    <mergeCell ref="AJ18:AL18"/>
    <mergeCell ref="AM18:AO18"/>
    <mergeCell ref="AH30:AH32"/>
    <mergeCell ref="AI30:AI32"/>
    <mergeCell ref="AJ30:AR30"/>
    <mergeCell ref="E31:H31"/>
    <mergeCell ref="I31:L31"/>
    <mergeCell ref="M31:M32"/>
    <mergeCell ref="AJ31:AM31"/>
    <mergeCell ref="AN31:AQ31"/>
    <mergeCell ref="AR31:AR32"/>
  </mergeCells>
  <conditionalFormatting sqref="T8:T10">
    <cfRule type="cellIs" dxfId="70" priority="13" operator="equal">
      <formula>0</formula>
    </cfRule>
  </conditionalFormatting>
  <conditionalFormatting sqref="T42:T47 T28:T34">
    <cfRule type="cellIs" dxfId="69" priority="12" operator="equal">
      <formula>0</formula>
    </cfRule>
  </conditionalFormatting>
  <conditionalFormatting sqref="T12">
    <cfRule type="cellIs" dxfId="68" priority="11" operator="equal">
      <formula>0</formula>
    </cfRule>
  </conditionalFormatting>
  <conditionalFormatting sqref="T13">
    <cfRule type="cellIs" dxfId="67" priority="10" operator="equal">
      <formula>0</formula>
    </cfRule>
  </conditionalFormatting>
  <conditionalFormatting sqref="T14">
    <cfRule type="cellIs" dxfId="66" priority="9" operator="equal">
      <formula>0</formula>
    </cfRule>
  </conditionalFormatting>
  <conditionalFormatting sqref="T22:T27">
    <cfRule type="cellIs" dxfId="65" priority="8" operator="equal">
      <formula>0</formula>
    </cfRule>
  </conditionalFormatting>
  <conditionalFormatting sqref="T35:T41">
    <cfRule type="cellIs" dxfId="64" priority="7" operator="equal">
      <formula>0</formula>
    </cfRule>
  </conditionalFormatting>
  <conditionalFormatting sqref="T48">
    <cfRule type="cellIs" dxfId="63" priority="6" operator="equal">
      <formula>0</formula>
    </cfRule>
  </conditionalFormatting>
  <conditionalFormatting sqref="T49">
    <cfRule type="cellIs" dxfId="62" priority="5" operator="equal">
      <formula>0</formula>
    </cfRule>
  </conditionalFormatting>
  <conditionalFormatting sqref="T15:T21">
    <cfRule type="cellIs" dxfId="61" priority="4" operator="equal">
      <formula>0</formula>
    </cfRule>
  </conditionalFormatting>
  <conditionalFormatting sqref="T11">
    <cfRule type="cellIs" dxfId="60" priority="3" operator="equal">
      <formula>0</formula>
    </cfRule>
  </conditionalFormatting>
  <conditionalFormatting sqref="T4:T7">
    <cfRule type="cellIs" dxfId="59" priority="2" operator="equal">
      <formula>0</formula>
    </cfRule>
  </conditionalFormatting>
  <conditionalFormatting sqref="T1:T2">
    <cfRule type="cellIs" dxfId="58" priority="1" operator="equal">
      <formula>0</formula>
    </cfRule>
  </conditionalFormatting>
  <dataValidations count="1">
    <dataValidation type="custom" allowBlank="1" showErrorMessage="1" errorTitle="Input Error" error="Please input a numeric value." sqref="E8:F10 H8:H10 H12:H14 E12:F14 E22:F22 F49 H22:I22 J23:J24 H25:I25 E25:F25 G23 G26 E35:G37 H38 I35:K37 L38 L41 I40:K40 E40:G40 H41 E48:F48 J26:J27"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tabColor theme="1"/>
    <pageSetUpPr fitToPage="1"/>
  </sheetPr>
  <dimension ref="A1"/>
  <sheetViews>
    <sheetView showGridLines="0" zoomScale="80" zoomScaleNormal="80" zoomScaleSheetLayoutView="80" workbookViewId="0">
      <selection activeCell="D17" sqref="D17:D31"/>
    </sheetView>
  </sheetViews>
  <sheetFormatPr defaultColWidth="9" defaultRowHeight="13.9"/>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pageSetUpPr fitToPage="1"/>
  </sheetPr>
  <dimension ref="B1:U36"/>
  <sheetViews>
    <sheetView showGridLines="0" zoomScale="80" zoomScaleNormal="80" zoomScaleSheetLayoutView="100" workbookViewId="0">
      <pane ySplit="5" topLeftCell="A6" activePane="bottomLeft" state="frozen"/>
      <selection pane="bottomLeft" activeCell="D17" sqref="D17:D31"/>
      <selection activeCell="D17" sqref="D17:D31"/>
    </sheetView>
  </sheetViews>
  <sheetFormatPr defaultColWidth="8.625" defaultRowHeight="14.45"/>
  <cols>
    <col min="1" max="1" width="1.625" style="1310" customWidth="1"/>
    <col min="2" max="2" width="40" style="1310" customWidth="1"/>
    <col min="3" max="3" width="7" style="1310" customWidth="1"/>
    <col min="4" max="4" width="5.5" style="1310" customWidth="1"/>
    <col min="5" max="5" width="12.5" style="1310" customWidth="1"/>
    <col min="6" max="6" width="1.625" style="1310" customWidth="1"/>
    <col min="7" max="7" width="12.5" style="1310" customWidth="1"/>
    <col min="8" max="8" width="1.625" style="1310" customWidth="1"/>
    <col min="9" max="9" width="33.625" style="1310" customWidth="1"/>
    <col min="10" max="11" width="1.625" style="1310" customWidth="1"/>
    <col min="12" max="12" width="25" style="1310" customWidth="1"/>
    <col min="13" max="13" width="1.625" style="1310" customWidth="1"/>
    <col min="14" max="14" width="25" style="1310" hidden="1" customWidth="1"/>
    <col min="15" max="15" width="1.625" style="1310" hidden="1" customWidth="1"/>
    <col min="16" max="16" width="1.625" style="1310" customWidth="1"/>
    <col min="17" max="17" width="40" style="1341" customWidth="1"/>
    <col min="18" max="18" width="15" style="1310" customWidth="1"/>
    <col min="19" max="19" width="1.625" style="1310" customWidth="1"/>
    <col min="20" max="21" width="14.625" style="1310" customWidth="1"/>
    <col min="22" max="16384" width="8.625" style="1310"/>
  </cols>
  <sheetData>
    <row r="1" spans="2:18" ht="29.25" customHeight="1">
      <c r="B1" s="693" t="s">
        <v>23823</v>
      </c>
      <c r="C1" s="693"/>
      <c r="D1" s="693"/>
      <c r="E1" s="693"/>
      <c r="F1" s="693"/>
      <c r="G1" s="18"/>
      <c r="K1" s="1377"/>
      <c r="M1" s="1377"/>
      <c r="O1" s="1377"/>
      <c r="Q1" s="693" t="s">
        <v>23823</v>
      </c>
      <c r="R1" s="693"/>
    </row>
    <row r="2" spans="2:18" ht="29.25" customHeight="1">
      <c r="B2" s="693" t="s">
        <v>12</v>
      </c>
      <c r="C2" s="694"/>
      <c r="D2" s="694"/>
      <c r="E2" s="694"/>
      <c r="F2" s="694"/>
      <c r="G2" s="18"/>
      <c r="K2" s="1377"/>
      <c r="M2" s="1377"/>
      <c r="O2" s="1377"/>
      <c r="Q2" s="693" t="s">
        <v>12</v>
      </c>
      <c r="R2" s="694"/>
    </row>
    <row r="3" spans="2:18" ht="45.75" customHeight="1">
      <c r="B3" s="2159" t="s">
        <v>753</v>
      </c>
      <c r="C3" s="2159"/>
      <c r="D3" s="2159"/>
      <c r="E3" s="2159"/>
      <c r="F3" s="2159"/>
      <c r="G3" s="2159"/>
      <c r="H3" s="2159"/>
      <c r="I3" s="2159"/>
      <c r="K3" s="1377"/>
      <c r="L3" s="695" t="s">
        <v>798</v>
      </c>
      <c r="M3" s="1377"/>
      <c r="O3" s="1377"/>
      <c r="Q3" s="2252" t="s">
        <v>753</v>
      </c>
      <c r="R3" s="2252"/>
    </row>
    <row r="4" spans="2:18" ht="15" customHeight="1" thickBot="1">
      <c r="B4" s="96"/>
      <c r="C4" s="96"/>
      <c r="D4" s="96"/>
      <c r="E4" s="96"/>
      <c r="F4" s="27"/>
      <c r="G4" s="18"/>
      <c r="K4" s="1377"/>
      <c r="M4" s="1377"/>
      <c r="N4" s="1459" t="s">
        <v>799</v>
      </c>
      <c r="O4" s="1377"/>
      <c r="Q4" s="96"/>
      <c r="R4" s="96"/>
    </row>
    <row r="5" spans="2:18" ht="56.25" customHeight="1" thickBot="1">
      <c r="B5" s="696" t="s">
        <v>800</v>
      </c>
      <c r="C5" s="697" t="s">
        <v>801</v>
      </c>
      <c r="D5" s="698" t="s">
        <v>802</v>
      </c>
      <c r="E5" s="699" t="s">
        <v>23824</v>
      </c>
      <c r="F5" s="1311"/>
      <c r="G5" s="343" t="s">
        <v>806</v>
      </c>
      <c r="I5" s="343" t="s">
        <v>807</v>
      </c>
      <c r="K5" s="1377"/>
      <c r="M5" s="1377"/>
      <c r="N5" s="198" t="s">
        <v>808</v>
      </c>
      <c r="O5" s="1377"/>
      <c r="Q5" s="696" t="s">
        <v>800</v>
      </c>
      <c r="R5" s="699" t="s">
        <v>23824</v>
      </c>
    </row>
    <row r="6" spans="2:18" ht="15" customHeight="1" thickBot="1">
      <c r="B6" s="75"/>
      <c r="C6" s="75"/>
      <c r="D6" s="75"/>
      <c r="E6" s="700"/>
      <c r="F6" s="30"/>
      <c r="G6" s="18"/>
      <c r="K6" s="1377"/>
      <c r="M6" s="1377"/>
      <c r="O6" s="1377"/>
      <c r="Q6" s="75"/>
      <c r="R6" s="700"/>
    </row>
    <row r="7" spans="2:18" ht="21" customHeight="1" thickBot="1">
      <c r="B7" s="233" t="s">
        <v>23825</v>
      </c>
      <c r="C7" s="376"/>
      <c r="D7" s="376"/>
      <c r="E7" s="701"/>
      <c r="F7" s="42"/>
      <c r="G7" s="37"/>
      <c r="K7" s="1377"/>
      <c r="M7" s="1377"/>
      <c r="O7" s="1377"/>
      <c r="Q7" s="233" t="s">
        <v>23825</v>
      </c>
      <c r="R7" s="701"/>
    </row>
    <row r="8" spans="2:18" ht="33" customHeight="1">
      <c r="B8" s="702" t="s">
        <v>23826</v>
      </c>
      <c r="C8" s="393" t="s">
        <v>23827</v>
      </c>
      <c r="D8" s="703">
        <v>2</v>
      </c>
      <c r="E8" s="704">
        <v>90.26</v>
      </c>
      <c r="F8" s="42"/>
      <c r="G8" s="354" t="s">
        <v>23828</v>
      </c>
      <c r="I8" s="1890"/>
      <c r="K8" s="1377"/>
      <c r="L8" s="705">
        <f>IF( SUM( N8:N8 ) = 0, 0, $N$5 )</f>
        <v>0</v>
      </c>
      <c r="M8" s="1377"/>
      <c r="N8" s="356">
        <f xml:space="preserve"> IFERROR(IF( ISNUMBER(E8 ), 0, 1 ),0)</f>
        <v>0</v>
      </c>
      <c r="O8" s="1377"/>
      <c r="Q8" s="702" t="s">
        <v>23826</v>
      </c>
      <c r="R8" s="706" t="s">
        <v>23829</v>
      </c>
    </row>
    <row r="9" spans="2:18" ht="33" customHeight="1">
      <c r="B9" s="1407" t="s">
        <v>23830</v>
      </c>
      <c r="C9" s="2" t="s">
        <v>23827</v>
      </c>
      <c r="D9" s="19">
        <v>2</v>
      </c>
      <c r="E9" s="707">
        <v>2013.71</v>
      </c>
      <c r="F9" s="42"/>
      <c r="G9" s="359" t="s">
        <v>23831</v>
      </c>
      <c r="I9" s="1891"/>
      <c r="K9" s="1377"/>
      <c r="L9" s="705">
        <f t="shared" ref="L9:L36" si="0">IF( SUM( N9:N9 ) = 0, 0, $N$5 )</f>
        <v>0</v>
      </c>
      <c r="M9" s="1377"/>
      <c r="N9" s="356">
        <f t="shared" ref="N9:N23" si="1" xml:space="preserve"> IFERROR(IF( ISNUMBER(E9 ), 0, 1 ),0)</f>
        <v>0</v>
      </c>
      <c r="O9" s="1377"/>
      <c r="Q9" s="1407" t="s">
        <v>23830</v>
      </c>
      <c r="R9" s="708" t="s">
        <v>23832</v>
      </c>
    </row>
    <row r="10" spans="2:18" ht="33" customHeight="1">
      <c r="B10" s="1407" t="s">
        <v>23833</v>
      </c>
      <c r="C10" s="2" t="s">
        <v>23827</v>
      </c>
      <c r="D10" s="19">
        <v>2</v>
      </c>
      <c r="E10" s="707">
        <v>54.56</v>
      </c>
      <c r="F10" s="42"/>
      <c r="G10" s="359" t="s">
        <v>23834</v>
      </c>
      <c r="I10" s="1891"/>
      <c r="K10" s="1377"/>
      <c r="L10" s="705">
        <f t="shared" si="0"/>
        <v>0</v>
      </c>
      <c r="M10" s="1377"/>
      <c r="N10" s="356">
        <f t="shared" si="1"/>
        <v>0</v>
      </c>
      <c r="O10" s="1377"/>
      <c r="Q10" s="1407" t="s">
        <v>23833</v>
      </c>
      <c r="R10" s="708" t="s">
        <v>23835</v>
      </c>
    </row>
    <row r="11" spans="2:18" ht="33" customHeight="1">
      <c r="B11" s="1407" t="s">
        <v>23836</v>
      </c>
      <c r="C11" s="2" t="s">
        <v>23827</v>
      </c>
      <c r="D11" s="19">
        <v>2</v>
      </c>
      <c r="E11" s="1892">
        <v>642.79999999999995</v>
      </c>
      <c r="F11" s="42"/>
      <c r="G11" s="359" t="s">
        <v>23837</v>
      </c>
      <c r="I11" s="1891"/>
      <c r="K11" s="1377"/>
      <c r="L11" s="705">
        <f t="shared" si="0"/>
        <v>0</v>
      </c>
      <c r="M11" s="1377"/>
      <c r="N11" s="356">
        <f t="shared" si="1"/>
        <v>0</v>
      </c>
      <c r="O11" s="1377"/>
      <c r="Q11" s="1407" t="s">
        <v>23838</v>
      </c>
      <c r="R11" s="708" t="s">
        <v>23839</v>
      </c>
    </row>
    <row r="12" spans="2:18" ht="33" customHeight="1">
      <c r="B12" s="1407" t="s">
        <v>23840</v>
      </c>
      <c r="C12" s="2" t="s">
        <v>23827</v>
      </c>
      <c r="D12" s="19">
        <v>2</v>
      </c>
      <c r="E12" s="1892">
        <v>0.7</v>
      </c>
      <c r="F12" s="42"/>
      <c r="G12" s="359" t="s">
        <v>23841</v>
      </c>
      <c r="I12" s="1891"/>
      <c r="K12" s="1377"/>
      <c r="L12" s="705">
        <f t="shared" si="0"/>
        <v>0</v>
      </c>
      <c r="M12" s="1377"/>
      <c r="N12" s="356">
        <f t="shared" si="1"/>
        <v>0</v>
      </c>
      <c r="O12" s="1377"/>
      <c r="Q12" s="1407" t="s">
        <v>23840</v>
      </c>
      <c r="R12" s="708" t="s">
        <v>23842</v>
      </c>
    </row>
    <row r="13" spans="2:18" ht="33" customHeight="1">
      <c r="B13" s="1407" t="s">
        <v>23843</v>
      </c>
      <c r="C13" s="2" t="s">
        <v>23827</v>
      </c>
      <c r="D13" s="19">
        <v>2</v>
      </c>
      <c r="E13" s="1892">
        <v>0</v>
      </c>
      <c r="F13" s="42"/>
      <c r="G13" s="359" t="s">
        <v>23844</v>
      </c>
      <c r="I13" s="1891"/>
      <c r="K13" s="1377"/>
      <c r="L13" s="705">
        <f t="shared" si="0"/>
        <v>0</v>
      </c>
      <c r="M13" s="1377"/>
      <c r="N13" s="356">
        <f t="shared" si="1"/>
        <v>0</v>
      </c>
      <c r="O13" s="1377"/>
      <c r="Q13" s="1407" t="s">
        <v>23843</v>
      </c>
      <c r="R13" s="708" t="s">
        <v>23845</v>
      </c>
    </row>
    <row r="14" spans="2:18" ht="33" customHeight="1">
      <c r="B14" s="1407" t="s">
        <v>23846</v>
      </c>
      <c r="C14" s="2" t="s">
        <v>23827</v>
      </c>
      <c r="D14" s="19">
        <v>2</v>
      </c>
      <c r="E14" s="1892">
        <v>0</v>
      </c>
      <c r="F14" s="52"/>
      <c r="G14" s="359" t="s">
        <v>23847</v>
      </c>
      <c r="I14" s="1891"/>
      <c r="K14" s="1377"/>
      <c r="L14" s="705">
        <f t="shared" si="0"/>
        <v>0</v>
      </c>
      <c r="M14" s="1377"/>
      <c r="N14" s="356">
        <f t="shared" si="1"/>
        <v>0</v>
      </c>
      <c r="O14" s="1377"/>
      <c r="Q14" s="1407" t="s">
        <v>23846</v>
      </c>
      <c r="R14" s="708" t="s">
        <v>23848</v>
      </c>
    </row>
    <row r="15" spans="2:18" ht="33" customHeight="1">
      <c r="B15" s="1407" t="s">
        <v>23849</v>
      </c>
      <c r="C15" s="2" t="s">
        <v>23827</v>
      </c>
      <c r="D15" s="19">
        <v>2</v>
      </c>
      <c r="E15" s="1892">
        <v>0</v>
      </c>
      <c r="F15" s="52"/>
      <c r="G15" s="359" t="s">
        <v>23850</v>
      </c>
      <c r="I15" s="1891"/>
      <c r="K15" s="1377"/>
      <c r="L15" s="705">
        <f t="shared" si="0"/>
        <v>0</v>
      </c>
      <c r="M15" s="1377"/>
      <c r="N15" s="356">
        <f t="shared" si="1"/>
        <v>0</v>
      </c>
      <c r="O15" s="1377"/>
      <c r="Q15" s="1407" t="s">
        <v>23849</v>
      </c>
      <c r="R15" s="708" t="s">
        <v>23851</v>
      </c>
    </row>
    <row r="16" spans="2:18" ht="33" customHeight="1">
      <c r="B16" s="1407" t="s">
        <v>23852</v>
      </c>
      <c r="C16" s="2" t="s">
        <v>1430</v>
      </c>
      <c r="D16" s="19">
        <v>0</v>
      </c>
      <c r="E16" s="707">
        <v>1</v>
      </c>
      <c r="F16" s="42"/>
      <c r="G16" s="359" t="s">
        <v>23853</v>
      </c>
      <c r="I16" s="1891"/>
      <c r="K16" s="1377"/>
      <c r="L16" s="705">
        <f t="shared" si="0"/>
        <v>0</v>
      </c>
      <c r="M16" s="1377"/>
      <c r="N16" s="356">
        <f t="shared" si="1"/>
        <v>0</v>
      </c>
      <c r="O16" s="1377"/>
      <c r="Q16" s="1407" t="s">
        <v>23852</v>
      </c>
      <c r="R16" s="709" t="s">
        <v>23854</v>
      </c>
    </row>
    <row r="17" spans="2:21" ht="33" customHeight="1">
      <c r="B17" s="1407" t="s">
        <v>23855</v>
      </c>
      <c r="C17" s="2" t="s">
        <v>1430</v>
      </c>
      <c r="D17" s="19">
        <v>0</v>
      </c>
      <c r="E17" s="707">
        <v>21</v>
      </c>
      <c r="F17" s="42"/>
      <c r="G17" s="359" t="s">
        <v>23856</v>
      </c>
      <c r="I17" s="1891"/>
      <c r="K17" s="1377"/>
      <c r="L17" s="705">
        <f t="shared" si="0"/>
        <v>0</v>
      </c>
      <c r="M17" s="1377"/>
      <c r="N17" s="356">
        <f t="shared" si="1"/>
        <v>0</v>
      </c>
      <c r="O17" s="1377"/>
      <c r="Q17" s="1407" t="s">
        <v>23855</v>
      </c>
      <c r="R17" s="709" t="s">
        <v>23857</v>
      </c>
    </row>
    <row r="18" spans="2:21" ht="33" customHeight="1">
      <c r="B18" s="1407" t="s">
        <v>23858</v>
      </c>
      <c r="C18" s="2" t="s">
        <v>1430</v>
      </c>
      <c r="D18" s="19">
        <v>0</v>
      </c>
      <c r="E18" s="707">
        <v>13</v>
      </c>
      <c r="F18" s="42"/>
      <c r="G18" s="359" t="s">
        <v>23859</v>
      </c>
      <c r="I18" s="1891"/>
      <c r="K18" s="1377"/>
      <c r="L18" s="705">
        <f t="shared" si="0"/>
        <v>0</v>
      </c>
      <c r="M18" s="1377"/>
      <c r="N18" s="356">
        <f t="shared" si="1"/>
        <v>0</v>
      </c>
      <c r="O18" s="1377"/>
      <c r="Q18" s="1407" t="s">
        <v>23858</v>
      </c>
      <c r="R18" s="709" t="s">
        <v>23860</v>
      </c>
    </row>
    <row r="19" spans="2:21" ht="33" customHeight="1">
      <c r="B19" s="1407" t="s">
        <v>23861</v>
      </c>
      <c r="C19" s="2" t="s">
        <v>1430</v>
      </c>
      <c r="D19" s="19">
        <v>0</v>
      </c>
      <c r="E19" s="707">
        <v>104</v>
      </c>
      <c r="F19" s="42"/>
      <c r="G19" s="359" t="s">
        <v>23862</v>
      </c>
      <c r="I19" s="1891"/>
      <c r="K19" s="1377"/>
      <c r="L19" s="705">
        <f t="shared" si="0"/>
        <v>0</v>
      </c>
      <c r="M19" s="1377"/>
      <c r="N19" s="356">
        <f t="shared" si="1"/>
        <v>0</v>
      </c>
      <c r="O19" s="1377"/>
      <c r="Q19" s="1407" t="s">
        <v>23861</v>
      </c>
      <c r="R19" s="709" t="s">
        <v>23863</v>
      </c>
      <c r="S19" s="1349"/>
      <c r="T19" s="1349"/>
      <c r="U19" s="197"/>
    </row>
    <row r="20" spans="2:21" ht="33" customHeight="1">
      <c r="B20" s="1407" t="s">
        <v>23864</v>
      </c>
      <c r="C20" s="2" t="s">
        <v>1430</v>
      </c>
      <c r="D20" s="19">
        <v>0</v>
      </c>
      <c r="E20" s="707">
        <v>3</v>
      </c>
      <c r="F20" s="42"/>
      <c r="G20" s="359" t="s">
        <v>23865</v>
      </c>
      <c r="I20" s="1891"/>
      <c r="K20" s="1377"/>
      <c r="L20" s="705">
        <f t="shared" si="0"/>
        <v>0</v>
      </c>
      <c r="M20" s="1377"/>
      <c r="N20" s="356">
        <f t="shared" si="1"/>
        <v>0</v>
      </c>
      <c r="O20" s="1377"/>
      <c r="Q20" s="1407" t="s">
        <v>23864</v>
      </c>
      <c r="R20" s="709" t="s">
        <v>23866</v>
      </c>
    </row>
    <row r="21" spans="2:21" ht="33" customHeight="1">
      <c r="B21" s="1407" t="s">
        <v>23867</v>
      </c>
      <c r="C21" s="2" t="s">
        <v>1430</v>
      </c>
      <c r="D21" s="19">
        <v>0</v>
      </c>
      <c r="E21" s="707">
        <v>0</v>
      </c>
      <c r="F21" s="42"/>
      <c r="G21" s="359" t="s">
        <v>23868</v>
      </c>
      <c r="I21" s="1891"/>
      <c r="K21" s="1377"/>
      <c r="L21" s="705">
        <f t="shared" si="0"/>
        <v>0</v>
      </c>
      <c r="M21" s="1377"/>
      <c r="N21" s="356">
        <f t="shared" si="1"/>
        <v>0</v>
      </c>
      <c r="O21" s="1377"/>
      <c r="Q21" s="1407" t="s">
        <v>23867</v>
      </c>
      <c r="R21" s="709" t="s">
        <v>23869</v>
      </c>
    </row>
    <row r="22" spans="2:21" ht="33" customHeight="1">
      <c r="B22" s="1407" t="s">
        <v>23870</v>
      </c>
      <c r="C22" s="2" t="s">
        <v>1430</v>
      </c>
      <c r="D22" s="19">
        <v>0</v>
      </c>
      <c r="E22" s="707">
        <v>0</v>
      </c>
      <c r="F22" s="52"/>
      <c r="G22" s="359" t="s">
        <v>23871</v>
      </c>
      <c r="I22" s="1891"/>
      <c r="K22" s="1377"/>
      <c r="L22" s="705">
        <f t="shared" si="0"/>
        <v>0</v>
      </c>
      <c r="M22" s="1377"/>
      <c r="N22" s="356">
        <f t="shared" si="1"/>
        <v>0</v>
      </c>
      <c r="O22" s="1377"/>
      <c r="Q22" s="1407" t="s">
        <v>23870</v>
      </c>
      <c r="R22" s="709" t="s">
        <v>23872</v>
      </c>
    </row>
    <row r="23" spans="2:21" ht="33" customHeight="1">
      <c r="B23" s="1407" t="s">
        <v>23873</v>
      </c>
      <c r="C23" s="2" t="s">
        <v>1430</v>
      </c>
      <c r="D23" s="19">
        <v>0</v>
      </c>
      <c r="E23" s="707">
        <v>0</v>
      </c>
      <c r="F23" s="42"/>
      <c r="G23" s="359" t="s">
        <v>23874</v>
      </c>
      <c r="I23" s="1891"/>
      <c r="K23" s="1377"/>
      <c r="L23" s="705">
        <f t="shared" si="0"/>
        <v>0</v>
      </c>
      <c r="M23" s="1377"/>
      <c r="N23" s="356">
        <f t="shared" si="1"/>
        <v>0</v>
      </c>
      <c r="O23" s="1377"/>
      <c r="Q23" s="1407" t="s">
        <v>23873</v>
      </c>
      <c r="R23" s="709" t="s">
        <v>23875</v>
      </c>
    </row>
    <row r="24" spans="2:21" ht="33" customHeight="1">
      <c r="B24" s="1407" t="s">
        <v>23876</v>
      </c>
      <c r="C24" s="2" t="s">
        <v>1430</v>
      </c>
      <c r="D24" s="19">
        <v>0</v>
      </c>
      <c r="E24" s="360">
        <f>IFERROR(SUM(E16:E23),0)</f>
        <v>142</v>
      </c>
      <c r="F24" s="52"/>
      <c r="G24" s="359" t="s">
        <v>23877</v>
      </c>
      <c r="I24" s="1891"/>
      <c r="K24" s="1377"/>
      <c r="L24" s="705"/>
      <c r="M24" s="1377"/>
      <c r="N24" s="211"/>
      <c r="O24" s="1377"/>
      <c r="Q24" s="1407" t="s">
        <v>23876</v>
      </c>
      <c r="R24" s="360" t="s">
        <v>23878</v>
      </c>
    </row>
    <row r="25" spans="2:21" ht="33" customHeight="1">
      <c r="B25" s="1407" t="s">
        <v>23879</v>
      </c>
      <c r="C25" s="2" t="s">
        <v>1430</v>
      </c>
      <c r="D25" s="19">
        <v>0</v>
      </c>
      <c r="E25" s="360">
        <f>IFERROR(E16 + E17,0)</f>
        <v>22</v>
      </c>
      <c r="F25" s="42"/>
      <c r="G25" s="359" t="s">
        <v>23880</v>
      </c>
      <c r="I25" s="1891"/>
      <c r="K25" s="1377"/>
      <c r="L25" s="705">
        <f t="shared" si="0"/>
        <v>0</v>
      </c>
      <c r="M25" s="1377"/>
      <c r="N25" s="211"/>
      <c r="O25" s="1377"/>
      <c r="Q25" s="1407" t="s">
        <v>23879</v>
      </c>
      <c r="R25" s="709" t="s">
        <v>23881</v>
      </c>
    </row>
    <row r="26" spans="2:21" ht="33" customHeight="1">
      <c r="B26" s="1407" t="s">
        <v>23882</v>
      </c>
      <c r="C26" s="2" t="s">
        <v>3287</v>
      </c>
      <c r="D26" s="19">
        <v>0</v>
      </c>
      <c r="E26" s="707">
        <v>218347</v>
      </c>
      <c r="F26" s="42"/>
      <c r="G26" s="359" t="s">
        <v>23883</v>
      </c>
      <c r="I26" s="1891"/>
      <c r="K26" s="1377"/>
      <c r="L26" s="705">
        <f t="shared" si="0"/>
        <v>0</v>
      </c>
      <c r="M26" s="1377"/>
      <c r="N26" s="356">
        <f t="shared" ref="N26:N36" si="2" xml:space="preserve"> IFERROR(IF( ISNUMBER(E26 ), 0, 1 ),0)</f>
        <v>0</v>
      </c>
      <c r="O26" s="1377"/>
      <c r="Q26" s="1407" t="s">
        <v>23882</v>
      </c>
      <c r="R26" s="709" t="s">
        <v>23884</v>
      </c>
    </row>
    <row r="27" spans="2:21" ht="33" customHeight="1">
      <c r="B27" s="1407" t="s">
        <v>23885</v>
      </c>
      <c r="C27" s="2" t="s">
        <v>1430</v>
      </c>
      <c r="D27" s="19">
        <v>0</v>
      </c>
      <c r="E27" s="707">
        <v>171</v>
      </c>
      <c r="F27" s="42"/>
      <c r="G27" s="359" t="s">
        <v>23886</v>
      </c>
      <c r="I27" s="1891"/>
      <c r="K27" s="1377"/>
      <c r="L27" s="705">
        <f t="shared" si="0"/>
        <v>0</v>
      </c>
      <c r="M27" s="1377"/>
      <c r="N27" s="356">
        <f t="shared" si="2"/>
        <v>0</v>
      </c>
      <c r="O27" s="1377"/>
      <c r="Q27" s="1407" t="s">
        <v>23885</v>
      </c>
      <c r="R27" s="709" t="s">
        <v>23887</v>
      </c>
    </row>
    <row r="28" spans="2:21" ht="33" customHeight="1">
      <c r="B28" s="1407" t="s">
        <v>23888</v>
      </c>
      <c r="C28" s="2" t="s">
        <v>23889</v>
      </c>
      <c r="D28" s="19">
        <v>0</v>
      </c>
      <c r="E28" s="707">
        <v>43698</v>
      </c>
      <c r="F28" s="42"/>
      <c r="G28" s="359" t="s">
        <v>23890</v>
      </c>
      <c r="I28" s="1891"/>
      <c r="K28" s="1377"/>
      <c r="L28" s="705">
        <f t="shared" si="0"/>
        <v>0</v>
      </c>
      <c r="M28" s="1377"/>
      <c r="N28" s="356">
        <f t="shared" si="2"/>
        <v>0</v>
      </c>
      <c r="O28" s="1377"/>
      <c r="Q28" s="1407" t="s">
        <v>23888</v>
      </c>
      <c r="R28" s="709" t="s">
        <v>23891</v>
      </c>
    </row>
    <row r="29" spans="2:21" ht="33" customHeight="1">
      <c r="B29" s="1407" t="s">
        <v>23892</v>
      </c>
      <c r="C29" s="2" t="s">
        <v>23893</v>
      </c>
      <c r="D29" s="19">
        <v>2</v>
      </c>
      <c r="E29" s="707">
        <v>11.21</v>
      </c>
      <c r="F29" s="42"/>
      <c r="G29" s="359" t="s">
        <v>23894</v>
      </c>
      <c r="I29" s="1891"/>
      <c r="K29" s="1377"/>
      <c r="L29" s="705">
        <f t="shared" si="0"/>
        <v>0</v>
      </c>
      <c r="M29" s="1377"/>
      <c r="N29" s="356">
        <f t="shared" si="2"/>
        <v>0</v>
      </c>
      <c r="O29" s="1377"/>
      <c r="Q29" s="1407" t="s">
        <v>23892</v>
      </c>
      <c r="R29" s="709" t="s">
        <v>23895</v>
      </c>
    </row>
    <row r="30" spans="2:21" ht="33" customHeight="1">
      <c r="B30" s="1407" t="s">
        <v>23896</v>
      </c>
      <c r="C30" s="2" t="s">
        <v>23897</v>
      </c>
      <c r="D30" s="19">
        <v>2</v>
      </c>
      <c r="E30" s="707">
        <v>16.190000000000001</v>
      </c>
      <c r="F30" s="42"/>
      <c r="G30" s="359" t="s">
        <v>23898</v>
      </c>
      <c r="I30" s="1891"/>
      <c r="K30" s="1377"/>
      <c r="L30" s="705">
        <f t="shared" si="0"/>
        <v>0</v>
      </c>
      <c r="M30" s="1377"/>
      <c r="N30" s="356">
        <f t="shared" si="2"/>
        <v>0</v>
      </c>
      <c r="O30" s="1377"/>
      <c r="Q30" s="1407" t="s">
        <v>23896</v>
      </c>
      <c r="R30" s="709" t="s">
        <v>23899</v>
      </c>
    </row>
    <row r="31" spans="2:21" ht="33" customHeight="1">
      <c r="B31" s="1407" t="s">
        <v>23900</v>
      </c>
      <c r="C31" s="2" t="s">
        <v>23901</v>
      </c>
      <c r="D31" s="19">
        <v>3</v>
      </c>
      <c r="E31" s="707">
        <v>128789.40399999999</v>
      </c>
      <c r="F31" s="52"/>
      <c r="G31" s="359" t="s">
        <v>23902</v>
      </c>
      <c r="I31" s="1891"/>
      <c r="K31" s="1377"/>
      <c r="L31" s="705">
        <f t="shared" si="0"/>
        <v>0</v>
      </c>
      <c r="M31" s="1377"/>
      <c r="N31" s="356">
        <f t="shared" si="2"/>
        <v>0</v>
      </c>
      <c r="O31" s="1377"/>
      <c r="Q31" s="1407" t="s">
        <v>23900</v>
      </c>
      <c r="R31" s="708" t="s">
        <v>23903</v>
      </c>
    </row>
    <row r="32" spans="2:21" ht="33" customHeight="1">
      <c r="B32" s="1407" t="s">
        <v>23904</v>
      </c>
      <c r="C32" s="2" t="s">
        <v>1430</v>
      </c>
      <c r="D32" s="19">
        <v>0</v>
      </c>
      <c r="E32" s="707">
        <v>1</v>
      </c>
      <c r="F32" s="42"/>
      <c r="G32" s="359" t="s">
        <v>23905</v>
      </c>
      <c r="I32" s="1891"/>
      <c r="K32" s="1377"/>
      <c r="L32" s="705">
        <f t="shared" si="0"/>
        <v>0</v>
      </c>
      <c r="M32" s="1377"/>
      <c r="N32" s="356">
        <f t="shared" si="2"/>
        <v>0</v>
      </c>
      <c r="O32" s="1377"/>
      <c r="Q32" s="1407" t="s">
        <v>23904</v>
      </c>
      <c r="R32" s="708" t="s">
        <v>23906</v>
      </c>
    </row>
    <row r="33" spans="2:18" ht="33" customHeight="1">
      <c r="B33" s="1407" t="s">
        <v>23907</v>
      </c>
      <c r="C33" s="2" t="s">
        <v>23827</v>
      </c>
      <c r="D33" s="19">
        <v>2</v>
      </c>
      <c r="E33" s="1892">
        <v>0</v>
      </c>
      <c r="F33" s="42"/>
      <c r="G33" s="359" t="s">
        <v>23908</v>
      </c>
      <c r="I33" s="1891"/>
      <c r="K33" s="1377"/>
      <c r="L33" s="705">
        <f t="shared" si="0"/>
        <v>0</v>
      </c>
      <c r="M33" s="1377"/>
      <c r="N33" s="356">
        <f t="shared" si="2"/>
        <v>0</v>
      </c>
      <c r="O33" s="1377"/>
      <c r="Q33" s="1407" t="s">
        <v>23907</v>
      </c>
      <c r="R33" s="1111" t="s">
        <v>23909</v>
      </c>
    </row>
    <row r="34" spans="2:18" ht="33" customHeight="1">
      <c r="B34" s="1407" t="s">
        <v>23910</v>
      </c>
      <c r="C34" s="2" t="s">
        <v>1430</v>
      </c>
      <c r="D34" s="19">
        <v>0</v>
      </c>
      <c r="E34" s="707">
        <v>0</v>
      </c>
      <c r="F34" s="42"/>
      <c r="G34" s="359" t="s">
        <v>23911</v>
      </c>
      <c r="I34" s="1891"/>
      <c r="K34" s="1377"/>
      <c r="L34" s="705">
        <f t="shared" si="0"/>
        <v>0</v>
      </c>
      <c r="M34" s="1377"/>
      <c r="N34" s="356">
        <f t="shared" si="2"/>
        <v>0</v>
      </c>
      <c r="O34" s="1377"/>
      <c r="Q34" s="1407" t="s">
        <v>23910</v>
      </c>
      <c r="R34" s="1112" t="s">
        <v>23912</v>
      </c>
    </row>
    <row r="35" spans="2:18" ht="33" customHeight="1">
      <c r="B35" s="1407" t="s">
        <v>23913</v>
      </c>
      <c r="C35" s="2" t="s">
        <v>23827</v>
      </c>
      <c r="D35" s="19">
        <v>2</v>
      </c>
      <c r="E35" s="1892">
        <v>0</v>
      </c>
      <c r="F35" s="52"/>
      <c r="G35" s="359" t="s">
        <v>23914</v>
      </c>
      <c r="I35" s="1891"/>
      <c r="K35" s="1377"/>
      <c r="L35" s="705">
        <f t="shared" si="0"/>
        <v>0</v>
      </c>
      <c r="M35" s="1377"/>
      <c r="N35" s="356">
        <f t="shared" si="2"/>
        <v>0</v>
      </c>
      <c r="O35" s="1377"/>
      <c r="Q35" s="1407" t="s">
        <v>23913</v>
      </c>
      <c r="R35" s="708" t="s">
        <v>23915</v>
      </c>
    </row>
    <row r="36" spans="2:18" ht="33" customHeight="1" thickBot="1">
      <c r="B36" s="1417" t="s">
        <v>23916</v>
      </c>
      <c r="C36" s="387" t="s">
        <v>23827</v>
      </c>
      <c r="D36" s="710">
        <v>2</v>
      </c>
      <c r="E36" s="1893">
        <v>3147.4</v>
      </c>
      <c r="F36" s="52"/>
      <c r="G36" s="388" t="s">
        <v>23917</v>
      </c>
      <c r="I36" s="1894"/>
      <c r="K36" s="1377"/>
      <c r="L36" s="705">
        <f t="shared" si="0"/>
        <v>0</v>
      </c>
      <c r="M36" s="1377"/>
      <c r="N36" s="356">
        <f t="shared" si="2"/>
        <v>0</v>
      </c>
      <c r="O36" s="1377"/>
      <c r="Q36" s="1417" t="s">
        <v>23916</v>
      </c>
      <c r="R36" s="431" t="s">
        <v>23918</v>
      </c>
    </row>
  </sheetData>
  <mergeCells count="2">
    <mergeCell ref="B3:I3"/>
    <mergeCell ref="Q3:R3"/>
  </mergeCells>
  <conditionalFormatting sqref="L8:L36">
    <cfRule type="cellIs" dxfId="57" priority="1" operator="equal">
      <formula>0</formula>
    </cfRule>
  </conditionalFormatting>
  <dataValidations count="1">
    <dataValidation type="custom" allowBlank="1" showErrorMessage="1" errorTitle="Input Error" error="Please enter a numeric value." sqref="E25:E36 E8:E23"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pageSetUpPr fitToPage="1"/>
  </sheetPr>
  <dimension ref="A1:AN75"/>
  <sheetViews>
    <sheetView showGridLines="0" zoomScale="70" zoomScaleNormal="70" zoomScaleSheetLayoutView="100" workbookViewId="0">
      <selection activeCell="D17" sqref="D17:D31"/>
    </sheetView>
  </sheetViews>
  <sheetFormatPr defaultColWidth="9" defaultRowHeight="15.6"/>
  <cols>
    <col min="1" max="1" width="1.625" style="1311" customWidth="1"/>
    <col min="2" max="2" width="40" style="1311" customWidth="1"/>
    <col min="3" max="3" width="7" style="1311" customWidth="1"/>
    <col min="4" max="4" width="5.125" style="1311" customWidth="1"/>
    <col min="5" max="12" width="12.5" style="1311" customWidth="1"/>
    <col min="13" max="13" width="1.625" style="1311" customWidth="1"/>
    <col min="14" max="14" width="12.5" style="1344" customWidth="1"/>
    <col min="15" max="15" width="1.625" style="204" customWidth="1"/>
    <col min="16" max="16" width="34" style="204" customWidth="1"/>
    <col min="17" max="17" width="1.625" style="204" customWidth="1"/>
    <col min="18" max="18" width="1.625" style="1310" customWidth="1"/>
    <col min="19" max="19" width="25" style="1310" customWidth="1"/>
    <col min="20" max="20" width="1.625" style="1310" customWidth="1"/>
    <col min="21" max="22" width="9" style="1310" hidden="1" customWidth="1"/>
    <col min="23" max="23" width="9" style="1311" hidden="1" customWidth="1"/>
    <col min="24" max="26" width="0" style="1311" hidden="1" customWidth="1"/>
    <col min="27" max="27" width="9" style="1311" hidden="1" customWidth="1"/>
    <col min="28" max="28" width="1.625" style="1310" hidden="1" customWidth="1"/>
    <col min="29" max="29" width="1.625" style="1311" customWidth="1"/>
    <col min="30" max="30" width="40" style="1346" customWidth="1"/>
    <col min="31" max="36" width="12.5" style="1346" customWidth="1"/>
    <col min="37" max="38" width="12.5" style="1311" customWidth="1"/>
    <col min="39" max="39" width="1.625" style="1311" customWidth="1"/>
    <col min="40" max="16384" width="9" style="1311"/>
  </cols>
  <sheetData>
    <row r="1" spans="1:40" s="66" customFormat="1" ht="29.25" customHeight="1">
      <c r="A1" s="30"/>
      <c r="B1" s="693" t="s">
        <v>754</v>
      </c>
      <c r="C1" s="693"/>
      <c r="D1" s="693"/>
      <c r="E1" s="693"/>
      <c r="F1" s="693"/>
      <c r="G1" s="693"/>
      <c r="H1" s="693"/>
      <c r="I1" s="693"/>
      <c r="J1" s="693"/>
      <c r="K1" s="693"/>
      <c r="L1" s="693"/>
      <c r="M1" s="693"/>
      <c r="N1" s="693"/>
      <c r="O1" s="711"/>
      <c r="P1" s="711"/>
      <c r="Q1" s="711"/>
      <c r="R1" s="1377"/>
      <c r="S1" s="1310"/>
      <c r="T1" s="1377"/>
      <c r="U1" s="1310"/>
      <c r="V1" s="1310"/>
      <c r="W1" s="1310"/>
      <c r="X1" s="1310"/>
      <c r="Y1" s="1310"/>
      <c r="Z1" s="1310"/>
      <c r="AA1" s="1310"/>
      <c r="AB1" s="1377"/>
      <c r="AC1" s="1310"/>
      <c r="AD1" s="693" t="s">
        <v>754</v>
      </c>
      <c r="AE1" s="693"/>
      <c r="AF1" s="693"/>
      <c r="AG1" s="693"/>
      <c r="AH1" s="693"/>
      <c r="AI1" s="693"/>
      <c r="AJ1" s="693"/>
      <c r="AK1" s="693"/>
      <c r="AL1" s="693"/>
      <c r="AM1" s="693"/>
      <c r="AN1" s="1310"/>
    </row>
    <row r="2" spans="1:40" s="66" customFormat="1" ht="29.25" customHeight="1">
      <c r="A2" s="30"/>
      <c r="B2" s="693" t="s">
        <v>12</v>
      </c>
      <c r="C2" s="694"/>
      <c r="D2" s="694"/>
      <c r="E2" s="694"/>
      <c r="F2" s="694"/>
      <c r="G2" s="694"/>
      <c r="H2" s="694"/>
      <c r="I2" s="694"/>
      <c r="J2" s="694"/>
      <c r="K2" s="694"/>
      <c r="L2" s="694"/>
      <c r="M2" s="694"/>
      <c r="N2" s="1437"/>
      <c r="O2" s="711"/>
      <c r="P2" s="711"/>
      <c r="Q2" s="711"/>
      <c r="R2" s="1377"/>
      <c r="S2" s="1310"/>
      <c r="T2" s="1377"/>
      <c r="U2" s="1310"/>
      <c r="V2" s="1310"/>
      <c r="W2" s="1310"/>
      <c r="X2" s="1310"/>
      <c r="Y2" s="1310"/>
      <c r="Z2" s="1310"/>
      <c r="AA2" s="1310"/>
      <c r="AB2" s="1377"/>
      <c r="AC2" s="1310"/>
      <c r="AD2" s="693"/>
      <c r="AE2" s="694"/>
      <c r="AF2" s="694"/>
      <c r="AG2" s="694"/>
      <c r="AH2" s="694"/>
      <c r="AI2" s="694"/>
      <c r="AJ2" s="694"/>
      <c r="AK2" s="694"/>
      <c r="AL2" s="694"/>
      <c r="AM2" s="694"/>
      <c r="AN2" s="1310"/>
    </row>
    <row r="3" spans="1:40" ht="45" customHeight="1">
      <c r="B3" s="2159" t="s">
        <v>755</v>
      </c>
      <c r="C3" s="2159"/>
      <c r="D3" s="2159"/>
      <c r="E3" s="2159"/>
      <c r="F3" s="2159"/>
      <c r="G3" s="2159"/>
      <c r="H3" s="2159"/>
      <c r="I3" s="2159"/>
      <c r="J3" s="2159"/>
      <c r="K3" s="2159"/>
      <c r="L3" s="2159"/>
      <c r="M3" s="2159"/>
      <c r="N3" s="2159"/>
      <c r="O3" s="2159"/>
      <c r="P3" s="2159"/>
      <c r="Q3" s="1347"/>
      <c r="R3" s="1377"/>
      <c r="S3" s="712" t="s">
        <v>798</v>
      </c>
      <c r="T3" s="1377"/>
      <c r="W3" s="1310"/>
      <c r="X3" s="1310"/>
      <c r="Y3" s="1310"/>
      <c r="Z3" s="1310"/>
      <c r="AA3" s="1310"/>
      <c r="AB3" s="1377"/>
      <c r="AC3" s="1310"/>
      <c r="AD3" s="2252" t="s">
        <v>755</v>
      </c>
      <c r="AE3" s="2252"/>
      <c r="AF3" s="2252"/>
      <c r="AG3" s="2252"/>
      <c r="AH3" s="2252"/>
      <c r="AI3" s="2252"/>
      <c r="AJ3" s="2252"/>
      <c r="AK3" s="2252"/>
      <c r="AL3" s="2252"/>
      <c r="AM3" s="2252"/>
      <c r="AN3" s="1310"/>
    </row>
    <row r="4" spans="1:40" ht="27.75" customHeight="1" thickBot="1">
      <c r="B4" s="713"/>
      <c r="C4" s="713"/>
      <c r="D4" s="713"/>
      <c r="E4" s="713"/>
      <c r="F4" s="713"/>
      <c r="G4" s="713"/>
      <c r="H4" s="713"/>
      <c r="I4" s="713"/>
      <c r="J4" s="713"/>
      <c r="K4" s="713"/>
      <c r="L4" s="713"/>
      <c r="M4" s="53"/>
      <c r="N4" s="17"/>
      <c r="O4" s="1347"/>
      <c r="P4" s="1347"/>
      <c r="Q4" s="1347"/>
      <c r="R4" s="1377"/>
      <c r="T4" s="1377"/>
      <c r="U4" s="2253" t="s">
        <v>799</v>
      </c>
      <c r="V4" s="2253"/>
      <c r="W4" s="2253"/>
      <c r="X4" s="2253"/>
      <c r="Y4" s="2253"/>
      <c r="Z4" s="2253"/>
      <c r="AA4" s="2253"/>
      <c r="AB4" s="1377"/>
      <c r="AC4" s="1310"/>
      <c r="AD4" s="713"/>
      <c r="AE4" s="713"/>
      <c r="AF4" s="713"/>
      <c r="AG4" s="713"/>
      <c r="AH4" s="713"/>
      <c r="AI4" s="713"/>
      <c r="AJ4" s="713"/>
      <c r="AK4" s="713"/>
      <c r="AL4" s="713"/>
      <c r="AM4" s="53"/>
      <c r="AN4" s="1310"/>
    </row>
    <row r="5" spans="1:40" s="30" customFormat="1" ht="56.25" customHeight="1" thickBot="1">
      <c r="B5" s="341" t="s">
        <v>800</v>
      </c>
      <c r="C5" s="321" t="s">
        <v>801</v>
      </c>
      <c r="D5" s="321" t="s">
        <v>802</v>
      </c>
      <c r="E5" s="321" t="s">
        <v>23919</v>
      </c>
      <c r="F5" s="321" t="s">
        <v>23920</v>
      </c>
      <c r="G5" s="321" t="s">
        <v>23921</v>
      </c>
      <c r="H5" s="321" t="s">
        <v>23922</v>
      </c>
      <c r="I5" s="321" t="s">
        <v>23923</v>
      </c>
      <c r="J5" s="321" t="s">
        <v>23924</v>
      </c>
      <c r="K5" s="321" t="s">
        <v>1307</v>
      </c>
      <c r="L5" s="342" t="s">
        <v>1016</v>
      </c>
      <c r="M5" s="42"/>
      <c r="N5" s="343" t="s">
        <v>806</v>
      </c>
      <c r="O5" s="39"/>
      <c r="P5" s="343" t="s">
        <v>807</v>
      </c>
      <c r="Q5" s="39"/>
      <c r="R5" s="1377"/>
      <c r="S5" s="1310"/>
      <c r="T5" s="1377"/>
      <c r="U5" s="198" t="s">
        <v>808</v>
      </c>
      <c r="V5" s="1310"/>
      <c r="W5" s="1310"/>
      <c r="X5" s="1310"/>
      <c r="Y5" s="1310"/>
      <c r="Z5" s="1310"/>
      <c r="AA5" s="1310"/>
      <c r="AB5" s="1377"/>
      <c r="AC5" s="1310"/>
      <c r="AD5" s="341"/>
      <c r="AE5" s="321" t="s">
        <v>23919</v>
      </c>
      <c r="AF5" s="321" t="s">
        <v>23920</v>
      </c>
      <c r="AG5" s="321" t="s">
        <v>23921</v>
      </c>
      <c r="AH5" s="321" t="s">
        <v>23922</v>
      </c>
      <c r="AI5" s="321" t="s">
        <v>23923</v>
      </c>
      <c r="AJ5" s="321" t="s">
        <v>23924</v>
      </c>
      <c r="AK5" s="321" t="s">
        <v>1307</v>
      </c>
      <c r="AL5" s="342" t="s">
        <v>1016</v>
      </c>
      <c r="AM5" s="42"/>
      <c r="AN5" s="1310"/>
    </row>
    <row r="6" spans="1:40" s="30" customFormat="1" ht="15" customHeight="1" thickBot="1">
      <c r="B6" s="42"/>
      <c r="C6" s="42"/>
      <c r="D6" s="42"/>
      <c r="E6" s="76"/>
      <c r="F6" s="76"/>
      <c r="G6" s="76"/>
      <c r="H6" s="76"/>
      <c r="I6" s="76"/>
      <c r="J6" s="76"/>
      <c r="K6" s="76"/>
      <c r="L6" s="76"/>
      <c r="M6" s="42"/>
      <c r="N6" s="76"/>
      <c r="O6" s="39"/>
      <c r="P6" s="39"/>
      <c r="Q6" s="39"/>
      <c r="R6" s="1377"/>
      <c r="S6" s="1310"/>
      <c r="T6" s="1377"/>
      <c r="U6" s="1310"/>
      <c r="V6" s="1310"/>
      <c r="W6" s="1310"/>
      <c r="X6" s="1310"/>
      <c r="Y6" s="1310"/>
      <c r="Z6" s="1310"/>
      <c r="AA6" s="1310"/>
      <c r="AB6" s="1377"/>
      <c r="AC6" s="1310"/>
      <c r="AD6" s="42"/>
      <c r="AE6" s="76"/>
      <c r="AF6" s="76"/>
      <c r="AG6" s="76"/>
      <c r="AH6" s="76"/>
      <c r="AI6" s="76"/>
      <c r="AJ6" s="76"/>
      <c r="AK6" s="76"/>
      <c r="AL6" s="76"/>
      <c r="AM6" s="42"/>
      <c r="AN6" s="1310"/>
    </row>
    <row r="7" spans="1:40" s="30" customFormat="1" ht="21" customHeight="1" thickBot="1">
      <c r="B7" s="233" t="s">
        <v>23925</v>
      </c>
      <c r="C7" s="1310"/>
      <c r="D7" s="1310"/>
      <c r="E7" s="376"/>
      <c r="F7" s="76"/>
      <c r="G7" s="76"/>
      <c r="H7" s="76"/>
      <c r="I7" s="76"/>
      <c r="J7" s="76"/>
      <c r="K7" s="76"/>
      <c r="L7" s="76"/>
      <c r="M7" s="42"/>
      <c r="N7" s="76"/>
      <c r="O7" s="42"/>
      <c r="P7" s="42"/>
      <c r="Q7" s="42"/>
      <c r="R7" s="1377"/>
      <c r="S7" s="1310"/>
      <c r="T7" s="1377"/>
      <c r="U7" s="1310"/>
      <c r="V7" s="1310"/>
      <c r="W7" s="1310"/>
      <c r="X7" s="1310"/>
      <c r="Y7" s="1310"/>
      <c r="Z7" s="1310"/>
      <c r="AA7" s="1310"/>
      <c r="AB7" s="1377"/>
      <c r="AC7" s="1310"/>
      <c r="AD7" s="233" t="s">
        <v>1736</v>
      </c>
      <c r="AE7" s="376"/>
      <c r="AF7" s="76"/>
      <c r="AG7" s="76"/>
      <c r="AH7" s="76"/>
      <c r="AI7" s="76"/>
      <c r="AJ7" s="76"/>
      <c r="AK7" s="76"/>
      <c r="AL7" s="76"/>
      <c r="AM7" s="42"/>
      <c r="AN7" s="1310"/>
    </row>
    <row r="8" spans="1:40" s="714" customFormat="1" ht="40.5" customHeight="1" thickBot="1">
      <c r="B8" s="702" t="s">
        <v>1838</v>
      </c>
      <c r="C8" s="352" t="s">
        <v>813</v>
      </c>
      <c r="D8" s="352">
        <v>3</v>
      </c>
      <c r="E8" s="1460">
        <v>0.58899999999999997</v>
      </c>
      <c r="F8" s="1460">
        <v>11.571</v>
      </c>
      <c r="G8" s="1460">
        <v>0.30599999999999999</v>
      </c>
      <c r="H8" s="1460">
        <v>3.8540000000000001</v>
      </c>
      <c r="I8" s="1460">
        <v>3.3000000000000002E-2</v>
      </c>
      <c r="J8" s="1460">
        <v>0</v>
      </c>
      <c r="K8" s="1460">
        <v>0</v>
      </c>
      <c r="L8" s="1895">
        <f>IFERROR(SUM(E8:K8),0)</f>
        <v>16.353000000000002</v>
      </c>
      <c r="M8" s="46"/>
      <c r="N8" s="354" t="s">
        <v>23926</v>
      </c>
      <c r="O8" s="46"/>
      <c r="P8" s="685"/>
      <c r="Q8" s="46"/>
      <c r="R8" s="1377"/>
      <c r="S8" s="705">
        <f>IF( SUM( U8:AA8 ) = 0, 0, $U$5 )</f>
        <v>0</v>
      </c>
      <c r="T8" s="1377"/>
      <c r="U8" s="356">
        <f xml:space="preserve"> IF( ISNUMBER(E8 ), 0, 1 )</f>
        <v>0</v>
      </c>
      <c r="V8" s="356">
        <f xml:space="preserve"> IF( ISNUMBER(F8 ), 0, 1 )</f>
        <v>0</v>
      </c>
      <c r="W8" s="356">
        <f xml:space="preserve"> IF( ISNUMBER(G8 ), 0, 1 )</f>
        <v>0</v>
      </c>
      <c r="X8" s="356">
        <f xml:space="preserve"> IF( ISNUMBER(H8 ), 0, 1 )</f>
        <v>0</v>
      </c>
      <c r="Y8" s="356">
        <f t="shared" ref="Y8:AA18" si="0" xml:space="preserve"> IF( ISNUMBER(I8 ), 0, 1 )</f>
        <v>0</v>
      </c>
      <c r="Z8" s="356">
        <f t="shared" si="0"/>
        <v>0</v>
      </c>
      <c r="AA8" s="356">
        <f xml:space="preserve"> IF( ISNUMBER(K8 ), 0, 1 )</f>
        <v>0</v>
      </c>
      <c r="AB8" s="1377"/>
      <c r="AC8" s="1310"/>
      <c r="AD8" s="237" t="s">
        <v>1838</v>
      </c>
      <c r="AE8" s="225" t="s">
        <v>23927</v>
      </c>
      <c r="AF8" s="225" t="s">
        <v>23928</v>
      </c>
      <c r="AG8" s="225" t="s">
        <v>23929</v>
      </c>
      <c r="AH8" s="225" t="s">
        <v>23930</v>
      </c>
      <c r="AI8" s="225" t="s">
        <v>23931</v>
      </c>
      <c r="AJ8" s="225" t="s">
        <v>23932</v>
      </c>
      <c r="AK8" s="225" t="s">
        <v>23933</v>
      </c>
      <c r="AL8" s="298" t="s">
        <v>23934</v>
      </c>
      <c r="AM8" s="46"/>
      <c r="AN8" s="1310"/>
    </row>
    <row r="9" spans="1:40" s="714" customFormat="1" ht="40.5" customHeight="1" thickBot="1">
      <c r="B9" s="1407" t="s">
        <v>1846</v>
      </c>
      <c r="C9" s="5" t="s">
        <v>813</v>
      </c>
      <c r="D9" s="5">
        <v>3</v>
      </c>
      <c r="E9" s="1460">
        <v>-4.0000000000000001E-3</v>
      </c>
      <c r="F9" s="1460">
        <v>-8.1000000000000003E-2</v>
      </c>
      <c r="G9" s="1460">
        <v>-2E-3</v>
      </c>
      <c r="H9" s="1460">
        <v>-2.7E-2</v>
      </c>
      <c r="I9" s="1460">
        <v>0</v>
      </c>
      <c r="J9" s="1460">
        <v>0</v>
      </c>
      <c r="K9" s="1460">
        <v>0</v>
      </c>
      <c r="L9" s="1896">
        <f>IFERROR(SUM(E9:K9),0)</f>
        <v>-0.114</v>
      </c>
      <c r="M9" s="46"/>
      <c r="N9" s="359" t="s">
        <v>23935</v>
      </c>
      <c r="O9" s="46"/>
      <c r="P9" s="685"/>
      <c r="Q9" s="46"/>
      <c r="R9" s="1377"/>
      <c r="S9" s="705">
        <f>IF( SUM( U9:AA9 ) = 0, 0, $U$5 )</f>
        <v>0</v>
      </c>
      <c r="T9" s="1377"/>
      <c r="U9" s="356">
        <f t="shared" ref="U9:X18" si="1" xml:space="preserve"> IF( ISNUMBER(E9 ), 0, 1 )</f>
        <v>0</v>
      </c>
      <c r="V9" s="356">
        <f t="shared" si="1"/>
        <v>0</v>
      </c>
      <c r="W9" s="356">
        <f t="shared" si="1"/>
        <v>0</v>
      </c>
      <c r="X9" s="356">
        <f t="shared" si="1"/>
        <v>0</v>
      </c>
      <c r="Y9" s="356">
        <f t="shared" si="0"/>
        <v>0</v>
      </c>
      <c r="Z9" s="356">
        <f t="shared" si="0"/>
        <v>0</v>
      </c>
      <c r="AA9" s="356">
        <f t="shared" si="0"/>
        <v>0</v>
      </c>
      <c r="AB9" s="1377"/>
      <c r="AC9" s="1310"/>
      <c r="AD9" s="1423" t="s">
        <v>1846</v>
      </c>
      <c r="AE9" s="221" t="s">
        <v>23936</v>
      </c>
      <c r="AF9" s="221" t="s">
        <v>23937</v>
      </c>
      <c r="AG9" s="221" t="s">
        <v>23938</v>
      </c>
      <c r="AH9" s="221" t="s">
        <v>23939</v>
      </c>
      <c r="AI9" s="221" t="s">
        <v>23940</v>
      </c>
      <c r="AJ9" s="221" t="s">
        <v>23941</v>
      </c>
      <c r="AK9" s="221" t="s">
        <v>23942</v>
      </c>
      <c r="AL9" s="299" t="s">
        <v>23943</v>
      </c>
      <c r="AM9" s="46"/>
      <c r="AN9" s="1310"/>
    </row>
    <row r="10" spans="1:40" s="714" customFormat="1" ht="40.5" customHeight="1" thickBot="1">
      <c r="B10" s="1407" t="s">
        <v>23944</v>
      </c>
      <c r="C10" s="5" t="s">
        <v>813</v>
      </c>
      <c r="D10" s="5">
        <v>3</v>
      </c>
      <c r="E10" s="1460">
        <v>0</v>
      </c>
      <c r="F10" s="1460">
        <v>0</v>
      </c>
      <c r="G10" s="1460">
        <v>13.361000000000001</v>
      </c>
      <c r="H10" s="1460">
        <v>3.7679999999999998</v>
      </c>
      <c r="I10" s="1460">
        <v>0</v>
      </c>
      <c r="J10" s="1460">
        <v>0</v>
      </c>
      <c r="K10" s="1460">
        <v>0</v>
      </c>
      <c r="L10" s="1896">
        <f>IFERROR(SUM(E10:K10),0)</f>
        <v>17.129000000000001</v>
      </c>
      <c r="M10" s="46"/>
      <c r="N10" s="359" t="s">
        <v>23945</v>
      </c>
      <c r="O10" s="46"/>
      <c r="P10" s="685"/>
      <c r="Q10" s="46"/>
      <c r="R10" s="1377"/>
      <c r="S10" s="705">
        <f>IF( SUM( U10:AA10 ) = 0, 0, $U$5 )</f>
        <v>0</v>
      </c>
      <c r="T10" s="1377"/>
      <c r="U10" s="356">
        <f t="shared" si="1"/>
        <v>0</v>
      </c>
      <c r="V10" s="356">
        <f t="shared" si="1"/>
        <v>0</v>
      </c>
      <c r="W10" s="356">
        <f t="shared" si="1"/>
        <v>0</v>
      </c>
      <c r="X10" s="356">
        <f t="shared" si="1"/>
        <v>0</v>
      </c>
      <c r="Y10" s="356">
        <f t="shared" si="0"/>
        <v>0</v>
      </c>
      <c r="Z10" s="356">
        <f t="shared" si="0"/>
        <v>0</v>
      </c>
      <c r="AA10" s="356">
        <f t="shared" si="0"/>
        <v>0</v>
      </c>
      <c r="AB10" s="1377"/>
      <c r="AC10" s="1310"/>
      <c r="AD10" s="1423" t="s">
        <v>1854</v>
      </c>
      <c r="AE10" s="221" t="s">
        <v>23946</v>
      </c>
      <c r="AF10" s="221" t="s">
        <v>23947</v>
      </c>
      <c r="AG10" s="221" t="s">
        <v>23948</v>
      </c>
      <c r="AH10" s="221" t="s">
        <v>23949</v>
      </c>
      <c r="AI10" s="221" t="s">
        <v>23950</v>
      </c>
      <c r="AJ10" s="221" t="s">
        <v>23951</v>
      </c>
      <c r="AK10" s="221" t="s">
        <v>23952</v>
      </c>
      <c r="AL10" s="299" t="s">
        <v>23953</v>
      </c>
      <c r="AM10" s="46"/>
      <c r="AN10" s="1310"/>
    </row>
    <row r="11" spans="1:40" s="714" customFormat="1" ht="40.5" customHeight="1" thickBot="1">
      <c r="B11" s="1417" t="s">
        <v>21366</v>
      </c>
      <c r="C11" s="715" t="s">
        <v>813</v>
      </c>
      <c r="D11" s="715">
        <v>3</v>
      </c>
      <c r="E11" s="1460">
        <v>0.158</v>
      </c>
      <c r="F11" s="1460">
        <v>3.113</v>
      </c>
      <c r="G11" s="1460">
        <v>8.2000000000000003E-2</v>
      </c>
      <c r="H11" s="1460">
        <v>1.0369999999999999</v>
      </c>
      <c r="I11" s="1460">
        <v>8.9999999999999993E-3</v>
      </c>
      <c r="J11" s="1460">
        <v>0</v>
      </c>
      <c r="K11" s="1460">
        <v>0</v>
      </c>
      <c r="L11" s="1897">
        <f>IFERROR(SUM(E11:K11),0)</f>
        <v>4.399</v>
      </c>
      <c r="M11" s="46"/>
      <c r="N11" s="388" t="s">
        <v>23954</v>
      </c>
      <c r="O11" s="46"/>
      <c r="P11" s="685"/>
      <c r="Q11" s="46"/>
      <c r="R11" s="1377"/>
      <c r="S11" s="705">
        <f>IF( SUM( U11:AA11 ) = 0, 0, $U$5 )</f>
        <v>0</v>
      </c>
      <c r="T11" s="1377"/>
      <c r="U11" s="356">
        <f t="shared" si="1"/>
        <v>0</v>
      </c>
      <c r="V11" s="356">
        <f t="shared" si="1"/>
        <v>0</v>
      </c>
      <c r="W11" s="356">
        <f t="shared" si="1"/>
        <v>0</v>
      </c>
      <c r="X11" s="356">
        <f t="shared" si="1"/>
        <v>0</v>
      </c>
      <c r="Y11" s="356">
        <f t="shared" si="0"/>
        <v>0</v>
      </c>
      <c r="Z11" s="356">
        <f t="shared" si="0"/>
        <v>0</v>
      </c>
      <c r="AA11" s="356">
        <f t="shared" si="0"/>
        <v>0</v>
      </c>
      <c r="AB11" s="1377"/>
      <c r="AC11" s="1310"/>
      <c r="AD11" s="1431" t="s">
        <v>21366</v>
      </c>
      <c r="AE11" s="332" t="s">
        <v>23955</v>
      </c>
      <c r="AF11" s="332" t="s">
        <v>23956</v>
      </c>
      <c r="AG11" s="332" t="s">
        <v>23957</v>
      </c>
      <c r="AH11" s="332" t="s">
        <v>23958</v>
      </c>
      <c r="AI11" s="332" t="s">
        <v>23959</v>
      </c>
      <c r="AJ11" s="332" t="s">
        <v>23960</v>
      </c>
      <c r="AK11" s="332" t="s">
        <v>23961</v>
      </c>
      <c r="AL11" s="229" t="s">
        <v>23962</v>
      </c>
      <c r="AM11" s="46"/>
      <c r="AN11" s="1310"/>
    </row>
    <row r="12" spans="1:40" s="714" customFormat="1" ht="15" customHeight="1" thickBot="1">
      <c r="B12" s="46"/>
      <c r="C12" s="46"/>
      <c r="D12" s="46"/>
      <c r="E12" s="1495"/>
      <c r="F12" s="1495"/>
      <c r="G12" s="1495"/>
      <c r="H12" s="1495"/>
      <c r="I12" s="1495"/>
      <c r="J12" s="1495"/>
      <c r="K12" s="1495"/>
      <c r="L12" s="1495"/>
      <c r="M12" s="46"/>
      <c r="N12" s="3"/>
      <c r="O12" s="46"/>
      <c r="P12" s="46"/>
      <c r="Q12" s="46"/>
      <c r="R12" s="1377"/>
      <c r="S12" s="1310"/>
      <c r="T12" s="1377"/>
      <c r="U12" s="1310"/>
      <c r="V12" s="1310"/>
      <c r="W12" s="1310"/>
      <c r="X12" s="1310"/>
      <c r="Y12" s="1310"/>
      <c r="Z12" s="1310"/>
      <c r="AA12" s="1310"/>
      <c r="AB12" s="1377"/>
      <c r="AC12" s="1310"/>
      <c r="AD12" s="46"/>
      <c r="AE12" s="76"/>
      <c r="AF12" s="76"/>
      <c r="AG12" s="76"/>
      <c r="AH12" s="76"/>
      <c r="AI12" s="76"/>
      <c r="AJ12" s="76"/>
      <c r="AK12" s="76"/>
      <c r="AL12" s="76"/>
      <c r="AM12" s="46"/>
      <c r="AN12" s="1310"/>
    </row>
    <row r="13" spans="1:40" s="714" customFormat="1" ht="20.25" customHeight="1" thickBot="1">
      <c r="B13" s="233" t="s">
        <v>1886</v>
      </c>
      <c r="C13" s="1310"/>
      <c r="D13" s="1310"/>
      <c r="E13" s="1473"/>
      <c r="F13" s="1495"/>
      <c r="G13" s="1495"/>
      <c r="H13" s="1495"/>
      <c r="I13" s="1495"/>
      <c r="J13" s="1495"/>
      <c r="K13" s="1495"/>
      <c r="L13" s="1495"/>
      <c r="M13" s="42"/>
      <c r="N13" s="76"/>
      <c r="O13" s="46"/>
      <c r="P13" s="46"/>
      <c r="Q13" s="46"/>
      <c r="R13" s="1377"/>
      <c r="S13" s="1310"/>
      <c r="T13" s="1377"/>
      <c r="U13" s="1310"/>
      <c r="V13" s="1310"/>
      <c r="W13" s="1310"/>
      <c r="X13" s="1310"/>
      <c r="Y13" s="1310"/>
      <c r="Z13" s="1310"/>
      <c r="AA13" s="1310"/>
      <c r="AB13" s="1377"/>
      <c r="AC13" s="1310"/>
      <c r="AD13" s="233" t="s">
        <v>1886</v>
      </c>
      <c r="AE13" s="376"/>
      <c r="AF13" s="76"/>
      <c r="AG13" s="76"/>
      <c r="AH13" s="76"/>
      <c r="AI13" s="76"/>
      <c r="AJ13" s="76"/>
      <c r="AK13" s="76"/>
      <c r="AL13" s="76"/>
      <c r="AM13" s="42"/>
      <c r="AN13" s="1310"/>
    </row>
    <row r="14" spans="1:40" s="714" customFormat="1" ht="40.5" customHeight="1" thickBot="1">
      <c r="B14" s="237" t="s">
        <v>1870</v>
      </c>
      <c r="C14" s="224" t="s">
        <v>813</v>
      </c>
      <c r="D14" s="224">
        <v>3</v>
      </c>
      <c r="E14" s="1460">
        <v>0</v>
      </c>
      <c r="F14" s="1460">
        <v>0</v>
      </c>
      <c r="G14" s="1460">
        <v>0</v>
      </c>
      <c r="H14" s="1460">
        <v>0</v>
      </c>
      <c r="I14" s="1460">
        <v>0</v>
      </c>
      <c r="J14" s="1460">
        <v>0</v>
      </c>
      <c r="K14" s="1460">
        <v>0</v>
      </c>
      <c r="L14" s="1505">
        <f t="shared" ref="L14:L19" si="2">IFERROR(SUM(E14:K14),0)</f>
        <v>0</v>
      </c>
      <c r="M14" s="46"/>
      <c r="N14" s="354" t="s">
        <v>23963</v>
      </c>
      <c r="O14" s="46"/>
      <c r="P14" s="685"/>
      <c r="Q14" s="46"/>
      <c r="R14" s="1377"/>
      <c r="S14" s="705">
        <f>IF( SUM( U14:AA14 ) = 0, 0, $U$5 )</f>
        <v>0</v>
      </c>
      <c r="T14" s="1377"/>
      <c r="U14" s="356">
        <f t="shared" si="1"/>
        <v>0</v>
      </c>
      <c r="V14" s="356">
        <f t="shared" si="1"/>
        <v>0</v>
      </c>
      <c r="W14" s="356">
        <f t="shared" si="1"/>
        <v>0</v>
      </c>
      <c r="X14" s="356">
        <f t="shared" si="1"/>
        <v>0</v>
      </c>
      <c r="Y14" s="356">
        <f t="shared" si="0"/>
        <v>0</v>
      </c>
      <c r="Z14" s="356">
        <f t="shared" si="0"/>
        <v>0</v>
      </c>
      <c r="AA14" s="356">
        <f t="shared" si="0"/>
        <v>0</v>
      </c>
      <c r="AB14" s="1377"/>
      <c r="AC14" s="1310"/>
      <c r="AD14" s="237" t="s">
        <v>1870</v>
      </c>
      <c r="AE14" s="225" t="s">
        <v>23964</v>
      </c>
      <c r="AF14" s="225" t="s">
        <v>23965</v>
      </c>
      <c r="AG14" s="225" t="s">
        <v>23966</v>
      </c>
      <c r="AH14" s="225" t="s">
        <v>23967</v>
      </c>
      <c r="AI14" s="225" t="s">
        <v>23968</v>
      </c>
      <c r="AJ14" s="225" t="s">
        <v>23969</v>
      </c>
      <c r="AK14" s="225" t="s">
        <v>23970</v>
      </c>
      <c r="AL14" s="298" t="s">
        <v>23971</v>
      </c>
      <c r="AM14" s="46"/>
      <c r="AN14" s="1310"/>
    </row>
    <row r="15" spans="1:40" s="714" customFormat="1" ht="40.5" customHeight="1" thickBot="1">
      <c r="B15" s="1423" t="s">
        <v>1878</v>
      </c>
      <c r="C15" s="220" t="s">
        <v>813</v>
      </c>
      <c r="D15" s="220">
        <v>3</v>
      </c>
      <c r="E15" s="1460">
        <v>0</v>
      </c>
      <c r="F15" s="1460">
        <v>0</v>
      </c>
      <c r="G15" s="1460">
        <v>0</v>
      </c>
      <c r="H15" s="1460">
        <v>0</v>
      </c>
      <c r="I15" s="1460">
        <v>0</v>
      </c>
      <c r="J15" s="1460">
        <v>0</v>
      </c>
      <c r="K15" s="1460">
        <v>0</v>
      </c>
      <c r="L15" s="1510">
        <f t="shared" si="2"/>
        <v>0</v>
      </c>
      <c r="M15" s="46"/>
      <c r="N15" s="359" t="s">
        <v>23972</v>
      </c>
      <c r="O15" s="46"/>
      <c r="P15" s="685"/>
      <c r="Q15" s="46"/>
      <c r="R15" s="1377"/>
      <c r="S15" s="705">
        <f>IF( SUM( U15:AA15 ) = 0, 0, $U$5 )</f>
        <v>0</v>
      </c>
      <c r="T15" s="1377"/>
      <c r="U15" s="356">
        <f t="shared" si="1"/>
        <v>0</v>
      </c>
      <c r="V15" s="356">
        <f t="shared" si="1"/>
        <v>0</v>
      </c>
      <c r="W15" s="356">
        <f t="shared" si="1"/>
        <v>0</v>
      </c>
      <c r="X15" s="356">
        <f t="shared" si="1"/>
        <v>0</v>
      </c>
      <c r="Y15" s="356">
        <f t="shared" si="0"/>
        <v>0</v>
      </c>
      <c r="Z15" s="356">
        <f t="shared" si="0"/>
        <v>0</v>
      </c>
      <c r="AA15" s="356">
        <f t="shared" si="0"/>
        <v>0</v>
      </c>
      <c r="AB15" s="1377"/>
      <c r="AC15" s="1310"/>
      <c r="AD15" s="1423" t="s">
        <v>1878</v>
      </c>
      <c r="AE15" s="221" t="s">
        <v>23973</v>
      </c>
      <c r="AF15" s="221" t="s">
        <v>23974</v>
      </c>
      <c r="AG15" s="221" t="s">
        <v>23975</v>
      </c>
      <c r="AH15" s="221" t="s">
        <v>23976</v>
      </c>
      <c r="AI15" s="221" t="s">
        <v>23977</v>
      </c>
      <c r="AJ15" s="221" t="s">
        <v>23978</v>
      </c>
      <c r="AK15" s="221" t="s">
        <v>23979</v>
      </c>
      <c r="AL15" s="299" t="s">
        <v>23980</v>
      </c>
      <c r="AM15" s="46"/>
      <c r="AN15" s="1310"/>
    </row>
    <row r="16" spans="1:40" s="714" customFormat="1" ht="40.5" customHeight="1" thickBot="1">
      <c r="B16" s="1423" t="s">
        <v>23981</v>
      </c>
      <c r="C16" s="220" t="s">
        <v>813</v>
      </c>
      <c r="D16" s="220">
        <v>3</v>
      </c>
      <c r="E16" s="1460">
        <v>0.36</v>
      </c>
      <c r="F16" s="1460">
        <v>7.0720000000000001</v>
      </c>
      <c r="G16" s="1460">
        <v>6.7000000000000004E-2</v>
      </c>
      <c r="H16" s="1460">
        <v>2.3559999999999999</v>
      </c>
      <c r="I16" s="1460">
        <v>0.02</v>
      </c>
      <c r="J16" s="1460">
        <v>0</v>
      </c>
      <c r="K16" s="1460">
        <v>0</v>
      </c>
      <c r="L16" s="1510">
        <f t="shared" si="2"/>
        <v>9.875</v>
      </c>
      <c r="M16" s="46"/>
      <c r="N16" s="359" t="s">
        <v>23982</v>
      </c>
      <c r="O16" s="46"/>
      <c r="P16" s="685"/>
      <c r="Q16" s="46"/>
      <c r="R16" s="1377"/>
      <c r="S16" s="705">
        <f>IF( SUM( U16:AA16 ) = 0, 0, $U$5 )</f>
        <v>0</v>
      </c>
      <c r="T16" s="1377"/>
      <c r="U16" s="356">
        <f t="shared" si="1"/>
        <v>0</v>
      </c>
      <c r="V16" s="356">
        <f t="shared" si="1"/>
        <v>0</v>
      </c>
      <c r="W16" s="356">
        <f t="shared" si="1"/>
        <v>0</v>
      </c>
      <c r="X16" s="356">
        <f t="shared" si="1"/>
        <v>0</v>
      </c>
      <c r="Y16" s="356">
        <f t="shared" si="0"/>
        <v>0</v>
      </c>
      <c r="Z16" s="356">
        <f t="shared" si="0"/>
        <v>0</v>
      </c>
      <c r="AA16" s="356">
        <f t="shared" si="0"/>
        <v>0</v>
      </c>
      <c r="AB16" s="1377"/>
      <c r="AC16" s="1310"/>
      <c r="AD16" s="1423" t="s">
        <v>23981</v>
      </c>
      <c r="AE16" s="221" t="s">
        <v>23983</v>
      </c>
      <c r="AF16" s="221" t="s">
        <v>23984</v>
      </c>
      <c r="AG16" s="221" t="s">
        <v>23985</v>
      </c>
      <c r="AH16" s="221" t="s">
        <v>23986</v>
      </c>
      <c r="AI16" s="221" t="s">
        <v>23987</v>
      </c>
      <c r="AJ16" s="221" t="s">
        <v>23988</v>
      </c>
      <c r="AK16" s="221" t="s">
        <v>23989</v>
      </c>
      <c r="AL16" s="299" t="s">
        <v>23990</v>
      </c>
      <c r="AM16" s="46"/>
      <c r="AN16" s="1310"/>
    </row>
    <row r="17" spans="2:40" s="714" customFormat="1" ht="40.5" customHeight="1" thickBot="1">
      <c r="B17" s="1423" t="s">
        <v>23991</v>
      </c>
      <c r="C17" s="220" t="s">
        <v>813</v>
      </c>
      <c r="D17" s="220">
        <v>3</v>
      </c>
      <c r="E17" s="1460">
        <v>0.13300000000000001</v>
      </c>
      <c r="F17" s="1460">
        <v>2.6120000000000001</v>
      </c>
      <c r="G17" s="1460">
        <v>6.9000000000000006E-2</v>
      </c>
      <c r="H17" s="1460">
        <v>0.87</v>
      </c>
      <c r="I17" s="1460">
        <v>7.0000000000000001E-3</v>
      </c>
      <c r="J17" s="1460">
        <v>0</v>
      </c>
      <c r="K17" s="1460">
        <v>0</v>
      </c>
      <c r="L17" s="1510">
        <f t="shared" si="2"/>
        <v>3.6910000000000003</v>
      </c>
      <c r="M17" s="46"/>
      <c r="N17" s="359" t="s">
        <v>23992</v>
      </c>
      <c r="O17" s="46"/>
      <c r="P17" s="685"/>
      <c r="Q17" s="46"/>
      <c r="R17" s="1377"/>
      <c r="S17" s="705">
        <f>IF( SUM( U17:AA17 ) = 0, 0, $U$5 )</f>
        <v>0</v>
      </c>
      <c r="T17" s="1377"/>
      <c r="U17" s="356">
        <f t="shared" si="1"/>
        <v>0</v>
      </c>
      <c r="V17" s="356">
        <f t="shared" si="1"/>
        <v>0</v>
      </c>
      <c r="W17" s="356">
        <f t="shared" si="1"/>
        <v>0</v>
      </c>
      <c r="X17" s="356">
        <f t="shared" si="1"/>
        <v>0</v>
      </c>
      <c r="Y17" s="356">
        <f t="shared" si="0"/>
        <v>0</v>
      </c>
      <c r="Z17" s="356">
        <f t="shared" si="0"/>
        <v>0</v>
      </c>
      <c r="AA17" s="356">
        <f t="shared" si="0"/>
        <v>0</v>
      </c>
      <c r="AB17" s="1377"/>
      <c r="AC17" s="1310"/>
      <c r="AD17" s="1423" t="s">
        <v>23991</v>
      </c>
      <c r="AE17" s="221" t="s">
        <v>23993</v>
      </c>
      <c r="AF17" s="221" t="s">
        <v>23994</v>
      </c>
      <c r="AG17" s="221" t="s">
        <v>23995</v>
      </c>
      <c r="AH17" s="221" t="s">
        <v>23996</v>
      </c>
      <c r="AI17" s="221" t="s">
        <v>23997</v>
      </c>
      <c r="AJ17" s="221" t="s">
        <v>23998</v>
      </c>
      <c r="AK17" s="221" t="s">
        <v>23999</v>
      </c>
      <c r="AL17" s="299" t="s">
        <v>24000</v>
      </c>
      <c r="AM17" s="46"/>
      <c r="AN17" s="1310"/>
    </row>
    <row r="18" spans="2:40" s="714" customFormat="1" ht="40.5" customHeight="1" thickBot="1">
      <c r="B18" s="1423" t="s">
        <v>1894</v>
      </c>
      <c r="C18" s="220" t="s">
        <v>813</v>
      </c>
      <c r="D18" s="220">
        <v>3</v>
      </c>
      <c r="E18" s="1460">
        <v>0.13700000000000001</v>
      </c>
      <c r="F18" s="1460">
        <v>2.694</v>
      </c>
      <c r="G18" s="1460">
        <v>7.0999999999999994E-2</v>
      </c>
      <c r="H18" s="1460">
        <v>0.89700000000000002</v>
      </c>
      <c r="I18" s="1460">
        <v>8.0000000000000002E-3</v>
      </c>
      <c r="J18" s="1460">
        <v>0</v>
      </c>
      <c r="K18" s="1460">
        <v>0</v>
      </c>
      <c r="L18" s="1510">
        <f t="shared" si="2"/>
        <v>3.8070000000000004</v>
      </c>
      <c r="M18" s="46"/>
      <c r="N18" s="359" t="s">
        <v>24001</v>
      </c>
      <c r="O18" s="46"/>
      <c r="P18" s="685"/>
      <c r="Q18" s="46"/>
      <c r="R18" s="1377"/>
      <c r="S18" s="705">
        <f>IF( SUM( U18:AA18 ) = 0, 0, $U$5 )</f>
        <v>0</v>
      </c>
      <c r="T18" s="1377"/>
      <c r="U18" s="356">
        <f t="shared" si="1"/>
        <v>0</v>
      </c>
      <c r="V18" s="356">
        <f xml:space="preserve"> IF( ISNUMBER(F18 ), 0, 1 )</f>
        <v>0</v>
      </c>
      <c r="W18" s="356">
        <f t="shared" si="1"/>
        <v>0</v>
      </c>
      <c r="X18" s="356">
        <f t="shared" si="1"/>
        <v>0</v>
      </c>
      <c r="Y18" s="356">
        <f t="shared" si="0"/>
        <v>0</v>
      </c>
      <c r="Z18" s="356">
        <f t="shared" si="0"/>
        <v>0</v>
      </c>
      <c r="AA18" s="356">
        <f t="shared" si="0"/>
        <v>0</v>
      </c>
      <c r="AB18" s="1377"/>
      <c r="AC18" s="1310"/>
      <c r="AD18" s="1423" t="s">
        <v>1894</v>
      </c>
      <c r="AE18" s="221" t="s">
        <v>24002</v>
      </c>
      <c r="AF18" s="221" t="s">
        <v>24003</v>
      </c>
      <c r="AG18" s="221" t="s">
        <v>24004</v>
      </c>
      <c r="AH18" s="221" t="s">
        <v>24005</v>
      </c>
      <c r="AI18" s="221" t="s">
        <v>24006</v>
      </c>
      <c r="AJ18" s="221" t="s">
        <v>24007</v>
      </c>
      <c r="AK18" s="221" t="s">
        <v>24008</v>
      </c>
      <c r="AL18" s="299" t="s">
        <v>24009</v>
      </c>
      <c r="AM18" s="46"/>
      <c r="AN18" s="1310"/>
    </row>
    <row r="19" spans="2:40" s="714" customFormat="1" ht="40.5" customHeight="1" thickBot="1">
      <c r="B19" s="1431" t="s">
        <v>24010</v>
      </c>
      <c r="C19" s="227" t="s">
        <v>813</v>
      </c>
      <c r="D19" s="227">
        <v>3</v>
      </c>
      <c r="E19" s="1492">
        <f>IFERROR(SUM(E8:E11,E14:E18),0)</f>
        <v>1.373</v>
      </c>
      <c r="F19" s="1492">
        <f t="shared" ref="F19:J19" si="3">IFERROR(SUM(F8:F11,F14:F18),0)</f>
        <v>26.980999999999998</v>
      </c>
      <c r="G19" s="1492">
        <f t="shared" si="3"/>
        <v>13.954000000000002</v>
      </c>
      <c r="H19" s="1492">
        <f t="shared" si="3"/>
        <v>12.754999999999999</v>
      </c>
      <c r="I19" s="1492">
        <f t="shared" si="3"/>
        <v>7.7000000000000013E-2</v>
      </c>
      <c r="J19" s="1492">
        <f t="shared" si="3"/>
        <v>0</v>
      </c>
      <c r="K19" s="1492">
        <f>IFERROR(SUM(K8:K11,K14:K18),0)</f>
        <v>0</v>
      </c>
      <c r="L19" s="1514">
        <f t="shared" si="2"/>
        <v>55.14</v>
      </c>
      <c r="M19" s="46"/>
      <c r="N19" s="388" t="s">
        <v>24011</v>
      </c>
      <c r="O19" s="46"/>
      <c r="P19" s="685"/>
      <c r="Q19" s="46"/>
      <c r="R19" s="1377"/>
      <c r="S19" s="1310"/>
      <c r="T19" s="1377"/>
      <c r="U19" s="1310"/>
      <c r="V19" s="1310"/>
      <c r="W19" s="1310"/>
      <c r="X19" s="1310"/>
      <c r="Y19" s="1310"/>
      <c r="Z19" s="1310"/>
      <c r="AA19" s="1310"/>
      <c r="AB19" s="1377"/>
      <c r="AC19" s="1310"/>
      <c r="AD19" s="1431" t="s">
        <v>24010</v>
      </c>
      <c r="AE19" s="228" t="s">
        <v>24012</v>
      </c>
      <c r="AF19" s="228" t="s">
        <v>24013</v>
      </c>
      <c r="AG19" s="228" t="s">
        <v>24014</v>
      </c>
      <c r="AH19" s="228" t="s">
        <v>24015</v>
      </c>
      <c r="AI19" s="228" t="s">
        <v>24016</v>
      </c>
      <c r="AJ19" s="228" t="s">
        <v>24017</v>
      </c>
      <c r="AK19" s="228" t="s">
        <v>24018</v>
      </c>
      <c r="AL19" s="229" t="s">
        <v>24019</v>
      </c>
      <c r="AM19" s="46"/>
      <c r="AN19" s="1310"/>
    </row>
    <row r="20" spans="2:40" s="30" customFormat="1" ht="33" customHeight="1">
      <c r="B20" s="42"/>
      <c r="C20" s="42"/>
      <c r="D20" s="42"/>
      <c r="E20" s="101"/>
      <c r="F20" s="101"/>
      <c r="G20" s="101"/>
      <c r="H20" s="101"/>
      <c r="I20" s="101"/>
      <c r="J20" s="101"/>
      <c r="K20" s="101"/>
      <c r="L20" s="101"/>
      <c r="M20" s="42"/>
      <c r="N20" s="40"/>
      <c r="O20" s="42"/>
      <c r="P20" s="42"/>
      <c r="Q20" s="42"/>
      <c r="R20" s="1310"/>
      <c r="S20" s="1310"/>
      <c r="T20" s="1310"/>
      <c r="U20" s="1310"/>
      <c r="V20" s="1310"/>
      <c r="W20" s="1310"/>
      <c r="X20" s="1310"/>
      <c r="Y20" s="1310"/>
      <c r="Z20" s="1310"/>
      <c r="AA20" s="1310"/>
      <c r="AB20" s="1310"/>
      <c r="AC20" s="1310"/>
      <c r="AD20" s="1346"/>
      <c r="AE20" s="1310"/>
      <c r="AF20" s="1310"/>
      <c r="AG20" s="1310"/>
      <c r="AH20" s="1310"/>
      <c r="AI20" s="1310"/>
      <c r="AJ20" s="1310"/>
      <c r="AK20" s="1310"/>
      <c r="AL20" s="1310"/>
      <c r="AM20" s="1310"/>
      <c r="AN20" s="1310"/>
    </row>
    <row r="21" spans="2:40" s="30" customFormat="1" ht="33" customHeight="1">
      <c r="O21" s="22"/>
      <c r="P21" s="22"/>
      <c r="Q21" s="22"/>
      <c r="R21" s="1310"/>
      <c r="S21" s="1310"/>
      <c r="T21" s="1310"/>
      <c r="U21" s="1310"/>
      <c r="V21" s="1310"/>
      <c r="W21" s="1310"/>
      <c r="X21" s="1310"/>
      <c r="Y21" s="1310"/>
      <c r="Z21" s="1310"/>
      <c r="AA21" s="1310"/>
      <c r="AB21" s="1310"/>
      <c r="AC21" s="1310"/>
      <c r="AD21" s="1346"/>
      <c r="AE21" s="1310"/>
      <c r="AF21" s="1310"/>
      <c r="AG21" s="1310"/>
      <c r="AH21" s="1310"/>
      <c r="AI21" s="1310"/>
      <c r="AJ21" s="1310"/>
      <c r="AK21" s="1310"/>
      <c r="AL21" s="1310"/>
      <c r="AM21" s="1310"/>
      <c r="AN21" s="1310"/>
    </row>
    <row r="22" spans="2:40" ht="33" customHeight="1">
      <c r="B22" s="1310"/>
      <c r="C22" s="1310"/>
      <c r="D22" s="1310"/>
      <c r="E22" s="1310"/>
      <c r="F22" s="1310"/>
      <c r="G22" s="1310"/>
      <c r="H22" s="1310"/>
      <c r="I22" s="1310"/>
      <c r="J22" s="1310"/>
      <c r="K22" s="1310"/>
      <c r="L22" s="1310"/>
      <c r="M22" s="1310"/>
      <c r="N22" s="1310"/>
      <c r="O22" s="1310"/>
      <c r="P22" s="1310"/>
      <c r="Q22" s="1310"/>
      <c r="W22" s="1310"/>
      <c r="X22" s="1310"/>
      <c r="Y22" s="1310"/>
      <c r="Z22" s="1310"/>
      <c r="AA22" s="1310"/>
      <c r="AC22" s="1310"/>
      <c r="AE22" s="1310"/>
      <c r="AF22" s="1310"/>
      <c r="AG22" s="1310"/>
      <c r="AH22" s="1310"/>
      <c r="AI22" s="1310"/>
      <c r="AJ22" s="1310"/>
      <c r="AK22" s="1310"/>
      <c r="AL22" s="1310"/>
      <c r="AM22" s="1310"/>
      <c r="AN22" s="1310"/>
    </row>
    <row r="23" spans="2:40" ht="14.45">
      <c r="B23" s="1310"/>
      <c r="C23" s="1310"/>
      <c r="D23" s="1310"/>
      <c r="E23" s="1310"/>
      <c r="F23" s="1310"/>
      <c r="G23" s="1310"/>
      <c r="H23" s="1310"/>
      <c r="I23" s="1310"/>
      <c r="J23" s="1310"/>
      <c r="K23" s="1310"/>
      <c r="L23" s="1310"/>
      <c r="M23" s="1310"/>
      <c r="N23" s="1310"/>
      <c r="O23" s="1310"/>
      <c r="P23" s="1310"/>
      <c r="Q23" s="1310"/>
      <c r="W23" s="1310"/>
      <c r="X23" s="1310"/>
      <c r="Y23" s="1310"/>
      <c r="Z23" s="1310"/>
      <c r="AA23" s="1310"/>
      <c r="AC23" s="1310"/>
      <c r="AE23" s="1310"/>
      <c r="AF23" s="1310"/>
      <c r="AG23" s="1310"/>
      <c r="AH23" s="1310"/>
      <c r="AI23" s="1310"/>
      <c r="AJ23" s="1310"/>
      <c r="AK23" s="1310"/>
      <c r="AL23" s="1310"/>
      <c r="AM23" s="1310"/>
      <c r="AN23" s="1310"/>
    </row>
    <row r="24" spans="2:40" ht="56.25" customHeight="1">
      <c r="B24" s="1310"/>
      <c r="C24" s="1310"/>
      <c r="D24" s="1310"/>
      <c r="E24" s="1310"/>
      <c r="F24" s="1310"/>
      <c r="G24" s="1310"/>
      <c r="H24" s="1310"/>
      <c r="I24" s="1310"/>
      <c r="J24" s="1310"/>
      <c r="K24" s="1310"/>
      <c r="L24" s="1310"/>
      <c r="M24" s="1310"/>
      <c r="N24" s="1310"/>
      <c r="O24" s="1310"/>
      <c r="P24" s="1310"/>
      <c r="Q24" s="1310"/>
      <c r="W24" s="1310"/>
      <c r="X24" s="1310"/>
      <c r="Y24" s="1310"/>
      <c r="Z24" s="1310"/>
      <c r="AA24" s="1310"/>
      <c r="AC24" s="1310"/>
      <c r="AE24" s="1310"/>
      <c r="AF24" s="1310"/>
      <c r="AG24" s="1310"/>
      <c r="AH24" s="1310"/>
      <c r="AI24" s="1310"/>
      <c r="AJ24" s="1310"/>
      <c r="AK24" s="1310"/>
      <c r="AL24" s="1310"/>
      <c r="AM24" s="1310"/>
      <c r="AN24" s="1310"/>
    </row>
    <row r="25" spans="2:40" ht="13.5" customHeight="1">
      <c r="B25" s="1310"/>
      <c r="C25" s="1310"/>
      <c r="D25" s="1310"/>
      <c r="E25" s="1310"/>
      <c r="F25" s="1310"/>
      <c r="G25" s="1310"/>
      <c r="H25" s="1310"/>
      <c r="I25" s="1310"/>
      <c r="J25" s="1310"/>
      <c r="K25" s="1310"/>
      <c r="L25" s="1310"/>
      <c r="M25" s="1310"/>
      <c r="N25" s="1310"/>
      <c r="O25" s="1310"/>
      <c r="P25" s="1310"/>
      <c r="Q25" s="1310"/>
      <c r="W25" s="1310"/>
      <c r="X25" s="1310"/>
      <c r="Y25" s="1310"/>
      <c r="Z25" s="1310"/>
      <c r="AA25" s="1310"/>
      <c r="AC25" s="1310"/>
      <c r="AE25" s="1310"/>
      <c r="AF25" s="1310"/>
      <c r="AG25" s="1310"/>
      <c r="AH25" s="1310"/>
      <c r="AI25" s="1310"/>
      <c r="AJ25" s="1310"/>
      <c r="AK25" s="1310"/>
      <c r="AL25" s="1310"/>
      <c r="AM25" s="1310"/>
      <c r="AN25" s="1310"/>
    </row>
    <row r="26" spans="2:40" ht="20.25" customHeight="1">
      <c r="B26" s="1310"/>
      <c r="C26" s="1310"/>
      <c r="D26" s="1310"/>
      <c r="E26" s="1310"/>
      <c r="F26" s="1310"/>
      <c r="G26" s="1310"/>
      <c r="H26" s="1310"/>
      <c r="I26" s="1310"/>
      <c r="J26" s="1310"/>
      <c r="K26" s="1310"/>
      <c r="L26" s="1310"/>
      <c r="M26" s="1310"/>
      <c r="N26" s="1310"/>
      <c r="O26" s="1310"/>
      <c r="P26" s="1310"/>
      <c r="Q26" s="1310"/>
      <c r="W26" s="1310"/>
      <c r="X26" s="1310"/>
      <c r="Y26" s="1310"/>
      <c r="Z26" s="1310"/>
      <c r="AA26" s="1310"/>
      <c r="AC26" s="1310"/>
      <c r="AE26" s="1310"/>
      <c r="AF26" s="1310"/>
      <c r="AG26" s="1310"/>
      <c r="AH26" s="1310"/>
      <c r="AI26" s="1310"/>
      <c r="AJ26" s="1310"/>
      <c r="AK26" s="1310"/>
      <c r="AL26" s="1310"/>
      <c r="AM26" s="1310"/>
      <c r="AN26" s="1310"/>
    </row>
    <row r="27" spans="2:40" ht="33" customHeight="1">
      <c r="B27" s="1310"/>
      <c r="C27" s="1310"/>
      <c r="D27" s="1310"/>
      <c r="E27" s="1310"/>
      <c r="F27" s="1310"/>
      <c r="G27" s="1310"/>
      <c r="H27" s="1310"/>
      <c r="I27" s="1310"/>
      <c r="J27" s="1310"/>
      <c r="K27" s="1310"/>
      <c r="L27" s="1310"/>
      <c r="M27" s="1310"/>
      <c r="N27" s="1310"/>
      <c r="O27" s="1310"/>
      <c r="P27" s="1310"/>
      <c r="Q27" s="1310"/>
      <c r="W27" s="1310"/>
      <c r="X27" s="1310"/>
      <c r="Y27" s="1310"/>
      <c r="Z27" s="1310"/>
      <c r="AA27" s="1310"/>
      <c r="AC27" s="1310"/>
      <c r="AE27" s="1310"/>
      <c r="AF27" s="1310"/>
      <c r="AG27" s="1310"/>
      <c r="AH27" s="1310"/>
      <c r="AI27" s="1310"/>
      <c r="AJ27" s="1310"/>
      <c r="AK27" s="1310"/>
      <c r="AL27" s="1310"/>
      <c r="AM27" s="1310"/>
      <c r="AN27" s="1310"/>
    </row>
    <row r="28" spans="2:40" ht="33" customHeight="1">
      <c r="B28" s="1310"/>
      <c r="C28" s="1310"/>
      <c r="D28" s="1310"/>
      <c r="E28" s="1310"/>
      <c r="F28" s="1310"/>
      <c r="G28" s="1310"/>
      <c r="H28" s="1310"/>
      <c r="I28" s="1310"/>
      <c r="J28" s="1310"/>
      <c r="K28" s="1310"/>
      <c r="L28" s="1310"/>
      <c r="M28" s="1310"/>
      <c r="N28" s="1310"/>
      <c r="O28" s="1310"/>
      <c r="P28" s="1310"/>
      <c r="Q28" s="1310"/>
      <c r="W28" s="1310"/>
      <c r="X28" s="1310"/>
      <c r="Y28" s="1310"/>
      <c r="Z28" s="1310"/>
      <c r="AA28" s="1310"/>
      <c r="AC28" s="1310"/>
      <c r="AE28" s="1310"/>
      <c r="AF28" s="1310"/>
      <c r="AG28" s="1310"/>
      <c r="AH28" s="1310"/>
      <c r="AI28" s="1310"/>
      <c r="AJ28" s="1310"/>
      <c r="AK28" s="1310"/>
      <c r="AL28" s="1310"/>
      <c r="AM28" s="1310"/>
      <c r="AN28" s="1310"/>
    </row>
    <row r="29" spans="2:40" ht="33" customHeight="1">
      <c r="B29" s="1310"/>
      <c r="C29" s="1310"/>
      <c r="D29" s="1310"/>
      <c r="E29" s="1310"/>
      <c r="F29" s="1310"/>
      <c r="G29" s="1310"/>
      <c r="H29" s="1310"/>
      <c r="I29" s="1310"/>
      <c r="J29" s="1310"/>
      <c r="K29" s="1310"/>
      <c r="L29" s="1310"/>
      <c r="M29" s="1310"/>
      <c r="N29" s="1310"/>
      <c r="O29" s="1310"/>
      <c r="P29" s="1310"/>
      <c r="Q29" s="1310"/>
      <c r="W29" s="1310"/>
      <c r="X29" s="1310"/>
      <c r="Y29" s="1310"/>
      <c r="Z29" s="1310"/>
      <c r="AA29" s="1310"/>
      <c r="AC29" s="1310"/>
      <c r="AE29" s="1310"/>
      <c r="AF29" s="1310"/>
      <c r="AG29" s="1310"/>
      <c r="AH29" s="1310"/>
      <c r="AI29" s="1310"/>
      <c r="AJ29" s="1310"/>
      <c r="AK29" s="1310"/>
      <c r="AL29" s="1310"/>
      <c r="AM29" s="1310"/>
      <c r="AN29" s="1310"/>
    </row>
    <row r="30" spans="2:40" ht="33" customHeight="1">
      <c r="B30" s="1310"/>
      <c r="C30" s="1310"/>
      <c r="D30" s="1310"/>
      <c r="E30" s="1310"/>
      <c r="F30" s="1310"/>
      <c r="G30" s="1310"/>
      <c r="H30" s="1310"/>
      <c r="I30" s="1310"/>
      <c r="J30" s="1310"/>
      <c r="K30" s="1310"/>
      <c r="L30" s="1310"/>
      <c r="M30" s="1310"/>
      <c r="N30" s="1310"/>
      <c r="O30" s="1310"/>
      <c r="P30" s="1310"/>
      <c r="Q30" s="1310"/>
      <c r="W30" s="1310"/>
      <c r="X30" s="1310"/>
      <c r="Y30" s="1310"/>
      <c r="Z30" s="1310"/>
      <c r="AA30" s="1310"/>
      <c r="AC30" s="1310"/>
      <c r="AE30" s="1310"/>
      <c r="AF30" s="1310"/>
      <c r="AG30" s="1310"/>
      <c r="AH30" s="1310"/>
      <c r="AI30" s="1310"/>
      <c r="AJ30" s="1310"/>
      <c r="AK30" s="1310"/>
      <c r="AL30" s="1310"/>
      <c r="AM30" s="1310"/>
    </row>
    <row r="31" spans="2:40" ht="33" customHeight="1">
      <c r="B31" s="1310"/>
      <c r="C31" s="1310"/>
      <c r="D31" s="1310"/>
      <c r="E31" s="1310"/>
      <c r="F31" s="1310"/>
      <c r="G31" s="1310"/>
      <c r="H31" s="1310"/>
      <c r="I31" s="1310"/>
      <c r="J31" s="1310"/>
      <c r="K31" s="1310"/>
      <c r="L31" s="1310"/>
      <c r="M31" s="1310"/>
      <c r="N31" s="1310"/>
      <c r="O31" s="1310"/>
      <c r="P31" s="1310"/>
      <c r="Q31" s="1310"/>
      <c r="W31" s="1310"/>
      <c r="X31" s="1310"/>
      <c r="Y31" s="1310"/>
      <c r="Z31" s="1310"/>
      <c r="AA31" s="1310"/>
      <c r="AC31" s="1310"/>
      <c r="AE31" s="1310"/>
      <c r="AF31" s="1310"/>
      <c r="AG31" s="1310"/>
      <c r="AH31" s="1310"/>
      <c r="AI31" s="1310"/>
      <c r="AJ31" s="1310"/>
      <c r="AK31" s="1310"/>
      <c r="AL31" s="1310"/>
      <c r="AM31" s="1310"/>
    </row>
    <row r="32" spans="2:40" ht="15" customHeight="1">
      <c r="B32" s="1310"/>
      <c r="C32" s="1310"/>
      <c r="D32" s="1310"/>
      <c r="E32" s="1310"/>
      <c r="F32" s="1310"/>
      <c r="G32" s="1310"/>
      <c r="H32" s="1310"/>
      <c r="I32" s="1310"/>
      <c r="J32" s="1310"/>
      <c r="K32" s="1310"/>
      <c r="L32" s="1310"/>
      <c r="M32" s="1310"/>
      <c r="N32" s="1310"/>
      <c r="O32" s="1310"/>
      <c r="P32" s="1310"/>
      <c r="Q32" s="1310"/>
      <c r="W32" s="1310"/>
      <c r="X32" s="1310"/>
      <c r="Y32" s="1310"/>
      <c r="Z32" s="1310"/>
      <c r="AA32" s="1310"/>
      <c r="AC32" s="1310"/>
      <c r="AE32" s="1310"/>
      <c r="AF32" s="1310"/>
      <c r="AG32" s="1310"/>
      <c r="AH32" s="1310"/>
      <c r="AI32" s="1310"/>
      <c r="AJ32" s="1310"/>
      <c r="AK32" s="1310"/>
      <c r="AL32" s="1310"/>
      <c r="AM32" s="1310"/>
    </row>
    <row r="33" spans="2:39" ht="20.25" customHeight="1">
      <c r="B33" s="1310"/>
      <c r="C33" s="1310"/>
      <c r="D33" s="1310"/>
      <c r="E33" s="1310"/>
      <c r="F33" s="1310"/>
      <c r="G33" s="1310"/>
      <c r="H33" s="1310"/>
      <c r="I33" s="1310"/>
      <c r="J33" s="1310"/>
      <c r="K33" s="1310"/>
      <c r="L33" s="1310"/>
      <c r="M33" s="1310"/>
      <c r="N33" s="1310"/>
      <c r="O33" s="1310"/>
      <c r="P33" s="1310"/>
      <c r="Q33" s="1310"/>
      <c r="W33" s="1310"/>
      <c r="X33" s="1310"/>
      <c r="Y33" s="1310"/>
      <c r="Z33" s="1310"/>
      <c r="AA33" s="1310"/>
      <c r="AC33" s="1310"/>
      <c r="AE33" s="1310"/>
      <c r="AF33" s="1310"/>
      <c r="AG33" s="1310"/>
      <c r="AH33" s="1310"/>
      <c r="AI33" s="1310"/>
      <c r="AJ33" s="1310"/>
      <c r="AK33" s="1310"/>
      <c r="AL33" s="1310"/>
      <c r="AM33" s="1310"/>
    </row>
    <row r="34" spans="2:39" ht="33" customHeight="1">
      <c r="B34" s="1310"/>
      <c r="C34" s="1310"/>
      <c r="D34" s="1310"/>
      <c r="E34" s="1310"/>
      <c r="F34" s="1310"/>
      <c r="G34" s="1310"/>
      <c r="H34" s="1310"/>
      <c r="I34" s="1310"/>
      <c r="J34" s="1310"/>
      <c r="K34" s="1310"/>
      <c r="L34" s="1310"/>
      <c r="M34" s="1310"/>
      <c r="N34" s="1310"/>
      <c r="O34" s="1310"/>
      <c r="P34" s="1310"/>
      <c r="Q34" s="1310"/>
      <c r="W34" s="1310"/>
      <c r="X34" s="1310"/>
      <c r="Y34" s="1310"/>
      <c r="Z34" s="1310"/>
      <c r="AA34" s="1310"/>
      <c r="AC34" s="1310"/>
      <c r="AE34" s="1310"/>
      <c r="AF34" s="1310"/>
      <c r="AG34" s="1310"/>
      <c r="AH34" s="1310"/>
      <c r="AI34" s="1310"/>
      <c r="AJ34" s="1310"/>
      <c r="AK34" s="1310"/>
      <c r="AL34" s="1310"/>
      <c r="AM34" s="1310"/>
    </row>
    <row r="35" spans="2:39" ht="33" customHeight="1">
      <c r="B35" s="1310"/>
      <c r="C35" s="1310"/>
      <c r="D35" s="1310"/>
      <c r="E35" s="1310"/>
      <c r="F35" s="1310"/>
      <c r="G35" s="1310"/>
      <c r="H35" s="1310"/>
      <c r="I35" s="1310"/>
      <c r="J35" s="1310"/>
      <c r="K35" s="1310"/>
      <c r="L35" s="1310"/>
      <c r="M35" s="1310"/>
      <c r="N35" s="1310"/>
      <c r="O35" s="1310"/>
      <c r="P35" s="1310"/>
      <c r="Q35" s="1310"/>
      <c r="W35" s="1310"/>
      <c r="X35" s="1310"/>
      <c r="Y35" s="1310"/>
      <c r="Z35" s="1310"/>
      <c r="AA35" s="1310"/>
      <c r="AC35" s="1310"/>
      <c r="AE35" s="1310"/>
      <c r="AF35" s="1310"/>
      <c r="AG35" s="1310"/>
      <c r="AH35" s="1310"/>
      <c r="AI35" s="1310"/>
      <c r="AJ35" s="1310"/>
      <c r="AK35" s="1310"/>
      <c r="AL35" s="1310"/>
      <c r="AM35" s="1310"/>
    </row>
    <row r="36" spans="2:39" ht="33" customHeight="1">
      <c r="B36" s="1310"/>
      <c r="C36" s="1310"/>
      <c r="D36" s="1310"/>
      <c r="E36" s="1310"/>
      <c r="F36" s="1310"/>
      <c r="G36" s="1310"/>
      <c r="H36" s="1310"/>
      <c r="I36" s="1310"/>
      <c r="J36" s="1310"/>
      <c r="K36" s="1310"/>
      <c r="L36" s="1310"/>
      <c r="M36" s="1310"/>
      <c r="N36" s="1310"/>
      <c r="O36" s="1310"/>
      <c r="P36" s="1310"/>
      <c r="Q36" s="1310"/>
      <c r="W36" s="1310"/>
      <c r="X36" s="1310"/>
      <c r="Y36" s="1310"/>
      <c r="Z36" s="1310"/>
      <c r="AA36" s="1310"/>
      <c r="AC36" s="1310"/>
      <c r="AE36" s="1310"/>
      <c r="AF36" s="1310"/>
      <c r="AG36" s="1310"/>
      <c r="AH36" s="1310"/>
      <c r="AI36" s="1310"/>
      <c r="AJ36" s="1310"/>
      <c r="AK36" s="1310"/>
      <c r="AL36" s="1310"/>
      <c r="AM36" s="1310"/>
    </row>
    <row r="37" spans="2:39" ht="15" customHeight="1">
      <c r="B37" s="1310"/>
      <c r="C37" s="1310"/>
      <c r="D37" s="1310"/>
      <c r="E37" s="1310"/>
      <c r="F37" s="1310"/>
      <c r="G37" s="1310"/>
      <c r="H37" s="1310"/>
      <c r="I37" s="1310"/>
      <c r="J37" s="1310"/>
      <c r="K37" s="1310"/>
      <c r="L37" s="1310"/>
      <c r="M37" s="1310"/>
      <c r="N37" s="1310"/>
      <c r="O37" s="1310"/>
      <c r="P37" s="1310"/>
      <c r="Q37" s="1310"/>
      <c r="W37" s="1310"/>
      <c r="X37" s="1310"/>
      <c r="Y37" s="1310"/>
      <c r="Z37" s="1310"/>
      <c r="AA37" s="1310"/>
      <c r="AC37" s="1310"/>
      <c r="AE37" s="1310"/>
      <c r="AF37" s="1310"/>
      <c r="AG37" s="1310"/>
      <c r="AH37" s="1310"/>
      <c r="AI37" s="1310"/>
      <c r="AJ37" s="1310"/>
      <c r="AK37" s="1310"/>
      <c r="AL37" s="1310"/>
      <c r="AM37" s="1310"/>
    </row>
    <row r="38" spans="2:39" ht="33" customHeight="1">
      <c r="B38" s="1310"/>
      <c r="C38" s="1310"/>
      <c r="D38" s="1310"/>
      <c r="E38" s="1310"/>
      <c r="F38" s="1310"/>
      <c r="G38" s="1310"/>
      <c r="H38" s="1310"/>
      <c r="I38" s="1310"/>
      <c r="J38" s="1310"/>
      <c r="K38" s="1310"/>
      <c r="L38" s="1310"/>
      <c r="M38" s="1310"/>
      <c r="N38" s="1310"/>
      <c r="O38" s="1310"/>
      <c r="P38" s="1310"/>
      <c r="Q38" s="1310"/>
      <c r="W38" s="1310"/>
      <c r="X38" s="1310"/>
      <c r="Y38" s="1310"/>
      <c r="Z38" s="1310"/>
      <c r="AA38" s="1310"/>
      <c r="AC38" s="1310"/>
      <c r="AE38" s="1310"/>
      <c r="AF38" s="1310"/>
      <c r="AG38" s="1310"/>
      <c r="AH38" s="1310"/>
      <c r="AI38" s="1310"/>
      <c r="AJ38" s="1310"/>
      <c r="AK38" s="1310"/>
      <c r="AL38" s="1310"/>
      <c r="AM38" s="1310"/>
    </row>
    <row r="39" spans="2:39" ht="14.45">
      <c r="B39" s="1310"/>
      <c r="C39" s="1310"/>
      <c r="D39" s="1310"/>
      <c r="E39" s="1310"/>
      <c r="F39" s="1310"/>
      <c r="G39" s="1310"/>
      <c r="H39" s="1310"/>
      <c r="I39" s="1310"/>
      <c r="J39" s="1310"/>
      <c r="K39" s="1310"/>
      <c r="L39" s="1310"/>
      <c r="M39" s="1310"/>
      <c r="N39" s="1310"/>
      <c r="O39" s="1310"/>
      <c r="P39" s="1310"/>
      <c r="Q39" s="1310"/>
      <c r="W39" s="1310"/>
      <c r="X39" s="1310"/>
      <c r="Y39" s="1310"/>
      <c r="Z39" s="1310"/>
      <c r="AA39" s="1310"/>
      <c r="AC39" s="1310"/>
      <c r="AE39" s="1310"/>
      <c r="AF39" s="1310"/>
      <c r="AG39" s="1310"/>
      <c r="AH39" s="1310"/>
      <c r="AI39" s="1310"/>
      <c r="AJ39" s="1310"/>
      <c r="AK39" s="1310"/>
      <c r="AL39" s="1310"/>
      <c r="AM39" s="1310"/>
    </row>
    <row r="40" spans="2:39" ht="14.45">
      <c r="B40" s="1310"/>
      <c r="C40" s="1310"/>
      <c r="D40" s="1310"/>
      <c r="E40" s="1310"/>
      <c r="F40" s="1310"/>
      <c r="G40" s="1310"/>
      <c r="H40" s="1310"/>
      <c r="I40" s="1310"/>
      <c r="J40" s="1310"/>
      <c r="K40" s="1310"/>
      <c r="L40" s="1310"/>
      <c r="M40" s="1310"/>
      <c r="N40" s="1310"/>
      <c r="O40" s="1310"/>
      <c r="P40" s="1310"/>
      <c r="Q40" s="1310"/>
      <c r="W40" s="1310"/>
      <c r="X40" s="1310"/>
      <c r="Y40" s="1310"/>
      <c r="Z40" s="1310"/>
      <c r="AA40" s="1310"/>
      <c r="AC40" s="1310"/>
      <c r="AE40" s="1310"/>
      <c r="AF40" s="1310"/>
      <c r="AG40" s="1310"/>
      <c r="AH40" s="1310"/>
      <c r="AI40" s="1310"/>
      <c r="AJ40" s="1310"/>
      <c r="AK40" s="1310"/>
      <c r="AL40" s="1310"/>
      <c r="AM40" s="1310"/>
    </row>
    <row r="41" spans="2:39">
      <c r="AE41" s="1310"/>
      <c r="AF41" s="1310"/>
      <c r="AG41" s="1310"/>
      <c r="AH41" s="1310"/>
      <c r="AI41" s="1310"/>
      <c r="AJ41" s="1310"/>
    </row>
    <row r="42" spans="2:39">
      <c r="AE42" s="1310"/>
      <c r="AF42" s="1310"/>
      <c r="AG42" s="1310"/>
      <c r="AH42" s="1310"/>
      <c r="AI42" s="1310"/>
      <c r="AJ42" s="1310"/>
    </row>
    <row r="43" spans="2:39">
      <c r="AE43" s="1310"/>
      <c r="AF43" s="1310"/>
      <c r="AG43" s="1310"/>
      <c r="AH43" s="1310"/>
      <c r="AI43" s="1310"/>
      <c r="AJ43" s="1310"/>
    </row>
    <row r="44" spans="2:39">
      <c r="AE44" s="1310"/>
      <c r="AF44" s="1310"/>
      <c r="AG44" s="1310"/>
      <c r="AH44" s="1310"/>
      <c r="AI44" s="1310"/>
      <c r="AJ44" s="1310"/>
    </row>
    <row r="45" spans="2:39">
      <c r="AE45" s="1310"/>
      <c r="AF45" s="1310"/>
      <c r="AG45" s="1310"/>
      <c r="AH45" s="1310"/>
      <c r="AI45" s="1310"/>
      <c r="AJ45" s="1310"/>
    </row>
    <row r="46" spans="2:39">
      <c r="AE46" s="1310"/>
      <c r="AF46" s="1310"/>
      <c r="AG46" s="1310"/>
      <c r="AH46" s="1310"/>
      <c r="AI46" s="1310"/>
      <c r="AJ46" s="1310"/>
    </row>
    <row r="47" spans="2:39">
      <c r="AE47" s="1310"/>
      <c r="AF47" s="1310"/>
      <c r="AG47" s="1310"/>
      <c r="AH47" s="1310"/>
      <c r="AI47" s="1310"/>
      <c r="AJ47" s="1310"/>
    </row>
    <row r="48" spans="2:39">
      <c r="AE48" s="1310"/>
      <c r="AF48" s="1310"/>
      <c r="AG48" s="1310"/>
      <c r="AH48" s="1310"/>
      <c r="AI48" s="1310"/>
      <c r="AJ48" s="1310"/>
    </row>
    <row r="49" spans="30:36">
      <c r="AD49" s="197"/>
      <c r="AE49" s="197"/>
      <c r="AF49" s="197"/>
      <c r="AG49" s="197"/>
      <c r="AH49" s="197"/>
      <c r="AI49" s="197"/>
      <c r="AJ49" s="197"/>
    </row>
    <row r="50" spans="30:36">
      <c r="AD50" s="197"/>
      <c r="AE50" s="197"/>
      <c r="AF50" s="197"/>
      <c r="AG50" s="197"/>
      <c r="AH50" s="197"/>
      <c r="AI50" s="197"/>
      <c r="AJ50" s="197"/>
    </row>
    <row r="51" spans="30:36">
      <c r="AD51" s="197"/>
      <c r="AE51" s="197"/>
      <c r="AF51" s="197"/>
      <c r="AG51" s="197"/>
      <c r="AH51" s="197"/>
      <c r="AI51" s="197"/>
      <c r="AJ51" s="197"/>
    </row>
    <row r="52" spans="30:36">
      <c r="AD52" s="197"/>
      <c r="AE52" s="197"/>
      <c r="AF52" s="197"/>
      <c r="AG52" s="197"/>
      <c r="AH52" s="197"/>
      <c r="AI52" s="197"/>
      <c r="AJ52" s="197"/>
    </row>
    <row r="53" spans="30:36">
      <c r="AD53" s="197"/>
      <c r="AE53" s="197"/>
      <c r="AF53" s="197"/>
      <c r="AG53" s="197"/>
      <c r="AH53" s="197"/>
      <c r="AI53" s="197"/>
      <c r="AJ53" s="197"/>
    </row>
    <row r="54" spans="30:36">
      <c r="AD54" s="197"/>
      <c r="AE54" s="197"/>
      <c r="AF54" s="197"/>
      <c r="AG54" s="197"/>
      <c r="AH54" s="197"/>
      <c r="AI54" s="197"/>
      <c r="AJ54" s="197"/>
    </row>
    <row r="55" spans="30:36">
      <c r="AD55" s="199"/>
      <c r="AE55" s="199"/>
      <c r="AF55" s="199"/>
      <c r="AG55" s="199"/>
      <c r="AH55" s="199"/>
      <c r="AI55" s="199"/>
      <c r="AJ55" s="199"/>
    </row>
    <row r="56" spans="30:36">
      <c r="AD56" s="199"/>
      <c r="AE56" s="199"/>
      <c r="AF56" s="199"/>
      <c r="AG56" s="199"/>
      <c r="AH56" s="199"/>
      <c r="AI56" s="199"/>
      <c r="AJ56" s="199"/>
    </row>
    <row r="57" spans="30:36">
      <c r="AD57" s="199"/>
      <c r="AE57" s="199"/>
      <c r="AF57" s="199"/>
      <c r="AG57" s="199"/>
      <c r="AH57" s="199"/>
      <c r="AI57" s="199"/>
      <c r="AJ57" s="199"/>
    </row>
    <row r="58" spans="30:36">
      <c r="AD58" s="199"/>
      <c r="AE58" s="199"/>
      <c r="AF58" s="199"/>
      <c r="AG58" s="199"/>
      <c r="AH58" s="199"/>
      <c r="AI58" s="199"/>
      <c r="AJ58" s="199"/>
    </row>
    <row r="59" spans="30:36">
      <c r="AD59" s="199"/>
      <c r="AE59" s="199"/>
      <c r="AF59" s="199"/>
      <c r="AG59" s="199"/>
      <c r="AH59" s="199"/>
      <c r="AI59" s="199"/>
      <c r="AJ59" s="199"/>
    </row>
    <row r="63" spans="30:36">
      <c r="AD63" s="199"/>
      <c r="AE63" s="199"/>
      <c r="AF63" s="199"/>
      <c r="AG63" s="199"/>
      <c r="AH63" s="199"/>
      <c r="AI63" s="199"/>
      <c r="AJ63" s="199"/>
    </row>
    <row r="64" spans="30:36">
      <c r="AD64" s="1349"/>
      <c r="AE64" s="1349"/>
      <c r="AF64" s="1349"/>
      <c r="AG64" s="1349"/>
      <c r="AH64" s="1349"/>
      <c r="AI64" s="1349"/>
      <c r="AJ64" s="1349"/>
    </row>
    <row r="65" spans="30:36">
      <c r="AD65" s="1349"/>
      <c r="AE65" s="1349"/>
      <c r="AF65" s="1349"/>
      <c r="AG65" s="1349"/>
      <c r="AH65" s="1349"/>
      <c r="AI65" s="1349"/>
      <c r="AJ65" s="1349"/>
    </row>
    <row r="66" spans="30:36">
      <c r="AD66" s="199"/>
      <c r="AE66" s="199"/>
      <c r="AF66" s="199"/>
      <c r="AG66" s="199"/>
      <c r="AH66" s="199"/>
      <c r="AI66" s="199"/>
      <c r="AJ66" s="199"/>
    </row>
    <row r="67" spans="30:36">
      <c r="AD67" s="199"/>
      <c r="AE67" s="199"/>
      <c r="AF67" s="199"/>
      <c r="AG67" s="199"/>
      <c r="AH67" s="199"/>
      <c r="AI67" s="199"/>
      <c r="AJ67" s="199"/>
    </row>
    <row r="69" spans="30:36">
      <c r="AD69" s="1349"/>
      <c r="AE69" s="1349"/>
      <c r="AF69" s="1349"/>
      <c r="AG69" s="1349"/>
      <c r="AH69" s="1349"/>
      <c r="AI69" s="1349"/>
      <c r="AJ69" s="1349"/>
    </row>
    <row r="70" spans="30:36">
      <c r="AD70" s="1349"/>
      <c r="AE70" s="1349"/>
      <c r="AF70" s="1349"/>
      <c r="AG70" s="1349"/>
      <c r="AH70" s="1349"/>
      <c r="AI70" s="1349"/>
      <c r="AJ70" s="1349"/>
    </row>
    <row r="71" spans="30:36">
      <c r="AD71" s="1349"/>
      <c r="AE71" s="1349"/>
      <c r="AF71" s="1349"/>
      <c r="AG71" s="1349"/>
      <c r="AH71" s="1349"/>
      <c r="AI71" s="1349"/>
      <c r="AJ71" s="1349"/>
    </row>
    <row r="72" spans="30:36">
      <c r="AD72" s="1389"/>
      <c r="AE72" s="1389"/>
      <c r="AF72" s="1389"/>
      <c r="AG72" s="1389"/>
      <c r="AH72" s="1389"/>
      <c r="AI72" s="1389"/>
      <c r="AJ72" s="1389"/>
    </row>
    <row r="73" spans="30:36">
      <c r="AD73" s="1389"/>
      <c r="AE73" s="1389"/>
      <c r="AF73" s="1389"/>
      <c r="AG73" s="1389"/>
      <c r="AH73" s="1389"/>
      <c r="AI73" s="1389"/>
      <c r="AJ73" s="1389"/>
    </row>
    <row r="74" spans="30:36">
      <c r="AD74" s="1389"/>
      <c r="AE74" s="1389"/>
      <c r="AF74" s="1389"/>
      <c r="AG74" s="1389"/>
      <c r="AH74" s="1389"/>
      <c r="AI74" s="1389"/>
      <c r="AJ74" s="1389"/>
    </row>
    <row r="75" spans="30:36">
      <c r="AD75" s="1389"/>
      <c r="AE75" s="1389"/>
      <c r="AF75" s="1389"/>
      <c r="AG75" s="1389"/>
      <c r="AH75" s="1389"/>
      <c r="AI75" s="1389"/>
      <c r="AJ75" s="1389"/>
    </row>
  </sheetData>
  <mergeCells count="3">
    <mergeCell ref="B3:P3"/>
    <mergeCell ref="AD3:AM3"/>
    <mergeCell ref="U4:AA4"/>
  </mergeCells>
  <conditionalFormatting sqref="S8:S11 S14:S18">
    <cfRule type="cellIs" dxfId="56" priority="1" operator="equal">
      <formula>0</formula>
    </cfRule>
  </conditionalFormatting>
  <dataValidations count="1">
    <dataValidation type="custom" allowBlank="1" showErrorMessage="1" errorTitle="Input Error" error="Please input a numeric value, in units of £m's." sqref="E8:K11 E14:K18"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tabColor theme="1"/>
    <pageSetUpPr fitToPage="1"/>
  </sheetPr>
  <dimension ref="A1"/>
  <sheetViews>
    <sheetView showGridLines="0" zoomScale="80" zoomScaleNormal="80" zoomScaleSheetLayoutView="80" workbookViewId="0">
      <selection activeCell="N25" sqref="N25"/>
    </sheetView>
  </sheetViews>
  <sheetFormatPr defaultColWidth="9" defaultRowHeight="13.9"/>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tabColor theme="1"/>
    <pageSetUpPr fitToPage="1"/>
  </sheetPr>
  <dimension ref="A1"/>
  <sheetViews>
    <sheetView showGridLines="0" zoomScale="80" zoomScaleNormal="80" zoomScaleSheetLayoutView="80" workbookViewId="0">
      <selection activeCell="D17" sqref="D17:D31"/>
    </sheetView>
  </sheetViews>
  <sheetFormatPr defaultColWidth="9" defaultRowHeight="13.9"/>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pageSetUpPr fitToPage="1"/>
  </sheetPr>
  <dimension ref="B1:AB92"/>
  <sheetViews>
    <sheetView showGridLines="0" topLeftCell="A3" zoomScale="90" zoomScaleNormal="90" zoomScaleSheetLayoutView="100" workbookViewId="0">
      <selection activeCell="D17" sqref="C17:D31"/>
    </sheetView>
  </sheetViews>
  <sheetFormatPr defaultColWidth="9" defaultRowHeight="14.45"/>
  <cols>
    <col min="1" max="1" width="1.625" style="1310" customWidth="1"/>
    <col min="2" max="2" width="40" style="1341" customWidth="1"/>
    <col min="3" max="6" width="12.5" style="1310" customWidth="1"/>
    <col min="7" max="7" width="1.625" style="1310" customWidth="1"/>
    <col min="8" max="8" width="12.5" style="1310" customWidth="1"/>
    <col min="9" max="9" width="1.625" style="1310" customWidth="1"/>
    <col min="10" max="10" width="33.625" style="1310" customWidth="1"/>
    <col min="11" max="12" width="1.625" style="1310" customWidth="1"/>
    <col min="13" max="13" width="25" style="1310" customWidth="1"/>
    <col min="14" max="14" width="1.625" style="1310" customWidth="1"/>
    <col min="15" max="18" width="9.125" style="1310" hidden="1" customWidth="1"/>
    <col min="19" max="19" width="1.625" style="1310" hidden="1" customWidth="1"/>
    <col min="20" max="20" width="1.625" style="1310" customWidth="1"/>
    <col min="21" max="21" width="40" style="1310" customWidth="1"/>
    <col min="22" max="25" width="15" style="1310" customWidth="1"/>
    <col min="26" max="26" width="1.625" style="1310" customWidth="1"/>
    <col min="27" max="16384" width="9" style="1310"/>
  </cols>
  <sheetData>
    <row r="1" spans="2:28" ht="30.75" customHeight="1">
      <c r="B1" s="693" t="s">
        <v>757</v>
      </c>
      <c r="C1" s="693"/>
      <c r="D1" s="693"/>
      <c r="E1" s="693"/>
      <c r="F1" s="693"/>
      <c r="G1" s="42"/>
      <c r="H1" s="26"/>
      <c r="L1" s="1377"/>
      <c r="N1" s="1377"/>
      <c r="S1" s="1377"/>
      <c r="U1" s="693" t="s">
        <v>757</v>
      </c>
      <c r="V1" s="693"/>
      <c r="W1" s="693"/>
      <c r="X1" s="693"/>
      <c r="Y1" s="693"/>
      <c r="Z1" s="42"/>
    </row>
    <row r="2" spans="2:28" ht="30.75" customHeight="1">
      <c r="B2" s="693" t="s">
        <v>12</v>
      </c>
      <c r="C2" s="694"/>
      <c r="D2" s="694"/>
      <c r="E2" s="694"/>
      <c r="F2" s="694"/>
      <c r="G2" s="42"/>
      <c r="H2" s="26"/>
      <c r="L2" s="1377"/>
      <c r="N2" s="1377"/>
      <c r="S2" s="1377"/>
      <c r="U2" s="693" t="s">
        <v>12</v>
      </c>
      <c r="V2" s="694"/>
      <c r="W2" s="694"/>
      <c r="X2" s="694"/>
      <c r="Y2" s="694"/>
      <c r="Z2" s="42"/>
    </row>
    <row r="3" spans="2:28" ht="45" customHeight="1">
      <c r="B3" s="2252" t="s">
        <v>758</v>
      </c>
      <c r="C3" s="2252"/>
      <c r="D3" s="2252"/>
      <c r="E3" s="2252"/>
      <c r="F3" s="2252"/>
      <c r="G3" s="2252"/>
      <c r="H3" s="2252"/>
      <c r="I3" s="2252"/>
      <c r="J3" s="2252"/>
      <c r="L3" s="1377"/>
      <c r="M3" s="712" t="s">
        <v>798</v>
      </c>
      <c r="N3" s="1377"/>
      <c r="S3" s="1377"/>
      <c r="U3" s="2252" t="s">
        <v>758</v>
      </c>
      <c r="V3" s="2252"/>
      <c r="W3" s="2252"/>
      <c r="X3" s="2252"/>
      <c r="Y3" s="2252"/>
      <c r="Z3" s="2252"/>
      <c r="AA3" s="716"/>
      <c r="AB3" s="716"/>
    </row>
    <row r="4" spans="2:28" ht="15" customHeight="1" thickBot="1">
      <c r="B4" s="96"/>
      <c r="C4" s="96"/>
      <c r="D4" s="96"/>
      <c r="E4" s="96"/>
      <c r="F4" s="96"/>
      <c r="G4" s="27"/>
      <c r="H4" s="6"/>
      <c r="L4" s="1377"/>
      <c r="N4" s="1377"/>
      <c r="O4" s="2253" t="s">
        <v>799</v>
      </c>
      <c r="P4" s="2253"/>
      <c r="Q4" s="2253"/>
      <c r="R4" s="2253"/>
      <c r="S4" s="1377"/>
      <c r="U4" s="96"/>
      <c r="V4" s="96"/>
      <c r="W4" s="96"/>
      <c r="X4" s="96"/>
      <c r="Y4" s="96"/>
      <c r="Z4" s="27"/>
    </row>
    <row r="5" spans="2:28" ht="56.25" customHeight="1" thickBot="1">
      <c r="B5" s="341" t="s">
        <v>800</v>
      </c>
      <c r="C5" s="321" t="s">
        <v>801</v>
      </c>
      <c r="D5" s="321" t="s">
        <v>802</v>
      </c>
      <c r="E5" s="342" t="s">
        <v>23824</v>
      </c>
      <c r="G5" s="27"/>
      <c r="H5" s="343" t="s">
        <v>806</v>
      </c>
      <c r="J5" s="343" t="s">
        <v>807</v>
      </c>
      <c r="L5" s="1377"/>
      <c r="N5" s="1377"/>
      <c r="O5" s="198" t="s">
        <v>808</v>
      </c>
      <c r="P5" s="198"/>
      <c r="Q5" s="198"/>
      <c r="R5" s="198"/>
      <c r="S5" s="1377"/>
      <c r="U5" s="696" t="s">
        <v>800</v>
      </c>
      <c r="V5" s="699" t="s">
        <v>23824</v>
      </c>
      <c r="W5" s="376"/>
      <c r="X5" s="376"/>
      <c r="Z5" s="27"/>
    </row>
    <row r="6" spans="2:28" ht="15.75" customHeight="1" thickBot="1">
      <c r="B6" s="96"/>
      <c r="C6" s="96"/>
      <c r="D6" s="96"/>
      <c r="E6" s="96"/>
      <c r="G6" s="27"/>
      <c r="H6" s="6"/>
      <c r="L6" s="1377"/>
      <c r="N6" s="1377"/>
      <c r="S6" s="1377"/>
      <c r="U6" s="96"/>
      <c r="V6" s="96"/>
      <c r="W6" s="96"/>
      <c r="X6" s="96"/>
      <c r="Z6" s="27"/>
    </row>
    <row r="7" spans="2:28" ht="21" customHeight="1" thickBot="1">
      <c r="B7" s="223" t="s">
        <v>24020</v>
      </c>
      <c r="C7" s="376"/>
      <c r="D7" s="376"/>
      <c r="E7" s="376"/>
      <c r="G7" s="717"/>
      <c r="H7" s="26"/>
      <c r="L7" s="1377"/>
      <c r="N7" s="1377"/>
      <c r="S7" s="1377"/>
      <c r="U7" s="233" t="s">
        <v>24020</v>
      </c>
      <c r="V7" s="376"/>
      <c r="W7" s="376"/>
      <c r="X7" s="376"/>
      <c r="Z7" s="717"/>
    </row>
    <row r="8" spans="2:28" ht="33" customHeight="1">
      <c r="B8" s="718" t="s">
        <v>24021</v>
      </c>
      <c r="C8" s="719" t="s">
        <v>1430</v>
      </c>
      <c r="D8" s="719">
        <v>0</v>
      </c>
      <c r="E8" s="720">
        <v>4</v>
      </c>
      <c r="G8" s="66"/>
      <c r="H8" s="721" t="s">
        <v>24022</v>
      </c>
      <c r="J8" s="1890"/>
      <c r="L8" s="1377"/>
      <c r="M8" s="705">
        <f>IF( SUM( O8:R8 ) = 0, 0, $O$5 )</f>
        <v>0</v>
      </c>
      <c r="N8" s="1377"/>
      <c r="O8" s="211"/>
      <c r="Q8" s="356">
        <f xml:space="preserve"> IF( ISNUMBER(E8 ), 0, 1 )</f>
        <v>0</v>
      </c>
      <c r="S8" s="1377"/>
      <c r="U8" s="718" t="s">
        <v>24021</v>
      </c>
      <c r="V8" s="722" t="s">
        <v>24023</v>
      </c>
      <c r="W8" s="744"/>
      <c r="X8" s="744"/>
      <c r="Z8" s="66"/>
    </row>
    <row r="9" spans="2:28" ht="33" customHeight="1">
      <c r="B9" s="723" t="s">
        <v>24024</v>
      </c>
      <c r="C9" s="149" t="s">
        <v>3287</v>
      </c>
      <c r="D9" s="149">
        <v>0</v>
      </c>
      <c r="E9" s="724">
        <v>585</v>
      </c>
      <c r="G9" s="66"/>
      <c r="H9" s="725" t="s">
        <v>24025</v>
      </c>
      <c r="J9" s="1891"/>
      <c r="L9" s="1377"/>
      <c r="M9" s="705">
        <f t="shared" ref="M9:M19" si="0">IF( SUM( O9:R9 ) = 0, 0, $O$5 )</f>
        <v>0</v>
      </c>
      <c r="N9" s="1377"/>
      <c r="O9" s="211"/>
      <c r="Q9" s="356">
        <f t="shared" ref="Q9:Q19" si="1" xml:space="preserve"> IF( ISNUMBER(E9 ), 0, 1 )</f>
        <v>0</v>
      </c>
      <c r="S9" s="1377"/>
      <c r="U9" s="723" t="s">
        <v>24024</v>
      </c>
      <c r="V9" s="726" t="s">
        <v>24026</v>
      </c>
      <c r="W9" s="744"/>
      <c r="X9" s="744"/>
      <c r="Z9" s="66"/>
    </row>
    <row r="10" spans="2:28" ht="33" customHeight="1">
      <c r="B10" s="723" t="s">
        <v>24027</v>
      </c>
      <c r="C10" s="149" t="s">
        <v>1430</v>
      </c>
      <c r="D10" s="149">
        <v>0</v>
      </c>
      <c r="E10" s="724">
        <v>11</v>
      </c>
      <c r="G10" s="30"/>
      <c r="H10" s="725" t="s">
        <v>24028</v>
      </c>
      <c r="J10" s="1891"/>
      <c r="L10" s="1377"/>
      <c r="M10" s="705">
        <f t="shared" si="0"/>
        <v>0</v>
      </c>
      <c r="N10" s="1377"/>
      <c r="O10" s="211"/>
      <c r="Q10" s="356">
        <f t="shared" si="1"/>
        <v>0</v>
      </c>
      <c r="S10" s="1377"/>
      <c r="U10" s="723" t="s">
        <v>24027</v>
      </c>
      <c r="V10" s="1096" t="s">
        <v>24029</v>
      </c>
      <c r="W10" s="744"/>
      <c r="X10" s="744"/>
      <c r="Z10" s="30"/>
    </row>
    <row r="11" spans="2:28" ht="33" customHeight="1">
      <c r="B11" s="723" t="s">
        <v>24030</v>
      </c>
      <c r="C11" s="149" t="s">
        <v>23889</v>
      </c>
      <c r="D11" s="149">
        <v>0</v>
      </c>
      <c r="E11" s="724">
        <v>12423</v>
      </c>
      <c r="G11" s="30"/>
      <c r="H11" s="725" t="s">
        <v>24031</v>
      </c>
      <c r="J11" s="1891"/>
      <c r="L11" s="1377"/>
      <c r="M11" s="705">
        <f t="shared" si="0"/>
        <v>0</v>
      </c>
      <c r="N11" s="1377"/>
      <c r="O11" s="211"/>
      <c r="Q11" s="356">
        <f t="shared" si="1"/>
        <v>0</v>
      </c>
      <c r="S11" s="1377"/>
      <c r="U11" s="723" t="s">
        <v>24030</v>
      </c>
      <c r="V11" s="726" t="s">
        <v>24032</v>
      </c>
      <c r="W11" s="744"/>
      <c r="X11" s="744"/>
      <c r="Z11" s="30"/>
    </row>
    <row r="12" spans="2:28" ht="33" customHeight="1">
      <c r="B12" s="723" t="s">
        <v>24033</v>
      </c>
      <c r="C12" s="149" t="s">
        <v>23893</v>
      </c>
      <c r="D12" s="149">
        <v>2</v>
      </c>
      <c r="E12" s="724">
        <v>261.23</v>
      </c>
      <c r="G12" s="30"/>
      <c r="H12" s="725" t="s">
        <v>24034</v>
      </c>
      <c r="J12" s="1891"/>
      <c r="L12" s="1377"/>
      <c r="M12" s="705">
        <f t="shared" si="0"/>
        <v>0</v>
      </c>
      <c r="N12" s="1377"/>
      <c r="O12" s="211"/>
      <c r="Q12" s="356">
        <f t="shared" si="1"/>
        <v>0</v>
      </c>
      <c r="S12" s="1377"/>
      <c r="U12" s="723" t="s">
        <v>24033</v>
      </c>
      <c r="V12" s="1096" t="s">
        <v>23895</v>
      </c>
      <c r="W12" s="744"/>
      <c r="X12" s="744"/>
      <c r="Z12" s="30"/>
    </row>
    <row r="13" spans="2:28" ht="33" customHeight="1">
      <c r="B13" s="723" t="s">
        <v>24035</v>
      </c>
      <c r="C13" s="149" t="s">
        <v>23897</v>
      </c>
      <c r="D13" s="149">
        <v>2</v>
      </c>
      <c r="E13" s="1898">
        <v>18.3</v>
      </c>
      <c r="G13" s="30"/>
      <c r="H13" s="725" t="s">
        <v>24036</v>
      </c>
      <c r="J13" s="1891"/>
      <c r="L13" s="1377"/>
      <c r="M13" s="705">
        <f t="shared" si="0"/>
        <v>0</v>
      </c>
      <c r="N13" s="1377"/>
      <c r="O13" s="211"/>
      <c r="Q13" s="356">
        <f t="shared" si="1"/>
        <v>0</v>
      </c>
      <c r="S13" s="1377"/>
      <c r="U13" s="723" t="s">
        <v>24037</v>
      </c>
      <c r="V13" s="1096" t="s">
        <v>24038</v>
      </c>
      <c r="W13" s="744"/>
      <c r="X13" s="744"/>
      <c r="Z13" s="30"/>
    </row>
    <row r="14" spans="2:28" ht="33" customHeight="1">
      <c r="B14" s="723" t="s">
        <v>24039</v>
      </c>
      <c r="C14" s="149" t="s">
        <v>23901</v>
      </c>
      <c r="D14" s="149">
        <v>3</v>
      </c>
      <c r="E14" s="724">
        <v>5683.3829999999998</v>
      </c>
      <c r="G14" s="30"/>
      <c r="H14" s="725" t="s">
        <v>24040</v>
      </c>
      <c r="J14" s="1891"/>
      <c r="L14" s="1377"/>
      <c r="M14" s="705">
        <f t="shared" si="0"/>
        <v>0</v>
      </c>
      <c r="N14" s="1377"/>
      <c r="O14" s="211"/>
      <c r="Q14" s="356">
        <f t="shared" si="1"/>
        <v>0</v>
      </c>
      <c r="S14" s="1377"/>
      <c r="U14" s="723" t="s">
        <v>24041</v>
      </c>
      <c r="V14" s="726" t="s">
        <v>24042</v>
      </c>
      <c r="W14" s="744"/>
      <c r="X14" s="744"/>
      <c r="Z14" s="30"/>
    </row>
    <row r="15" spans="2:28" ht="33" customHeight="1">
      <c r="B15" s="723" t="s">
        <v>24043</v>
      </c>
      <c r="C15" s="149" t="s">
        <v>1430</v>
      </c>
      <c r="D15" s="149">
        <v>0</v>
      </c>
      <c r="E15" s="724">
        <v>0</v>
      </c>
      <c r="G15" s="30"/>
      <c r="H15" s="725" t="s">
        <v>24044</v>
      </c>
      <c r="J15" s="1891"/>
      <c r="L15" s="1377"/>
      <c r="M15" s="705">
        <f t="shared" si="0"/>
        <v>0</v>
      </c>
      <c r="N15" s="1377"/>
      <c r="O15" s="211"/>
      <c r="Q15" s="356">
        <f t="shared" si="1"/>
        <v>0</v>
      </c>
      <c r="S15" s="1377"/>
      <c r="U15" s="723" t="s">
        <v>24043</v>
      </c>
      <c r="V15" s="726" t="s">
        <v>24045</v>
      </c>
      <c r="W15" s="744"/>
      <c r="X15" s="744"/>
      <c r="Z15" s="30"/>
    </row>
    <row r="16" spans="2:28" ht="33" customHeight="1">
      <c r="B16" s="723" t="s">
        <v>24046</v>
      </c>
      <c r="C16" s="149" t="s">
        <v>23827</v>
      </c>
      <c r="D16" s="149">
        <v>2</v>
      </c>
      <c r="E16" s="1898">
        <v>0</v>
      </c>
      <c r="G16" s="30"/>
      <c r="H16" s="725" t="s">
        <v>24047</v>
      </c>
      <c r="J16" s="1891"/>
      <c r="L16" s="1377"/>
      <c r="M16" s="705">
        <f t="shared" si="0"/>
        <v>0</v>
      </c>
      <c r="N16" s="1377"/>
      <c r="O16" s="211"/>
      <c r="Q16" s="356">
        <f t="shared" si="1"/>
        <v>0</v>
      </c>
      <c r="S16" s="1377"/>
      <c r="U16" s="723" t="s">
        <v>24046</v>
      </c>
      <c r="V16" s="726" t="s">
        <v>24048</v>
      </c>
      <c r="W16" s="744"/>
      <c r="X16" s="744"/>
      <c r="Z16" s="30"/>
    </row>
    <row r="17" spans="2:26" ht="33" customHeight="1">
      <c r="B17" s="723" t="s">
        <v>24049</v>
      </c>
      <c r="C17" s="149" t="s">
        <v>1430</v>
      </c>
      <c r="D17" s="149">
        <v>0</v>
      </c>
      <c r="E17" s="724">
        <v>2</v>
      </c>
      <c r="G17" s="30"/>
      <c r="H17" s="725" t="s">
        <v>24050</v>
      </c>
      <c r="J17" s="1891"/>
      <c r="L17" s="1377"/>
      <c r="M17" s="705">
        <f t="shared" si="0"/>
        <v>0</v>
      </c>
      <c r="N17" s="1377"/>
      <c r="O17" s="211"/>
      <c r="Q17" s="356">
        <f t="shared" si="1"/>
        <v>0</v>
      </c>
      <c r="S17" s="1377"/>
      <c r="U17" s="723" t="s">
        <v>24049</v>
      </c>
      <c r="V17" s="726" t="s">
        <v>24051</v>
      </c>
      <c r="W17" s="744"/>
      <c r="X17" s="744"/>
      <c r="Z17" s="30"/>
    </row>
    <row r="18" spans="2:26" ht="33" customHeight="1">
      <c r="B18" s="723" t="s">
        <v>24052</v>
      </c>
      <c r="C18" s="149" t="s">
        <v>23827</v>
      </c>
      <c r="D18" s="149">
        <v>2</v>
      </c>
      <c r="E18" s="724">
        <v>102.77</v>
      </c>
      <c r="G18" s="30"/>
      <c r="H18" s="725" t="s">
        <v>24053</v>
      </c>
      <c r="J18" s="1891"/>
      <c r="L18" s="1377"/>
      <c r="M18" s="705">
        <f t="shared" si="0"/>
        <v>0</v>
      </c>
      <c r="N18" s="1377"/>
      <c r="O18" s="211"/>
      <c r="Q18" s="356">
        <f t="shared" si="1"/>
        <v>0</v>
      </c>
      <c r="S18" s="1377"/>
      <c r="U18" s="723" t="s">
        <v>24052</v>
      </c>
      <c r="V18" s="726" t="s">
        <v>24054</v>
      </c>
      <c r="W18" s="744"/>
      <c r="X18" s="744"/>
      <c r="Z18" s="30"/>
    </row>
    <row r="19" spans="2:26" ht="33" customHeight="1" thickBot="1">
      <c r="B19" s="728" t="s">
        <v>24055</v>
      </c>
      <c r="C19" s="729" t="s">
        <v>23893</v>
      </c>
      <c r="D19" s="729">
        <v>2</v>
      </c>
      <c r="E19" s="730">
        <v>3.79</v>
      </c>
      <c r="G19" s="30"/>
      <c r="H19" s="731" t="s">
        <v>24056</v>
      </c>
      <c r="J19" s="1894"/>
      <c r="L19" s="1377"/>
      <c r="M19" s="705">
        <f t="shared" si="0"/>
        <v>0</v>
      </c>
      <c r="N19" s="1377"/>
      <c r="O19" s="211"/>
      <c r="Q19" s="356">
        <f t="shared" si="1"/>
        <v>0</v>
      </c>
      <c r="S19" s="1377"/>
      <c r="U19" s="728" t="s">
        <v>24055</v>
      </c>
      <c r="V19" s="1097" t="s">
        <v>24057</v>
      </c>
      <c r="W19" s="744"/>
      <c r="X19" s="744"/>
      <c r="Z19" s="30"/>
    </row>
    <row r="20" spans="2:26" ht="15" customHeight="1" thickBot="1">
      <c r="B20" s="732"/>
      <c r="C20" s="732"/>
      <c r="D20" s="732"/>
      <c r="E20" s="411"/>
      <c r="F20" s="411"/>
      <c r="G20" s="42"/>
      <c r="H20" s="148"/>
      <c r="L20" s="1377"/>
      <c r="M20" s="705"/>
      <c r="N20" s="1377"/>
      <c r="S20" s="1377"/>
      <c r="U20" s="732"/>
      <c r="V20" s="732"/>
      <c r="W20" s="732"/>
      <c r="X20" s="411"/>
      <c r="Y20" s="411"/>
      <c r="Z20" s="42"/>
    </row>
    <row r="21" spans="2:26" ht="20.25" customHeight="1">
      <c r="B21" s="2058" t="s">
        <v>24058</v>
      </c>
      <c r="C21" s="2254" t="s">
        <v>24059</v>
      </c>
      <c r="D21" s="2200"/>
      <c r="E21" s="2059" t="s">
        <v>24060</v>
      </c>
      <c r="F21" s="2064"/>
      <c r="L21" s="1377"/>
      <c r="M21" s="705"/>
      <c r="N21" s="1377"/>
      <c r="S21" s="1377"/>
      <c r="U21" s="2058" t="s">
        <v>24058</v>
      </c>
      <c r="V21" s="2059" t="s">
        <v>24059</v>
      </c>
      <c r="W21" s="2059"/>
      <c r="X21" s="2059" t="s">
        <v>24060</v>
      </c>
      <c r="Y21" s="2064"/>
    </row>
    <row r="22" spans="2:26" ht="26.25" customHeight="1">
      <c r="B22" s="2124"/>
      <c r="C22" s="1435" t="s">
        <v>24061</v>
      </c>
      <c r="D22" s="1435" t="s">
        <v>24062</v>
      </c>
      <c r="E22" s="1435" t="s">
        <v>24061</v>
      </c>
      <c r="F22" s="1436" t="s">
        <v>24062</v>
      </c>
      <c r="L22" s="1377"/>
      <c r="M22" s="705"/>
      <c r="N22" s="1377"/>
      <c r="S22" s="1377"/>
      <c r="U22" s="2124"/>
      <c r="V22" s="1435" t="s">
        <v>24061</v>
      </c>
      <c r="W22" s="1435" t="s">
        <v>24062</v>
      </c>
      <c r="X22" s="1435" t="s">
        <v>24061</v>
      </c>
      <c r="Y22" s="1436" t="s">
        <v>24062</v>
      </c>
    </row>
    <row r="23" spans="2:26" ht="20.25" customHeight="1">
      <c r="B23" s="1434" t="s">
        <v>801</v>
      </c>
      <c r="C23" s="1435" t="s">
        <v>23827</v>
      </c>
      <c r="D23" s="1435" t="s">
        <v>1430</v>
      </c>
      <c r="E23" s="1435" t="s">
        <v>23827</v>
      </c>
      <c r="F23" s="1436" t="s">
        <v>1430</v>
      </c>
      <c r="L23" s="1377"/>
      <c r="M23" s="705"/>
      <c r="N23" s="1377"/>
      <c r="S23" s="1377"/>
      <c r="U23" s="1434" t="s">
        <v>801</v>
      </c>
      <c r="V23" s="1435" t="s">
        <v>23827</v>
      </c>
      <c r="W23" s="1435" t="s">
        <v>1430</v>
      </c>
      <c r="X23" s="1435" t="s">
        <v>23827</v>
      </c>
      <c r="Y23" s="1436" t="s">
        <v>1430</v>
      </c>
    </row>
    <row r="24" spans="2:26" ht="20.25" customHeight="1" thickBot="1">
      <c r="B24" s="733" t="s">
        <v>802</v>
      </c>
      <c r="C24" s="1439">
        <v>2</v>
      </c>
      <c r="D24" s="1439">
        <v>0</v>
      </c>
      <c r="E24" s="1439">
        <v>2</v>
      </c>
      <c r="F24" s="1440">
        <v>0</v>
      </c>
      <c r="L24" s="1377"/>
      <c r="M24" s="705">
        <f t="shared" ref="M24:M33" si="2">IF( SUM( O24:O24 ) = 0, 0, $N$5 )</f>
        <v>0</v>
      </c>
      <c r="N24" s="1377"/>
      <c r="S24" s="1377"/>
      <c r="U24" s="1420" t="s">
        <v>802</v>
      </c>
      <c r="V24" s="1421">
        <v>2</v>
      </c>
      <c r="W24" s="1421">
        <v>0</v>
      </c>
      <c r="X24" s="1421">
        <v>2</v>
      </c>
      <c r="Y24" s="1414">
        <v>0</v>
      </c>
    </row>
    <row r="25" spans="2:26" ht="33" customHeight="1">
      <c r="B25" s="1445" t="s">
        <v>24063</v>
      </c>
      <c r="C25" s="1899">
        <v>0</v>
      </c>
      <c r="D25" s="665">
        <v>0</v>
      </c>
      <c r="E25" s="1899">
        <v>0</v>
      </c>
      <c r="F25" s="734">
        <v>0</v>
      </c>
      <c r="G25" s="30"/>
      <c r="H25" s="721" t="s">
        <v>24064</v>
      </c>
      <c r="J25" s="1890"/>
      <c r="L25" s="1377"/>
      <c r="M25" s="705">
        <f>IF( SUM( O25:R25 ) = 0, 0, $O$5 )</f>
        <v>0</v>
      </c>
      <c r="N25" s="1377"/>
      <c r="O25" s="356">
        <f xml:space="preserve"> IF( ISNUMBER(C25 ), 0, 1 )</f>
        <v>0</v>
      </c>
      <c r="P25" s="356">
        <f t="shared" ref="P25:R31" si="3" xml:space="preserve"> IF( ISNUMBER(D25 ), 0, 1 )</f>
        <v>0</v>
      </c>
      <c r="Q25" s="356">
        <f t="shared" si="3"/>
        <v>0</v>
      </c>
      <c r="R25" s="356">
        <f t="shared" si="3"/>
        <v>0</v>
      </c>
      <c r="S25" s="1377"/>
      <c r="U25" s="1445" t="s">
        <v>24065</v>
      </c>
      <c r="V25" s="284" t="s">
        <v>24066</v>
      </c>
      <c r="W25" s="284" t="s">
        <v>24067</v>
      </c>
      <c r="X25" s="284" t="s">
        <v>24068</v>
      </c>
      <c r="Y25" s="735" t="s">
        <v>24069</v>
      </c>
      <c r="Z25" s="30"/>
    </row>
    <row r="26" spans="2:26" ht="33" customHeight="1">
      <c r="B26" s="1444" t="s">
        <v>24070</v>
      </c>
      <c r="C26" s="1900">
        <v>0</v>
      </c>
      <c r="D26" s="663">
        <v>0</v>
      </c>
      <c r="E26" s="1900">
        <v>0</v>
      </c>
      <c r="F26" s="736">
        <v>0</v>
      </c>
      <c r="G26" s="30"/>
      <c r="H26" s="725" t="s">
        <v>24071</v>
      </c>
      <c r="J26" s="1891"/>
      <c r="L26" s="1377"/>
      <c r="M26" s="705">
        <f t="shared" ref="M26:M31" si="4">IF( SUM( O26:R26 ) = 0, 0, $O$5 )</f>
        <v>0</v>
      </c>
      <c r="N26" s="1377"/>
      <c r="O26" s="356">
        <f t="shared" ref="O26:O31" si="5" xml:space="preserve"> IF( ISNUMBER(C26 ), 0, 1 )</f>
        <v>0</v>
      </c>
      <c r="P26" s="356">
        <f t="shared" si="3"/>
        <v>0</v>
      </c>
      <c r="Q26" s="356">
        <f t="shared" si="3"/>
        <v>0</v>
      </c>
      <c r="R26" s="356">
        <f t="shared" si="3"/>
        <v>0</v>
      </c>
      <c r="S26" s="1377"/>
      <c r="U26" s="1444" t="s">
        <v>24070</v>
      </c>
      <c r="V26" s="276" t="s">
        <v>24072</v>
      </c>
      <c r="W26" s="276" t="s">
        <v>24073</v>
      </c>
      <c r="X26" s="276" t="s">
        <v>24074</v>
      </c>
      <c r="Y26" s="737" t="s">
        <v>24075</v>
      </c>
      <c r="Z26" s="30"/>
    </row>
    <row r="27" spans="2:26" ht="33" customHeight="1">
      <c r="B27" s="1444" t="s">
        <v>24076</v>
      </c>
      <c r="C27" s="1900">
        <v>0</v>
      </c>
      <c r="D27" s="663">
        <v>0</v>
      </c>
      <c r="E27" s="1900">
        <v>211.63</v>
      </c>
      <c r="F27" s="736">
        <v>45</v>
      </c>
      <c r="G27" s="30"/>
      <c r="H27" s="725" t="s">
        <v>24077</v>
      </c>
      <c r="J27" s="1891"/>
      <c r="L27" s="1377"/>
      <c r="M27" s="705">
        <f t="shared" si="4"/>
        <v>0</v>
      </c>
      <c r="N27" s="1377"/>
      <c r="O27" s="356">
        <f t="shared" si="5"/>
        <v>0</v>
      </c>
      <c r="P27" s="356">
        <f t="shared" si="3"/>
        <v>0</v>
      </c>
      <c r="Q27" s="356">
        <f t="shared" si="3"/>
        <v>0</v>
      </c>
      <c r="R27" s="356">
        <f t="shared" si="3"/>
        <v>0</v>
      </c>
      <c r="S27" s="1377"/>
      <c r="U27" s="1444" t="s">
        <v>24076</v>
      </c>
      <c r="V27" s="276" t="s">
        <v>24078</v>
      </c>
      <c r="W27" s="276" t="s">
        <v>24079</v>
      </c>
      <c r="X27" s="276" t="s">
        <v>24080</v>
      </c>
      <c r="Y27" s="737" t="s">
        <v>24081</v>
      </c>
      <c r="Z27" s="30"/>
    </row>
    <row r="28" spans="2:26" ht="33" customHeight="1">
      <c r="B28" s="1444" t="s">
        <v>24082</v>
      </c>
      <c r="C28" s="1900">
        <v>0</v>
      </c>
      <c r="D28" s="663">
        <v>0</v>
      </c>
      <c r="E28" s="1900">
        <v>41.67</v>
      </c>
      <c r="F28" s="736">
        <v>8</v>
      </c>
      <c r="G28" s="30"/>
      <c r="H28" s="725" t="s">
        <v>24083</v>
      </c>
      <c r="J28" s="1891"/>
      <c r="L28" s="1377"/>
      <c r="M28" s="705">
        <f t="shared" si="4"/>
        <v>0</v>
      </c>
      <c r="N28" s="1377"/>
      <c r="O28" s="356">
        <f t="shared" si="5"/>
        <v>0</v>
      </c>
      <c r="P28" s="356">
        <f t="shared" si="3"/>
        <v>0</v>
      </c>
      <c r="Q28" s="356">
        <f t="shared" si="3"/>
        <v>0</v>
      </c>
      <c r="R28" s="356">
        <f t="shared" si="3"/>
        <v>0</v>
      </c>
      <c r="S28" s="1377"/>
      <c r="U28" s="1444" t="s">
        <v>24082</v>
      </c>
      <c r="V28" s="276" t="s">
        <v>24084</v>
      </c>
      <c r="W28" s="276" t="s">
        <v>24085</v>
      </c>
      <c r="X28" s="276" t="s">
        <v>24086</v>
      </c>
      <c r="Y28" s="737" t="s">
        <v>24087</v>
      </c>
      <c r="Z28" s="30"/>
    </row>
    <row r="29" spans="2:26" ht="33" customHeight="1">
      <c r="B29" s="1444" t="s">
        <v>24088</v>
      </c>
      <c r="C29" s="1900">
        <v>16.850000000000001</v>
      </c>
      <c r="D29" s="663">
        <v>1</v>
      </c>
      <c r="E29" s="1900">
        <v>331.54</v>
      </c>
      <c r="F29" s="736">
        <v>29</v>
      </c>
      <c r="G29" s="30"/>
      <c r="H29" s="725" t="s">
        <v>24089</v>
      </c>
      <c r="J29" s="1891"/>
      <c r="L29" s="1377"/>
      <c r="M29" s="705">
        <f t="shared" si="4"/>
        <v>0</v>
      </c>
      <c r="N29" s="1377"/>
      <c r="O29" s="356">
        <f t="shared" si="5"/>
        <v>0</v>
      </c>
      <c r="P29" s="356">
        <f t="shared" si="3"/>
        <v>0</v>
      </c>
      <c r="Q29" s="356">
        <f t="shared" si="3"/>
        <v>0</v>
      </c>
      <c r="R29" s="356">
        <f t="shared" si="3"/>
        <v>0</v>
      </c>
      <c r="S29" s="1377"/>
      <c r="U29" s="1444" t="s">
        <v>24088</v>
      </c>
      <c r="V29" s="276" t="s">
        <v>24090</v>
      </c>
      <c r="W29" s="276" t="s">
        <v>24091</v>
      </c>
      <c r="X29" s="276" t="s">
        <v>24092</v>
      </c>
      <c r="Y29" s="737" t="s">
        <v>24093</v>
      </c>
      <c r="Z29" s="30"/>
    </row>
    <row r="30" spans="2:26" ht="33" customHeight="1">
      <c r="B30" s="1444" t="s">
        <v>24094</v>
      </c>
      <c r="C30" s="1900">
        <v>1952.54</v>
      </c>
      <c r="D30" s="663">
        <v>10</v>
      </c>
      <c r="E30" s="1900">
        <v>55.19</v>
      </c>
      <c r="F30" s="736">
        <v>3</v>
      </c>
      <c r="G30" s="30"/>
      <c r="H30" s="725" t="s">
        <v>24095</v>
      </c>
      <c r="J30" s="1891"/>
      <c r="L30" s="1377"/>
      <c r="M30" s="705">
        <f t="shared" si="4"/>
        <v>0</v>
      </c>
      <c r="N30" s="1377"/>
      <c r="O30" s="356">
        <f t="shared" si="5"/>
        <v>0</v>
      </c>
      <c r="P30" s="356">
        <f t="shared" si="3"/>
        <v>0</v>
      </c>
      <c r="Q30" s="356">
        <f t="shared" si="3"/>
        <v>0</v>
      </c>
      <c r="R30" s="356">
        <f t="shared" si="3"/>
        <v>0</v>
      </c>
      <c r="S30" s="1377"/>
      <c r="U30" s="1444" t="s">
        <v>24094</v>
      </c>
      <c r="V30" s="276" t="s">
        <v>24096</v>
      </c>
      <c r="W30" s="276" t="s">
        <v>24097</v>
      </c>
      <c r="X30" s="276" t="s">
        <v>24098</v>
      </c>
      <c r="Y30" s="737" t="s">
        <v>24099</v>
      </c>
      <c r="Z30" s="30"/>
    </row>
    <row r="31" spans="2:26" ht="33" customHeight="1" thickBot="1">
      <c r="B31" s="1446" t="s">
        <v>24100</v>
      </c>
      <c r="C31" s="1901">
        <v>0</v>
      </c>
      <c r="D31" s="738">
        <v>1</v>
      </c>
      <c r="E31" s="1901">
        <v>0</v>
      </c>
      <c r="F31" s="739">
        <v>0</v>
      </c>
      <c r="G31" s="30"/>
      <c r="H31" s="731" t="s">
        <v>24101</v>
      </c>
      <c r="J31" s="1894"/>
      <c r="L31" s="1377"/>
      <c r="M31" s="705">
        <f t="shared" si="4"/>
        <v>0</v>
      </c>
      <c r="N31" s="1377"/>
      <c r="O31" s="356">
        <f t="shared" si="5"/>
        <v>0</v>
      </c>
      <c r="P31" s="356">
        <f t="shared" si="3"/>
        <v>0</v>
      </c>
      <c r="Q31" s="356">
        <f t="shared" si="3"/>
        <v>0</v>
      </c>
      <c r="R31" s="356">
        <f t="shared" si="3"/>
        <v>0</v>
      </c>
      <c r="S31" s="1377"/>
      <c r="U31" s="1446" t="s">
        <v>24100</v>
      </c>
      <c r="V31" s="740" t="s">
        <v>24102</v>
      </c>
      <c r="W31" s="740" t="s">
        <v>24103</v>
      </c>
      <c r="X31" s="740" t="s">
        <v>24104</v>
      </c>
      <c r="Y31" s="741" t="s">
        <v>24105</v>
      </c>
      <c r="Z31" s="30"/>
    </row>
    <row r="32" spans="2:26" ht="15" customHeight="1" thickBot="1">
      <c r="G32" s="42"/>
      <c r="L32" s="1377"/>
      <c r="M32" s="705">
        <f t="shared" si="2"/>
        <v>0</v>
      </c>
      <c r="N32" s="1377"/>
      <c r="S32" s="1377"/>
      <c r="Z32" s="42"/>
    </row>
    <row r="33" spans="2:26" ht="26.25" customHeight="1">
      <c r="B33" s="743" t="s">
        <v>24106</v>
      </c>
      <c r="C33" s="1419" t="s">
        <v>24107</v>
      </c>
      <c r="D33" s="1413" t="s">
        <v>24108</v>
      </c>
      <c r="E33" s="376"/>
      <c r="F33" s="376"/>
      <c r="G33" s="42"/>
      <c r="L33" s="1377"/>
      <c r="M33" s="705">
        <f t="shared" si="2"/>
        <v>0</v>
      </c>
      <c r="N33" s="1377"/>
      <c r="S33" s="1377"/>
      <c r="U33" s="743" t="s">
        <v>24106</v>
      </c>
      <c r="V33" s="1419" t="s">
        <v>24107</v>
      </c>
      <c r="W33" s="1413" t="s">
        <v>24108</v>
      </c>
      <c r="X33" s="376"/>
      <c r="Y33" s="376"/>
      <c r="Z33" s="42"/>
    </row>
    <row r="34" spans="2:26" ht="21" customHeight="1">
      <c r="B34" s="1434" t="s">
        <v>801</v>
      </c>
      <c r="C34" s="1435" t="s">
        <v>24109</v>
      </c>
      <c r="D34" s="1436" t="s">
        <v>1430</v>
      </c>
      <c r="E34" s="376"/>
      <c r="F34" s="376"/>
      <c r="G34" s="42"/>
      <c r="L34" s="1377"/>
      <c r="M34" s="705"/>
      <c r="N34" s="1377"/>
      <c r="S34" s="1377"/>
      <c r="U34" s="1434" t="s">
        <v>801</v>
      </c>
      <c r="V34" s="1435" t="s">
        <v>24109</v>
      </c>
      <c r="W34" s="1436" t="s">
        <v>1430</v>
      </c>
      <c r="X34" s="376"/>
      <c r="Y34" s="376"/>
      <c r="Z34" s="42"/>
    </row>
    <row r="35" spans="2:26" ht="21" customHeight="1" thickBot="1">
      <c r="B35" s="1434" t="s">
        <v>802</v>
      </c>
      <c r="C35" s="1435">
        <v>1</v>
      </c>
      <c r="D35" s="1436">
        <v>0</v>
      </c>
      <c r="E35" s="376"/>
      <c r="F35" s="376"/>
      <c r="G35" s="42"/>
      <c r="L35" s="1377"/>
      <c r="M35" s="705"/>
      <c r="N35" s="1377"/>
      <c r="S35" s="1377"/>
      <c r="U35" s="733" t="s">
        <v>802</v>
      </c>
      <c r="V35" s="1439">
        <v>1</v>
      </c>
      <c r="W35" s="1440">
        <v>0</v>
      </c>
      <c r="X35" s="376"/>
      <c r="Y35" s="376"/>
      <c r="Z35" s="42"/>
    </row>
    <row r="36" spans="2:26" ht="25.5" customHeight="1">
      <c r="B36" s="1444" t="s">
        <v>24110</v>
      </c>
      <c r="C36" s="663">
        <v>0.9</v>
      </c>
      <c r="D36" s="736">
        <v>22</v>
      </c>
      <c r="E36" s="744"/>
      <c r="F36" s="744"/>
      <c r="G36" s="30"/>
      <c r="H36" s="721" t="s">
        <v>24111</v>
      </c>
      <c r="J36" s="1890"/>
      <c r="L36" s="1377"/>
      <c r="M36" s="705">
        <f t="shared" ref="M36:M43" si="6">IF( SUM( O36:R36 ) = 0, 0, $O$5 )</f>
        <v>0</v>
      </c>
      <c r="N36" s="1377"/>
      <c r="O36" s="356">
        <f xml:space="preserve"> IF( ISNUMBER(C36 ), 0, 1 )</f>
        <v>0</v>
      </c>
      <c r="P36" s="356">
        <f xml:space="preserve"> IF( ISNUMBER(D36 ), 0, 1 )</f>
        <v>0</v>
      </c>
      <c r="S36" s="1377"/>
      <c r="U36" s="1445" t="s">
        <v>24110</v>
      </c>
      <c r="V36" s="284" t="s">
        <v>24112</v>
      </c>
      <c r="W36" s="735" t="s">
        <v>24113</v>
      </c>
      <c r="X36" s="744"/>
      <c r="Y36" s="744"/>
      <c r="Z36" s="30"/>
    </row>
    <row r="37" spans="2:26" ht="24" customHeight="1">
      <c r="B37" s="1444" t="s">
        <v>24114</v>
      </c>
      <c r="C37" s="663">
        <v>1.4</v>
      </c>
      <c r="D37" s="736">
        <v>12</v>
      </c>
      <c r="E37" s="744"/>
      <c r="F37" s="744"/>
      <c r="G37" s="30"/>
      <c r="H37" s="725" t="s">
        <v>24115</v>
      </c>
      <c r="J37" s="1891"/>
      <c r="L37" s="1377"/>
      <c r="M37" s="705">
        <f t="shared" si="6"/>
        <v>0</v>
      </c>
      <c r="N37" s="1377"/>
      <c r="O37" s="356">
        <f t="shared" ref="O37:P43" si="7" xml:space="preserve"> IF( ISNUMBER(C37 ), 0, 1 )</f>
        <v>0</v>
      </c>
      <c r="P37" s="356">
        <f t="shared" si="7"/>
        <v>0</v>
      </c>
      <c r="S37" s="1377"/>
      <c r="U37" s="1444" t="s">
        <v>24114</v>
      </c>
      <c r="V37" s="276" t="s">
        <v>24116</v>
      </c>
      <c r="W37" s="737" t="s">
        <v>24117</v>
      </c>
      <c r="X37" s="744"/>
      <c r="Y37" s="744"/>
      <c r="Z37" s="30"/>
    </row>
    <row r="38" spans="2:26" ht="28.5" customHeight="1">
      <c r="B38" s="1444" t="s">
        <v>24118</v>
      </c>
      <c r="C38" s="663">
        <v>2.6</v>
      </c>
      <c r="D38" s="736">
        <v>11</v>
      </c>
      <c r="E38" s="744"/>
      <c r="F38" s="744"/>
      <c r="G38" s="30"/>
      <c r="H38" s="725" t="s">
        <v>24119</v>
      </c>
      <c r="J38" s="1891"/>
      <c r="L38" s="1377"/>
      <c r="M38" s="705">
        <f t="shared" si="6"/>
        <v>0</v>
      </c>
      <c r="N38" s="1377"/>
      <c r="O38" s="356">
        <f t="shared" si="7"/>
        <v>0</v>
      </c>
      <c r="P38" s="356">
        <f t="shared" si="7"/>
        <v>0</v>
      </c>
      <c r="S38" s="1377"/>
      <c r="U38" s="1444" t="s">
        <v>24118</v>
      </c>
      <c r="V38" s="276" t="s">
        <v>24120</v>
      </c>
      <c r="W38" s="737" t="s">
        <v>24121</v>
      </c>
      <c r="X38" s="744"/>
      <c r="Y38" s="744"/>
      <c r="Z38" s="30"/>
    </row>
    <row r="39" spans="2:26" ht="27.75" customHeight="1">
      <c r="B39" s="1444" t="s">
        <v>24122</v>
      </c>
      <c r="C39" s="663">
        <v>4.5999999999999996</v>
      </c>
      <c r="D39" s="736">
        <v>12</v>
      </c>
      <c r="E39" s="744"/>
      <c r="F39" s="744"/>
      <c r="G39" s="30"/>
      <c r="H39" s="725" t="s">
        <v>24123</v>
      </c>
      <c r="J39" s="1891"/>
      <c r="L39" s="1377"/>
      <c r="M39" s="705">
        <f t="shared" si="6"/>
        <v>0</v>
      </c>
      <c r="N39" s="1377"/>
      <c r="O39" s="356">
        <f t="shared" si="7"/>
        <v>0</v>
      </c>
      <c r="P39" s="356">
        <f t="shared" si="7"/>
        <v>0</v>
      </c>
      <c r="S39" s="1377"/>
      <c r="U39" s="1444" t="s">
        <v>24122</v>
      </c>
      <c r="V39" s="276" t="s">
        <v>24124</v>
      </c>
      <c r="W39" s="737" t="s">
        <v>24125</v>
      </c>
      <c r="X39" s="744"/>
      <c r="Y39" s="744"/>
      <c r="Z39" s="30"/>
    </row>
    <row r="40" spans="2:26" ht="27" customHeight="1">
      <c r="B40" s="1444" t="s">
        <v>24126</v>
      </c>
      <c r="C40" s="663">
        <v>9.1</v>
      </c>
      <c r="D40" s="736">
        <v>12</v>
      </c>
      <c r="E40" s="744"/>
      <c r="F40" s="744"/>
      <c r="G40" s="30"/>
      <c r="H40" s="725" t="s">
        <v>24127</v>
      </c>
      <c r="J40" s="1891"/>
      <c r="L40" s="1377"/>
      <c r="M40" s="705">
        <f t="shared" si="6"/>
        <v>0</v>
      </c>
      <c r="N40" s="1377"/>
      <c r="O40" s="356">
        <f t="shared" si="7"/>
        <v>0</v>
      </c>
      <c r="P40" s="356">
        <f t="shared" si="7"/>
        <v>0</v>
      </c>
      <c r="S40" s="1377"/>
      <c r="U40" s="1444" t="s">
        <v>24126</v>
      </c>
      <c r="V40" s="276" t="s">
        <v>24128</v>
      </c>
      <c r="W40" s="737" t="s">
        <v>24129</v>
      </c>
      <c r="X40" s="744"/>
      <c r="Y40" s="744"/>
      <c r="Z40" s="30"/>
    </row>
    <row r="41" spans="2:26" ht="26.25" customHeight="1">
      <c r="B41" s="1444" t="s">
        <v>24130</v>
      </c>
      <c r="C41" s="663">
        <v>8.6</v>
      </c>
      <c r="D41" s="736">
        <v>5</v>
      </c>
      <c r="E41" s="744"/>
      <c r="F41" s="744"/>
      <c r="G41" s="30"/>
      <c r="H41" s="725" t="s">
        <v>24131</v>
      </c>
      <c r="J41" s="1891"/>
      <c r="L41" s="1377"/>
      <c r="M41" s="705">
        <f t="shared" si="6"/>
        <v>0</v>
      </c>
      <c r="N41" s="1377"/>
      <c r="O41" s="356">
        <f t="shared" si="7"/>
        <v>0</v>
      </c>
      <c r="P41" s="356">
        <f t="shared" si="7"/>
        <v>0</v>
      </c>
      <c r="S41" s="1377"/>
      <c r="U41" s="1444" t="s">
        <v>24130</v>
      </c>
      <c r="V41" s="276" t="s">
        <v>24132</v>
      </c>
      <c r="W41" s="737" t="s">
        <v>24133</v>
      </c>
      <c r="X41" s="744"/>
      <c r="Y41" s="744"/>
      <c r="Z41" s="30"/>
    </row>
    <row r="42" spans="2:26" ht="28.5" customHeight="1">
      <c r="B42" s="1444" t="s">
        <v>24134</v>
      </c>
      <c r="C42" s="663">
        <v>6.3</v>
      </c>
      <c r="D42" s="736">
        <v>2</v>
      </c>
      <c r="E42" s="744"/>
      <c r="F42" s="744"/>
      <c r="G42" s="30"/>
      <c r="H42" s="725" t="s">
        <v>24135</v>
      </c>
      <c r="J42" s="1891"/>
      <c r="L42" s="1377"/>
      <c r="M42" s="705">
        <f t="shared" si="6"/>
        <v>0</v>
      </c>
      <c r="N42" s="1377"/>
      <c r="O42" s="356">
        <f t="shared" si="7"/>
        <v>0</v>
      </c>
      <c r="P42" s="356">
        <f t="shared" si="7"/>
        <v>0</v>
      </c>
      <c r="S42" s="1377"/>
      <c r="U42" s="1444" t="s">
        <v>24134</v>
      </c>
      <c r="V42" s="276" t="s">
        <v>24136</v>
      </c>
      <c r="W42" s="737" t="s">
        <v>24137</v>
      </c>
      <c r="X42" s="744"/>
      <c r="Y42" s="744"/>
      <c r="Z42" s="30"/>
    </row>
    <row r="43" spans="2:26" ht="31.5" customHeight="1" thickBot="1">
      <c r="B43" s="1446" t="s">
        <v>24138</v>
      </c>
      <c r="C43" s="738">
        <v>66.5</v>
      </c>
      <c r="D43" s="739">
        <v>4</v>
      </c>
      <c r="E43" s="744"/>
      <c r="F43" s="744"/>
      <c r="G43" s="30"/>
      <c r="H43" s="731" t="s">
        <v>24139</v>
      </c>
      <c r="J43" s="1894"/>
      <c r="L43" s="1377"/>
      <c r="M43" s="705">
        <f t="shared" si="6"/>
        <v>0</v>
      </c>
      <c r="N43" s="1377"/>
      <c r="O43" s="356">
        <f t="shared" si="7"/>
        <v>0</v>
      </c>
      <c r="P43" s="356">
        <f t="shared" si="7"/>
        <v>0</v>
      </c>
      <c r="S43" s="1377"/>
      <c r="U43" s="1446" t="s">
        <v>24138</v>
      </c>
      <c r="V43" s="740" t="s">
        <v>24140</v>
      </c>
      <c r="W43" s="741" t="s">
        <v>24141</v>
      </c>
      <c r="X43" s="744"/>
      <c r="Y43" s="744"/>
      <c r="Z43" s="30"/>
    </row>
    <row r="44" spans="2:26" ht="15" customHeight="1" thickBot="1">
      <c r="G44" s="42"/>
      <c r="L44" s="1377"/>
      <c r="N44" s="1377"/>
      <c r="S44" s="1377"/>
      <c r="Z44" s="42"/>
    </row>
    <row r="45" spans="2:26" ht="21" customHeight="1" thickBot="1">
      <c r="B45" s="745" t="s">
        <v>24142</v>
      </c>
      <c r="C45" s="321" t="s">
        <v>801</v>
      </c>
      <c r="D45" s="321" t="s">
        <v>802</v>
      </c>
      <c r="E45" s="342" t="s">
        <v>23824</v>
      </c>
      <c r="G45" s="42"/>
      <c r="L45" s="1377"/>
      <c r="N45" s="1377"/>
      <c r="S45" s="1377"/>
      <c r="U45" s="745" t="s">
        <v>24142</v>
      </c>
      <c r="V45" s="342" t="s">
        <v>23824</v>
      </c>
      <c r="W45" s="376"/>
      <c r="X45" s="376"/>
      <c r="Z45" s="42"/>
    </row>
    <row r="46" spans="2:26" ht="33" customHeight="1">
      <c r="B46" s="1445" t="s">
        <v>24143</v>
      </c>
      <c r="C46" s="246" t="s">
        <v>23827</v>
      </c>
      <c r="D46" s="246">
        <v>2</v>
      </c>
      <c r="E46" s="1902">
        <v>0</v>
      </c>
      <c r="G46" s="30"/>
      <c r="H46" s="721" t="s">
        <v>24144</v>
      </c>
      <c r="J46" s="1890"/>
      <c r="L46" s="1377"/>
      <c r="M46" s="705">
        <f t="shared" ref="M46:M54" si="8">IF( SUM( O46:R46 ) = 0, 0, $O$5 )</f>
        <v>0</v>
      </c>
      <c r="N46" s="1377"/>
      <c r="O46" s="211"/>
      <c r="Q46" s="356">
        <f xml:space="preserve"> IF( ISNUMBER(E46 ), 0, 1 )</f>
        <v>0</v>
      </c>
      <c r="S46" s="1377"/>
      <c r="U46" s="746" t="s">
        <v>24143</v>
      </c>
      <c r="V46" s="1081" t="s">
        <v>24145</v>
      </c>
      <c r="W46" s="744"/>
      <c r="X46" s="744"/>
      <c r="Z46" s="30"/>
    </row>
    <row r="47" spans="2:26" ht="33" customHeight="1">
      <c r="B47" s="1444" t="s">
        <v>24146</v>
      </c>
      <c r="C47" s="241" t="s">
        <v>1430</v>
      </c>
      <c r="D47" s="241">
        <v>0</v>
      </c>
      <c r="E47" s="736">
        <v>1</v>
      </c>
      <c r="G47" s="30"/>
      <c r="H47" s="725" t="s">
        <v>24147</v>
      </c>
      <c r="J47" s="1891"/>
      <c r="L47" s="1377"/>
      <c r="M47" s="705">
        <f t="shared" si="8"/>
        <v>0</v>
      </c>
      <c r="N47" s="1377"/>
      <c r="O47" s="211"/>
      <c r="Q47" s="356">
        <f t="shared" ref="Q47:Q54" si="9" xml:space="preserve"> IF( ISNUMBER(E47 ), 0, 1 )</f>
        <v>0</v>
      </c>
      <c r="S47" s="1377"/>
      <c r="U47" s="1444" t="s">
        <v>24146</v>
      </c>
      <c r="V47" s="737" t="s">
        <v>24148</v>
      </c>
      <c r="W47" s="744"/>
      <c r="X47" s="744"/>
      <c r="Z47" s="30"/>
    </row>
    <row r="48" spans="2:26" ht="33" customHeight="1">
      <c r="B48" s="1444" t="s">
        <v>24149</v>
      </c>
      <c r="C48" s="241" t="s">
        <v>24150</v>
      </c>
      <c r="D48" s="241">
        <v>3</v>
      </c>
      <c r="E48" s="1903">
        <v>9305.92</v>
      </c>
      <c r="G48" s="30"/>
      <c r="H48" s="725" t="s">
        <v>24151</v>
      </c>
      <c r="J48" s="1891"/>
      <c r="L48" s="1377"/>
      <c r="M48" s="705">
        <f t="shared" si="8"/>
        <v>0</v>
      </c>
      <c r="N48" s="1377"/>
      <c r="O48" s="211"/>
      <c r="Q48" s="356">
        <f t="shared" si="9"/>
        <v>0</v>
      </c>
      <c r="S48" s="1377"/>
      <c r="U48" s="1444" t="s">
        <v>24149</v>
      </c>
      <c r="V48" s="737" t="s">
        <v>24152</v>
      </c>
      <c r="W48" s="744"/>
      <c r="X48" s="744"/>
      <c r="Z48" s="30"/>
    </row>
    <row r="49" spans="2:26" ht="33" customHeight="1">
      <c r="B49" s="1444" t="s">
        <v>24153</v>
      </c>
      <c r="C49" s="241" t="s">
        <v>23897</v>
      </c>
      <c r="D49" s="241">
        <v>2</v>
      </c>
      <c r="E49" s="736">
        <v>8.5500000000000007</v>
      </c>
      <c r="G49" s="30"/>
      <c r="H49" s="725" t="s">
        <v>24154</v>
      </c>
      <c r="J49" s="1891"/>
      <c r="L49" s="1377"/>
      <c r="M49" s="705">
        <f t="shared" si="8"/>
        <v>0</v>
      </c>
      <c r="N49" s="1377"/>
      <c r="O49" s="211"/>
      <c r="Q49" s="356">
        <f t="shared" si="9"/>
        <v>0</v>
      </c>
      <c r="S49" s="1377"/>
      <c r="U49" s="1444" t="s">
        <v>24153</v>
      </c>
      <c r="V49" s="737" t="s">
        <v>24155</v>
      </c>
      <c r="W49" s="744"/>
      <c r="X49" s="744"/>
      <c r="Z49" s="30"/>
    </row>
    <row r="50" spans="2:26" ht="33" customHeight="1">
      <c r="B50" s="1444" t="s">
        <v>24156</v>
      </c>
      <c r="C50" s="241" t="s">
        <v>23901</v>
      </c>
      <c r="D50" s="241">
        <v>3</v>
      </c>
      <c r="E50" s="736">
        <v>251143.33199999999</v>
      </c>
      <c r="G50" s="30"/>
      <c r="H50" s="725" t="s">
        <v>24157</v>
      </c>
      <c r="J50" s="1891"/>
      <c r="L50" s="1377"/>
      <c r="M50" s="705">
        <f t="shared" si="8"/>
        <v>0</v>
      </c>
      <c r="N50" s="1377"/>
      <c r="O50" s="211"/>
      <c r="Q50" s="356">
        <f t="shared" si="9"/>
        <v>0</v>
      </c>
      <c r="S50" s="1377"/>
      <c r="U50" s="1444" t="s">
        <v>24158</v>
      </c>
      <c r="V50" s="747" t="s">
        <v>24159</v>
      </c>
      <c r="W50" s="744"/>
      <c r="X50" s="744"/>
      <c r="Z50" s="30"/>
    </row>
    <row r="51" spans="2:26" ht="33" customHeight="1">
      <c r="B51" s="1444" t="s">
        <v>24160</v>
      </c>
      <c r="C51" s="241" t="s">
        <v>1430</v>
      </c>
      <c r="D51" s="241">
        <v>0</v>
      </c>
      <c r="E51" s="736">
        <v>0</v>
      </c>
      <c r="G51" s="30"/>
      <c r="H51" s="725" t="s">
        <v>24161</v>
      </c>
      <c r="J51" s="1891"/>
      <c r="L51" s="1377"/>
      <c r="M51" s="705">
        <f t="shared" si="8"/>
        <v>0</v>
      </c>
      <c r="N51" s="1377"/>
      <c r="O51" s="211"/>
      <c r="Q51" s="356">
        <f t="shared" si="9"/>
        <v>0</v>
      </c>
      <c r="S51" s="1377"/>
      <c r="U51" s="1444" t="s">
        <v>24160</v>
      </c>
      <c r="V51" s="747" t="s">
        <v>24162</v>
      </c>
      <c r="W51" s="744"/>
      <c r="X51" s="744"/>
      <c r="Z51" s="30"/>
    </row>
    <row r="52" spans="2:26" ht="33" customHeight="1">
      <c r="B52" s="1444" t="s">
        <v>24163</v>
      </c>
      <c r="C52" s="241" t="s">
        <v>23827</v>
      </c>
      <c r="D52" s="241">
        <v>2</v>
      </c>
      <c r="E52" s="1904">
        <v>0</v>
      </c>
      <c r="G52" s="30"/>
      <c r="H52" s="725" t="s">
        <v>24164</v>
      </c>
      <c r="J52" s="1891"/>
      <c r="L52" s="1377"/>
      <c r="M52" s="705">
        <f t="shared" si="8"/>
        <v>0</v>
      </c>
      <c r="N52" s="1377"/>
      <c r="O52" s="211"/>
      <c r="Q52" s="356">
        <f t="shared" si="9"/>
        <v>0</v>
      </c>
      <c r="S52" s="1377"/>
      <c r="U52" s="1444" t="s">
        <v>24163</v>
      </c>
      <c r="V52" s="747" t="s">
        <v>24165</v>
      </c>
      <c r="W52" s="744"/>
      <c r="X52" s="744"/>
      <c r="Z52" s="30"/>
    </row>
    <row r="53" spans="2:26" ht="33" customHeight="1">
      <c r="B53" s="1444" t="s">
        <v>24166</v>
      </c>
      <c r="C53" s="241" t="s">
        <v>1430</v>
      </c>
      <c r="D53" s="241">
        <v>0</v>
      </c>
      <c r="E53" s="736">
        <v>2</v>
      </c>
      <c r="G53" s="30"/>
      <c r="H53" s="725" t="s">
        <v>24167</v>
      </c>
      <c r="J53" s="1891"/>
      <c r="L53" s="1377"/>
      <c r="M53" s="705">
        <f t="shared" si="8"/>
        <v>0</v>
      </c>
      <c r="N53" s="1377"/>
      <c r="O53" s="211"/>
      <c r="Q53" s="356">
        <f t="shared" si="9"/>
        <v>0</v>
      </c>
      <c r="S53" s="1377"/>
      <c r="U53" s="1444" t="s">
        <v>24166</v>
      </c>
      <c r="V53" s="747" t="s">
        <v>24168</v>
      </c>
      <c r="W53" s="744"/>
      <c r="X53" s="744"/>
      <c r="Z53" s="30"/>
    </row>
    <row r="54" spans="2:26" ht="33" customHeight="1" thickBot="1">
      <c r="B54" s="1446" t="s">
        <v>24169</v>
      </c>
      <c r="C54" s="289" t="s">
        <v>23827</v>
      </c>
      <c r="D54" s="289">
        <v>2</v>
      </c>
      <c r="E54" s="739">
        <v>3.51</v>
      </c>
      <c r="G54" s="30"/>
      <c r="H54" s="731" t="s">
        <v>24170</v>
      </c>
      <c r="J54" s="1894"/>
      <c r="L54" s="1377"/>
      <c r="M54" s="705">
        <f t="shared" si="8"/>
        <v>0</v>
      </c>
      <c r="N54" s="1377"/>
      <c r="O54" s="211"/>
      <c r="Q54" s="356">
        <f t="shared" si="9"/>
        <v>0</v>
      </c>
      <c r="S54" s="1377"/>
      <c r="U54" s="1446" t="s">
        <v>24169</v>
      </c>
      <c r="V54" s="322" t="s">
        <v>24171</v>
      </c>
      <c r="W54" s="744"/>
      <c r="X54" s="744"/>
      <c r="Z54" s="30"/>
    </row>
    <row r="55" spans="2:26" ht="33" customHeight="1">
      <c r="G55" s="42"/>
    </row>
    <row r="56" spans="2:26" ht="33" customHeight="1"/>
    <row r="57" spans="2:26" ht="33" customHeight="1"/>
    <row r="58" spans="2:26" ht="33" customHeight="1"/>
    <row r="59" spans="2:26" ht="33" customHeight="1"/>
    <row r="60" spans="2:26" ht="33" customHeight="1"/>
    <row r="61" spans="2:26" ht="33" customHeight="1"/>
    <row r="62" spans="2:26" ht="33" customHeight="1"/>
    <row r="63" spans="2:26" ht="33" customHeight="1"/>
    <row r="64" spans="2:26" ht="33" customHeight="1"/>
    <row r="65" ht="33" customHeight="1"/>
    <row r="66" ht="33" customHeight="1"/>
    <row r="67" ht="33" customHeight="1"/>
    <row r="68" ht="33" customHeight="1"/>
    <row r="69" ht="33" customHeight="1"/>
    <row r="70" ht="15" customHeight="1"/>
    <row r="71" ht="15" customHeight="1"/>
    <row r="72" ht="15" customHeight="1"/>
    <row r="73" ht="15" customHeight="1"/>
    <row r="74" ht="21" customHeight="1"/>
    <row r="75" ht="33" customHeight="1"/>
    <row r="76" ht="33" customHeight="1"/>
    <row r="77" ht="33" customHeight="1"/>
    <row r="78" ht="33" customHeight="1"/>
    <row r="79" ht="33" customHeight="1"/>
    <row r="80" ht="33" customHeight="1"/>
    <row r="81" ht="33" customHeight="1"/>
    <row r="82" ht="33" customHeight="1"/>
    <row r="84" ht="20.25" customHeight="1"/>
    <row r="85" ht="33" customHeight="1"/>
    <row r="86" ht="33" customHeight="1"/>
    <row r="87" ht="33" customHeight="1"/>
    <row r="88" ht="33" customHeight="1"/>
    <row r="89" ht="33" customHeight="1"/>
    <row r="90" ht="33" customHeight="1"/>
    <row r="91" ht="33" customHeight="1"/>
    <row r="92" ht="33" customHeight="1"/>
  </sheetData>
  <mergeCells count="9">
    <mergeCell ref="B3:J3"/>
    <mergeCell ref="U3:Z3"/>
    <mergeCell ref="O4:R4"/>
    <mergeCell ref="B21:B22"/>
    <mergeCell ref="C21:D21"/>
    <mergeCell ref="E21:F21"/>
    <mergeCell ref="U21:U22"/>
    <mergeCell ref="V21:W21"/>
    <mergeCell ref="X21:Y21"/>
  </mergeCells>
  <conditionalFormatting sqref="M32:M35">
    <cfRule type="cellIs" dxfId="55" priority="4" operator="equal">
      <formula>0</formula>
    </cfRule>
  </conditionalFormatting>
  <conditionalFormatting sqref="M8:M19">
    <cfRule type="cellIs" dxfId="54" priority="6" operator="equal">
      <formula>0</formula>
    </cfRule>
  </conditionalFormatting>
  <conditionalFormatting sqref="M20:M24">
    <cfRule type="cellIs" dxfId="53" priority="5" operator="equal">
      <formula>0</formula>
    </cfRule>
  </conditionalFormatting>
  <conditionalFormatting sqref="M25:M31">
    <cfRule type="cellIs" dxfId="52" priority="3" operator="equal">
      <formula>0</formula>
    </cfRule>
  </conditionalFormatting>
  <conditionalFormatting sqref="M36:M43">
    <cfRule type="cellIs" dxfId="51" priority="2" operator="equal">
      <formula>0</formula>
    </cfRule>
  </conditionalFormatting>
  <conditionalFormatting sqref="M46:M54">
    <cfRule type="cellIs" dxfId="5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pageSetUpPr fitToPage="1"/>
  </sheetPr>
  <dimension ref="B1:R39"/>
  <sheetViews>
    <sheetView showGridLines="0" topLeftCell="A16" zoomScale="90" zoomScaleNormal="90" zoomScaleSheetLayoutView="100" workbookViewId="0">
      <selection activeCell="D17" sqref="D17:D31"/>
    </sheetView>
  </sheetViews>
  <sheetFormatPr defaultColWidth="9" defaultRowHeight="14.45"/>
  <cols>
    <col min="1" max="1" width="1.625" style="1310" customWidth="1"/>
    <col min="2" max="2" width="52.5" style="1310" customWidth="1"/>
    <col min="3" max="3" width="7.125" style="1310" customWidth="1"/>
    <col min="4" max="4" width="5.5" style="1310" customWidth="1"/>
    <col min="5" max="5" width="12.5" style="1310" customWidth="1"/>
    <col min="6" max="6" width="1.625" style="1310" customWidth="1"/>
    <col min="7" max="7" width="12.5" style="1310" customWidth="1"/>
    <col min="8" max="8" width="1.625" style="1310" customWidth="1"/>
    <col min="9" max="9" width="33.625" style="1310" customWidth="1"/>
    <col min="10" max="11" width="1.625" style="1310" customWidth="1"/>
    <col min="12" max="12" width="25" style="1310" customWidth="1"/>
    <col min="13" max="13" width="1.625" style="1310" customWidth="1"/>
    <col min="14" max="14" width="25" style="1310" hidden="1" customWidth="1"/>
    <col min="15" max="15" width="1.625" style="1310" hidden="1" customWidth="1"/>
    <col min="16" max="16" width="1.625" style="1310" customWidth="1"/>
    <col min="17" max="17" width="52.125" style="1310" customWidth="1"/>
    <col min="18" max="18" width="15.625" style="1310" customWidth="1"/>
    <col min="19" max="16384" width="9" style="1310"/>
  </cols>
  <sheetData>
    <row r="1" spans="2:18" ht="30.75" customHeight="1">
      <c r="B1" s="693" t="s">
        <v>759</v>
      </c>
      <c r="C1" s="693"/>
      <c r="D1" s="693"/>
      <c r="E1" s="693"/>
      <c r="F1" s="42"/>
      <c r="G1" s="108"/>
      <c r="K1" s="1377"/>
      <c r="M1" s="1377"/>
      <c r="O1" s="1377"/>
      <c r="Q1" s="693" t="s">
        <v>759</v>
      </c>
      <c r="R1" s="693"/>
    </row>
    <row r="2" spans="2:18" ht="30.75" customHeight="1">
      <c r="B2" s="693" t="s">
        <v>12</v>
      </c>
      <c r="C2" s="694"/>
      <c r="D2" s="694"/>
      <c r="E2" s="694"/>
      <c r="F2" s="42"/>
      <c r="G2" s="108"/>
      <c r="K2" s="1377"/>
      <c r="M2" s="1377"/>
      <c r="O2" s="1377"/>
      <c r="Q2" s="693" t="s">
        <v>12</v>
      </c>
      <c r="R2" s="694"/>
    </row>
    <row r="3" spans="2:18" ht="37.5" customHeight="1">
      <c r="B3" s="2159" t="s">
        <v>760</v>
      </c>
      <c r="C3" s="2159"/>
      <c r="D3" s="2159"/>
      <c r="E3" s="2159"/>
      <c r="F3" s="2159"/>
      <c r="G3" s="2159"/>
      <c r="H3" s="2159"/>
      <c r="I3" s="2159"/>
      <c r="K3" s="1377"/>
      <c r="L3" s="712" t="s">
        <v>798</v>
      </c>
      <c r="M3" s="1377"/>
      <c r="O3" s="1377"/>
      <c r="Q3" s="2252" t="s">
        <v>24172</v>
      </c>
      <c r="R3" s="2252"/>
    </row>
    <row r="4" spans="2:18" ht="11.25" customHeight="1" thickBot="1">
      <c r="B4" s="96"/>
      <c r="C4" s="96"/>
      <c r="D4" s="96"/>
      <c r="E4" s="96"/>
      <c r="F4" s="27"/>
      <c r="G4" s="18"/>
      <c r="K4" s="1377"/>
      <c r="M4" s="1377"/>
      <c r="N4" s="1456" t="s">
        <v>799</v>
      </c>
      <c r="O4" s="1377"/>
      <c r="Q4" s="96"/>
      <c r="R4" s="96"/>
    </row>
    <row r="5" spans="2:18" ht="56.25" customHeight="1" thickBot="1">
      <c r="B5" s="341" t="s">
        <v>800</v>
      </c>
      <c r="C5" s="697" t="s">
        <v>801</v>
      </c>
      <c r="D5" s="698" t="s">
        <v>802</v>
      </c>
      <c r="E5" s="699" t="s">
        <v>23824</v>
      </c>
      <c r="F5" s="27"/>
      <c r="G5" s="343" t="s">
        <v>806</v>
      </c>
      <c r="I5" s="343" t="s">
        <v>807</v>
      </c>
      <c r="K5" s="1377"/>
      <c r="M5" s="1377"/>
      <c r="N5" s="198" t="s">
        <v>808</v>
      </c>
      <c r="O5" s="1377"/>
      <c r="Q5" s="341" t="s">
        <v>800</v>
      </c>
      <c r="R5" s="699" t="s">
        <v>23824</v>
      </c>
    </row>
    <row r="6" spans="2:18" ht="15" customHeight="1" thickBot="1">
      <c r="B6" s="96"/>
      <c r="C6" s="96"/>
      <c r="D6" s="96"/>
      <c r="E6" s="96"/>
      <c r="F6" s="27"/>
      <c r="G6" s="18"/>
      <c r="K6" s="1377"/>
      <c r="M6" s="1377"/>
      <c r="O6" s="1377"/>
      <c r="Q6" s="96"/>
      <c r="R6" s="96"/>
    </row>
    <row r="7" spans="2:18" ht="21" customHeight="1" thickBot="1">
      <c r="B7" s="233" t="s">
        <v>24173</v>
      </c>
      <c r="C7" s="376"/>
      <c r="D7" s="376"/>
      <c r="E7" s="376"/>
      <c r="F7" s="717"/>
      <c r="G7" s="26"/>
      <c r="K7" s="1377"/>
      <c r="M7" s="1377"/>
      <c r="O7" s="1377"/>
      <c r="Q7" s="233" t="s">
        <v>24173</v>
      </c>
      <c r="R7" s="376"/>
    </row>
    <row r="8" spans="2:18" ht="33" customHeight="1">
      <c r="B8" s="702" t="s">
        <v>24174</v>
      </c>
      <c r="C8" s="393" t="s">
        <v>23889</v>
      </c>
      <c r="D8" s="703">
        <v>0</v>
      </c>
      <c r="E8" s="704">
        <v>127891</v>
      </c>
      <c r="F8" s="42"/>
      <c r="G8" s="354" t="s">
        <v>24175</v>
      </c>
      <c r="I8" s="1890"/>
      <c r="K8" s="1377"/>
      <c r="L8" s="705">
        <f>IF( SUM( N8:N8 ) = 0, 0, $N$5 )</f>
        <v>0</v>
      </c>
      <c r="M8" s="1377"/>
      <c r="N8" s="356">
        <f xml:space="preserve"> IF( ISNUMBER(E8 ), 0, 1 )</f>
        <v>0</v>
      </c>
      <c r="O8" s="1377"/>
      <c r="Q8" s="702" t="s">
        <v>24174</v>
      </c>
      <c r="R8" s="1109" t="s">
        <v>24176</v>
      </c>
    </row>
    <row r="9" spans="2:18" ht="33" customHeight="1">
      <c r="B9" s="1407" t="s">
        <v>24177</v>
      </c>
      <c r="C9" s="2" t="s">
        <v>3287</v>
      </c>
      <c r="D9" s="19">
        <v>1</v>
      </c>
      <c r="E9" s="707">
        <v>3256.8</v>
      </c>
      <c r="F9" s="42"/>
      <c r="G9" s="359" t="s">
        <v>24178</v>
      </c>
      <c r="I9" s="1891"/>
      <c r="K9" s="1377"/>
      <c r="L9" s="705">
        <f t="shared" ref="L9:L39" si="0">IF( SUM( N9:N9 ) = 0, 0, $N$5 )</f>
        <v>0</v>
      </c>
      <c r="M9" s="1377"/>
      <c r="N9" s="356">
        <f xml:space="preserve"> IF( ISNUMBER(E9 ), 0, 1 )</f>
        <v>0</v>
      </c>
      <c r="O9" s="1377"/>
      <c r="Q9" s="1407" t="s">
        <v>24177</v>
      </c>
      <c r="R9" s="1105" t="s">
        <v>24179</v>
      </c>
    </row>
    <row r="10" spans="2:18" ht="33" customHeight="1">
      <c r="B10" s="1407" t="s">
        <v>24180</v>
      </c>
      <c r="C10" s="2" t="s">
        <v>3287</v>
      </c>
      <c r="D10" s="19">
        <v>1</v>
      </c>
      <c r="E10" s="707">
        <v>17.600000000000001</v>
      </c>
      <c r="F10" s="42"/>
      <c r="G10" s="359" t="s">
        <v>24181</v>
      </c>
      <c r="I10" s="1891"/>
      <c r="K10" s="1377"/>
      <c r="L10" s="705">
        <f t="shared" si="0"/>
        <v>0</v>
      </c>
      <c r="M10" s="1377"/>
      <c r="N10" s="356">
        <f t="shared" ref="N10:N14" si="1" xml:space="preserve"> IF( ISNUMBER(E10 ), 0, 1 )</f>
        <v>0</v>
      </c>
      <c r="O10" s="1377"/>
      <c r="Q10" s="1407" t="s">
        <v>24180</v>
      </c>
      <c r="R10" s="1105" t="s">
        <v>24182</v>
      </c>
    </row>
    <row r="11" spans="2:18" ht="33" customHeight="1">
      <c r="B11" s="1407" t="s">
        <v>24183</v>
      </c>
      <c r="C11" s="2" t="s">
        <v>23827</v>
      </c>
      <c r="D11" s="19">
        <v>2</v>
      </c>
      <c r="E11" s="707">
        <v>2589.39</v>
      </c>
      <c r="F11" s="42"/>
      <c r="G11" s="359" t="s">
        <v>24184</v>
      </c>
      <c r="I11" s="1891"/>
      <c r="K11" s="1377"/>
      <c r="L11" s="705">
        <f t="shared" si="0"/>
        <v>0</v>
      </c>
      <c r="M11" s="1377"/>
      <c r="N11" s="356">
        <f t="shared" si="1"/>
        <v>0</v>
      </c>
      <c r="O11" s="1377"/>
      <c r="Q11" s="1407" t="s">
        <v>24183</v>
      </c>
      <c r="R11" s="1105" t="s">
        <v>24185</v>
      </c>
    </row>
    <row r="12" spans="2:18" ht="33" customHeight="1">
      <c r="B12" s="1407" t="s">
        <v>24186</v>
      </c>
      <c r="C12" s="2" t="s">
        <v>23827</v>
      </c>
      <c r="D12" s="19">
        <v>2</v>
      </c>
      <c r="E12" s="1892">
        <v>0</v>
      </c>
      <c r="F12" s="42"/>
      <c r="G12" s="359" t="s">
        <v>24187</v>
      </c>
      <c r="I12" s="1891"/>
      <c r="K12" s="1377"/>
      <c r="L12" s="705">
        <f t="shared" si="0"/>
        <v>0</v>
      </c>
      <c r="M12" s="1377"/>
      <c r="N12" s="356">
        <f t="shared" si="1"/>
        <v>0</v>
      </c>
      <c r="O12" s="1377"/>
      <c r="Q12" s="1407" t="s">
        <v>24186</v>
      </c>
      <c r="R12" s="1105" t="s">
        <v>24188</v>
      </c>
    </row>
    <row r="13" spans="2:18" ht="33" customHeight="1">
      <c r="B13" s="1407" t="s">
        <v>24189</v>
      </c>
      <c r="C13" s="2" t="s">
        <v>23827</v>
      </c>
      <c r="D13" s="19">
        <v>2</v>
      </c>
      <c r="E13" s="707">
        <v>2149.25</v>
      </c>
      <c r="F13" s="42"/>
      <c r="G13" s="359" t="s">
        <v>24190</v>
      </c>
      <c r="I13" s="1891"/>
      <c r="K13" s="1377"/>
      <c r="L13" s="705">
        <f t="shared" si="0"/>
        <v>0</v>
      </c>
      <c r="M13" s="1377"/>
      <c r="N13" s="356">
        <f t="shared" si="1"/>
        <v>0</v>
      </c>
      <c r="O13" s="1377"/>
      <c r="Q13" s="1407" t="s">
        <v>24189</v>
      </c>
      <c r="R13" s="1105" t="s">
        <v>24191</v>
      </c>
    </row>
    <row r="14" spans="2:18" ht="33" customHeight="1">
      <c r="B14" s="1407" t="s">
        <v>24192</v>
      </c>
      <c r="C14" s="2" t="s">
        <v>23827</v>
      </c>
      <c r="D14" s="19">
        <v>2</v>
      </c>
      <c r="E14" s="707">
        <v>703.76</v>
      </c>
      <c r="F14" s="42"/>
      <c r="G14" s="359" t="s">
        <v>24193</v>
      </c>
      <c r="I14" s="1891"/>
      <c r="K14" s="1377"/>
      <c r="L14" s="705">
        <f t="shared" si="0"/>
        <v>0</v>
      </c>
      <c r="M14" s="1377"/>
      <c r="N14" s="356">
        <f t="shared" si="1"/>
        <v>0</v>
      </c>
      <c r="O14" s="1377"/>
      <c r="Q14" s="1407" t="s">
        <v>24192</v>
      </c>
      <c r="R14" s="1105" t="s">
        <v>24194</v>
      </c>
    </row>
    <row r="15" spans="2:18" ht="33" customHeight="1">
      <c r="B15" s="1407" t="s">
        <v>24195</v>
      </c>
      <c r="C15" s="2" t="s">
        <v>23827</v>
      </c>
      <c r="D15" s="19">
        <v>2</v>
      </c>
      <c r="E15" s="707">
        <v>356.17</v>
      </c>
      <c r="F15" s="42"/>
      <c r="G15" s="359" t="s">
        <v>24196</v>
      </c>
      <c r="I15" s="1891"/>
      <c r="K15" s="1377"/>
      <c r="L15" s="705">
        <f t="shared" si="0"/>
        <v>0</v>
      </c>
      <c r="M15" s="1377"/>
      <c r="N15" s="356">
        <f xml:space="preserve"> IF( ISNUMBER(E15 ), 0, 1 )</f>
        <v>0</v>
      </c>
      <c r="O15" s="1377"/>
      <c r="Q15" s="1407" t="s">
        <v>24195</v>
      </c>
      <c r="R15" s="1105" t="s">
        <v>24197</v>
      </c>
    </row>
    <row r="16" spans="2:18" ht="33" customHeight="1">
      <c r="B16" s="1407" t="s">
        <v>24198</v>
      </c>
      <c r="C16" s="2" t="s">
        <v>23827</v>
      </c>
      <c r="D16" s="19">
        <v>2</v>
      </c>
      <c r="E16" s="1892">
        <v>589.6</v>
      </c>
      <c r="F16" s="42"/>
      <c r="G16" s="359" t="s">
        <v>24199</v>
      </c>
      <c r="I16" s="1891"/>
      <c r="K16" s="1377"/>
      <c r="L16" s="705">
        <f t="shared" si="0"/>
        <v>0</v>
      </c>
      <c r="M16" s="1377"/>
      <c r="N16" s="356">
        <f t="shared" ref="N16:N38" si="2" xml:space="preserve"> IF( ISNUMBER(E16 ), 0, 1 )</f>
        <v>0</v>
      </c>
      <c r="O16" s="1377"/>
      <c r="Q16" s="1407" t="s">
        <v>24198</v>
      </c>
      <c r="R16" s="1105" t="s">
        <v>24200</v>
      </c>
    </row>
    <row r="17" spans="2:18" ht="33" customHeight="1">
      <c r="B17" s="1407" t="s">
        <v>24201</v>
      </c>
      <c r="C17" s="2" t="s">
        <v>23827</v>
      </c>
      <c r="D17" s="19">
        <v>2</v>
      </c>
      <c r="E17" s="707">
        <v>423.23</v>
      </c>
      <c r="F17" s="42"/>
      <c r="G17" s="359" t="s">
        <v>24202</v>
      </c>
      <c r="I17" s="1891"/>
      <c r="K17" s="1377"/>
      <c r="L17" s="705">
        <f t="shared" si="0"/>
        <v>0</v>
      </c>
      <c r="M17" s="1377"/>
      <c r="N17" s="356">
        <f t="shared" si="2"/>
        <v>0</v>
      </c>
      <c r="O17" s="1377"/>
      <c r="Q17" s="1407" t="s">
        <v>24201</v>
      </c>
      <c r="R17" s="1105" t="s">
        <v>24203</v>
      </c>
    </row>
    <row r="18" spans="2:18" ht="33" customHeight="1">
      <c r="B18" s="1407" t="s">
        <v>24204</v>
      </c>
      <c r="C18" s="2" t="s">
        <v>23827</v>
      </c>
      <c r="D18" s="19">
        <v>2</v>
      </c>
      <c r="E18" s="707">
        <v>69.61</v>
      </c>
      <c r="F18" s="42"/>
      <c r="G18" s="359" t="s">
        <v>24205</v>
      </c>
      <c r="I18" s="1891"/>
      <c r="K18" s="1377"/>
      <c r="L18" s="705">
        <f t="shared" si="0"/>
        <v>0</v>
      </c>
      <c r="M18" s="1377"/>
      <c r="N18" s="356">
        <f t="shared" si="2"/>
        <v>0</v>
      </c>
      <c r="O18" s="1377"/>
      <c r="Q18" s="1407" t="s">
        <v>24204</v>
      </c>
      <c r="R18" s="1105" t="s">
        <v>24206</v>
      </c>
    </row>
    <row r="19" spans="2:18" ht="33" customHeight="1">
      <c r="B19" s="1407" t="s">
        <v>24207</v>
      </c>
      <c r="C19" s="2" t="s">
        <v>24208</v>
      </c>
      <c r="D19" s="19">
        <v>3</v>
      </c>
      <c r="E19" s="1905">
        <v>3.49E-2</v>
      </c>
      <c r="F19" s="42"/>
      <c r="G19" s="359" t="s">
        <v>24209</v>
      </c>
      <c r="I19" s="1891"/>
      <c r="K19" s="1377"/>
      <c r="L19" s="705">
        <f t="shared" si="0"/>
        <v>0</v>
      </c>
      <c r="M19" s="1377"/>
      <c r="N19" s="356">
        <f t="shared" si="2"/>
        <v>0</v>
      </c>
      <c r="O19" s="1377"/>
      <c r="Q19" s="1407" t="s">
        <v>24207</v>
      </c>
      <c r="R19" s="1105" t="s">
        <v>24210</v>
      </c>
    </row>
    <row r="20" spans="2:18" ht="33" customHeight="1">
      <c r="B20" s="1407" t="s">
        <v>24211</v>
      </c>
      <c r="C20" s="2" t="s">
        <v>24208</v>
      </c>
      <c r="D20" s="19">
        <v>3</v>
      </c>
      <c r="E20" s="707">
        <v>0.70200000000000007</v>
      </c>
      <c r="F20" s="42"/>
      <c r="G20" s="359" t="s">
        <v>24212</v>
      </c>
      <c r="I20" s="1891"/>
      <c r="K20" s="1377"/>
      <c r="L20" s="705">
        <f t="shared" si="0"/>
        <v>0</v>
      </c>
      <c r="M20" s="1377"/>
      <c r="N20" s="356">
        <f t="shared" si="2"/>
        <v>0</v>
      </c>
      <c r="O20" s="1377"/>
      <c r="Q20" s="1407" t="s">
        <v>24211</v>
      </c>
      <c r="R20" s="1105" t="s">
        <v>24213</v>
      </c>
    </row>
    <row r="21" spans="2:18" ht="33" customHeight="1">
      <c r="B21" s="1407" t="s">
        <v>24214</v>
      </c>
      <c r="C21" s="2" t="s">
        <v>24208</v>
      </c>
      <c r="D21" s="19">
        <v>3</v>
      </c>
      <c r="E21" s="1905">
        <v>1.8600000000000002E-2</v>
      </c>
      <c r="F21" s="42"/>
      <c r="G21" s="359" t="s">
        <v>24215</v>
      </c>
      <c r="I21" s="1891"/>
      <c r="K21" s="1377"/>
      <c r="L21" s="705">
        <f t="shared" si="0"/>
        <v>0</v>
      </c>
      <c r="M21" s="1377"/>
      <c r="N21" s="356">
        <f t="shared" si="2"/>
        <v>0</v>
      </c>
      <c r="O21" s="1377"/>
      <c r="Q21" s="1407" t="s">
        <v>24214</v>
      </c>
      <c r="R21" s="1105" t="s">
        <v>24216</v>
      </c>
    </row>
    <row r="22" spans="2:18" ht="33" customHeight="1">
      <c r="B22" s="1407" t="s">
        <v>24217</v>
      </c>
      <c r="C22" s="2" t="s">
        <v>24208</v>
      </c>
      <c r="D22" s="19">
        <v>3</v>
      </c>
      <c r="E22" s="1905">
        <v>0.24410000000000001</v>
      </c>
      <c r="F22" s="42"/>
      <c r="G22" s="359" t="s">
        <v>24218</v>
      </c>
      <c r="I22" s="1891"/>
      <c r="K22" s="1377"/>
      <c r="L22" s="705">
        <f t="shared" si="0"/>
        <v>0</v>
      </c>
      <c r="M22" s="1377"/>
      <c r="N22" s="356">
        <f t="shared" si="2"/>
        <v>0</v>
      </c>
      <c r="O22" s="1377"/>
      <c r="Q22" s="1407" t="s">
        <v>24217</v>
      </c>
      <c r="R22" s="1105" t="s">
        <v>24219</v>
      </c>
    </row>
    <row r="23" spans="2:18" ht="33" customHeight="1">
      <c r="B23" s="1407" t="s">
        <v>24220</v>
      </c>
      <c r="C23" s="2" t="s">
        <v>24208</v>
      </c>
      <c r="D23" s="19">
        <v>3</v>
      </c>
      <c r="E23" s="1905">
        <v>2.9999999999999997E-4</v>
      </c>
      <c r="F23" s="42"/>
      <c r="G23" s="359" t="s">
        <v>24221</v>
      </c>
      <c r="I23" s="1891"/>
      <c r="K23" s="1377"/>
      <c r="L23" s="705">
        <f t="shared" si="0"/>
        <v>0</v>
      </c>
      <c r="M23" s="1377"/>
      <c r="N23" s="356">
        <f t="shared" si="2"/>
        <v>0</v>
      </c>
      <c r="O23" s="1377"/>
      <c r="Q23" s="1407" t="s">
        <v>24220</v>
      </c>
      <c r="R23" s="1105" t="s">
        <v>24222</v>
      </c>
    </row>
    <row r="24" spans="2:18" ht="33" customHeight="1">
      <c r="B24" s="1407" t="s">
        <v>24223</v>
      </c>
      <c r="C24" s="2" t="s">
        <v>24208</v>
      </c>
      <c r="D24" s="19">
        <v>3</v>
      </c>
      <c r="E24" s="1905">
        <v>0</v>
      </c>
      <c r="F24" s="42"/>
      <c r="G24" s="359" t="s">
        <v>24224</v>
      </c>
      <c r="I24" s="1891"/>
      <c r="K24" s="1377"/>
      <c r="L24" s="705">
        <f>IF( SUM( N24:N24 ) = 0, 0, $N$5 )</f>
        <v>0</v>
      </c>
      <c r="M24" s="1377"/>
      <c r="N24" s="356">
        <f xml:space="preserve"> IF( ISNUMBER(E24 ), 0, 1 )</f>
        <v>0</v>
      </c>
      <c r="O24" s="1377"/>
      <c r="Q24" s="1407" t="s">
        <v>24223</v>
      </c>
      <c r="R24" s="1105" t="s">
        <v>24225</v>
      </c>
    </row>
    <row r="25" spans="2:18" ht="33" customHeight="1">
      <c r="B25" s="1407" t="s">
        <v>24226</v>
      </c>
      <c r="C25" s="2" t="s">
        <v>24208</v>
      </c>
      <c r="D25" s="19">
        <v>3</v>
      </c>
      <c r="E25" s="1905">
        <v>0</v>
      </c>
      <c r="F25" s="42"/>
      <c r="G25" s="359" t="s">
        <v>24227</v>
      </c>
      <c r="I25" s="1891"/>
      <c r="K25" s="1377"/>
      <c r="L25" s="705">
        <f t="shared" si="0"/>
        <v>0</v>
      </c>
      <c r="M25" s="1377"/>
      <c r="N25" s="356">
        <f t="shared" si="2"/>
        <v>0</v>
      </c>
      <c r="O25" s="1377"/>
      <c r="Q25" s="1407" t="s">
        <v>24226</v>
      </c>
      <c r="R25" s="1105" t="s">
        <v>24228</v>
      </c>
    </row>
    <row r="26" spans="2:18" ht="33" customHeight="1">
      <c r="B26" s="1407" t="s">
        <v>24229</v>
      </c>
      <c r="C26" s="2" t="s">
        <v>24208</v>
      </c>
      <c r="D26" s="19">
        <v>3</v>
      </c>
      <c r="E26" s="1905">
        <v>0</v>
      </c>
      <c r="F26" s="42"/>
      <c r="G26" s="359" t="s">
        <v>24230</v>
      </c>
      <c r="I26" s="1891"/>
      <c r="K26" s="1377"/>
      <c r="L26" s="705">
        <f t="shared" si="0"/>
        <v>0</v>
      </c>
      <c r="M26" s="1377"/>
      <c r="N26" s="356">
        <f t="shared" si="2"/>
        <v>0</v>
      </c>
      <c r="O26" s="1377"/>
      <c r="Q26" s="1407" t="s">
        <v>24229</v>
      </c>
      <c r="R26" s="1105" t="s">
        <v>24231</v>
      </c>
    </row>
    <row r="27" spans="2:18" s="38" customFormat="1" ht="33" customHeight="1">
      <c r="B27" s="1407" t="s">
        <v>24232</v>
      </c>
      <c r="C27" s="2" t="s">
        <v>1430</v>
      </c>
      <c r="D27" s="19">
        <v>0</v>
      </c>
      <c r="E27" s="707">
        <v>312</v>
      </c>
      <c r="F27" s="145"/>
      <c r="G27" s="359" t="s">
        <v>24233</v>
      </c>
      <c r="I27" s="1906"/>
      <c r="K27" s="1377"/>
      <c r="L27" s="705">
        <f t="shared" si="0"/>
        <v>0</v>
      </c>
      <c r="M27" s="1377"/>
      <c r="N27" s="356">
        <f t="shared" si="2"/>
        <v>0</v>
      </c>
      <c r="O27" s="1377"/>
      <c r="Q27" s="1407" t="s">
        <v>24232</v>
      </c>
      <c r="R27" s="1110" t="s">
        <v>24234</v>
      </c>
    </row>
    <row r="28" spans="2:18" s="38" customFormat="1" ht="33" customHeight="1">
      <c r="B28" s="1407" t="s">
        <v>24235</v>
      </c>
      <c r="C28" s="2" t="s">
        <v>1430</v>
      </c>
      <c r="D28" s="19">
        <v>0</v>
      </c>
      <c r="E28" s="707">
        <v>66</v>
      </c>
      <c r="F28" s="145"/>
      <c r="G28" s="359" t="s">
        <v>24236</v>
      </c>
      <c r="I28" s="1906"/>
      <c r="K28" s="1377"/>
      <c r="L28" s="705">
        <f t="shared" si="0"/>
        <v>0</v>
      </c>
      <c r="M28" s="1377"/>
      <c r="N28" s="356">
        <f t="shared" si="2"/>
        <v>0</v>
      </c>
      <c r="O28" s="1377"/>
      <c r="Q28" s="1407" t="s">
        <v>24235</v>
      </c>
      <c r="R28" s="1110" t="s">
        <v>24237</v>
      </c>
    </row>
    <row r="29" spans="2:18" s="38" customFormat="1" ht="33" customHeight="1">
      <c r="B29" s="1407" t="s">
        <v>24238</v>
      </c>
      <c r="C29" s="2" t="s">
        <v>1430</v>
      </c>
      <c r="D29" s="19">
        <v>0</v>
      </c>
      <c r="E29" s="707">
        <v>11</v>
      </c>
      <c r="F29" s="145"/>
      <c r="G29" s="359" t="s">
        <v>24239</v>
      </c>
      <c r="I29" s="1906"/>
      <c r="K29" s="1377"/>
      <c r="L29" s="705">
        <f t="shared" si="0"/>
        <v>0</v>
      </c>
      <c r="M29" s="1377"/>
      <c r="N29" s="356">
        <f t="shared" si="2"/>
        <v>0</v>
      </c>
      <c r="O29" s="1377"/>
      <c r="Q29" s="1407" t="s">
        <v>24238</v>
      </c>
      <c r="R29" s="1110" t="s">
        <v>24240</v>
      </c>
    </row>
    <row r="30" spans="2:18" s="38" customFormat="1" ht="33" customHeight="1">
      <c r="B30" s="1407" t="s">
        <v>24241</v>
      </c>
      <c r="C30" s="2" t="s">
        <v>1430</v>
      </c>
      <c r="D30" s="19">
        <v>0</v>
      </c>
      <c r="E30" s="707">
        <v>235</v>
      </c>
      <c r="F30" s="145"/>
      <c r="G30" s="359" t="s">
        <v>24242</v>
      </c>
      <c r="I30" s="1906"/>
      <c r="K30" s="1377"/>
      <c r="L30" s="705">
        <f t="shared" si="0"/>
        <v>0</v>
      </c>
      <c r="M30" s="1377"/>
      <c r="N30" s="356">
        <f t="shared" si="2"/>
        <v>0</v>
      </c>
      <c r="O30" s="1377"/>
      <c r="Q30" s="1407" t="s">
        <v>24241</v>
      </c>
      <c r="R30" s="1110" t="s">
        <v>24243</v>
      </c>
    </row>
    <row r="31" spans="2:18" s="38" customFormat="1" ht="33" customHeight="1">
      <c r="B31" s="1407" t="s">
        <v>24244</v>
      </c>
      <c r="C31" s="2" t="s">
        <v>1430</v>
      </c>
      <c r="D31" s="19">
        <v>0</v>
      </c>
      <c r="E31" s="707">
        <v>0</v>
      </c>
      <c r="F31" s="145"/>
      <c r="G31" s="359" t="s">
        <v>24245</v>
      </c>
      <c r="I31" s="1906"/>
      <c r="K31" s="1377"/>
      <c r="L31" s="705">
        <f t="shared" si="0"/>
        <v>0</v>
      </c>
      <c r="M31" s="1377"/>
      <c r="N31" s="356">
        <f t="shared" si="2"/>
        <v>0</v>
      </c>
      <c r="O31" s="1377"/>
      <c r="Q31" s="1407" t="s">
        <v>24244</v>
      </c>
      <c r="R31" s="1110" t="s">
        <v>24246</v>
      </c>
    </row>
    <row r="32" spans="2:18" ht="33" customHeight="1">
      <c r="B32" s="1407" t="s">
        <v>24247</v>
      </c>
      <c r="C32" s="2" t="s">
        <v>1430</v>
      </c>
      <c r="D32" s="19">
        <v>0</v>
      </c>
      <c r="E32" s="707">
        <v>241</v>
      </c>
      <c r="F32" s="42"/>
      <c r="G32" s="359" t="s">
        <v>24248</v>
      </c>
      <c r="I32" s="1891"/>
      <c r="K32" s="1377"/>
      <c r="L32" s="705">
        <f t="shared" si="0"/>
        <v>0</v>
      </c>
      <c r="M32" s="1377"/>
      <c r="N32" s="356">
        <f t="shared" si="2"/>
        <v>0</v>
      </c>
      <c r="O32" s="1377"/>
      <c r="Q32" s="1407" t="s">
        <v>24247</v>
      </c>
      <c r="R32" s="1105" t="s">
        <v>24249</v>
      </c>
    </row>
    <row r="33" spans="2:18" ht="33" customHeight="1">
      <c r="B33" s="1407" t="s">
        <v>24250</v>
      </c>
      <c r="C33" s="2" t="s">
        <v>1430</v>
      </c>
      <c r="D33" s="19">
        <v>0</v>
      </c>
      <c r="E33" s="707">
        <v>29</v>
      </c>
      <c r="F33" s="42"/>
      <c r="G33" s="359" t="s">
        <v>24251</v>
      </c>
      <c r="I33" s="1891"/>
      <c r="K33" s="1377"/>
      <c r="L33" s="705">
        <f t="shared" si="0"/>
        <v>0</v>
      </c>
      <c r="M33" s="1377"/>
      <c r="N33" s="356">
        <f t="shared" si="2"/>
        <v>0</v>
      </c>
      <c r="O33" s="1377"/>
      <c r="Q33" s="1407" t="s">
        <v>24250</v>
      </c>
      <c r="R33" s="1106" t="s">
        <v>24252</v>
      </c>
    </row>
    <row r="34" spans="2:18" ht="33" customHeight="1">
      <c r="B34" s="1407" t="s">
        <v>24253</v>
      </c>
      <c r="C34" s="2" t="s">
        <v>23901</v>
      </c>
      <c r="D34" s="19">
        <v>3</v>
      </c>
      <c r="E34" s="707">
        <v>144786.386</v>
      </c>
      <c r="F34" s="744"/>
      <c r="G34" s="359" t="s">
        <v>24254</v>
      </c>
      <c r="H34" s="30"/>
      <c r="I34" s="667"/>
      <c r="J34" s="30"/>
      <c r="K34" s="1377"/>
      <c r="L34" s="705">
        <f t="shared" si="0"/>
        <v>0</v>
      </c>
      <c r="M34" s="1377"/>
      <c r="N34" s="356">
        <f t="shared" si="2"/>
        <v>0</v>
      </c>
      <c r="O34" s="1377"/>
      <c r="Q34" s="1407" t="s">
        <v>24255</v>
      </c>
      <c r="R34" s="1107" t="s">
        <v>24256</v>
      </c>
    </row>
    <row r="35" spans="2:18" ht="33" customHeight="1">
      <c r="B35" s="1407" t="s">
        <v>24257</v>
      </c>
      <c r="C35" s="2" t="s">
        <v>23897</v>
      </c>
      <c r="D35" s="19">
        <v>2</v>
      </c>
      <c r="E35" s="707">
        <v>95.78</v>
      </c>
      <c r="F35" s="42"/>
      <c r="G35" s="359" t="s">
        <v>24258</v>
      </c>
      <c r="I35" s="1891"/>
      <c r="K35" s="1377"/>
      <c r="L35" s="705">
        <f t="shared" si="0"/>
        <v>0</v>
      </c>
      <c r="M35" s="1377"/>
      <c r="N35" s="356">
        <f t="shared" si="2"/>
        <v>0</v>
      </c>
      <c r="O35" s="1377"/>
      <c r="Q35" s="1407" t="s">
        <v>24257</v>
      </c>
      <c r="R35" s="1106" t="s">
        <v>24259</v>
      </c>
    </row>
    <row r="36" spans="2:18" ht="33" customHeight="1">
      <c r="B36" s="1407" t="s">
        <v>24260</v>
      </c>
      <c r="C36" s="2" t="s">
        <v>1430</v>
      </c>
      <c r="D36" s="19">
        <v>0</v>
      </c>
      <c r="E36" s="707">
        <v>14</v>
      </c>
      <c r="F36" s="42"/>
      <c r="G36" s="359" t="s">
        <v>24261</v>
      </c>
      <c r="I36" s="1891"/>
      <c r="K36" s="1377"/>
      <c r="L36" s="705">
        <f t="shared" si="0"/>
        <v>0</v>
      </c>
      <c r="M36" s="1377"/>
      <c r="N36" s="356">
        <f t="shared" si="2"/>
        <v>0</v>
      </c>
      <c r="O36" s="1377"/>
      <c r="Q36" s="1407" t="s">
        <v>24260</v>
      </c>
      <c r="R36" s="1107" t="s">
        <v>24262</v>
      </c>
    </row>
    <row r="37" spans="2:18" ht="33" customHeight="1">
      <c r="B37" s="1407" t="s">
        <v>24263</v>
      </c>
      <c r="C37" s="2" t="s">
        <v>23827</v>
      </c>
      <c r="D37" s="19">
        <v>2</v>
      </c>
      <c r="E37" s="707">
        <v>0.35</v>
      </c>
      <c r="F37" s="42"/>
      <c r="G37" s="359" t="s">
        <v>24264</v>
      </c>
      <c r="I37" s="1891"/>
      <c r="K37" s="1377"/>
      <c r="L37" s="705">
        <f t="shared" si="0"/>
        <v>0</v>
      </c>
      <c r="M37" s="1377"/>
      <c r="N37" s="356">
        <f t="shared" si="2"/>
        <v>0</v>
      </c>
      <c r="O37" s="1377"/>
      <c r="Q37" s="1407" t="s">
        <v>24263</v>
      </c>
      <c r="R37" s="1107" t="s">
        <v>24265</v>
      </c>
    </row>
    <row r="38" spans="2:18" ht="33" customHeight="1">
      <c r="B38" s="1407" t="s">
        <v>24266</v>
      </c>
      <c r="C38" s="2" t="s">
        <v>1430</v>
      </c>
      <c r="D38" s="19">
        <v>0</v>
      </c>
      <c r="E38" s="707">
        <v>4</v>
      </c>
      <c r="F38" s="42"/>
      <c r="G38" s="359" t="s">
        <v>24267</v>
      </c>
      <c r="I38" s="1891"/>
      <c r="K38" s="1377"/>
      <c r="L38" s="705">
        <f t="shared" si="0"/>
        <v>0</v>
      </c>
      <c r="M38" s="1377"/>
      <c r="N38" s="356">
        <f t="shared" si="2"/>
        <v>0</v>
      </c>
      <c r="O38" s="1377"/>
      <c r="Q38" s="1407" t="s">
        <v>24266</v>
      </c>
      <c r="R38" s="1107" t="s">
        <v>24268</v>
      </c>
    </row>
    <row r="39" spans="2:18" ht="33" customHeight="1" thickBot="1">
      <c r="B39" s="1417" t="s">
        <v>24269</v>
      </c>
      <c r="C39" s="387" t="s">
        <v>23827</v>
      </c>
      <c r="D39" s="710">
        <v>2</v>
      </c>
      <c r="E39" s="690">
        <v>0.42</v>
      </c>
      <c r="F39" s="42"/>
      <c r="G39" s="388" t="s">
        <v>24270</v>
      </c>
      <c r="I39" s="1894"/>
      <c r="K39" s="1377"/>
      <c r="L39" s="705">
        <f t="shared" si="0"/>
        <v>0</v>
      </c>
      <c r="M39" s="1377"/>
      <c r="N39" s="356">
        <f xml:space="preserve"> IF( ISNUMBER(E39 ), 0, 1 )</f>
        <v>0</v>
      </c>
      <c r="O39" s="1377"/>
      <c r="Q39" s="1417" t="s">
        <v>24269</v>
      </c>
      <c r="R39" s="1108" t="s">
        <v>24271</v>
      </c>
    </row>
  </sheetData>
  <mergeCells count="2">
    <mergeCell ref="B3:I3"/>
    <mergeCell ref="Q3:R3"/>
  </mergeCells>
  <conditionalFormatting sqref="L8:L17">
    <cfRule type="cellIs" dxfId="49" priority="3" operator="equal">
      <formula>0</formula>
    </cfRule>
  </conditionalFormatting>
  <conditionalFormatting sqref="L18:L22">
    <cfRule type="cellIs" dxfId="48" priority="2" operator="equal">
      <formula>0</formula>
    </cfRule>
  </conditionalFormatting>
  <conditionalFormatting sqref="L23:L39">
    <cfRule type="cellIs" dxfId="47"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pageSetUpPr fitToPage="1"/>
  </sheetPr>
  <dimension ref="B1:S41"/>
  <sheetViews>
    <sheetView showGridLines="0" topLeftCell="A29" zoomScale="90" zoomScaleNormal="90" zoomScaleSheetLayoutView="100" workbookViewId="0">
      <selection activeCell="D17" sqref="D17:D31"/>
    </sheetView>
  </sheetViews>
  <sheetFormatPr defaultColWidth="9" defaultRowHeight="14.45"/>
  <cols>
    <col min="1" max="1" width="1.625" style="1310" customWidth="1"/>
    <col min="2" max="2" width="52.5" style="1310" customWidth="1"/>
    <col min="3" max="3" width="7" style="1310" customWidth="1"/>
    <col min="4" max="4" width="5.125" style="1310" customWidth="1"/>
    <col min="5" max="5" width="12.5" style="1310" customWidth="1"/>
    <col min="6" max="6" width="1.625" style="1310" customWidth="1"/>
    <col min="7" max="7" width="12.5" style="1310" customWidth="1"/>
    <col min="8" max="8" width="1.125" style="1310" customWidth="1"/>
    <col min="9" max="9" width="33.625" style="1310" customWidth="1"/>
    <col min="10" max="11" width="1.625" style="1310" customWidth="1"/>
    <col min="12" max="12" width="25" style="1310" customWidth="1"/>
    <col min="13" max="13" width="1.625" style="1310" customWidth="1"/>
    <col min="14" max="14" width="24.625" style="1310" hidden="1" customWidth="1"/>
    <col min="15" max="15" width="1.625" style="1310" hidden="1" customWidth="1"/>
    <col min="16" max="16" width="1.625" style="1310" customWidth="1"/>
    <col min="17" max="17" width="52.5" style="1310" customWidth="1"/>
    <col min="18" max="18" width="12.5" style="1310" customWidth="1"/>
    <col min="19" max="19" width="1.625" style="1310" customWidth="1"/>
    <col min="20" max="16384" width="9" style="1310"/>
  </cols>
  <sheetData>
    <row r="1" spans="2:19" ht="30.75" customHeight="1">
      <c r="B1" s="693" t="s">
        <v>761</v>
      </c>
      <c r="C1" s="693"/>
      <c r="D1" s="693"/>
      <c r="E1" s="693"/>
      <c r="F1" s="693"/>
      <c r="G1" s="18"/>
      <c r="K1" s="1377"/>
      <c r="M1" s="1377"/>
      <c r="O1" s="1377"/>
      <c r="Q1" s="693" t="s">
        <v>761</v>
      </c>
      <c r="R1" s="693"/>
      <c r="S1" s="693"/>
    </row>
    <row r="2" spans="2:19" ht="30.75" customHeight="1">
      <c r="B2" s="693" t="s">
        <v>12</v>
      </c>
      <c r="C2" s="694"/>
      <c r="D2" s="694"/>
      <c r="E2" s="694"/>
      <c r="F2" s="694"/>
      <c r="G2" s="18"/>
      <c r="K2" s="1377"/>
      <c r="M2" s="1377"/>
      <c r="O2" s="1377"/>
      <c r="Q2" s="693" t="s">
        <v>12</v>
      </c>
      <c r="R2" s="694"/>
      <c r="S2" s="694"/>
    </row>
    <row r="3" spans="2:19" ht="45" customHeight="1">
      <c r="B3" s="2159" t="s">
        <v>762</v>
      </c>
      <c r="C3" s="2159"/>
      <c r="D3" s="2159"/>
      <c r="E3" s="2159"/>
      <c r="F3" s="2159"/>
      <c r="G3" s="2159"/>
      <c r="H3" s="2159"/>
      <c r="I3" s="2159"/>
      <c r="K3" s="1377"/>
      <c r="L3" s="712" t="s">
        <v>798</v>
      </c>
      <c r="M3" s="1377"/>
      <c r="O3" s="1377"/>
      <c r="Q3" s="2159" t="s">
        <v>762</v>
      </c>
      <c r="R3" s="2159"/>
      <c r="S3" s="2159"/>
    </row>
    <row r="4" spans="2:19" ht="11.25" customHeight="1" thickBot="1">
      <c r="B4" s="96"/>
      <c r="C4" s="96"/>
      <c r="D4" s="96"/>
      <c r="E4" s="96"/>
      <c r="F4" s="27"/>
      <c r="G4" s="18"/>
      <c r="K4" s="1377"/>
      <c r="M4" s="1377"/>
      <c r="N4" s="1456" t="s">
        <v>799</v>
      </c>
      <c r="O4" s="1377"/>
      <c r="Q4" s="96"/>
      <c r="R4" s="96"/>
      <c r="S4" s="27"/>
    </row>
    <row r="5" spans="2:19" ht="56.25" customHeight="1" thickBot="1">
      <c r="B5" s="341" t="s">
        <v>800</v>
      </c>
      <c r="C5" s="697" t="s">
        <v>801</v>
      </c>
      <c r="D5" s="698" t="s">
        <v>802</v>
      </c>
      <c r="E5" s="699" t="s">
        <v>23824</v>
      </c>
      <c r="F5" s="27"/>
      <c r="G5" s="343" t="s">
        <v>806</v>
      </c>
      <c r="I5" s="343" t="s">
        <v>807</v>
      </c>
      <c r="K5" s="1377"/>
      <c r="M5" s="1377"/>
      <c r="N5" s="198" t="s">
        <v>808</v>
      </c>
      <c r="O5" s="1377"/>
      <c r="Q5" s="341" t="s">
        <v>800</v>
      </c>
      <c r="R5" s="342" t="s">
        <v>23824</v>
      </c>
      <c r="S5" s="27"/>
    </row>
    <row r="6" spans="2:19" ht="14.25" customHeight="1" thickBot="1">
      <c r="B6" s="46"/>
      <c r="C6" s="46"/>
      <c r="D6" s="46"/>
      <c r="E6" s="76"/>
      <c r="F6" s="42"/>
      <c r="G6" s="37"/>
      <c r="K6" s="1377"/>
      <c r="M6" s="1377"/>
      <c r="O6" s="1377"/>
      <c r="Q6" s="46"/>
      <c r="R6" s="76"/>
      <c r="S6" s="42"/>
    </row>
    <row r="7" spans="2:19" ht="21" customHeight="1" thickBot="1">
      <c r="B7" s="233" t="s">
        <v>24272</v>
      </c>
      <c r="C7" s="376"/>
      <c r="D7" s="376"/>
      <c r="E7" s="376"/>
      <c r="F7" s="717"/>
      <c r="G7" s="26"/>
      <c r="K7" s="1377"/>
      <c r="M7" s="1377"/>
      <c r="O7" s="1377"/>
      <c r="Q7" s="233" t="s">
        <v>24272</v>
      </c>
      <c r="R7" s="376"/>
      <c r="S7" s="717"/>
    </row>
    <row r="8" spans="2:19" ht="28.5" customHeight="1">
      <c r="B8" s="702" t="s">
        <v>24273</v>
      </c>
      <c r="C8" s="393" t="s">
        <v>23893</v>
      </c>
      <c r="D8" s="703">
        <v>1</v>
      </c>
      <c r="E8" s="1907">
        <v>31750</v>
      </c>
      <c r="F8" s="717"/>
      <c r="G8" s="354" t="s">
        <v>24274</v>
      </c>
      <c r="I8" s="1890"/>
      <c r="K8" s="1377"/>
      <c r="L8" s="705">
        <f>IF( SUM( N8:N8 ) = 0, 0, $N$5 )</f>
        <v>0</v>
      </c>
      <c r="M8" s="1377"/>
      <c r="N8" s="356">
        <f xml:space="preserve"> IF( ISNUMBER(E8 ), 0, 1 )</f>
        <v>0</v>
      </c>
      <c r="O8" s="1377"/>
      <c r="Q8" s="702" t="s">
        <v>24273</v>
      </c>
      <c r="R8" s="749" t="s">
        <v>24275</v>
      </c>
      <c r="S8" s="717"/>
    </row>
    <row r="9" spans="2:19" ht="28.5" customHeight="1">
      <c r="B9" s="1407" t="s">
        <v>24276</v>
      </c>
      <c r="C9" s="2" t="s">
        <v>23893</v>
      </c>
      <c r="D9" s="19">
        <v>1</v>
      </c>
      <c r="E9" s="1908">
        <v>0</v>
      </c>
      <c r="F9" s="717"/>
      <c r="G9" s="359" t="s">
        <v>24277</v>
      </c>
      <c r="I9" s="1891"/>
      <c r="K9" s="1377"/>
      <c r="L9" s="705">
        <f t="shared" ref="L9:L15" si="0">IF( SUM( N9:N9 ) = 0, 0, $N$5 )</f>
        <v>0</v>
      </c>
      <c r="M9" s="1377"/>
      <c r="N9" s="356">
        <f xml:space="preserve"> IF( ISNUMBER(E9 ), 0, 1 )</f>
        <v>0</v>
      </c>
      <c r="O9" s="1377"/>
      <c r="Q9" s="1407" t="s">
        <v>24276</v>
      </c>
      <c r="R9" s="709" t="s">
        <v>24278</v>
      </c>
      <c r="S9" s="717"/>
    </row>
    <row r="10" spans="2:19" ht="28.5" customHeight="1">
      <c r="B10" s="1407" t="s">
        <v>24279</v>
      </c>
      <c r="C10" s="2" t="s">
        <v>23893</v>
      </c>
      <c r="D10" s="19">
        <v>1</v>
      </c>
      <c r="E10" s="707">
        <v>28.8</v>
      </c>
      <c r="F10" s="42"/>
      <c r="G10" s="359" t="s">
        <v>24280</v>
      </c>
      <c r="I10" s="1909"/>
      <c r="K10" s="1377"/>
      <c r="L10" s="705">
        <f t="shared" si="0"/>
        <v>0</v>
      </c>
      <c r="M10" s="1377"/>
      <c r="N10" s="356">
        <f t="shared" ref="N10:N15" si="1" xml:space="preserve"> IF( ISNUMBER(E10 ), 0, 1 )</f>
        <v>0</v>
      </c>
      <c r="O10" s="1377"/>
      <c r="Q10" s="1407" t="s">
        <v>24279</v>
      </c>
      <c r="R10" s="709" t="s">
        <v>24281</v>
      </c>
      <c r="S10" s="42"/>
    </row>
    <row r="11" spans="2:19" ht="28.5" customHeight="1">
      <c r="B11" s="1407" t="s">
        <v>24282</v>
      </c>
      <c r="C11" s="2" t="s">
        <v>23893</v>
      </c>
      <c r="D11" s="19">
        <v>1</v>
      </c>
      <c r="E11" s="707">
        <v>100.7</v>
      </c>
      <c r="F11" s="42"/>
      <c r="G11" s="359" t="s">
        <v>24283</v>
      </c>
      <c r="I11" s="1909"/>
      <c r="K11" s="1377"/>
      <c r="L11" s="705">
        <f t="shared" si="0"/>
        <v>0</v>
      </c>
      <c r="M11" s="1377"/>
      <c r="N11" s="356">
        <f t="shared" si="1"/>
        <v>0</v>
      </c>
      <c r="O11" s="1377"/>
      <c r="Q11" s="1407" t="s">
        <v>24282</v>
      </c>
      <c r="R11" s="709" t="s">
        <v>24284</v>
      </c>
      <c r="S11" s="42"/>
    </row>
    <row r="12" spans="2:19" ht="28.5" customHeight="1">
      <c r="B12" s="1407" t="s">
        <v>24285</v>
      </c>
      <c r="C12" s="2" t="s">
        <v>23893</v>
      </c>
      <c r="D12" s="19">
        <v>1</v>
      </c>
      <c r="E12" s="707">
        <v>28709.8</v>
      </c>
      <c r="F12" s="42"/>
      <c r="G12" s="359" t="s">
        <v>24286</v>
      </c>
      <c r="I12" s="1891"/>
      <c r="K12" s="1377"/>
      <c r="L12" s="705">
        <f t="shared" si="0"/>
        <v>0</v>
      </c>
      <c r="M12" s="1377"/>
      <c r="N12" s="356">
        <f t="shared" si="1"/>
        <v>0</v>
      </c>
      <c r="O12" s="1377"/>
      <c r="Q12" s="1407" t="s">
        <v>24285</v>
      </c>
      <c r="R12" s="709" t="s">
        <v>24287</v>
      </c>
      <c r="S12" s="42"/>
    </row>
    <row r="13" spans="2:19" ht="28.5" customHeight="1">
      <c r="B13" s="1407" t="s">
        <v>24288</v>
      </c>
      <c r="C13" s="2" t="s">
        <v>23893</v>
      </c>
      <c r="D13" s="19">
        <v>1</v>
      </c>
      <c r="E13" s="707">
        <v>934.4</v>
      </c>
      <c r="F13" s="42"/>
      <c r="G13" s="359" t="s">
        <v>24289</v>
      </c>
      <c r="I13" s="1891"/>
      <c r="K13" s="1377"/>
      <c r="L13" s="705">
        <f t="shared" si="0"/>
        <v>0</v>
      </c>
      <c r="M13" s="1377"/>
      <c r="N13" s="356">
        <f t="shared" si="1"/>
        <v>0</v>
      </c>
      <c r="O13" s="1377"/>
      <c r="Q13" s="1407" t="s">
        <v>24288</v>
      </c>
      <c r="R13" s="709" t="s">
        <v>24290</v>
      </c>
      <c r="S13" s="42"/>
    </row>
    <row r="14" spans="2:19" ht="28.5" customHeight="1">
      <c r="B14" s="1407" t="s">
        <v>24291</v>
      </c>
      <c r="C14" s="2" t="s">
        <v>23893</v>
      </c>
      <c r="D14" s="19">
        <v>1</v>
      </c>
      <c r="E14" s="707">
        <v>1068.5</v>
      </c>
      <c r="F14" s="42"/>
      <c r="G14" s="359" t="s">
        <v>24292</v>
      </c>
      <c r="I14" s="1891"/>
      <c r="K14" s="1377"/>
      <c r="L14" s="705">
        <f t="shared" si="0"/>
        <v>0</v>
      </c>
      <c r="M14" s="1377"/>
      <c r="N14" s="356">
        <f t="shared" si="1"/>
        <v>0</v>
      </c>
      <c r="O14" s="1377"/>
      <c r="Q14" s="1407" t="s">
        <v>24291</v>
      </c>
      <c r="R14" s="709" t="s">
        <v>24293</v>
      </c>
      <c r="S14" s="42"/>
    </row>
    <row r="15" spans="2:19" ht="28.5" customHeight="1" thickBot="1">
      <c r="B15" s="1417" t="s">
        <v>24294</v>
      </c>
      <c r="C15" s="387" t="s">
        <v>23893</v>
      </c>
      <c r="D15" s="710">
        <v>1</v>
      </c>
      <c r="E15" s="690">
        <v>1037.3</v>
      </c>
      <c r="F15" s="42"/>
      <c r="G15" s="388" t="s">
        <v>24295</v>
      </c>
      <c r="I15" s="1894"/>
      <c r="K15" s="1377"/>
      <c r="L15" s="705">
        <f t="shared" si="0"/>
        <v>0</v>
      </c>
      <c r="M15" s="1377"/>
      <c r="N15" s="356">
        <f t="shared" si="1"/>
        <v>0</v>
      </c>
      <c r="O15" s="1377"/>
      <c r="Q15" s="1417" t="s">
        <v>24294</v>
      </c>
      <c r="R15" s="431" t="s">
        <v>24296</v>
      </c>
      <c r="S15" s="42"/>
    </row>
    <row r="16" spans="2:19" ht="15" customHeight="1" thickBot="1">
      <c r="K16" s="1377"/>
      <c r="M16" s="1377"/>
      <c r="O16" s="1377"/>
    </row>
    <row r="17" spans="2:19" ht="21" customHeight="1" thickBot="1">
      <c r="B17" s="233" t="s">
        <v>24297</v>
      </c>
      <c r="C17" s="376"/>
      <c r="D17" s="376"/>
      <c r="E17" s="376"/>
      <c r="F17" s="717"/>
      <c r="G17" s="26"/>
      <c r="K17" s="1377"/>
      <c r="M17" s="1377"/>
      <c r="O17" s="1377"/>
      <c r="Q17" s="233" t="s">
        <v>24297</v>
      </c>
      <c r="R17" s="376"/>
      <c r="S17" s="717"/>
    </row>
    <row r="18" spans="2:19" ht="28.5" customHeight="1">
      <c r="B18" s="702" t="s">
        <v>24298</v>
      </c>
      <c r="C18" s="393" t="s">
        <v>1430</v>
      </c>
      <c r="D18" s="703">
        <v>0</v>
      </c>
      <c r="E18" s="704">
        <v>1172771</v>
      </c>
      <c r="F18" s="42"/>
      <c r="G18" s="354" t="s">
        <v>24299</v>
      </c>
      <c r="I18" s="1890"/>
      <c r="K18" s="1377"/>
      <c r="L18" s="705">
        <f t="shared" ref="L18:L20" si="2">IF( SUM( N18:N18 ) = 0, 0, $N$5 )</f>
        <v>0</v>
      </c>
      <c r="M18" s="1377"/>
      <c r="N18" s="356">
        <f t="shared" ref="N18:N20" si="3" xml:space="preserve"> IF( ISNUMBER(E18 ), 0, 1 )</f>
        <v>0</v>
      </c>
      <c r="O18" s="1377"/>
      <c r="Q18" s="702" t="s">
        <v>24298</v>
      </c>
      <c r="R18" s="749" t="s">
        <v>24300</v>
      </c>
      <c r="S18" s="42"/>
    </row>
    <row r="19" spans="2:19" ht="28.5" customHeight="1">
      <c r="B19" s="1407" t="s">
        <v>24301</v>
      </c>
      <c r="C19" s="2" t="s">
        <v>1430</v>
      </c>
      <c r="D19" s="19">
        <v>0</v>
      </c>
      <c r="E19" s="707">
        <v>266693</v>
      </c>
      <c r="F19" s="42"/>
      <c r="G19" s="359" t="s">
        <v>24302</v>
      </c>
      <c r="I19" s="1891"/>
      <c r="K19" s="1377"/>
      <c r="L19" s="705">
        <f t="shared" si="2"/>
        <v>0</v>
      </c>
      <c r="M19" s="1377"/>
      <c r="N19" s="356">
        <f t="shared" si="3"/>
        <v>0</v>
      </c>
      <c r="O19" s="1377"/>
      <c r="Q19" s="1407" t="s">
        <v>24301</v>
      </c>
      <c r="R19" s="709" t="s">
        <v>24303</v>
      </c>
      <c r="S19" s="42"/>
    </row>
    <row r="20" spans="2:19" ht="28.5" customHeight="1" thickBot="1">
      <c r="B20" s="1417" t="s">
        <v>24304</v>
      </c>
      <c r="C20" s="387" t="s">
        <v>1430</v>
      </c>
      <c r="D20" s="710">
        <v>0</v>
      </c>
      <c r="E20" s="690">
        <v>1220328</v>
      </c>
      <c r="F20" s="42"/>
      <c r="G20" s="388" t="s">
        <v>24305</v>
      </c>
      <c r="I20" s="1894"/>
      <c r="K20" s="1377"/>
      <c r="L20" s="705">
        <f t="shared" si="2"/>
        <v>0</v>
      </c>
      <c r="M20" s="1377"/>
      <c r="N20" s="356">
        <f t="shared" si="3"/>
        <v>0</v>
      </c>
      <c r="O20" s="1377"/>
      <c r="Q20" s="1417" t="s">
        <v>24304</v>
      </c>
      <c r="R20" s="431" t="s">
        <v>24306</v>
      </c>
      <c r="S20" s="42"/>
    </row>
    <row r="21" spans="2:19" ht="15" customHeight="1" thickBot="1">
      <c r="K21" s="1377"/>
      <c r="M21" s="1377"/>
      <c r="O21" s="1377"/>
    </row>
    <row r="22" spans="2:19" ht="21" customHeight="1" thickBot="1">
      <c r="B22" s="233" t="s">
        <v>24307</v>
      </c>
      <c r="C22" s="376"/>
      <c r="D22" s="376"/>
      <c r="E22" s="376"/>
      <c r="F22" s="717"/>
      <c r="G22" s="26"/>
      <c r="K22" s="1377"/>
      <c r="M22" s="1377"/>
      <c r="O22" s="1377"/>
      <c r="Q22" s="233" t="s">
        <v>24307</v>
      </c>
      <c r="R22" s="376"/>
      <c r="S22" s="717"/>
    </row>
    <row r="23" spans="2:19" ht="28.5" customHeight="1">
      <c r="B23" s="702" t="s">
        <v>24308</v>
      </c>
      <c r="C23" s="393" t="s">
        <v>23893</v>
      </c>
      <c r="D23" s="703">
        <v>1</v>
      </c>
      <c r="E23" s="1907">
        <v>4670</v>
      </c>
      <c r="F23" s="42"/>
      <c r="G23" s="354" t="s">
        <v>24309</v>
      </c>
      <c r="I23" s="1890"/>
      <c r="K23" s="1377"/>
      <c r="L23" s="705">
        <f t="shared" ref="L23:L39" si="4">IF( SUM( N23:N23 ) = 0, 0, $N$5 )</f>
        <v>0</v>
      </c>
      <c r="M23" s="1377"/>
      <c r="N23" s="356">
        <f t="shared" ref="N23:N38" si="5" xml:space="preserve"> IF( ISNUMBER(E23 ), 0, 1 )</f>
        <v>0</v>
      </c>
      <c r="O23" s="1377"/>
      <c r="Q23" s="702" t="s">
        <v>24308</v>
      </c>
      <c r="R23" s="749" t="s">
        <v>24310</v>
      </c>
      <c r="S23" s="42"/>
    </row>
    <row r="24" spans="2:19" ht="28.5" customHeight="1">
      <c r="B24" s="1407" t="s">
        <v>24311</v>
      </c>
      <c r="C24" s="2" t="s">
        <v>23893</v>
      </c>
      <c r="D24" s="19">
        <v>1</v>
      </c>
      <c r="E24" s="707">
        <v>3112.9</v>
      </c>
      <c r="F24" s="42"/>
      <c r="G24" s="359" t="s">
        <v>24312</v>
      </c>
      <c r="I24" s="1891"/>
      <c r="K24" s="1377"/>
      <c r="L24" s="705">
        <f>IF( SUM( N24:N24 ) = 0, 0, $N$5 )</f>
        <v>0</v>
      </c>
      <c r="M24" s="1377"/>
      <c r="N24" s="356">
        <f xml:space="preserve"> IF( ISNUMBER(E24 ), 0, 1 )</f>
        <v>0</v>
      </c>
      <c r="O24" s="1377"/>
      <c r="Q24" s="1407" t="s">
        <v>24311</v>
      </c>
      <c r="R24" s="709" t="s">
        <v>24313</v>
      </c>
      <c r="S24" s="42"/>
    </row>
    <row r="25" spans="2:19" ht="28.5" customHeight="1">
      <c r="B25" s="1407" t="s">
        <v>24314</v>
      </c>
      <c r="C25" s="2" t="s">
        <v>23893</v>
      </c>
      <c r="D25" s="19">
        <v>1</v>
      </c>
      <c r="E25" s="707">
        <v>3841.6</v>
      </c>
      <c r="F25" s="42"/>
      <c r="G25" s="359" t="s">
        <v>24315</v>
      </c>
      <c r="I25" s="1891"/>
      <c r="K25" s="1377"/>
      <c r="L25" s="705">
        <f t="shared" si="4"/>
        <v>0</v>
      </c>
      <c r="M25" s="1377"/>
      <c r="N25" s="356">
        <f t="shared" si="5"/>
        <v>0</v>
      </c>
      <c r="O25" s="1377"/>
      <c r="Q25" s="1407" t="s">
        <v>24314</v>
      </c>
      <c r="R25" s="709" t="s">
        <v>24316</v>
      </c>
      <c r="S25" s="42"/>
    </row>
    <row r="26" spans="2:19" ht="28.5" customHeight="1">
      <c r="B26" s="1407" t="s">
        <v>24317</v>
      </c>
      <c r="C26" s="2" t="s">
        <v>23893</v>
      </c>
      <c r="D26" s="19">
        <v>1</v>
      </c>
      <c r="E26" s="707">
        <v>5214.1000000000004</v>
      </c>
      <c r="F26" s="42"/>
      <c r="G26" s="359" t="s">
        <v>24318</v>
      </c>
      <c r="I26" s="1891"/>
      <c r="K26" s="1377"/>
      <c r="L26" s="705">
        <f t="shared" si="4"/>
        <v>0</v>
      </c>
      <c r="M26" s="1377"/>
      <c r="N26" s="356">
        <f t="shared" si="5"/>
        <v>0</v>
      </c>
      <c r="O26" s="1377"/>
      <c r="Q26" s="1407" t="s">
        <v>24317</v>
      </c>
      <c r="R26" s="709" t="s">
        <v>24319</v>
      </c>
      <c r="S26" s="42"/>
    </row>
    <row r="27" spans="2:19" ht="28.5" customHeight="1">
      <c r="B27" s="1407" t="s">
        <v>24320</v>
      </c>
      <c r="C27" s="2" t="s">
        <v>23893</v>
      </c>
      <c r="D27" s="19">
        <v>1</v>
      </c>
      <c r="E27" s="707">
        <v>2799.8</v>
      </c>
      <c r="F27" s="42"/>
      <c r="G27" s="359" t="s">
        <v>24321</v>
      </c>
      <c r="I27" s="1891"/>
      <c r="K27" s="1377"/>
      <c r="L27" s="705">
        <f t="shared" si="4"/>
        <v>0</v>
      </c>
      <c r="M27" s="1377"/>
      <c r="N27" s="356">
        <f t="shared" si="5"/>
        <v>0</v>
      </c>
      <c r="O27" s="1377"/>
      <c r="Q27" s="1407" t="s">
        <v>24320</v>
      </c>
      <c r="R27" s="709" t="s">
        <v>24322</v>
      </c>
      <c r="S27" s="42"/>
    </row>
    <row r="28" spans="2:19" ht="28.5" customHeight="1">
      <c r="B28" s="1407" t="s">
        <v>24323</v>
      </c>
      <c r="C28" s="2" t="s">
        <v>23893</v>
      </c>
      <c r="D28" s="19">
        <v>1</v>
      </c>
      <c r="E28" s="707">
        <v>4381.3</v>
      </c>
      <c r="F28" s="42"/>
      <c r="G28" s="359" t="s">
        <v>24324</v>
      </c>
      <c r="I28" s="1891"/>
      <c r="K28" s="1377"/>
      <c r="L28" s="705">
        <f t="shared" si="4"/>
        <v>0</v>
      </c>
      <c r="M28" s="1377"/>
      <c r="N28" s="356">
        <f t="shared" si="5"/>
        <v>0</v>
      </c>
      <c r="O28" s="1377"/>
      <c r="Q28" s="1407" t="s">
        <v>24323</v>
      </c>
      <c r="R28" s="709" t="s">
        <v>24325</v>
      </c>
      <c r="S28" s="42"/>
    </row>
    <row r="29" spans="2:19" ht="28.5" customHeight="1">
      <c r="B29" s="1407" t="s">
        <v>24326</v>
      </c>
      <c r="C29" s="2" t="s">
        <v>23893</v>
      </c>
      <c r="D29" s="19">
        <v>1</v>
      </c>
      <c r="E29" s="707">
        <v>2821.8</v>
      </c>
      <c r="F29" s="42"/>
      <c r="G29" s="359" t="s">
        <v>24327</v>
      </c>
      <c r="I29" s="1891"/>
      <c r="K29" s="1377"/>
      <c r="L29" s="705">
        <f t="shared" si="4"/>
        <v>0</v>
      </c>
      <c r="M29" s="1377"/>
      <c r="N29" s="356">
        <f t="shared" si="5"/>
        <v>0</v>
      </c>
      <c r="O29" s="1377"/>
      <c r="Q29" s="1407" t="s">
        <v>24326</v>
      </c>
      <c r="R29" s="709" t="s">
        <v>24328</v>
      </c>
      <c r="S29" s="42"/>
    </row>
    <row r="30" spans="2:19" ht="28.5" customHeight="1" thickBot="1">
      <c r="B30" s="1417" t="s">
        <v>24329</v>
      </c>
      <c r="C30" s="387" t="s">
        <v>23893</v>
      </c>
      <c r="D30" s="710">
        <v>1</v>
      </c>
      <c r="E30" s="1910">
        <v>4908.5</v>
      </c>
      <c r="F30" s="42"/>
      <c r="G30" s="388" t="s">
        <v>24330</v>
      </c>
      <c r="I30" s="1894"/>
      <c r="K30" s="1377"/>
      <c r="L30" s="705">
        <f t="shared" si="4"/>
        <v>0</v>
      </c>
      <c r="M30" s="1377"/>
      <c r="N30" s="356">
        <f t="shared" si="5"/>
        <v>0</v>
      </c>
      <c r="O30" s="1377"/>
      <c r="Q30" s="1417" t="s">
        <v>24329</v>
      </c>
      <c r="R30" s="431" t="s">
        <v>24331</v>
      </c>
      <c r="S30" s="42"/>
    </row>
    <row r="31" spans="2:19" ht="15" customHeight="1" thickBot="1">
      <c r="B31" s="750"/>
      <c r="C31" s="751"/>
      <c r="D31" s="751"/>
      <c r="E31" s="76"/>
      <c r="F31" s="42"/>
      <c r="G31" s="12"/>
      <c r="K31" s="1377"/>
      <c r="L31" s="705"/>
      <c r="M31" s="1377"/>
      <c r="N31" s="211"/>
      <c r="O31" s="1377"/>
      <c r="Q31" s="750"/>
      <c r="R31" s="76"/>
      <c r="S31" s="42"/>
    </row>
    <row r="32" spans="2:19" ht="21" customHeight="1" thickBot="1">
      <c r="B32" s="233" t="s">
        <v>1307</v>
      </c>
      <c r="C32" s="376"/>
      <c r="D32" s="376"/>
      <c r="E32" s="376"/>
      <c r="F32" s="717"/>
      <c r="G32" s="26"/>
      <c r="K32" s="1377"/>
      <c r="L32" s="705"/>
      <c r="M32" s="1377"/>
      <c r="N32" s="211"/>
      <c r="O32" s="1377"/>
      <c r="Q32" s="233" t="s">
        <v>1307</v>
      </c>
      <c r="R32" s="376"/>
      <c r="S32" s="717"/>
    </row>
    <row r="33" spans="2:19" ht="28.5" customHeight="1">
      <c r="B33" s="718" t="s">
        <v>24332</v>
      </c>
      <c r="C33" s="719" t="s">
        <v>24333</v>
      </c>
      <c r="D33" s="752">
        <v>0</v>
      </c>
      <c r="E33" s="720">
        <v>8008</v>
      </c>
      <c r="F33" s="30"/>
      <c r="G33" s="721" t="s">
        <v>24334</v>
      </c>
      <c r="I33" s="1890"/>
      <c r="K33" s="1377"/>
      <c r="L33" s="705">
        <f t="shared" si="4"/>
        <v>0</v>
      </c>
      <c r="M33" s="1377"/>
      <c r="N33" s="356">
        <f t="shared" si="5"/>
        <v>0</v>
      </c>
      <c r="O33" s="1377"/>
      <c r="Q33" s="718" t="s">
        <v>24332</v>
      </c>
      <c r="R33" s="753" t="s">
        <v>24335</v>
      </c>
      <c r="S33" s="30"/>
    </row>
    <row r="34" spans="2:19" ht="28.5" customHeight="1">
      <c r="B34" s="723" t="s">
        <v>24336</v>
      </c>
      <c r="C34" s="149" t="s">
        <v>1430</v>
      </c>
      <c r="D34" s="193">
        <v>0</v>
      </c>
      <c r="E34" s="724">
        <v>10919</v>
      </c>
      <c r="F34" s="66"/>
      <c r="G34" s="725" t="s">
        <v>24337</v>
      </c>
      <c r="I34" s="1891"/>
      <c r="K34" s="1377"/>
      <c r="L34" s="705">
        <f t="shared" si="4"/>
        <v>0</v>
      </c>
      <c r="M34" s="1377"/>
      <c r="N34" s="356">
        <f t="shared" si="5"/>
        <v>0</v>
      </c>
      <c r="O34" s="1377"/>
      <c r="Q34" s="723" t="s">
        <v>24336</v>
      </c>
      <c r="R34" s="727" t="s">
        <v>24338</v>
      </c>
      <c r="S34" s="66"/>
    </row>
    <row r="35" spans="2:19" ht="28.5" customHeight="1">
      <c r="B35" s="723" t="s">
        <v>24339</v>
      </c>
      <c r="C35" s="149" t="s">
        <v>23827</v>
      </c>
      <c r="D35" s="193">
        <v>2</v>
      </c>
      <c r="E35" s="1898">
        <v>24</v>
      </c>
      <c r="F35" s="66"/>
      <c r="G35" s="725" t="s">
        <v>24340</v>
      </c>
      <c r="I35" s="1911"/>
      <c r="K35" s="1377"/>
      <c r="L35" s="705">
        <f t="shared" si="4"/>
        <v>0</v>
      </c>
      <c r="M35" s="1377"/>
      <c r="N35" s="356">
        <f t="shared" si="5"/>
        <v>0</v>
      </c>
      <c r="O35" s="1377"/>
      <c r="Q35" s="723" t="s">
        <v>24339</v>
      </c>
      <c r="R35" s="726" t="s">
        <v>24341</v>
      </c>
      <c r="S35" s="66"/>
    </row>
    <row r="36" spans="2:19" ht="28.5" customHeight="1">
      <c r="B36" s="723" t="s">
        <v>24342</v>
      </c>
      <c r="C36" s="149" t="s">
        <v>23827</v>
      </c>
      <c r="D36" s="193">
        <v>2</v>
      </c>
      <c r="E36" s="724">
        <v>9.31</v>
      </c>
      <c r="F36" s="66"/>
      <c r="G36" s="725" t="s">
        <v>24343</v>
      </c>
      <c r="I36" s="1891"/>
      <c r="K36" s="1377"/>
      <c r="L36" s="705">
        <f t="shared" si="4"/>
        <v>0</v>
      </c>
      <c r="M36" s="1377"/>
      <c r="N36" s="356">
        <f t="shared" si="5"/>
        <v>0</v>
      </c>
      <c r="O36" s="1377"/>
      <c r="Q36" s="723" t="s">
        <v>24342</v>
      </c>
      <c r="R36" s="726" t="s">
        <v>24344</v>
      </c>
      <c r="S36" s="66"/>
    </row>
    <row r="37" spans="2:19" ht="28.5" customHeight="1">
      <c r="B37" s="723" t="s">
        <v>24345</v>
      </c>
      <c r="C37" s="149" t="s">
        <v>23827</v>
      </c>
      <c r="D37" s="193">
        <v>2</v>
      </c>
      <c r="E37" s="724">
        <v>36.97</v>
      </c>
      <c r="F37" s="66"/>
      <c r="G37" s="725" t="s">
        <v>24346</v>
      </c>
      <c r="I37" s="1891"/>
      <c r="K37" s="1377"/>
      <c r="L37" s="705">
        <f t="shared" si="4"/>
        <v>0</v>
      </c>
      <c r="M37" s="1377"/>
      <c r="N37" s="356">
        <f t="shared" si="5"/>
        <v>0</v>
      </c>
      <c r="O37" s="1377"/>
      <c r="Q37" s="723" t="s">
        <v>24345</v>
      </c>
      <c r="R37" s="726" t="s">
        <v>24347</v>
      </c>
      <c r="S37" s="66"/>
    </row>
    <row r="38" spans="2:19" ht="28.5" customHeight="1">
      <c r="B38" s="723" t="s">
        <v>24348</v>
      </c>
      <c r="C38" s="149" t="s">
        <v>23827</v>
      </c>
      <c r="D38" s="193">
        <v>2</v>
      </c>
      <c r="E38" s="1898">
        <v>0</v>
      </c>
      <c r="F38" s="66"/>
      <c r="G38" s="725" t="s">
        <v>24349</v>
      </c>
      <c r="I38" s="1891"/>
      <c r="K38" s="1377"/>
      <c r="L38" s="705">
        <f t="shared" si="4"/>
        <v>0</v>
      </c>
      <c r="M38" s="1377"/>
      <c r="N38" s="356">
        <f t="shared" si="5"/>
        <v>0</v>
      </c>
      <c r="O38" s="1377"/>
      <c r="Q38" s="723" t="s">
        <v>24348</v>
      </c>
      <c r="R38" s="726" t="s">
        <v>24350</v>
      </c>
      <c r="S38" s="66"/>
    </row>
    <row r="39" spans="2:19" ht="28.5" customHeight="1" thickBot="1">
      <c r="B39" s="728" t="s">
        <v>24351</v>
      </c>
      <c r="C39" s="729" t="s">
        <v>1430</v>
      </c>
      <c r="D39" s="754">
        <v>0</v>
      </c>
      <c r="E39" s="730">
        <v>137</v>
      </c>
      <c r="F39" s="30"/>
      <c r="G39" s="731" t="s">
        <v>24352</v>
      </c>
      <c r="I39" s="1894"/>
      <c r="K39" s="1377"/>
      <c r="L39" s="705">
        <f t="shared" si="4"/>
        <v>0</v>
      </c>
      <c r="M39" s="1377"/>
      <c r="N39" s="356">
        <f xml:space="preserve"> IF( ISNUMBER(E39 ), 0, 1 )</f>
        <v>0</v>
      </c>
      <c r="O39" s="1377"/>
      <c r="Q39" s="728" t="s">
        <v>24351</v>
      </c>
      <c r="R39" s="755" t="s">
        <v>24353</v>
      </c>
      <c r="S39" s="30"/>
    </row>
    <row r="40" spans="2:19" ht="10.5" customHeight="1">
      <c r="B40" s="527"/>
      <c r="C40" s="196"/>
      <c r="D40" s="196"/>
      <c r="E40" s="76"/>
      <c r="F40" s="77"/>
      <c r="G40" s="37"/>
    </row>
    <row r="41" spans="2:19" ht="28.5" customHeight="1"/>
  </sheetData>
  <mergeCells count="2">
    <mergeCell ref="B3:I3"/>
    <mergeCell ref="Q3:S3"/>
  </mergeCells>
  <conditionalFormatting sqref="L8:L15">
    <cfRule type="cellIs" dxfId="46" priority="3" operator="equal">
      <formula>0</formula>
    </cfRule>
  </conditionalFormatting>
  <conditionalFormatting sqref="L18:L20">
    <cfRule type="cellIs" dxfId="45" priority="2" operator="equal">
      <formula>0</formula>
    </cfRule>
  </conditionalFormatting>
  <conditionalFormatting sqref="L23:L39">
    <cfRule type="cellIs" dxfId="44" priority="1" operator="equal">
      <formula>0</formula>
    </cfRule>
  </conditionalFormatting>
  <dataValidations count="1">
    <dataValidation type="custom" allowBlank="1" showErrorMessage="1" errorTitle="Input Error" error="Please enter a numeric value." sqref="E8:E15 E18:E20 E23:E30 E33:E39"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pageSetUpPr fitToPage="1"/>
  </sheetPr>
  <dimension ref="B1:X31"/>
  <sheetViews>
    <sheetView showGridLines="0" zoomScale="80" zoomScaleNormal="80" zoomScaleSheetLayoutView="100" workbookViewId="0">
      <selection activeCell="D17" sqref="D17:D31"/>
    </sheetView>
  </sheetViews>
  <sheetFormatPr defaultColWidth="9" defaultRowHeight="14.45"/>
  <cols>
    <col min="1" max="1" width="1.625" style="1310" customWidth="1"/>
    <col min="2" max="2" width="40" style="1310" customWidth="1"/>
    <col min="3" max="3" width="7" style="1310" customWidth="1"/>
    <col min="4" max="4" width="5.125" style="1310" customWidth="1"/>
    <col min="5" max="7" width="12.5" style="1310" customWidth="1"/>
    <col min="8" max="8" width="1.625" style="1310" customWidth="1"/>
    <col min="9" max="9" width="12.5" style="1310" customWidth="1"/>
    <col min="10" max="10" width="1.625" style="1310" customWidth="1"/>
    <col min="11" max="11" width="33.625" style="1309" customWidth="1"/>
    <col min="12" max="13" width="1.625" style="1310" customWidth="1"/>
    <col min="14" max="14" width="25" style="1310" customWidth="1"/>
    <col min="15" max="15" width="1.625" style="1310" customWidth="1"/>
    <col min="16" max="17" width="12.5" style="1310" hidden="1" customWidth="1"/>
    <col min="18" max="18" width="1.625" style="1310" hidden="1" customWidth="1"/>
    <col min="19" max="19" width="1.625" style="1310" customWidth="1"/>
    <col min="20" max="20" width="49.125" style="1310" bestFit="1" customWidth="1"/>
    <col min="21" max="23" width="17.5" style="1310" customWidth="1"/>
    <col min="24" max="24" width="1.625" style="1310" customWidth="1"/>
    <col min="25" max="16384" width="9" style="1310"/>
  </cols>
  <sheetData>
    <row r="1" spans="2:24" ht="30.75" customHeight="1">
      <c r="B1" s="693" t="s">
        <v>763</v>
      </c>
      <c r="C1" s="693"/>
      <c r="D1" s="693"/>
      <c r="E1" s="693"/>
      <c r="F1" s="693"/>
      <c r="G1" s="693"/>
      <c r="H1" s="693"/>
      <c r="I1" s="693"/>
      <c r="M1" s="1377"/>
      <c r="O1" s="1377"/>
      <c r="R1" s="1377"/>
      <c r="T1" s="693" t="s">
        <v>763</v>
      </c>
      <c r="U1" s="693"/>
      <c r="V1" s="693"/>
      <c r="W1" s="693"/>
      <c r="X1" s="693"/>
    </row>
    <row r="2" spans="2:24" ht="30.75" customHeight="1">
      <c r="B2" s="693" t="s">
        <v>12</v>
      </c>
      <c r="C2" s="694"/>
      <c r="D2" s="694"/>
      <c r="E2" s="694"/>
      <c r="F2" s="694"/>
      <c r="G2" s="694"/>
      <c r="M2" s="1377"/>
      <c r="O2" s="1377"/>
      <c r="R2" s="1377"/>
      <c r="T2" s="693" t="s">
        <v>12</v>
      </c>
      <c r="U2" s="694"/>
      <c r="V2" s="694"/>
      <c r="W2" s="694"/>
    </row>
    <row r="3" spans="2:24" ht="45" customHeight="1">
      <c r="B3" s="2159" t="s">
        <v>764</v>
      </c>
      <c r="C3" s="2159"/>
      <c r="D3" s="2159"/>
      <c r="E3" s="2159"/>
      <c r="F3" s="2159"/>
      <c r="G3" s="2159"/>
      <c r="H3" s="2159"/>
      <c r="I3" s="2159"/>
      <c r="J3" s="2159"/>
      <c r="K3" s="2159"/>
      <c r="L3" s="18"/>
      <c r="M3" s="1377"/>
      <c r="N3" s="712" t="s">
        <v>798</v>
      </c>
      <c r="O3" s="1377"/>
      <c r="R3" s="1377"/>
      <c r="T3" s="2159" t="s">
        <v>764</v>
      </c>
      <c r="U3" s="2159"/>
      <c r="V3" s="2159"/>
      <c r="W3" s="2159"/>
      <c r="X3" s="2159"/>
    </row>
    <row r="4" spans="2:24" ht="14.25" customHeight="1" thickBot="1">
      <c r="B4" s="1390"/>
      <c r="C4" s="1390"/>
      <c r="D4" s="1390"/>
      <c r="E4" s="1390"/>
      <c r="F4" s="1390"/>
      <c r="G4" s="1390"/>
      <c r="H4" s="1390"/>
      <c r="I4" s="1390"/>
      <c r="J4" s="1390"/>
      <c r="K4" s="1391"/>
      <c r="L4" s="73"/>
      <c r="M4" s="1377"/>
      <c r="O4" s="1377"/>
      <c r="P4" s="2253" t="s">
        <v>799</v>
      </c>
      <c r="Q4" s="2253"/>
      <c r="R4" s="1377"/>
      <c r="T4" s="1390"/>
      <c r="U4" s="1390"/>
      <c r="V4" s="1390"/>
      <c r="W4" s="1390"/>
      <c r="X4" s="1390"/>
    </row>
    <row r="5" spans="2:24" ht="57" customHeight="1" thickBot="1">
      <c r="B5" s="341" t="s">
        <v>800</v>
      </c>
      <c r="C5" s="697" t="s">
        <v>801</v>
      </c>
      <c r="D5" s="697" t="s">
        <v>802</v>
      </c>
      <c r="E5" s="697" t="s">
        <v>23745</v>
      </c>
      <c r="F5" s="699" t="s">
        <v>23746</v>
      </c>
      <c r="H5" s="18"/>
      <c r="I5" s="343" t="s">
        <v>806</v>
      </c>
      <c r="J5" s="18"/>
      <c r="K5" s="223" t="s">
        <v>807</v>
      </c>
      <c r="L5" s="18"/>
      <c r="M5" s="1377"/>
      <c r="O5" s="1377"/>
      <c r="P5" s="198" t="s">
        <v>808</v>
      </c>
      <c r="R5" s="1377"/>
      <c r="T5" s="341" t="s">
        <v>800</v>
      </c>
      <c r="U5" s="697" t="s">
        <v>23745</v>
      </c>
      <c r="V5" s="699" t="s">
        <v>23746</v>
      </c>
      <c r="X5" s="18"/>
    </row>
    <row r="6" spans="2:24" ht="14.25" customHeight="1" thickBot="1">
      <c r="B6" s="46"/>
      <c r="C6" s="46"/>
      <c r="D6" s="46"/>
      <c r="H6" s="18"/>
      <c r="I6" s="73"/>
      <c r="J6" s="18"/>
      <c r="K6" s="94"/>
      <c r="L6" s="18"/>
      <c r="M6" s="1377"/>
      <c r="O6" s="1377"/>
      <c r="R6" s="1377"/>
      <c r="T6" s="46"/>
      <c r="X6" s="18"/>
    </row>
    <row r="7" spans="2:24" ht="21" customHeight="1" thickBot="1">
      <c r="B7" s="257" t="s">
        <v>24354</v>
      </c>
      <c r="C7" s="376"/>
      <c r="D7" s="376"/>
      <c r="E7" s="44"/>
      <c r="F7" s="44"/>
      <c r="G7" s="44"/>
      <c r="H7" s="18"/>
      <c r="I7" s="73"/>
      <c r="J7" s="18"/>
      <c r="K7" s="94"/>
      <c r="L7" s="18"/>
      <c r="M7" s="1377"/>
      <c r="O7" s="1377"/>
      <c r="R7" s="1377"/>
      <c r="T7" s="257" t="s">
        <v>24354</v>
      </c>
      <c r="U7" s="44"/>
      <c r="V7" s="44"/>
      <c r="W7" s="44"/>
      <c r="X7" s="18"/>
    </row>
    <row r="8" spans="2:24" ht="33" customHeight="1">
      <c r="B8" s="702" t="s">
        <v>24355</v>
      </c>
      <c r="C8" s="393" t="s">
        <v>813</v>
      </c>
      <c r="D8" s="393">
        <v>3</v>
      </c>
      <c r="E8" s="1912">
        <v>0</v>
      </c>
      <c r="F8" s="1913">
        <v>7.242</v>
      </c>
      <c r="G8" s="411"/>
      <c r="H8" s="18"/>
      <c r="I8" s="757" t="s">
        <v>24356</v>
      </c>
      <c r="J8" s="18"/>
      <c r="K8" s="1914"/>
      <c r="L8" s="18"/>
      <c r="M8" s="1377"/>
      <c r="N8" s="705">
        <f>IF( SUM( P8:Q8 ) = 0, 0, $P$5 )</f>
        <v>0</v>
      </c>
      <c r="O8" s="1377"/>
      <c r="P8" s="356">
        <f t="shared" ref="P8:Q12" si="0" xml:space="preserve"> IF( ISNUMBER(E8 ), 0, 1 )</f>
        <v>0</v>
      </c>
      <c r="Q8" s="356">
        <f t="shared" si="0"/>
        <v>0</v>
      </c>
      <c r="R8" s="1377"/>
      <c r="T8" s="702" t="s">
        <v>24355</v>
      </c>
      <c r="U8" s="433" t="s">
        <v>24357</v>
      </c>
      <c r="V8" s="706" t="s">
        <v>24358</v>
      </c>
      <c r="W8" s="411"/>
      <c r="X8" s="18"/>
    </row>
    <row r="9" spans="2:24" ht="33" customHeight="1">
      <c r="B9" s="1407" t="s">
        <v>24359</v>
      </c>
      <c r="C9" s="2" t="s">
        <v>813</v>
      </c>
      <c r="D9" s="2">
        <v>3</v>
      </c>
      <c r="E9" s="1915">
        <v>0</v>
      </c>
      <c r="F9" s="1905">
        <v>21.026</v>
      </c>
      <c r="G9" s="411"/>
      <c r="H9" s="18"/>
      <c r="I9" s="758" t="s">
        <v>24360</v>
      </c>
      <c r="J9" s="18"/>
      <c r="K9" s="1916"/>
      <c r="L9" s="18"/>
      <c r="M9" s="1377"/>
      <c r="N9" s="705">
        <f t="shared" ref="N9:N11" si="1">IF( SUM( P9:Q9 ) = 0, 0, $P$5 )</f>
        <v>0</v>
      </c>
      <c r="O9" s="1377"/>
      <c r="P9" s="356">
        <f t="shared" si="0"/>
        <v>0</v>
      </c>
      <c r="Q9" s="356">
        <f t="shared" si="0"/>
        <v>0</v>
      </c>
      <c r="R9" s="1377"/>
      <c r="T9" s="1407" t="s">
        <v>24359</v>
      </c>
      <c r="U9" s="175" t="s">
        <v>24361</v>
      </c>
      <c r="V9" s="708" t="s">
        <v>24362</v>
      </c>
      <c r="W9" s="411"/>
      <c r="X9" s="18"/>
    </row>
    <row r="10" spans="2:24" ht="33" customHeight="1">
      <c r="B10" s="1407" t="s">
        <v>24363</v>
      </c>
      <c r="C10" s="2" t="s">
        <v>813</v>
      </c>
      <c r="D10" s="2">
        <v>3</v>
      </c>
      <c r="E10" s="1915">
        <v>0</v>
      </c>
      <c r="F10" s="1905">
        <v>8.9999999999999993E-3</v>
      </c>
      <c r="G10" s="411"/>
      <c r="H10" s="18"/>
      <c r="I10" s="758" t="s">
        <v>24364</v>
      </c>
      <c r="J10" s="18"/>
      <c r="K10" s="1916"/>
      <c r="L10" s="18"/>
      <c r="M10" s="1377"/>
      <c r="N10" s="705">
        <f t="shared" si="1"/>
        <v>0</v>
      </c>
      <c r="O10" s="1377"/>
      <c r="P10" s="356">
        <f t="shared" si="0"/>
        <v>0</v>
      </c>
      <c r="Q10" s="356">
        <f t="shared" si="0"/>
        <v>0</v>
      </c>
      <c r="R10" s="1377"/>
      <c r="T10" s="1407" t="s">
        <v>24363</v>
      </c>
      <c r="U10" s="175" t="s">
        <v>24365</v>
      </c>
      <c r="V10" s="708" t="s">
        <v>24366</v>
      </c>
      <c r="W10" s="411"/>
      <c r="X10" s="18"/>
    </row>
    <row r="11" spans="2:24" ht="33" customHeight="1">
      <c r="B11" s="1407" t="s">
        <v>24367</v>
      </c>
      <c r="C11" s="2" t="s">
        <v>813</v>
      </c>
      <c r="D11" s="2">
        <v>3</v>
      </c>
      <c r="E11" s="1915">
        <v>1E-3</v>
      </c>
      <c r="F11" s="1905">
        <v>3.5270000000000001</v>
      </c>
      <c r="G11" s="411"/>
      <c r="H11" s="18"/>
      <c r="I11" s="758" t="s">
        <v>24368</v>
      </c>
      <c r="J11" s="18"/>
      <c r="K11" s="1916"/>
      <c r="L11" s="18"/>
      <c r="M11" s="1377"/>
      <c r="N11" s="705">
        <f t="shared" si="1"/>
        <v>0</v>
      </c>
      <c r="O11" s="1377"/>
      <c r="P11" s="356">
        <f t="shared" si="0"/>
        <v>0</v>
      </c>
      <c r="Q11" s="356">
        <f t="shared" si="0"/>
        <v>0</v>
      </c>
      <c r="R11" s="1377"/>
      <c r="T11" s="1407" t="s">
        <v>24367</v>
      </c>
      <c r="U11" s="175" t="s">
        <v>24369</v>
      </c>
      <c r="V11" s="708" t="s">
        <v>24370</v>
      </c>
      <c r="W11" s="411"/>
      <c r="X11" s="18"/>
    </row>
    <row r="12" spans="2:24" ht="33" customHeight="1" thickBot="1">
      <c r="B12" s="1417" t="s">
        <v>24371</v>
      </c>
      <c r="C12" s="387" t="s">
        <v>813</v>
      </c>
      <c r="D12" s="387">
        <v>3</v>
      </c>
      <c r="E12" s="1917">
        <v>0.06</v>
      </c>
      <c r="F12" s="1918">
        <v>4.3090000000000002</v>
      </c>
      <c r="G12" s="411"/>
      <c r="H12" s="18"/>
      <c r="I12" s="759" t="s">
        <v>24372</v>
      </c>
      <c r="J12" s="18"/>
      <c r="K12" s="1919"/>
      <c r="L12" s="18"/>
      <c r="M12" s="1377"/>
      <c r="N12" s="705">
        <f>IF( SUM( P12:Q12 ) = 0, 0, $P$5 )</f>
        <v>0</v>
      </c>
      <c r="O12" s="1377"/>
      <c r="P12" s="356">
        <f t="shared" si="0"/>
        <v>0</v>
      </c>
      <c r="Q12" s="356">
        <f t="shared" si="0"/>
        <v>0</v>
      </c>
      <c r="R12" s="1377"/>
      <c r="T12" s="1417" t="s">
        <v>24371</v>
      </c>
      <c r="U12" s="435" t="s">
        <v>24373</v>
      </c>
      <c r="V12" s="760" t="s">
        <v>24374</v>
      </c>
      <c r="W12" s="411"/>
      <c r="X12" s="18"/>
    </row>
    <row r="13" spans="2:24" ht="14.25" customHeight="1" thickBot="1">
      <c r="B13" s="761"/>
      <c r="C13" s="762"/>
      <c r="D13" s="762"/>
      <c r="E13" s="32"/>
      <c r="F13" s="32"/>
      <c r="G13" s="32"/>
      <c r="H13" s="18"/>
      <c r="I13" s="18"/>
      <c r="J13" s="18"/>
      <c r="K13" s="94"/>
      <c r="L13" s="18"/>
      <c r="M13" s="1377"/>
      <c r="N13" s="705"/>
      <c r="O13" s="1377"/>
      <c r="R13" s="1377"/>
      <c r="T13" s="761"/>
      <c r="U13" s="32"/>
      <c r="V13" s="32"/>
      <c r="W13" s="32"/>
      <c r="X13" s="18"/>
    </row>
    <row r="14" spans="2:24" ht="21" customHeight="1" thickBot="1">
      <c r="B14" s="233" t="s">
        <v>24375</v>
      </c>
      <c r="C14" s="376"/>
      <c r="D14" s="376"/>
      <c r="E14" s="44"/>
      <c r="F14" s="44"/>
      <c r="G14" s="44"/>
      <c r="I14" s="73"/>
      <c r="J14" s="73"/>
      <c r="K14" s="1298"/>
      <c r="L14" s="73"/>
      <c r="M14" s="1377"/>
      <c r="N14" s="705"/>
      <c r="O14" s="1377"/>
      <c r="R14" s="1377"/>
      <c r="T14" s="233" t="s">
        <v>24375</v>
      </c>
      <c r="U14" s="44"/>
      <c r="V14" s="44"/>
      <c r="W14" s="44"/>
    </row>
    <row r="15" spans="2:24" ht="33" customHeight="1">
      <c r="B15" s="702" t="s">
        <v>24376</v>
      </c>
      <c r="C15" s="393" t="s">
        <v>2552</v>
      </c>
      <c r="D15" s="393">
        <v>3</v>
      </c>
      <c r="E15" s="1912">
        <v>0</v>
      </c>
      <c r="F15" s="1913">
        <v>12.353</v>
      </c>
      <c r="G15" s="411"/>
      <c r="I15" s="757" t="s">
        <v>24377</v>
      </c>
      <c r="J15" s="763"/>
      <c r="K15" s="1920"/>
      <c r="L15" s="763"/>
      <c r="M15" s="1377"/>
      <c r="N15" s="705">
        <f>IF( SUM( P15:Q15 ) = 0, 0, $P$5 )</f>
        <v>0</v>
      </c>
      <c r="O15" s="1377"/>
      <c r="P15" s="356">
        <f t="shared" ref="P15:Q21" si="2" xml:space="preserve"> IF( ISNUMBER(E15 ), 0, 1 )</f>
        <v>0</v>
      </c>
      <c r="Q15" s="356">
        <f t="shared" si="2"/>
        <v>0</v>
      </c>
      <c r="R15" s="1377"/>
      <c r="T15" s="702" t="s">
        <v>24376</v>
      </c>
      <c r="U15" s="433" t="s">
        <v>24378</v>
      </c>
      <c r="V15" s="706" t="s">
        <v>24379</v>
      </c>
      <c r="W15" s="411"/>
    </row>
    <row r="16" spans="2:24" ht="33" customHeight="1">
      <c r="B16" s="1407" t="s">
        <v>24380</v>
      </c>
      <c r="C16" s="2" t="s">
        <v>2552</v>
      </c>
      <c r="D16" s="2">
        <v>3</v>
      </c>
      <c r="E16" s="1915">
        <v>0</v>
      </c>
      <c r="F16" s="1905">
        <v>44.137</v>
      </c>
      <c r="G16" s="411"/>
      <c r="I16" s="758" t="s">
        <v>24381</v>
      </c>
      <c r="J16" s="763"/>
      <c r="K16" s="1921"/>
      <c r="L16" s="763"/>
      <c r="M16" s="1377"/>
      <c r="N16" s="705">
        <f t="shared" ref="N16:N23" si="3">IF( SUM( P16:Q16 ) = 0, 0, $P$5 )</f>
        <v>0</v>
      </c>
      <c r="O16" s="1377"/>
      <c r="P16" s="356">
        <f t="shared" si="2"/>
        <v>0</v>
      </c>
      <c r="Q16" s="356">
        <f t="shared" si="2"/>
        <v>0</v>
      </c>
      <c r="R16" s="1377"/>
      <c r="T16" s="1407" t="s">
        <v>24380</v>
      </c>
      <c r="U16" s="175" t="s">
        <v>24382</v>
      </c>
      <c r="V16" s="708" t="s">
        <v>24383</v>
      </c>
      <c r="W16" s="411"/>
    </row>
    <row r="17" spans="2:24" ht="33" customHeight="1">
      <c r="B17" s="1407" t="s">
        <v>24384</v>
      </c>
      <c r="C17" s="2" t="s">
        <v>2552</v>
      </c>
      <c r="D17" s="2">
        <v>3</v>
      </c>
      <c r="E17" s="1915">
        <v>1E-3</v>
      </c>
      <c r="F17" s="1905">
        <v>2.3E-2</v>
      </c>
      <c r="G17" s="411"/>
      <c r="I17" s="758" t="s">
        <v>24385</v>
      </c>
      <c r="J17" s="763"/>
      <c r="K17" s="1921"/>
      <c r="L17" s="763"/>
      <c r="M17" s="1377"/>
      <c r="N17" s="705">
        <f t="shared" si="3"/>
        <v>0</v>
      </c>
      <c r="O17" s="1377"/>
      <c r="P17" s="356">
        <f t="shared" si="2"/>
        <v>0</v>
      </c>
      <c r="Q17" s="356">
        <f t="shared" si="2"/>
        <v>0</v>
      </c>
      <c r="R17" s="1377"/>
      <c r="T17" s="1407" t="s">
        <v>24384</v>
      </c>
      <c r="U17" s="175" t="s">
        <v>24386</v>
      </c>
      <c r="V17" s="708" t="s">
        <v>24387</v>
      </c>
      <c r="W17" s="411"/>
    </row>
    <row r="18" spans="2:24" ht="33" customHeight="1">
      <c r="B18" s="1407" t="s">
        <v>24388</v>
      </c>
      <c r="C18" s="2" t="s">
        <v>2552</v>
      </c>
      <c r="D18" s="2">
        <v>3</v>
      </c>
      <c r="E18" s="1915">
        <v>8.0000000000000002E-3</v>
      </c>
      <c r="F18" s="1905">
        <v>25.841999999999999</v>
      </c>
      <c r="G18" s="411"/>
      <c r="I18" s="758" t="s">
        <v>24389</v>
      </c>
      <c r="J18" s="763"/>
      <c r="K18" s="1921"/>
      <c r="L18" s="763"/>
      <c r="M18" s="1377"/>
      <c r="N18" s="705">
        <f t="shared" si="3"/>
        <v>0</v>
      </c>
      <c r="O18" s="1377"/>
      <c r="P18" s="356">
        <f t="shared" si="2"/>
        <v>0</v>
      </c>
      <c r="Q18" s="356">
        <f t="shared" si="2"/>
        <v>0</v>
      </c>
      <c r="R18" s="1377"/>
      <c r="T18" s="1407" t="s">
        <v>24388</v>
      </c>
      <c r="U18" s="175" t="s">
        <v>24390</v>
      </c>
      <c r="V18" s="708" t="s">
        <v>24391</v>
      </c>
      <c r="W18" s="411"/>
    </row>
    <row r="19" spans="2:24" ht="33" customHeight="1" thickBot="1">
      <c r="B19" s="1407" t="s">
        <v>24392</v>
      </c>
      <c r="C19" s="2" t="s">
        <v>2552</v>
      </c>
      <c r="D19" s="2">
        <v>3</v>
      </c>
      <c r="E19" s="1915">
        <v>0.156</v>
      </c>
      <c r="F19" s="1905">
        <v>11.204000000000001</v>
      </c>
      <c r="G19" s="411"/>
      <c r="I19" s="758" t="s">
        <v>24393</v>
      </c>
      <c r="J19" s="763"/>
      <c r="K19" s="1921"/>
      <c r="L19" s="763"/>
      <c r="M19" s="1377"/>
      <c r="N19" s="705">
        <f t="shared" si="3"/>
        <v>0</v>
      </c>
      <c r="O19" s="1377"/>
      <c r="P19" s="356">
        <f t="shared" si="2"/>
        <v>0</v>
      </c>
      <c r="Q19" s="356">
        <f t="shared" si="2"/>
        <v>0</v>
      </c>
      <c r="R19" s="1377"/>
      <c r="T19" s="1407" t="s">
        <v>24392</v>
      </c>
      <c r="U19" s="175" t="s">
        <v>24394</v>
      </c>
      <c r="V19" s="708" t="s">
        <v>24395</v>
      </c>
      <c r="W19" s="411"/>
    </row>
    <row r="20" spans="2:24" ht="33" customHeight="1" thickBot="1">
      <c r="B20" s="1407" t="s">
        <v>24396</v>
      </c>
      <c r="C20" s="2" t="s">
        <v>23827</v>
      </c>
      <c r="D20" s="2">
        <v>2</v>
      </c>
      <c r="E20" s="1922">
        <v>0</v>
      </c>
      <c r="F20" s="1922">
        <v>0.4</v>
      </c>
      <c r="G20" s="411"/>
      <c r="I20" s="758" t="s">
        <v>24397</v>
      </c>
      <c r="J20" s="763"/>
      <c r="K20" s="1921"/>
      <c r="L20" s="763"/>
      <c r="M20" s="1377"/>
      <c r="N20" s="705">
        <f t="shared" si="3"/>
        <v>0</v>
      </c>
      <c r="O20" s="1377"/>
      <c r="P20" s="356">
        <f t="shared" si="2"/>
        <v>0</v>
      </c>
      <c r="Q20" s="356">
        <f t="shared" si="2"/>
        <v>0</v>
      </c>
      <c r="R20" s="1377"/>
      <c r="T20" s="1407" t="s">
        <v>24396</v>
      </c>
      <c r="U20" s="175" t="s">
        <v>24398</v>
      </c>
      <c r="V20" s="708" t="s">
        <v>24399</v>
      </c>
      <c r="W20" s="411"/>
    </row>
    <row r="21" spans="2:24" ht="33" customHeight="1" thickBot="1">
      <c r="B21" s="1407" t="s">
        <v>24400</v>
      </c>
      <c r="C21" s="2" t="s">
        <v>23827</v>
      </c>
      <c r="D21" s="2">
        <v>2</v>
      </c>
      <c r="E21" s="1922">
        <v>0</v>
      </c>
      <c r="F21" s="1922">
        <v>0</v>
      </c>
      <c r="G21" s="411"/>
      <c r="I21" s="758" t="s">
        <v>24401</v>
      </c>
      <c r="J21" s="763"/>
      <c r="K21" s="1921"/>
      <c r="L21" s="763"/>
      <c r="M21" s="1377"/>
      <c r="N21" s="705">
        <f t="shared" si="3"/>
        <v>0</v>
      </c>
      <c r="O21" s="1377"/>
      <c r="P21" s="356">
        <f t="shared" si="2"/>
        <v>0</v>
      </c>
      <c r="Q21" s="356">
        <f t="shared" si="2"/>
        <v>0</v>
      </c>
      <c r="R21" s="1377"/>
      <c r="T21" s="1407" t="s">
        <v>24400</v>
      </c>
      <c r="U21" s="175" t="s">
        <v>24402</v>
      </c>
      <c r="V21" s="708" t="s">
        <v>24403</v>
      </c>
      <c r="W21" s="411"/>
    </row>
    <row r="22" spans="2:24" ht="33" customHeight="1" thickBot="1">
      <c r="B22" s="1407" t="s">
        <v>24404</v>
      </c>
      <c r="C22" s="2" t="s">
        <v>23827</v>
      </c>
      <c r="D22" s="2">
        <v>2</v>
      </c>
      <c r="E22" s="764"/>
      <c r="F22" s="1922">
        <v>0</v>
      </c>
      <c r="G22" s="411"/>
      <c r="I22" s="758" t="s">
        <v>24405</v>
      </c>
      <c r="J22" s="763"/>
      <c r="K22" s="1921"/>
      <c r="L22" s="763"/>
      <c r="M22" s="1377"/>
      <c r="N22" s="705">
        <f t="shared" si="3"/>
        <v>0</v>
      </c>
      <c r="O22" s="1377"/>
      <c r="Q22" s="356">
        <f xml:space="preserve"> IF( ISNUMBER(F22 ), 0, 1 )</f>
        <v>0</v>
      </c>
      <c r="R22" s="1377"/>
      <c r="T22" s="1407" t="s">
        <v>24404</v>
      </c>
      <c r="U22" s="36"/>
      <c r="V22" s="708" t="s">
        <v>24406</v>
      </c>
      <c r="W22" s="411"/>
    </row>
    <row r="23" spans="2:24" ht="33" customHeight="1" thickBot="1">
      <c r="B23" s="1407" t="s">
        <v>24407</v>
      </c>
      <c r="C23" s="2" t="s">
        <v>23827</v>
      </c>
      <c r="D23" s="2">
        <v>2</v>
      </c>
      <c r="E23" s="764"/>
      <c r="F23" s="1922">
        <v>0</v>
      </c>
      <c r="G23" s="411"/>
      <c r="I23" s="758" t="s">
        <v>24408</v>
      </c>
      <c r="J23" s="763"/>
      <c r="K23" s="1921"/>
      <c r="L23" s="763"/>
      <c r="M23" s="1377"/>
      <c r="N23" s="705">
        <f t="shared" si="3"/>
        <v>0</v>
      </c>
      <c r="O23" s="1377"/>
      <c r="Q23" s="356">
        <f xml:space="preserve"> IF( ISNUMBER(F23 ), 0, 1 )</f>
        <v>0</v>
      </c>
      <c r="R23" s="1377"/>
      <c r="T23" s="1407" t="s">
        <v>24407</v>
      </c>
      <c r="U23" s="36"/>
      <c r="V23" s="708" t="s">
        <v>24409</v>
      </c>
      <c r="W23" s="411"/>
    </row>
    <row r="24" spans="2:24" ht="33" customHeight="1" thickBot="1">
      <c r="B24" s="1417" t="s">
        <v>24410</v>
      </c>
      <c r="C24" s="387" t="s">
        <v>1392</v>
      </c>
      <c r="D24" s="387">
        <v>1</v>
      </c>
      <c r="E24" s="1923">
        <v>36.6</v>
      </c>
      <c r="F24" s="1923">
        <v>10.9</v>
      </c>
      <c r="G24" s="411"/>
      <c r="I24" s="759" t="s">
        <v>24411</v>
      </c>
      <c r="J24" s="763"/>
      <c r="K24" s="1924"/>
      <c r="L24" s="763"/>
      <c r="M24" s="1377"/>
      <c r="N24" s="705">
        <f>IF( SUM( P24:Q24 ) = 0, 0, $P$5 )</f>
        <v>0</v>
      </c>
      <c r="O24" s="1377"/>
      <c r="P24" s="356">
        <f xml:space="preserve"> IF( ISNUMBER(E24 ), 0, 1 )</f>
        <v>0</v>
      </c>
      <c r="Q24" s="356">
        <f xml:space="preserve"> IF( ISNUMBER(F24 ), 0, 1 )</f>
        <v>0</v>
      </c>
      <c r="R24" s="1377"/>
      <c r="T24" s="1417" t="s">
        <v>24410</v>
      </c>
      <c r="U24" s="435" t="s">
        <v>24412</v>
      </c>
      <c r="V24" s="760" t="s">
        <v>24413</v>
      </c>
      <c r="W24" s="411"/>
    </row>
    <row r="25" spans="2:24" ht="14.25" customHeight="1" thickBot="1">
      <c r="B25" s="761"/>
      <c r="C25" s="762"/>
      <c r="D25" s="762"/>
      <c r="E25" s="32"/>
      <c r="F25" s="32"/>
      <c r="G25" s="32"/>
      <c r="I25" s="763"/>
      <c r="J25" s="763"/>
      <c r="K25" s="1299"/>
      <c r="L25" s="763"/>
      <c r="M25" s="1377"/>
      <c r="N25" s="705"/>
      <c r="O25" s="1377"/>
      <c r="R25" s="1377"/>
      <c r="T25" s="761"/>
      <c r="U25" s="32"/>
      <c r="V25" s="32"/>
      <c r="W25" s="32"/>
    </row>
    <row r="26" spans="2:24" ht="30" customHeight="1" thickBot="1">
      <c r="B26" s="765" t="s">
        <v>24414</v>
      </c>
      <c r="C26" s="697" t="s">
        <v>801</v>
      </c>
      <c r="D26" s="697" t="s">
        <v>802</v>
      </c>
      <c r="E26" s="697" t="s">
        <v>24415</v>
      </c>
      <c r="F26" s="697" t="s">
        <v>24416</v>
      </c>
      <c r="G26" s="699" t="s">
        <v>1016</v>
      </c>
      <c r="I26" s="73"/>
      <c r="M26" s="1377"/>
      <c r="N26" s="705"/>
      <c r="O26" s="1377"/>
      <c r="R26" s="1377"/>
      <c r="T26" s="1098" t="s">
        <v>24414</v>
      </c>
      <c r="U26" s="1099" t="s">
        <v>24415</v>
      </c>
      <c r="V26" s="1099" t="s">
        <v>24416</v>
      </c>
      <c r="W26" s="1100" t="s">
        <v>1016</v>
      </c>
    </row>
    <row r="27" spans="2:24" ht="33" customHeight="1" thickBot="1">
      <c r="B27" s="766" t="s">
        <v>24417</v>
      </c>
      <c r="C27" s="767" t="s">
        <v>813</v>
      </c>
      <c r="D27" s="767">
        <v>3</v>
      </c>
      <c r="E27" s="1915">
        <v>209.34200000000001</v>
      </c>
      <c r="F27" s="1915">
        <v>35.121000000000002</v>
      </c>
      <c r="G27" s="768">
        <f>SUM(E27:F27)</f>
        <v>244.46300000000002</v>
      </c>
      <c r="H27" s="769"/>
      <c r="I27" s="770" t="s">
        <v>24418</v>
      </c>
      <c r="K27" s="1925"/>
      <c r="M27" s="1377"/>
      <c r="N27" s="705">
        <f>IF( SUM( P27:Q27 ) = 0, 0, $P$5 )</f>
        <v>0</v>
      </c>
      <c r="O27" s="1377"/>
      <c r="P27" s="356">
        <f t="shared" ref="P27" si="4" xml:space="preserve"> IF( ISNUMBER(E27 ), 0, 1 )</f>
        <v>0</v>
      </c>
      <c r="Q27" s="356">
        <f xml:space="preserve"> IF( ISNUMBER(F27 ), 0, 1 )</f>
        <v>0</v>
      </c>
      <c r="R27" s="1377"/>
      <c r="T27" s="1101" t="s">
        <v>24417</v>
      </c>
      <c r="U27" s="1102" t="s">
        <v>24419</v>
      </c>
      <c r="V27" s="1102" t="s">
        <v>24420</v>
      </c>
      <c r="W27" s="1103" t="s">
        <v>24421</v>
      </c>
      <c r="X27" s="769"/>
    </row>
    <row r="28" spans="2:24" ht="14.25" customHeight="1" thickBot="1">
      <c r="B28" s="761"/>
      <c r="C28" s="762"/>
      <c r="D28" s="762"/>
      <c r="E28" s="32"/>
      <c r="H28" s="769"/>
      <c r="I28" s="763"/>
      <c r="M28" s="1377"/>
      <c r="N28" s="705"/>
      <c r="O28" s="1377"/>
      <c r="R28" s="1377"/>
      <c r="T28" s="761"/>
      <c r="U28" s="32"/>
      <c r="X28" s="769"/>
    </row>
    <row r="29" spans="2:24" ht="30" customHeight="1" thickBot="1">
      <c r="B29" s="233" t="s">
        <v>24422</v>
      </c>
      <c r="C29" s="376"/>
      <c r="D29" s="376"/>
      <c r="E29" s="44"/>
      <c r="F29" s="44"/>
      <c r="G29" s="44"/>
      <c r="I29" s="73"/>
      <c r="M29" s="1377"/>
      <c r="N29" s="705"/>
      <c r="O29" s="1377"/>
      <c r="R29" s="1377"/>
      <c r="T29" s="233" t="s">
        <v>24422</v>
      </c>
      <c r="U29" s="44"/>
      <c r="V29" s="44"/>
      <c r="W29" s="44"/>
    </row>
    <row r="30" spans="2:24" ht="33" customHeight="1" thickBot="1">
      <c r="B30" s="702" t="s">
        <v>24423</v>
      </c>
      <c r="C30" s="393" t="s">
        <v>24424</v>
      </c>
      <c r="D30" s="703">
        <v>2</v>
      </c>
      <c r="E30" s="1922">
        <v>140.32</v>
      </c>
      <c r="F30" s="411"/>
      <c r="G30" s="411"/>
      <c r="I30" s="757" t="s">
        <v>24425</v>
      </c>
      <c r="K30" s="1926"/>
      <c r="M30" s="1377"/>
      <c r="N30" s="705">
        <f>IF( SUM( P30:Q30 ) = 0, 0, $P$5 )</f>
        <v>0</v>
      </c>
      <c r="O30" s="1377"/>
      <c r="P30" s="356">
        <f t="shared" ref="P30:P31" si="5" xml:space="preserve"> IF( ISNUMBER(E30 ), 0, 1 )</f>
        <v>0</v>
      </c>
      <c r="R30" s="1377"/>
      <c r="T30" s="702" t="s">
        <v>24423</v>
      </c>
      <c r="U30" s="706" t="s">
        <v>24426</v>
      </c>
      <c r="V30" s="411"/>
      <c r="W30" s="411"/>
    </row>
    <row r="31" spans="2:24" ht="33" customHeight="1" thickBot="1">
      <c r="B31" s="1417" t="s">
        <v>24427</v>
      </c>
      <c r="C31" s="387" t="s">
        <v>24424</v>
      </c>
      <c r="D31" s="710">
        <v>2</v>
      </c>
      <c r="E31" s="1922">
        <v>163.06</v>
      </c>
      <c r="F31" s="411"/>
      <c r="G31" s="411"/>
      <c r="I31" s="759" t="s">
        <v>24428</v>
      </c>
      <c r="K31" s="1927"/>
      <c r="M31" s="1377"/>
      <c r="N31" s="705">
        <f t="shared" ref="N31" si="6">IF( SUM( P31:Q31 ) = 0, 0, $P$5 )</f>
        <v>0</v>
      </c>
      <c r="O31" s="1377"/>
      <c r="P31" s="356">
        <f t="shared" si="5"/>
        <v>0</v>
      </c>
      <c r="R31" s="1377"/>
      <c r="T31" s="1417" t="s">
        <v>24427</v>
      </c>
      <c r="U31" s="760" t="s">
        <v>24429</v>
      </c>
      <c r="V31" s="411"/>
      <c r="W31" s="411"/>
    </row>
  </sheetData>
  <mergeCells count="3">
    <mergeCell ref="B3:K3"/>
    <mergeCell ref="T3:X3"/>
    <mergeCell ref="P4:Q4"/>
  </mergeCells>
  <conditionalFormatting sqref="N8:N14">
    <cfRule type="cellIs" dxfId="43" priority="8" operator="equal">
      <formula>0</formula>
    </cfRule>
  </conditionalFormatting>
  <conditionalFormatting sqref="N27">
    <cfRule type="cellIs" dxfId="42" priority="6" operator="equal">
      <formula>0</formula>
    </cfRule>
  </conditionalFormatting>
  <conditionalFormatting sqref="N30:N31">
    <cfRule type="cellIs" dxfId="41" priority="5" operator="equal">
      <formula>0</formula>
    </cfRule>
  </conditionalFormatting>
  <conditionalFormatting sqref="N15:N24">
    <cfRule type="cellIs" dxfId="40" priority="7" operator="equal">
      <formula>0</formula>
    </cfRule>
  </conditionalFormatting>
  <conditionalFormatting sqref="N26">
    <cfRule type="cellIs" dxfId="39" priority="4" operator="equal">
      <formula>0</formula>
    </cfRule>
  </conditionalFormatting>
  <conditionalFormatting sqref="N25">
    <cfRule type="cellIs" dxfId="38" priority="3" operator="equal">
      <formula>0</formula>
    </cfRule>
  </conditionalFormatting>
  <conditionalFormatting sqref="N28">
    <cfRule type="cellIs" dxfId="37" priority="2" operator="equal">
      <formula>0</formula>
    </cfRule>
  </conditionalFormatting>
  <conditionalFormatting sqref="N29">
    <cfRule type="cellIs" dxfId="36" priority="1" operator="equal">
      <formula>0</formula>
    </cfRule>
  </conditionalFormatting>
  <dataValidations count="1">
    <dataValidation type="custom" allowBlank="1" showErrorMessage="1" errorTitle="Input Error" error="Please enter a numeric value" sqref="E8:F12 E27:F27 E15:F24 E30:E31"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tabColor theme="1"/>
    <pageSetUpPr fitToPage="1"/>
  </sheetPr>
  <dimension ref="A1"/>
  <sheetViews>
    <sheetView showGridLines="0" zoomScale="80" zoomScaleNormal="80" zoomScaleSheetLayoutView="80" workbookViewId="0">
      <selection activeCell="D17" sqref="D17:D31"/>
    </sheetView>
  </sheetViews>
  <sheetFormatPr defaultColWidth="9" defaultRowHeight="13.9"/>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pageSetUpPr fitToPage="1"/>
  </sheetPr>
  <dimension ref="B1:T26"/>
  <sheetViews>
    <sheetView showGridLines="0" topLeftCell="A7" zoomScale="80" zoomScaleNormal="80" zoomScaleSheetLayoutView="100" workbookViewId="0">
      <selection activeCell="D17" sqref="D17:D31"/>
    </sheetView>
  </sheetViews>
  <sheetFormatPr defaultColWidth="9" defaultRowHeight="15.6"/>
  <cols>
    <col min="1" max="1" width="1.625" style="1311" customWidth="1"/>
    <col min="2" max="2" width="36.125" style="1311" customWidth="1"/>
    <col min="3" max="3" width="7" style="1311" customWidth="1"/>
    <col min="4" max="4" width="5.5" style="1311" customWidth="1"/>
    <col min="5" max="5" width="12.5" style="780" customWidth="1"/>
    <col min="6" max="6" width="1.625" style="1311" customWidth="1"/>
    <col min="7" max="7" width="12.5" style="1311" customWidth="1"/>
    <col min="8" max="8" width="1.625" style="6" customWidth="1"/>
    <col min="9" max="9" width="33.625" style="6" customWidth="1"/>
    <col min="10" max="10" width="1.625" style="6" customWidth="1"/>
    <col min="11" max="11" width="1.625" style="1310" customWidth="1"/>
    <col min="12" max="12" width="25" style="1310" customWidth="1"/>
    <col min="13" max="13" width="1.625" style="1310" customWidth="1"/>
    <col min="14" max="14" width="25" style="1310" hidden="1" customWidth="1"/>
    <col min="15" max="15" width="1.625" style="1310" hidden="1" customWidth="1"/>
    <col min="16" max="16" width="1.625" style="1311" customWidth="1"/>
    <col min="17" max="17" width="36.125" style="1311" customWidth="1"/>
    <col min="18" max="18" width="17.5" style="1311" customWidth="1"/>
    <col min="19" max="19" width="1.625" style="1311" customWidth="1"/>
    <col min="20" max="16384" width="9" style="1311"/>
  </cols>
  <sheetData>
    <row r="1" spans="2:20" s="66" customFormat="1" ht="30" customHeight="1">
      <c r="B1" s="693" t="s">
        <v>766</v>
      </c>
      <c r="C1" s="693"/>
      <c r="D1" s="693"/>
      <c r="E1" s="693"/>
      <c r="F1" s="693"/>
      <c r="G1" s="693"/>
      <c r="H1" s="31"/>
      <c r="I1" s="31"/>
      <c r="J1" s="31"/>
      <c r="K1" s="1377"/>
      <c r="L1" s="1310"/>
      <c r="M1" s="1377"/>
      <c r="N1" s="1310"/>
      <c r="O1" s="1377"/>
      <c r="Q1" s="693" t="s">
        <v>766</v>
      </c>
      <c r="R1" s="693"/>
      <c r="T1" s="1310"/>
    </row>
    <row r="2" spans="2:20" s="66" customFormat="1" ht="30" customHeight="1">
      <c r="B2" s="693" t="s">
        <v>12</v>
      </c>
      <c r="C2" s="694"/>
      <c r="D2" s="694"/>
      <c r="E2" s="694"/>
      <c r="F2" s="694"/>
      <c r="G2" s="771"/>
      <c r="H2" s="31"/>
      <c r="I2" s="31"/>
      <c r="J2" s="31"/>
      <c r="K2" s="1377"/>
      <c r="L2" s="1310"/>
      <c r="M2" s="1377"/>
      <c r="N2" s="1310"/>
      <c r="O2" s="1377"/>
      <c r="Q2" s="693"/>
      <c r="R2" s="694"/>
      <c r="T2" s="1310"/>
    </row>
    <row r="3" spans="2:20" ht="45" customHeight="1">
      <c r="B3" s="2159" t="s">
        <v>767</v>
      </c>
      <c r="C3" s="2159"/>
      <c r="D3" s="2159"/>
      <c r="E3" s="2159"/>
      <c r="F3" s="2159"/>
      <c r="G3" s="2159"/>
      <c r="H3" s="2159"/>
      <c r="I3" s="2159"/>
      <c r="K3" s="1377"/>
      <c r="L3" s="695" t="s">
        <v>798</v>
      </c>
      <c r="M3" s="1377"/>
      <c r="O3" s="1377"/>
      <c r="Q3" s="2159" t="s">
        <v>767</v>
      </c>
      <c r="R3" s="2159"/>
      <c r="T3" s="1310"/>
    </row>
    <row r="4" spans="2:20" ht="15" customHeight="1" thickBot="1">
      <c r="B4" s="96"/>
      <c r="C4" s="96"/>
      <c r="D4" s="96"/>
      <c r="E4" s="96"/>
      <c r="F4" s="1455"/>
      <c r="G4" s="772"/>
      <c r="K4" s="1377"/>
      <c r="M4" s="1377"/>
      <c r="N4" s="1456" t="s">
        <v>799</v>
      </c>
      <c r="O4" s="1377"/>
      <c r="Q4" s="96"/>
      <c r="R4" s="96"/>
      <c r="T4" s="1310"/>
    </row>
    <row r="5" spans="2:20" s="30" customFormat="1" ht="56.25" customHeight="1" thickBot="1">
      <c r="B5" s="341" t="s">
        <v>800</v>
      </c>
      <c r="C5" s="321" t="s">
        <v>801</v>
      </c>
      <c r="D5" s="321" t="s">
        <v>802</v>
      </c>
      <c r="E5" s="342" t="s">
        <v>24430</v>
      </c>
      <c r="F5" s="27"/>
      <c r="G5" s="343" t="s">
        <v>806</v>
      </c>
      <c r="I5" s="343" t="s">
        <v>807</v>
      </c>
      <c r="K5" s="1377"/>
      <c r="L5" s="1310"/>
      <c r="M5" s="1377"/>
      <c r="N5" s="198" t="s">
        <v>808</v>
      </c>
      <c r="O5" s="1377"/>
      <c r="Q5" s="341" t="s">
        <v>800</v>
      </c>
      <c r="R5" s="342" t="s">
        <v>24430</v>
      </c>
      <c r="T5" s="1310"/>
    </row>
    <row r="6" spans="2:20" s="30" customFormat="1" ht="15" customHeight="1" thickBot="1">
      <c r="B6" s="46"/>
      <c r="C6" s="46"/>
      <c r="D6" s="46"/>
      <c r="E6" s="76"/>
      <c r="F6" s="42"/>
      <c r="G6" s="31"/>
      <c r="K6" s="1377"/>
      <c r="L6" s="1310"/>
      <c r="M6" s="1377"/>
      <c r="N6" s="1310"/>
      <c r="O6" s="1377"/>
      <c r="Q6" s="46"/>
      <c r="R6" s="76"/>
      <c r="T6" s="1310"/>
    </row>
    <row r="7" spans="2:20" s="30" customFormat="1" ht="20.25" customHeight="1" thickBot="1">
      <c r="B7" s="223" t="s">
        <v>24431</v>
      </c>
      <c r="C7" s="1310"/>
      <c r="D7" s="1310"/>
      <c r="E7" s="376"/>
      <c r="F7" s="42"/>
      <c r="G7" s="31"/>
      <c r="K7" s="1377"/>
      <c r="L7" s="1310"/>
      <c r="M7" s="1377"/>
      <c r="N7" s="1310"/>
      <c r="O7" s="1377"/>
      <c r="Q7" s="223" t="s">
        <v>24431</v>
      </c>
      <c r="R7" s="376"/>
      <c r="T7" s="1310"/>
    </row>
    <row r="8" spans="2:20" s="30" customFormat="1" ht="32.25" customHeight="1" thickBot="1">
      <c r="B8" s="237" t="s">
        <v>24432</v>
      </c>
      <c r="C8" s="224" t="s">
        <v>2552</v>
      </c>
      <c r="D8" s="224">
        <v>3</v>
      </c>
      <c r="E8" s="1694">
        <v>1027.373</v>
      </c>
      <c r="F8" s="42"/>
      <c r="G8" s="773" t="s">
        <v>24433</v>
      </c>
      <c r="I8" s="685"/>
      <c r="K8" s="1377"/>
      <c r="L8" s="705">
        <f t="shared" ref="L8:L13" si="0">IF( SUM( N8:N8 ) = 0, 0, $N$5 )</f>
        <v>0</v>
      </c>
      <c r="M8" s="1377"/>
      <c r="N8" s="356">
        <f xml:space="preserve"> IF( ISNUMBER(E8 ), 0, 1 )</f>
        <v>0</v>
      </c>
      <c r="O8" s="1377"/>
      <c r="Q8" s="237" t="s">
        <v>24432</v>
      </c>
      <c r="R8" s="774" t="s">
        <v>24434</v>
      </c>
      <c r="T8" s="1310"/>
    </row>
    <row r="9" spans="2:20" s="30" customFormat="1" ht="32.25" customHeight="1" thickBot="1">
      <c r="B9" s="1423" t="s">
        <v>24435</v>
      </c>
      <c r="C9" s="220" t="s">
        <v>2552</v>
      </c>
      <c r="D9" s="220">
        <v>3</v>
      </c>
      <c r="E9" s="1694">
        <v>1219.6780000000001</v>
      </c>
      <c r="F9" s="42"/>
      <c r="G9" s="775" t="s">
        <v>24436</v>
      </c>
      <c r="I9" s="685"/>
      <c r="K9" s="1377"/>
      <c r="L9" s="705">
        <f t="shared" si="0"/>
        <v>0</v>
      </c>
      <c r="M9" s="1377"/>
      <c r="N9" s="356">
        <f t="shared" ref="N9:N13" si="1" xml:space="preserve"> IF( ISNUMBER(E9 ), 0, 1 )</f>
        <v>0</v>
      </c>
      <c r="O9" s="1377"/>
      <c r="Q9" s="1423" t="s">
        <v>24435</v>
      </c>
      <c r="R9" s="226" t="s">
        <v>24437</v>
      </c>
      <c r="T9" s="1310"/>
    </row>
    <row r="10" spans="2:20" s="30" customFormat="1" ht="32.25" customHeight="1" thickBot="1">
      <c r="B10" s="1423" t="s">
        <v>24438</v>
      </c>
      <c r="C10" s="220" t="s">
        <v>2552</v>
      </c>
      <c r="D10" s="220">
        <v>3</v>
      </c>
      <c r="E10" s="1694">
        <v>3717.6489999999999</v>
      </c>
      <c r="F10" s="42"/>
      <c r="G10" s="775" t="s">
        <v>24439</v>
      </c>
      <c r="I10" s="685"/>
      <c r="K10" s="1377"/>
      <c r="L10" s="705">
        <f t="shared" si="0"/>
        <v>0</v>
      </c>
      <c r="M10" s="1377"/>
      <c r="N10" s="356">
        <f t="shared" si="1"/>
        <v>0</v>
      </c>
      <c r="O10" s="1377"/>
      <c r="Q10" s="1423" t="s">
        <v>24438</v>
      </c>
      <c r="R10" s="226" t="s">
        <v>24440</v>
      </c>
      <c r="T10" s="1310"/>
    </row>
    <row r="11" spans="2:20" s="30" customFormat="1" ht="32.25" customHeight="1" thickBot="1">
      <c r="B11" s="1423" t="s">
        <v>24441</v>
      </c>
      <c r="C11" s="220" t="s">
        <v>2552</v>
      </c>
      <c r="D11" s="220">
        <v>3</v>
      </c>
      <c r="E11" s="1694">
        <v>8348.7510000000002</v>
      </c>
      <c r="F11" s="42"/>
      <c r="G11" s="775" t="s">
        <v>24442</v>
      </c>
      <c r="I11" s="685"/>
      <c r="K11" s="1377"/>
      <c r="L11" s="705">
        <f t="shared" si="0"/>
        <v>0</v>
      </c>
      <c r="M11" s="1377"/>
      <c r="N11" s="356">
        <f t="shared" si="1"/>
        <v>0</v>
      </c>
      <c r="O11" s="1377"/>
      <c r="Q11" s="1423" t="s">
        <v>24441</v>
      </c>
      <c r="R11" s="226" t="s">
        <v>24443</v>
      </c>
      <c r="T11" s="1310"/>
    </row>
    <row r="12" spans="2:20" s="30" customFormat="1" ht="32.25" customHeight="1" thickBot="1">
      <c r="B12" s="1423" t="s">
        <v>24444</v>
      </c>
      <c r="C12" s="220" t="s">
        <v>2552</v>
      </c>
      <c r="D12" s="220">
        <v>3</v>
      </c>
      <c r="E12" s="1694">
        <v>7822.3389999999999</v>
      </c>
      <c r="F12" s="42"/>
      <c r="G12" s="775" t="s">
        <v>24445</v>
      </c>
      <c r="I12" s="685"/>
      <c r="K12" s="1377"/>
      <c r="L12" s="705">
        <f t="shared" si="0"/>
        <v>0</v>
      </c>
      <c r="M12" s="1377"/>
      <c r="N12" s="356">
        <f t="shared" si="1"/>
        <v>0</v>
      </c>
      <c r="O12" s="1377"/>
      <c r="Q12" s="1423" t="s">
        <v>24444</v>
      </c>
      <c r="R12" s="226" t="s">
        <v>24446</v>
      </c>
      <c r="T12" s="1310"/>
    </row>
    <row r="13" spans="2:20" s="30" customFormat="1" ht="32.25" customHeight="1">
      <c r="B13" s="1423" t="s">
        <v>24447</v>
      </c>
      <c r="C13" s="220" t="s">
        <v>2552</v>
      </c>
      <c r="D13" s="220">
        <v>3</v>
      </c>
      <c r="E13" s="1694">
        <v>3776.3829999999998</v>
      </c>
      <c r="F13" s="42"/>
      <c r="G13" s="775" t="s">
        <v>24448</v>
      </c>
      <c r="I13" s="685"/>
      <c r="K13" s="1377"/>
      <c r="L13" s="705">
        <f t="shared" si="0"/>
        <v>0</v>
      </c>
      <c r="M13" s="1377"/>
      <c r="N13" s="356">
        <f t="shared" si="1"/>
        <v>0</v>
      </c>
      <c r="O13" s="1377"/>
      <c r="Q13" s="1423" t="s">
        <v>24447</v>
      </c>
      <c r="R13" s="226" t="s">
        <v>24449</v>
      </c>
      <c r="T13" s="1310"/>
    </row>
    <row r="14" spans="2:20" s="30" customFormat="1" ht="32.25" customHeight="1" thickBot="1">
      <c r="B14" s="1431" t="s">
        <v>24450</v>
      </c>
      <c r="C14" s="227" t="s">
        <v>2552</v>
      </c>
      <c r="D14" s="227">
        <v>3</v>
      </c>
      <c r="E14" s="1514">
        <f>IFERROR(SUM(E8:E13),0)</f>
        <v>25912.173000000003</v>
      </c>
      <c r="F14" s="42"/>
      <c r="G14" s="776" t="s">
        <v>24451</v>
      </c>
      <c r="I14" s="686"/>
      <c r="K14" s="1377"/>
      <c r="L14" s="1310"/>
      <c r="M14" s="1377"/>
      <c r="N14" s="1310"/>
      <c r="O14" s="1377"/>
      <c r="Q14" s="1431" t="s">
        <v>24450</v>
      </c>
      <c r="R14" s="229" t="s">
        <v>24452</v>
      </c>
      <c r="T14" s="1310"/>
    </row>
    <row r="15" spans="2:20" s="30" customFormat="1" ht="15" customHeight="1" thickBot="1">
      <c r="B15" s="750"/>
      <c r="C15" s="777"/>
      <c r="D15" s="777"/>
      <c r="E15" s="1495"/>
      <c r="F15" s="42"/>
      <c r="G15" s="26"/>
      <c r="K15" s="1377"/>
      <c r="L15" s="1310"/>
      <c r="M15" s="1377"/>
      <c r="N15" s="1310"/>
      <c r="O15" s="1377"/>
      <c r="Q15" s="750"/>
      <c r="R15" s="76"/>
      <c r="T15" s="1310"/>
    </row>
    <row r="16" spans="2:20" s="30" customFormat="1" ht="20.25" customHeight="1" thickBot="1">
      <c r="B16" s="233" t="s">
        <v>24453</v>
      </c>
      <c r="C16" s="1392"/>
      <c r="D16" s="1392"/>
      <c r="E16" s="1473"/>
      <c r="F16" s="42"/>
      <c r="G16" s="31"/>
      <c r="K16" s="1377"/>
      <c r="L16" s="1310"/>
      <c r="M16" s="1377"/>
      <c r="N16" s="1310"/>
      <c r="O16" s="1377"/>
      <c r="Q16" s="223" t="s">
        <v>24453</v>
      </c>
      <c r="R16" s="376"/>
      <c r="T16" s="1310"/>
    </row>
    <row r="17" spans="2:20" s="30" customFormat="1" ht="32.25" customHeight="1">
      <c r="B17" s="237" t="s">
        <v>24454</v>
      </c>
      <c r="C17" s="224" t="s">
        <v>2552</v>
      </c>
      <c r="D17" s="224">
        <v>3</v>
      </c>
      <c r="E17" s="1928">
        <f>IFERROR('7B'!CG22,0)</f>
        <v>2991</v>
      </c>
      <c r="F17" s="42"/>
      <c r="G17" s="773" t="s">
        <v>24455</v>
      </c>
      <c r="I17" s="686"/>
      <c r="K17" s="1377"/>
      <c r="L17" s="1310"/>
      <c r="M17" s="1377"/>
      <c r="N17" s="1310"/>
      <c r="O17" s="1377"/>
      <c r="Q17" s="237" t="s">
        <v>24454</v>
      </c>
      <c r="R17" s="778" t="s">
        <v>24456</v>
      </c>
      <c r="T17" s="1310"/>
    </row>
    <row r="18" spans="2:20" s="30" customFormat="1" ht="32.25" customHeight="1">
      <c r="B18" s="1423" t="s">
        <v>24457</v>
      </c>
      <c r="C18" s="220" t="s">
        <v>2552</v>
      </c>
      <c r="D18" s="220">
        <v>3</v>
      </c>
      <c r="E18" s="1508">
        <f>IFERROR('7B'!CG23,0)</f>
        <v>1206</v>
      </c>
      <c r="F18" s="42"/>
      <c r="G18" s="775" t="s">
        <v>24458</v>
      </c>
      <c r="I18" s="686"/>
      <c r="K18" s="1377"/>
      <c r="L18" s="1310"/>
      <c r="M18" s="1377"/>
      <c r="N18" s="1310"/>
      <c r="O18" s="1377"/>
      <c r="Q18" s="1423" t="s">
        <v>24457</v>
      </c>
      <c r="R18" s="421" t="s">
        <v>24459</v>
      </c>
      <c r="T18" s="1310"/>
    </row>
    <row r="19" spans="2:20" s="30" customFormat="1" ht="32.25" customHeight="1">
      <c r="B19" s="1423" t="s">
        <v>24460</v>
      </c>
      <c r="C19" s="220" t="s">
        <v>2552</v>
      </c>
      <c r="D19" s="220">
        <v>3</v>
      </c>
      <c r="E19" s="1508">
        <f>IFERROR('7B'!CG24,0)</f>
        <v>125701</v>
      </c>
      <c r="F19" s="42"/>
      <c r="G19" s="775" t="s">
        <v>24461</v>
      </c>
      <c r="I19" s="686"/>
      <c r="K19" s="1377"/>
      <c r="L19" s="1310"/>
      <c r="M19" s="1377"/>
      <c r="N19" s="1310"/>
      <c r="O19" s="1377"/>
      <c r="Q19" s="1423" t="s">
        <v>24460</v>
      </c>
      <c r="R19" s="421" t="s">
        <v>24462</v>
      </c>
      <c r="T19" s="1310"/>
    </row>
    <row r="20" spans="2:20" s="30" customFormat="1" ht="32.25" customHeight="1">
      <c r="B20" s="1423" t="s">
        <v>24463</v>
      </c>
      <c r="C20" s="220" t="s">
        <v>2552</v>
      </c>
      <c r="D20" s="220">
        <v>3</v>
      </c>
      <c r="E20" s="1508">
        <f>IFERROR('7B'!CG25,0)</f>
        <v>129898</v>
      </c>
      <c r="F20" s="42"/>
      <c r="G20" s="775" t="s">
        <v>24464</v>
      </c>
      <c r="I20" s="686"/>
      <c r="K20" s="1377"/>
      <c r="L20" s="1310"/>
      <c r="M20" s="1377"/>
      <c r="N20" s="1310"/>
      <c r="O20" s="1377"/>
      <c r="Q20" s="1423" t="s">
        <v>24463</v>
      </c>
      <c r="R20" s="421" t="s">
        <v>24465</v>
      </c>
      <c r="T20" s="1310"/>
    </row>
    <row r="21" spans="2:20" s="30" customFormat="1" ht="32.25" customHeight="1">
      <c r="B21" s="1423" t="s">
        <v>24466</v>
      </c>
      <c r="C21" s="220" t="s">
        <v>2552</v>
      </c>
      <c r="D21" s="220">
        <v>3</v>
      </c>
      <c r="E21" s="1508">
        <f>IFERROR('7B'!CG26,0)</f>
        <v>22264</v>
      </c>
      <c r="F21" s="42"/>
      <c r="G21" s="775" t="s">
        <v>24467</v>
      </c>
      <c r="I21" s="686"/>
      <c r="K21" s="1377"/>
      <c r="L21" s="1310"/>
      <c r="M21" s="1377"/>
      <c r="N21" s="1310"/>
      <c r="O21" s="1377"/>
      <c r="Q21" s="1423" t="s">
        <v>24466</v>
      </c>
      <c r="R21" s="421" t="s">
        <v>24468</v>
      </c>
      <c r="T21" s="1310"/>
    </row>
    <row r="22" spans="2:20" s="30" customFormat="1" ht="32.25" customHeight="1" thickBot="1">
      <c r="B22" s="1431" t="s">
        <v>24469</v>
      </c>
      <c r="C22" s="227" t="s">
        <v>2552</v>
      </c>
      <c r="D22" s="227">
        <v>3</v>
      </c>
      <c r="E22" s="1929">
        <f>IFERROR('7B'!CG27,0)</f>
        <v>152162</v>
      </c>
      <c r="F22" s="42"/>
      <c r="G22" s="776" t="s">
        <v>24470</v>
      </c>
      <c r="I22" s="686"/>
      <c r="K22" s="1377"/>
      <c r="L22" s="1310"/>
      <c r="M22" s="1377"/>
      <c r="N22" s="1310"/>
      <c r="O22" s="1377"/>
      <c r="Q22" s="1431" t="s">
        <v>24469</v>
      </c>
      <c r="R22" s="779" t="s">
        <v>24471</v>
      </c>
      <c r="T22" s="1310"/>
    </row>
    <row r="23" spans="2:20" s="30" customFormat="1" ht="15" customHeight="1" thickBot="1">
      <c r="B23" s="750"/>
      <c r="C23" s="750"/>
      <c r="D23" s="750"/>
      <c r="E23" s="1495"/>
      <c r="F23" s="42"/>
      <c r="G23" s="26"/>
      <c r="K23" s="1377"/>
      <c r="L23" s="1310"/>
      <c r="M23" s="1377"/>
      <c r="N23" s="1310"/>
      <c r="O23" s="1377"/>
      <c r="Q23" s="750"/>
      <c r="R23" s="76"/>
    </row>
    <row r="24" spans="2:20" s="30" customFormat="1" ht="20.25" customHeight="1" thickBot="1">
      <c r="B24" s="223" t="s">
        <v>24472</v>
      </c>
      <c r="C24" s="1310"/>
      <c r="D24" s="1310"/>
      <c r="E24" s="1473"/>
      <c r="F24" s="42"/>
      <c r="G24" s="31"/>
      <c r="K24" s="1377"/>
      <c r="L24" s="1310"/>
      <c r="M24" s="1377"/>
      <c r="N24" s="1310"/>
      <c r="O24" s="1377"/>
      <c r="Q24" s="223" t="s">
        <v>24473</v>
      </c>
      <c r="R24" s="376"/>
    </row>
    <row r="25" spans="2:20" ht="32.25" customHeight="1" thickBot="1">
      <c r="B25" s="1441" t="s">
        <v>24474</v>
      </c>
      <c r="C25" s="291" t="s">
        <v>2552</v>
      </c>
      <c r="D25" s="291">
        <v>3</v>
      </c>
      <c r="E25" s="1566">
        <f>IFERROR(E14+E22,0)</f>
        <v>178074.17300000001</v>
      </c>
      <c r="F25" s="42"/>
      <c r="G25" s="770" t="s">
        <v>24475</v>
      </c>
      <c r="H25" s="1311"/>
      <c r="I25" s="686"/>
      <c r="J25" s="1311"/>
      <c r="K25" s="1377"/>
      <c r="M25" s="1377"/>
      <c r="O25" s="1377"/>
      <c r="Q25" s="1441" t="s">
        <v>24474</v>
      </c>
      <c r="R25" s="293" t="s">
        <v>24476</v>
      </c>
    </row>
    <row r="26" spans="2:20" ht="8.25" customHeight="1"/>
  </sheetData>
  <mergeCells count="2">
    <mergeCell ref="B3:I3"/>
    <mergeCell ref="Q3:R3"/>
  </mergeCells>
  <conditionalFormatting sqref="L8:L13">
    <cfRule type="cellIs" dxfId="35"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pageSetUpPr fitToPage="1"/>
  </sheetPr>
  <dimension ref="B1:CQ1324"/>
  <sheetViews>
    <sheetView showGridLines="0" topLeftCell="B2" zoomScale="70" zoomScaleNormal="70" zoomScaleSheetLayoutView="100" workbookViewId="0">
      <pane xSplit="3" ySplit="4" topLeftCell="E6" activePane="bottomRight" state="frozen"/>
      <selection pane="bottomRight" activeCell="D17" sqref="D17:D31"/>
      <selection pane="bottomLeft" activeCell="D17" sqref="D17:D31"/>
      <selection pane="topRight" activeCell="D17" sqref="D17:D31"/>
    </sheetView>
  </sheetViews>
  <sheetFormatPr defaultColWidth="9.125" defaultRowHeight="15.6"/>
  <cols>
    <col min="1" max="1" width="1.625" style="1311" customWidth="1"/>
    <col min="2" max="2" width="31.5" style="1311" customWidth="1"/>
    <col min="3" max="3" width="9.5" style="1311" customWidth="1"/>
    <col min="4" max="4" width="7.125" style="1311" customWidth="1"/>
    <col min="5" max="85" width="12.625" style="1311" customWidth="1"/>
    <col min="86" max="86" width="1.625" style="1311" customWidth="1"/>
    <col min="87" max="87" width="12.625" style="6" customWidth="1"/>
    <col min="88" max="88" width="1.625" style="1311" customWidth="1"/>
    <col min="89" max="89" width="33.625" style="1311" customWidth="1"/>
    <col min="90" max="90" width="1.625" style="1311" customWidth="1"/>
    <col min="91" max="91" width="1.625" style="1311" hidden="1" customWidth="1"/>
    <col min="92" max="92" width="25.125" style="1311" hidden="1" customWidth="1"/>
    <col min="93" max="93" width="1.625" style="1311" hidden="1" customWidth="1"/>
    <col min="94" max="94" width="25.125" style="1311" hidden="1" customWidth="1"/>
    <col min="95" max="95" width="1.625" style="1311" hidden="1" customWidth="1"/>
    <col min="96" max="16384" width="9.125" style="1311"/>
  </cols>
  <sheetData>
    <row r="1" spans="2:95" s="114" customFormat="1" ht="30" customHeight="1">
      <c r="B1" s="693" t="s">
        <v>768</v>
      </c>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3"/>
      <c r="AO1" s="693"/>
      <c r="AP1" s="693"/>
      <c r="AQ1" s="693"/>
      <c r="AR1" s="693"/>
      <c r="AS1" s="693"/>
      <c r="AT1" s="693"/>
      <c r="AU1" s="693"/>
      <c r="AV1" s="693"/>
      <c r="AW1" s="693"/>
      <c r="AX1" s="693"/>
      <c r="AY1" s="693"/>
      <c r="AZ1" s="693"/>
      <c r="BA1" s="693"/>
      <c r="BB1" s="693"/>
      <c r="BC1" s="693"/>
      <c r="BD1" s="693"/>
      <c r="BE1" s="693"/>
      <c r="BF1" s="693"/>
      <c r="BG1" s="693"/>
      <c r="BH1" s="693"/>
      <c r="BI1" s="693"/>
      <c r="BJ1" s="693"/>
      <c r="BK1" s="693"/>
      <c r="BL1" s="693"/>
      <c r="BM1" s="693"/>
      <c r="BN1" s="693"/>
      <c r="BO1" s="693"/>
      <c r="BP1" s="693"/>
      <c r="BQ1" s="693"/>
      <c r="BR1" s="693"/>
      <c r="BS1" s="693"/>
      <c r="BT1" s="693"/>
      <c r="BU1" s="693"/>
      <c r="BV1" s="693"/>
      <c r="BW1" s="693"/>
      <c r="BX1" s="693"/>
      <c r="BY1" s="693"/>
      <c r="BZ1" s="693"/>
      <c r="CA1" s="693"/>
      <c r="CB1" s="693"/>
      <c r="CC1" s="693"/>
      <c r="CD1" s="693"/>
      <c r="CE1" s="693"/>
      <c r="CF1" s="693"/>
      <c r="CG1" s="693"/>
      <c r="CI1" s="6"/>
      <c r="CM1" s="1377"/>
      <c r="CN1" s="1310"/>
      <c r="CO1" s="1377"/>
      <c r="CP1" s="1310"/>
      <c r="CQ1" s="1377"/>
    </row>
    <row r="2" spans="2:95" s="114" customFormat="1" ht="30" customHeight="1">
      <c r="B2" s="693" t="s">
        <v>12</v>
      </c>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c r="AT2" s="694"/>
      <c r="AU2" s="694"/>
      <c r="AV2" s="694"/>
      <c r="AW2" s="694"/>
      <c r="AX2" s="694"/>
      <c r="AY2" s="694"/>
      <c r="AZ2" s="694"/>
      <c r="BA2" s="694"/>
      <c r="BB2" s="694"/>
      <c r="BC2" s="694"/>
      <c r="BD2" s="694"/>
      <c r="BE2" s="694"/>
      <c r="BF2" s="694"/>
      <c r="BG2" s="694"/>
      <c r="BH2" s="694"/>
      <c r="BI2" s="694"/>
      <c r="BJ2" s="694"/>
      <c r="BK2" s="694"/>
      <c r="BL2" s="694"/>
      <c r="BM2" s="694"/>
      <c r="BN2" s="694"/>
      <c r="BO2" s="694"/>
      <c r="BP2" s="694"/>
      <c r="BQ2" s="694"/>
      <c r="BR2" s="694"/>
      <c r="BS2" s="694"/>
      <c r="BT2" s="694"/>
      <c r="BU2" s="694"/>
      <c r="BV2" s="694"/>
      <c r="BW2" s="694"/>
      <c r="BX2" s="694"/>
      <c r="BY2" s="694"/>
      <c r="BZ2" s="694"/>
      <c r="CA2" s="694"/>
      <c r="CB2" s="694"/>
      <c r="CC2" s="694"/>
      <c r="CD2" s="694"/>
      <c r="CE2" s="694"/>
      <c r="CF2" s="694"/>
      <c r="CG2" s="694"/>
      <c r="CI2" s="6"/>
      <c r="CM2" s="1377"/>
      <c r="CN2" s="781"/>
      <c r="CO2" s="1377"/>
      <c r="CP2" s="1310"/>
      <c r="CQ2" s="1377"/>
    </row>
    <row r="3" spans="2:95" s="28" customFormat="1" ht="47.25" customHeight="1">
      <c r="B3" s="2255" t="s">
        <v>769</v>
      </c>
      <c r="C3" s="2255"/>
      <c r="D3" s="2255"/>
      <c r="E3" s="2255"/>
      <c r="F3" s="2255"/>
      <c r="G3" s="2255"/>
      <c r="H3" s="2255"/>
      <c r="I3" s="2255"/>
      <c r="J3" s="2255"/>
      <c r="K3" s="2255"/>
      <c r="L3" s="2255"/>
      <c r="M3" s="2255"/>
      <c r="N3" s="2255"/>
      <c r="O3" s="2255"/>
      <c r="P3" s="2255"/>
      <c r="Q3" s="2255"/>
      <c r="R3" s="2255"/>
      <c r="S3" s="2255"/>
      <c r="T3" s="2255"/>
      <c r="U3" s="2255"/>
      <c r="V3" s="2255"/>
      <c r="W3" s="2255"/>
      <c r="X3" s="2255"/>
      <c r="Y3" s="2255"/>
      <c r="Z3" s="2255"/>
      <c r="AA3" s="2255"/>
      <c r="AB3" s="2255"/>
      <c r="AC3" s="2255"/>
      <c r="AD3" s="2255"/>
      <c r="AE3" s="2255"/>
      <c r="AF3" s="2255"/>
      <c r="AG3" s="2255"/>
      <c r="AH3" s="2255"/>
      <c r="AI3" s="2255"/>
      <c r="AJ3" s="2255"/>
      <c r="AK3" s="2255"/>
      <c r="AL3" s="2255"/>
      <c r="AM3" s="2255"/>
      <c r="AN3" s="2255"/>
      <c r="AO3" s="2255"/>
      <c r="AP3" s="2255"/>
      <c r="AQ3" s="2255"/>
      <c r="AR3" s="2255"/>
      <c r="AS3" s="2255"/>
      <c r="AT3" s="2255"/>
      <c r="AU3" s="2255"/>
      <c r="AV3" s="2255"/>
      <c r="AW3" s="2255"/>
      <c r="AX3" s="2255"/>
      <c r="AY3" s="2255"/>
      <c r="AZ3" s="2255"/>
      <c r="BA3" s="2255"/>
      <c r="BB3" s="2255"/>
      <c r="BC3" s="2255"/>
      <c r="BD3" s="2255"/>
      <c r="BE3" s="2255"/>
      <c r="BF3" s="2255"/>
      <c r="BG3" s="2255"/>
      <c r="BH3" s="2255"/>
      <c r="BI3" s="2255"/>
      <c r="BJ3" s="2255"/>
      <c r="BK3" s="2255"/>
      <c r="BL3" s="2255"/>
      <c r="BM3" s="2255"/>
      <c r="BN3" s="2255"/>
      <c r="BO3" s="2255"/>
      <c r="BP3" s="2255"/>
      <c r="BQ3" s="2255"/>
      <c r="BR3" s="2255"/>
      <c r="BS3" s="2255"/>
      <c r="BT3" s="2255"/>
      <c r="BU3" s="2255"/>
      <c r="BV3" s="2255"/>
      <c r="BW3" s="2255"/>
      <c r="BX3" s="2255"/>
      <c r="BY3" s="2255"/>
      <c r="BZ3" s="2255"/>
      <c r="CA3" s="2255"/>
      <c r="CB3" s="2255"/>
      <c r="CC3" s="2255"/>
      <c r="CD3" s="2255"/>
      <c r="CE3" s="2255"/>
      <c r="CF3" s="2255"/>
      <c r="CG3" s="2255"/>
      <c r="CH3" s="2255"/>
      <c r="CI3" s="2255"/>
      <c r="CJ3" s="2255"/>
      <c r="CK3" s="2255"/>
      <c r="CM3" s="1377"/>
      <c r="CN3" s="695" t="s">
        <v>798</v>
      </c>
      <c r="CO3" s="1377"/>
      <c r="CP3" s="1459" t="s">
        <v>24477</v>
      </c>
      <c r="CQ3" s="1377"/>
    </row>
    <row r="4" spans="2:95" ht="18" thickBot="1">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M4" s="1377"/>
      <c r="CN4" s="1310"/>
      <c r="CO4" s="1377"/>
      <c r="CP4" s="198" t="s">
        <v>808</v>
      </c>
      <c r="CQ4" s="1377"/>
    </row>
    <row r="5" spans="2:95" s="30" customFormat="1" ht="53.85" customHeight="1" thickBot="1">
      <c r="B5" s="341" t="s">
        <v>800</v>
      </c>
      <c r="C5" s="321" t="s">
        <v>801</v>
      </c>
      <c r="D5" s="321" t="s">
        <v>802</v>
      </c>
      <c r="E5" s="321" t="s">
        <v>18</v>
      </c>
      <c r="F5" s="321" t="s">
        <v>32</v>
      </c>
      <c r="G5" s="321" t="s">
        <v>45</v>
      </c>
      <c r="H5" s="321" t="s">
        <v>58</v>
      </c>
      <c r="I5" s="321" t="s">
        <v>71</v>
      </c>
      <c r="J5" s="321" t="s">
        <v>85</v>
      </c>
      <c r="K5" s="321" t="s">
        <v>99</v>
      </c>
      <c r="L5" s="321" t="s">
        <v>112</v>
      </c>
      <c r="M5" s="321" t="s">
        <v>125</v>
      </c>
      <c r="N5" s="321" t="s">
        <v>139</v>
      </c>
      <c r="O5" s="321" t="s">
        <v>152</v>
      </c>
      <c r="P5" s="321" t="s">
        <v>165</v>
      </c>
      <c r="Q5" s="321" t="s">
        <v>178</v>
      </c>
      <c r="R5" s="321" t="s">
        <v>191</v>
      </c>
      <c r="S5" s="321" t="s">
        <v>205</v>
      </c>
      <c r="T5" s="321" t="s">
        <v>218</v>
      </c>
      <c r="U5" s="321" t="s">
        <v>231</v>
      </c>
      <c r="V5" s="321" t="s">
        <v>244</v>
      </c>
      <c r="W5" s="321" t="s">
        <v>258</v>
      </c>
      <c r="X5" s="321" t="s">
        <v>272</v>
      </c>
      <c r="Y5" s="321" t="s">
        <v>285</v>
      </c>
      <c r="Z5" s="321" t="s">
        <v>298</v>
      </c>
      <c r="AA5" s="321" t="s">
        <v>310</v>
      </c>
      <c r="AB5" s="321" t="s">
        <v>323</v>
      </c>
      <c r="AC5" s="321" t="s">
        <v>336</v>
      </c>
      <c r="AD5" s="321" t="s">
        <v>348</v>
      </c>
      <c r="AE5" s="321" t="s">
        <v>359</v>
      </c>
      <c r="AF5" s="321" t="s">
        <v>370</v>
      </c>
      <c r="AG5" s="321" t="s">
        <v>381</v>
      </c>
      <c r="AH5" s="321" t="s">
        <v>391</v>
      </c>
      <c r="AI5" s="321" t="s">
        <v>398</v>
      </c>
      <c r="AJ5" s="321" t="s">
        <v>405</v>
      </c>
      <c r="AK5" s="321" t="s">
        <v>412</v>
      </c>
      <c r="AL5" s="321" t="s">
        <v>419</v>
      </c>
      <c r="AM5" s="321" t="s">
        <v>426</v>
      </c>
      <c r="AN5" s="321" t="s">
        <v>433</v>
      </c>
      <c r="AO5" s="321" t="s">
        <v>440</v>
      </c>
      <c r="AP5" s="321" t="s">
        <v>447</v>
      </c>
      <c r="AQ5" s="321" t="s">
        <v>454</v>
      </c>
      <c r="AR5" s="321" t="s">
        <v>461</v>
      </c>
      <c r="AS5" s="321" t="s">
        <v>468</v>
      </c>
      <c r="AT5" s="321" t="s">
        <v>475</v>
      </c>
      <c r="AU5" s="321" t="s">
        <v>482</v>
      </c>
      <c r="AV5" s="321" t="s">
        <v>489</v>
      </c>
      <c r="AW5" s="321" t="s">
        <v>496</v>
      </c>
      <c r="AX5" s="321" t="s">
        <v>503</v>
      </c>
      <c r="AY5" s="321" t="s">
        <v>509</v>
      </c>
      <c r="AZ5" s="321" t="s">
        <v>515</v>
      </c>
      <c r="BA5" s="321" t="s">
        <v>521</v>
      </c>
      <c r="BB5" s="321" t="s">
        <v>527</v>
      </c>
      <c r="BC5" s="321" t="s">
        <v>532</v>
      </c>
      <c r="BD5" s="321" t="s">
        <v>537</v>
      </c>
      <c r="BE5" s="321" t="s">
        <v>542</v>
      </c>
      <c r="BF5" s="321" t="s">
        <v>547</v>
      </c>
      <c r="BG5" s="321" t="s">
        <v>552</v>
      </c>
      <c r="BH5" s="321" t="s">
        <v>557</v>
      </c>
      <c r="BI5" s="321" t="s">
        <v>562</v>
      </c>
      <c r="BJ5" s="321" t="s">
        <v>566</v>
      </c>
      <c r="BK5" s="321" t="s">
        <v>569</v>
      </c>
      <c r="BL5" s="321" t="s">
        <v>572</v>
      </c>
      <c r="BM5" s="321" t="s">
        <v>575</v>
      </c>
      <c r="BN5" s="321" t="s">
        <v>578</v>
      </c>
      <c r="BO5" s="321" t="s">
        <v>581</v>
      </c>
      <c r="BP5" s="321" t="s">
        <v>584</v>
      </c>
      <c r="BQ5" s="321" t="s">
        <v>587</v>
      </c>
      <c r="BR5" s="321" t="s">
        <v>590</v>
      </c>
      <c r="BS5" s="321" t="s">
        <v>593</v>
      </c>
      <c r="BT5" s="321" t="s">
        <v>595</v>
      </c>
      <c r="BU5" s="321" t="s">
        <v>597</v>
      </c>
      <c r="BV5" s="321" t="s">
        <v>599</v>
      </c>
      <c r="BW5" s="321" t="s">
        <v>601</v>
      </c>
      <c r="BX5" s="321" t="s">
        <v>603</v>
      </c>
      <c r="BY5" s="321" t="s">
        <v>605</v>
      </c>
      <c r="BZ5" s="321" t="s">
        <v>607</v>
      </c>
      <c r="CA5" s="321" t="s">
        <v>609</v>
      </c>
      <c r="CB5" s="321" t="s">
        <v>611</v>
      </c>
      <c r="CC5" s="321" t="s">
        <v>613</v>
      </c>
      <c r="CD5" s="321" t="s">
        <v>614</v>
      </c>
      <c r="CE5" s="321" t="s">
        <v>615</v>
      </c>
      <c r="CF5" s="321" t="s">
        <v>616</v>
      </c>
      <c r="CG5" s="342" t="s">
        <v>24478</v>
      </c>
      <c r="CH5" s="782"/>
      <c r="CI5" s="343" t="s">
        <v>806</v>
      </c>
      <c r="CK5" s="343" t="s">
        <v>807</v>
      </c>
      <c r="CM5" s="1377"/>
      <c r="CN5" s="1310"/>
      <c r="CO5" s="1377"/>
      <c r="CP5" s="1310"/>
      <c r="CQ5" s="1377"/>
    </row>
    <row r="6" spans="2:95" s="30" customFormat="1" ht="21" customHeight="1" thickBot="1">
      <c r="B6" s="701"/>
      <c r="C6" s="782"/>
      <c r="D6" s="782"/>
      <c r="E6" s="782"/>
      <c r="F6" s="782"/>
      <c r="G6" s="782"/>
      <c r="H6" s="78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c r="AT6" s="782"/>
      <c r="AU6" s="782"/>
      <c r="AV6" s="782"/>
      <c r="AW6" s="782"/>
      <c r="AX6" s="782"/>
      <c r="AY6" s="782"/>
      <c r="AZ6" s="782"/>
      <c r="BA6" s="782"/>
      <c r="BB6" s="782"/>
      <c r="BC6" s="782"/>
      <c r="BD6" s="782"/>
      <c r="BE6" s="782"/>
      <c r="BF6" s="782"/>
      <c r="BG6" s="782"/>
      <c r="BH6" s="782"/>
      <c r="BI6" s="782"/>
      <c r="BJ6" s="782"/>
      <c r="BK6" s="782"/>
      <c r="BL6" s="782"/>
      <c r="BM6" s="782"/>
      <c r="BN6" s="782"/>
      <c r="BO6" s="782"/>
      <c r="BP6" s="782"/>
      <c r="BQ6" s="782"/>
      <c r="BR6" s="782"/>
      <c r="BS6" s="782"/>
      <c r="BT6" s="782"/>
      <c r="BU6" s="782"/>
      <c r="BV6" s="782"/>
      <c r="BW6" s="782"/>
      <c r="BX6" s="782"/>
      <c r="BY6" s="782"/>
      <c r="BZ6" s="782"/>
      <c r="CA6" s="782"/>
      <c r="CB6" s="782"/>
      <c r="CC6" s="782"/>
      <c r="CD6" s="782"/>
      <c r="CE6" s="782"/>
      <c r="CF6" s="782"/>
      <c r="CG6" s="782"/>
      <c r="CH6" s="782"/>
      <c r="CI6" s="6"/>
      <c r="CM6" s="1377"/>
      <c r="CN6" s="1310"/>
      <c r="CO6" s="1377"/>
      <c r="CP6" s="1310"/>
      <c r="CQ6" s="1377"/>
    </row>
    <row r="7" spans="2:95" s="30" customFormat="1" ht="30.75" customHeight="1" thickBot="1">
      <c r="B7" s="233" t="s">
        <v>24479</v>
      </c>
      <c r="C7" s="376"/>
      <c r="D7" s="376"/>
      <c r="E7" s="62"/>
      <c r="F7" s="62"/>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31"/>
      <c r="CI7" s="6"/>
      <c r="CM7" s="1377"/>
      <c r="CN7" s="705"/>
      <c r="CO7" s="1377"/>
      <c r="CP7" s="211"/>
      <c r="CQ7" s="1377"/>
    </row>
    <row r="8" spans="2:95" s="30" customFormat="1" ht="33" customHeight="1">
      <c r="B8" s="1029" t="s">
        <v>24480</v>
      </c>
      <c r="C8" s="1011" t="s">
        <v>24481</v>
      </c>
      <c r="D8" s="1011">
        <v>0</v>
      </c>
      <c r="E8" s="1016" t="s">
        <v>24482</v>
      </c>
      <c r="F8" s="1016" t="s">
        <v>24483</v>
      </c>
      <c r="G8" s="1016" t="s">
        <v>24484</v>
      </c>
      <c r="H8" s="1016" t="s">
        <v>24485</v>
      </c>
      <c r="I8" s="1016" t="s">
        <v>24486</v>
      </c>
      <c r="J8" s="1016" t="s">
        <v>24487</v>
      </c>
      <c r="K8" s="1016" t="s">
        <v>24488</v>
      </c>
      <c r="L8" s="1016" t="s">
        <v>24489</v>
      </c>
      <c r="M8" s="1016" t="s">
        <v>24490</v>
      </c>
      <c r="N8" s="1016" t="s">
        <v>24491</v>
      </c>
      <c r="O8" s="1016" t="s">
        <v>24492</v>
      </c>
      <c r="P8" s="1016" t="s">
        <v>24493</v>
      </c>
      <c r="Q8" s="1016" t="s">
        <v>24494</v>
      </c>
      <c r="R8" s="1016" t="s">
        <v>24495</v>
      </c>
      <c r="S8" s="1016" t="s">
        <v>24496</v>
      </c>
      <c r="T8" s="1016" t="s">
        <v>24497</v>
      </c>
      <c r="U8" s="1016" t="s">
        <v>24498</v>
      </c>
      <c r="V8" s="1016" t="s">
        <v>24499</v>
      </c>
      <c r="W8" s="1016" t="s">
        <v>24500</v>
      </c>
      <c r="X8" s="1016" t="s">
        <v>24501</v>
      </c>
      <c r="Y8" s="1016" t="s">
        <v>24502</v>
      </c>
      <c r="Z8" s="1016" t="s">
        <v>24503</v>
      </c>
      <c r="AA8" s="1016" t="s">
        <v>24504</v>
      </c>
      <c r="AB8" s="1016" t="s">
        <v>24505</v>
      </c>
      <c r="AC8" s="1016" t="s">
        <v>24506</v>
      </c>
      <c r="AD8" s="1016" t="s">
        <v>24507</v>
      </c>
      <c r="AE8" s="1016" t="s">
        <v>24508</v>
      </c>
      <c r="AF8" s="1016" t="s">
        <v>24509</v>
      </c>
      <c r="AG8" s="1016" t="s">
        <v>24510</v>
      </c>
      <c r="AH8" s="1016" t="s">
        <v>24511</v>
      </c>
      <c r="AI8" s="1016" t="s">
        <v>24512</v>
      </c>
      <c r="AJ8" s="1016" t="s">
        <v>24513</v>
      </c>
      <c r="AK8" s="1016" t="s">
        <v>24514</v>
      </c>
      <c r="AL8" s="1016" t="s">
        <v>24515</v>
      </c>
      <c r="AM8" s="1016" t="s">
        <v>24516</v>
      </c>
      <c r="AN8" s="1016" t="s">
        <v>24517</v>
      </c>
      <c r="AO8" s="1016" t="s">
        <v>24518</v>
      </c>
      <c r="AP8" s="1016" t="s">
        <v>24519</v>
      </c>
      <c r="AQ8" s="1016" t="s">
        <v>24520</v>
      </c>
      <c r="AR8" s="1016" t="s">
        <v>24521</v>
      </c>
      <c r="AS8" s="1016" t="s">
        <v>24522</v>
      </c>
      <c r="AT8" s="1016" t="s">
        <v>24523</v>
      </c>
      <c r="AU8" s="1016" t="s">
        <v>24524</v>
      </c>
      <c r="AV8" s="1016" t="s">
        <v>24525</v>
      </c>
      <c r="AW8" s="1016" t="s">
        <v>24526</v>
      </c>
      <c r="AX8" s="1016" t="s">
        <v>24527</v>
      </c>
      <c r="AY8" s="1016" t="s">
        <v>24528</v>
      </c>
      <c r="AZ8" s="1016" t="s">
        <v>24529</v>
      </c>
      <c r="BA8" s="1016" t="s">
        <v>24530</v>
      </c>
      <c r="BB8" s="1016" t="s">
        <v>24531</v>
      </c>
      <c r="BC8" s="1016" t="s">
        <v>24532</v>
      </c>
      <c r="BD8" s="1016" t="s">
        <v>24533</v>
      </c>
      <c r="BE8" s="1016" t="s">
        <v>24534</v>
      </c>
      <c r="BF8" s="1016" t="s">
        <v>24535</v>
      </c>
      <c r="BG8" s="1016" t="s">
        <v>24536</v>
      </c>
      <c r="BH8" s="1016"/>
      <c r="BI8" s="1016"/>
      <c r="BJ8" s="1016"/>
      <c r="BK8" s="1016"/>
      <c r="BL8" s="1016"/>
      <c r="BM8" s="1016"/>
      <c r="BN8" s="1016"/>
      <c r="BO8" s="1016"/>
      <c r="BP8" s="1016"/>
      <c r="BQ8" s="1016"/>
      <c r="BR8" s="1016"/>
      <c r="BS8" s="1016"/>
      <c r="BT8" s="1016"/>
      <c r="BU8" s="1016"/>
      <c r="BV8" s="1016"/>
      <c r="BW8" s="1016"/>
      <c r="BX8" s="1016"/>
      <c r="BY8" s="1016"/>
      <c r="BZ8" s="1016"/>
      <c r="CA8" s="1016"/>
      <c r="CB8" s="1016"/>
      <c r="CC8" s="1016"/>
      <c r="CD8" s="1016"/>
      <c r="CE8" s="1016"/>
      <c r="CF8" s="1016"/>
      <c r="CG8" s="1177"/>
      <c r="CH8" s="6"/>
      <c r="CI8" s="2256" t="s">
        <v>24537</v>
      </c>
      <c r="CK8" s="2259"/>
      <c r="CM8" s="1377"/>
      <c r="CN8" s="705"/>
      <c r="CO8" s="1377"/>
      <c r="CP8" s="211" t="s">
        <v>24538</v>
      </c>
      <c r="CQ8" s="1377"/>
    </row>
    <row r="9" spans="2:95" s="30" customFormat="1" ht="33" customHeight="1">
      <c r="B9" s="1034" t="s">
        <v>24539</v>
      </c>
      <c r="C9" s="1144" t="s">
        <v>24481</v>
      </c>
      <c r="D9" s="1144">
        <v>0</v>
      </c>
      <c r="E9" s="1180"/>
      <c r="F9" s="1180"/>
      <c r="G9" s="1180"/>
      <c r="H9" s="1180"/>
      <c r="I9" s="1180"/>
      <c r="J9" s="1180"/>
      <c r="K9" s="1180"/>
      <c r="L9" s="1180"/>
      <c r="M9" s="1180"/>
      <c r="N9" s="1180"/>
      <c r="O9" s="1180"/>
      <c r="P9" s="1180"/>
      <c r="Q9" s="1180"/>
      <c r="R9" s="1180"/>
      <c r="S9" s="1180"/>
      <c r="T9" s="1180"/>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78"/>
      <c r="CH9" s="6"/>
      <c r="CI9" s="2257"/>
      <c r="CK9" s="2260"/>
      <c r="CM9" s="1377"/>
      <c r="CN9" s="705"/>
      <c r="CO9" s="1377"/>
      <c r="CP9" s="211" t="s">
        <v>24540</v>
      </c>
      <c r="CQ9" s="1377"/>
    </row>
    <row r="10" spans="2:95" s="30" customFormat="1" ht="33" customHeight="1" thickBot="1">
      <c r="B10" s="1034" t="s">
        <v>24541</v>
      </c>
      <c r="C10" s="1144" t="s">
        <v>24481</v>
      </c>
      <c r="D10" s="1144">
        <v>0</v>
      </c>
      <c r="E10" s="1176" t="str">
        <f>IFERROR(IF(IF(E8="Other (Specify Below)",E9,E8)=0,"",IF(E8="Other (Specify Below)",E9,E8)),"")</f>
        <v>Abingdon</v>
      </c>
      <c r="F10" s="1176" t="str">
        <f t="shared" ref="F10:BQ10" si="0">IFERROR(IF(IF(F8="Other",F9,F8)=0,"",IF(F8="Other",F9,F8)),"")</f>
        <v>Aldershot</v>
      </c>
      <c r="G10" s="1176" t="str">
        <f t="shared" si="0"/>
        <v>Alton</v>
      </c>
      <c r="H10" s="1176" t="str">
        <f t="shared" si="0"/>
        <v>Ascot</v>
      </c>
      <c r="I10" s="1176" t="str">
        <f t="shared" si="0"/>
        <v>Aylesbury</v>
      </c>
      <c r="J10" s="1176" t="str">
        <f t="shared" si="0"/>
        <v>Banbury</v>
      </c>
      <c r="K10" s="1176" t="str">
        <f t="shared" si="0"/>
        <v>Basingstoke</v>
      </c>
      <c r="L10" s="1176" t="str">
        <f t="shared" si="0"/>
        <v>Beckton</v>
      </c>
      <c r="M10" s="1176" t="str">
        <f t="shared" si="0"/>
        <v>Beddington</v>
      </c>
      <c r="N10" s="1176" t="str">
        <f t="shared" si="0"/>
        <v>Berkhamsted</v>
      </c>
      <c r="O10" s="1176" t="str">
        <f t="shared" si="0"/>
        <v>Bicester</v>
      </c>
      <c r="P10" s="1176" t="str">
        <f t="shared" si="0"/>
        <v>Bishops Stortford</v>
      </c>
      <c r="Q10" s="1176" t="str">
        <f t="shared" si="0"/>
        <v>Blackbirds</v>
      </c>
      <c r="R10" s="1176" t="str">
        <f t="shared" si="0"/>
        <v>Bordon</v>
      </c>
      <c r="S10" s="1176" t="str">
        <f t="shared" si="0"/>
        <v>Bracknell</v>
      </c>
      <c r="T10" s="1176" t="str">
        <f t="shared" si="0"/>
        <v>Camberley</v>
      </c>
      <c r="U10" s="1176" t="str">
        <f t="shared" si="0"/>
        <v>Chertsey</v>
      </c>
      <c r="V10" s="1176" t="str">
        <f t="shared" si="0"/>
        <v>Chesham</v>
      </c>
      <c r="W10" s="1176" t="str">
        <f t="shared" si="0"/>
        <v>Cirencester</v>
      </c>
      <c r="X10" s="1176" t="str">
        <f t="shared" si="0"/>
        <v>Crawley</v>
      </c>
      <c r="Y10" s="1176" t="str">
        <f t="shared" si="0"/>
        <v>Crossness</v>
      </c>
      <c r="Z10" s="1176" t="str">
        <f t="shared" si="0"/>
        <v>Deephams</v>
      </c>
      <c r="AA10" s="1176" t="str">
        <f t="shared" si="0"/>
        <v>Didcot</v>
      </c>
      <c r="AB10" s="1176" t="str">
        <f t="shared" si="0"/>
        <v>Dorking</v>
      </c>
      <c r="AC10" s="1176" t="str">
        <f t="shared" si="0"/>
        <v>Reigate (Earlswood)</v>
      </c>
      <c r="AD10" s="1176" t="str">
        <f t="shared" si="0"/>
        <v>Luton (East Hyde)</v>
      </c>
      <c r="AE10" s="1176" t="str">
        <f t="shared" si="0"/>
        <v>Esher</v>
      </c>
      <c r="AF10" s="1176" t="str">
        <f t="shared" si="0"/>
        <v>Farnham</v>
      </c>
      <c r="AG10" s="1176" t="str">
        <f t="shared" si="0"/>
        <v>Fleet</v>
      </c>
      <c r="AH10" s="1176" t="str">
        <f t="shared" si="0"/>
        <v>Godalming</v>
      </c>
      <c r="AI10" s="1176" t="str">
        <f t="shared" si="0"/>
        <v>Guildford</v>
      </c>
      <c r="AJ10" s="1176" t="str">
        <f t="shared" si="0"/>
        <v>Harpenden</v>
      </c>
      <c r="AK10" s="1176" t="str">
        <f t="shared" si="0"/>
        <v>Hogsmill</v>
      </c>
      <c r="AL10" s="1176" t="str">
        <f t="shared" si="0"/>
        <v>Horley (Surrey)</v>
      </c>
      <c r="AM10" s="1176" t="str">
        <f t="shared" si="0"/>
        <v>Leatherhead</v>
      </c>
      <c r="AN10" s="1176" t="str">
        <f t="shared" si="0"/>
        <v>Little Marlow</v>
      </c>
      <c r="AO10" s="1176" t="str">
        <f t="shared" si="0"/>
        <v>Long Reach</v>
      </c>
      <c r="AP10" s="1176" t="str">
        <f t="shared" si="0"/>
        <v>Maidenhead</v>
      </c>
      <c r="AQ10" s="1176" t="str">
        <f t="shared" si="0"/>
        <v>Maple Lodge</v>
      </c>
      <c r="AR10" s="1176" t="str">
        <f t="shared" si="0"/>
        <v>Mogden</v>
      </c>
      <c r="AS10" s="1176" t="str">
        <f t="shared" si="0"/>
        <v>Brentwood</v>
      </c>
      <c r="AT10" s="1176" t="str">
        <f t="shared" si="0"/>
        <v>Newbury</v>
      </c>
      <c r="AU10" s="1176" t="str">
        <f t="shared" si="0"/>
        <v>Oxford</v>
      </c>
      <c r="AV10" s="1176" t="str">
        <f t="shared" si="0"/>
        <v>Reading</v>
      </c>
      <c r="AW10" s="1176" t="str">
        <f t="shared" si="0"/>
        <v>Riverside</v>
      </c>
      <c r="AX10" s="1176" t="str">
        <f t="shared" si="0"/>
        <v>Rye Meads</v>
      </c>
      <c r="AY10" s="1176" t="str">
        <f t="shared" si="0"/>
        <v>Sandhurst</v>
      </c>
      <c r="AZ10" s="1176" t="str">
        <f t="shared" si="0"/>
        <v>Slough</v>
      </c>
      <c r="BA10" s="1176" t="str">
        <f t="shared" si="0"/>
        <v>Swindon (Rodbourne)</v>
      </c>
      <c r="BB10" s="1176" t="str">
        <f t="shared" si="0"/>
        <v>Wantage</v>
      </c>
      <c r="BC10" s="1176" t="str">
        <f t="shared" si="0"/>
        <v>Wargrave</v>
      </c>
      <c r="BD10" s="1176" t="str">
        <f t="shared" si="0"/>
        <v>Windsor</v>
      </c>
      <c r="BE10" s="1176" t="str">
        <f t="shared" si="0"/>
        <v>Wisley</v>
      </c>
      <c r="BF10" s="1176" t="str">
        <f t="shared" si="0"/>
        <v>Witney</v>
      </c>
      <c r="BG10" s="1176" t="str">
        <f t="shared" si="0"/>
        <v>Woking</v>
      </c>
      <c r="BH10" s="1176" t="str">
        <f t="shared" si="0"/>
        <v/>
      </c>
      <c r="BI10" s="1176" t="str">
        <f t="shared" si="0"/>
        <v/>
      </c>
      <c r="BJ10" s="1176" t="str">
        <f t="shared" si="0"/>
        <v/>
      </c>
      <c r="BK10" s="1176" t="str">
        <f t="shared" si="0"/>
        <v/>
      </c>
      <c r="BL10" s="1176" t="str">
        <f t="shared" si="0"/>
        <v/>
      </c>
      <c r="BM10" s="1176" t="str">
        <f t="shared" si="0"/>
        <v/>
      </c>
      <c r="BN10" s="1176" t="str">
        <f t="shared" si="0"/>
        <v/>
      </c>
      <c r="BO10" s="1176" t="str">
        <f t="shared" si="0"/>
        <v/>
      </c>
      <c r="BP10" s="1176" t="str">
        <f t="shared" si="0"/>
        <v/>
      </c>
      <c r="BQ10" s="1176" t="str">
        <f t="shared" si="0"/>
        <v/>
      </c>
      <c r="BR10" s="1176" t="str">
        <f t="shared" ref="BR10:CF10" si="1">IFERROR(IF(IF(BR8="Other",BR9,BR8)=0,"",IF(BR8="Other",BR9,BR8)),"")</f>
        <v/>
      </c>
      <c r="BS10" s="1176" t="str">
        <f t="shared" si="1"/>
        <v/>
      </c>
      <c r="BT10" s="1176" t="str">
        <f t="shared" si="1"/>
        <v/>
      </c>
      <c r="BU10" s="1176" t="str">
        <f t="shared" si="1"/>
        <v/>
      </c>
      <c r="BV10" s="1176" t="str">
        <f t="shared" si="1"/>
        <v/>
      </c>
      <c r="BW10" s="1176" t="str">
        <f t="shared" si="1"/>
        <v/>
      </c>
      <c r="BX10" s="1176" t="str">
        <f t="shared" si="1"/>
        <v/>
      </c>
      <c r="BY10" s="1176" t="str">
        <f t="shared" si="1"/>
        <v/>
      </c>
      <c r="BZ10" s="1176" t="str">
        <f t="shared" si="1"/>
        <v/>
      </c>
      <c r="CA10" s="1176" t="str">
        <f t="shared" si="1"/>
        <v/>
      </c>
      <c r="CB10" s="1176" t="str">
        <f t="shared" si="1"/>
        <v/>
      </c>
      <c r="CC10" s="1176" t="str">
        <f t="shared" si="1"/>
        <v/>
      </c>
      <c r="CD10" s="1176" t="str">
        <f t="shared" si="1"/>
        <v/>
      </c>
      <c r="CE10" s="1176" t="str">
        <f t="shared" si="1"/>
        <v/>
      </c>
      <c r="CF10" s="1176" t="str">
        <f t="shared" si="1"/>
        <v/>
      </c>
      <c r="CG10" s="1179" t="str">
        <f>IFERROR(IF(IF(CG8="Other",CG9,CG8)=0,"",IF(CG8="Other",CG9,CG8)),"")</f>
        <v/>
      </c>
      <c r="CH10" s="6"/>
      <c r="CI10" s="2258"/>
      <c r="CK10" s="2261"/>
      <c r="CM10" s="1377"/>
      <c r="CN10" s="705"/>
      <c r="CO10" s="1377"/>
      <c r="CP10" s="211" t="s">
        <v>24542</v>
      </c>
      <c r="CQ10" s="1377"/>
    </row>
    <row r="11" spans="2:95" s="30" customFormat="1" ht="33" customHeight="1" thickBot="1">
      <c r="B11" s="1034" t="s">
        <v>24543</v>
      </c>
      <c r="C11" s="1144" t="s">
        <v>24481</v>
      </c>
      <c r="D11" s="1144">
        <v>0</v>
      </c>
      <c r="E11" s="1016" t="s">
        <v>24544</v>
      </c>
      <c r="F11" s="1016" t="s">
        <v>24545</v>
      </c>
      <c r="G11" s="1016" t="s">
        <v>24545</v>
      </c>
      <c r="H11" s="1016" t="s">
        <v>24545</v>
      </c>
      <c r="I11" s="1016" t="s">
        <v>24545</v>
      </c>
      <c r="J11" s="1016" t="s">
        <v>24545</v>
      </c>
      <c r="K11" s="1016" t="s">
        <v>24545</v>
      </c>
      <c r="L11" s="1016" t="s">
        <v>24546</v>
      </c>
      <c r="M11" s="1016" t="s">
        <v>24545</v>
      </c>
      <c r="N11" s="1016" t="s">
        <v>24544</v>
      </c>
      <c r="O11" s="1016" t="s">
        <v>24545</v>
      </c>
      <c r="P11" s="1016" t="s">
        <v>24545</v>
      </c>
      <c r="Q11" s="1016" t="s">
        <v>24545</v>
      </c>
      <c r="R11" s="1016" t="s">
        <v>24545</v>
      </c>
      <c r="S11" s="1016" t="s">
        <v>24544</v>
      </c>
      <c r="T11" s="1016" t="s">
        <v>24545</v>
      </c>
      <c r="U11" s="1016" t="s">
        <v>24544</v>
      </c>
      <c r="V11" s="1016" t="s">
        <v>24545</v>
      </c>
      <c r="W11" s="1016" t="s">
        <v>24545</v>
      </c>
      <c r="X11" s="1016" t="s">
        <v>24545</v>
      </c>
      <c r="Y11" s="1016" t="s">
        <v>24546</v>
      </c>
      <c r="Z11" s="1016" t="s">
        <v>24545</v>
      </c>
      <c r="AA11" s="1016" t="s">
        <v>24544</v>
      </c>
      <c r="AB11" s="1016" t="s">
        <v>24545</v>
      </c>
      <c r="AC11" s="1016" t="s">
        <v>24544</v>
      </c>
      <c r="AD11" s="1016" t="s">
        <v>24545</v>
      </c>
      <c r="AE11" s="1016" t="s">
        <v>24545</v>
      </c>
      <c r="AF11" s="1016" t="s">
        <v>24545</v>
      </c>
      <c r="AG11" s="1016" t="s">
        <v>24545</v>
      </c>
      <c r="AH11" s="1016" t="s">
        <v>24544</v>
      </c>
      <c r="AI11" s="1016" t="s">
        <v>24544</v>
      </c>
      <c r="AJ11" s="1016" t="s">
        <v>24544</v>
      </c>
      <c r="AK11" s="1016" t="s">
        <v>24545</v>
      </c>
      <c r="AL11" s="1016" t="s">
        <v>24545</v>
      </c>
      <c r="AM11" s="1016" t="s">
        <v>24545</v>
      </c>
      <c r="AN11" s="1016" t="s">
        <v>24545</v>
      </c>
      <c r="AO11" s="1016" t="s">
        <v>24546</v>
      </c>
      <c r="AP11" s="1016" t="s">
        <v>24545</v>
      </c>
      <c r="AQ11" s="1016" t="s">
        <v>24547</v>
      </c>
      <c r="AR11" s="1016" t="s">
        <v>24546</v>
      </c>
      <c r="AS11" s="1016" t="s">
        <v>24547</v>
      </c>
      <c r="AT11" s="1016" t="s">
        <v>24545</v>
      </c>
      <c r="AU11" s="1016" t="s">
        <v>24545</v>
      </c>
      <c r="AV11" s="1016" t="s">
        <v>24545</v>
      </c>
      <c r="AW11" s="1016" t="s">
        <v>24546</v>
      </c>
      <c r="AX11" s="1016" t="s">
        <v>24548</v>
      </c>
      <c r="AY11" s="1016" t="s">
        <v>24548</v>
      </c>
      <c r="AZ11" s="1016" t="s">
        <v>24545</v>
      </c>
      <c r="BA11" s="1016" t="s">
        <v>24545</v>
      </c>
      <c r="BB11" s="1016" t="s">
        <v>24547</v>
      </c>
      <c r="BC11" s="1016" t="s">
        <v>24545</v>
      </c>
      <c r="BD11" s="1016" t="s">
        <v>24544</v>
      </c>
      <c r="BE11" s="1016" t="s">
        <v>24544</v>
      </c>
      <c r="BF11" s="1016" t="s">
        <v>24545</v>
      </c>
      <c r="BG11" s="1016" t="s">
        <v>24544</v>
      </c>
      <c r="BH11" s="1174"/>
      <c r="BI11" s="1174"/>
      <c r="BJ11" s="1174"/>
      <c r="BK11" s="1174"/>
      <c r="BL11" s="1174"/>
      <c r="BM11" s="1174"/>
      <c r="BN11" s="1174"/>
      <c r="BO11" s="1174"/>
      <c r="BP11" s="1174"/>
      <c r="BQ11" s="1174"/>
      <c r="BR11" s="1174"/>
      <c r="BS11" s="1174"/>
      <c r="BT11" s="1174"/>
      <c r="BU11" s="1174"/>
      <c r="BV11" s="1174"/>
      <c r="BW11" s="1174"/>
      <c r="BX11" s="1174"/>
      <c r="BY11" s="1174"/>
      <c r="BZ11" s="1174"/>
      <c r="CA11" s="1174"/>
      <c r="CB11" s="1174"/>
      <c r="CC11" s="1174"/>
      <c r="CD11" s="1174"/>
      <c r="CE11" s="1174"/>
      <c r="CF11" s="1174"/>
      <c r="CG11" s="1179" t="str">
        <f>IFERROR(IF(IF(CG9="Other",CG10,CG9)=0,"",IF(CG9="Other",CG10,CG9)),"")</f>
        <v/>
      </c>
      <c r="CH11" s="6"/>
      <c r="CI11" s="775" t="s">
        <v>24549</v>
      </c>
      <c r="CK11" s="667"/>
      <c r="CM11" s="1377"/>
      <c r="CN11" s="705"/>
      <c r="CO11" s="1377"/>
      <c r="CP11" s="211" t="s">
        <v>24550</v>
      </c>
      <c r="CQ11" s="1377"/>
    </row>
    <row r="12" spans="2:95" s="30" customFormat="1" ht="33" customHeight="1" thickBot="1">
      <c r="B12" s="1034" t="s">
        <v>24551</v>
      </c>
      <c r="C12" s="1144" t="s">
        <v>2552</v>
      </c>
      <c r="D12" s="1144">
        <v>2</v>
      </c>
      <c r="E12" s="1930">
        <v>44.19</v>
      </c>
      <c r="F12" s="1930">
        <v>41.4</v>
      </c>
      <c r="G12" s="1930">
        <v>26.64</v>
      </c>
      <c r="H12" s="1930">
        <v>34.76</v>
      </c>
      <c r="I12" s="1930">
        <v>129.85</v>
      </c>
      <c r="J12" s="1930">
        <v>84.82</v>
      </c>
      <c r="K12" s="1930">
        <v>140.81</v>
      </c>
      <c r="L12" s="1930">
        <v>2822.67</v>
      </c>
      <c r="M12" s="1930">
        <v>468.2</v>
      </c>
      <c r="N12" s="1930">
        <v>27</v>
      </c>
      <c r="O12" s="1930">
        <v>55.27</v>
      </c>
      <c r="P12" s="1930">
        <v>72.37</v>
      </c>
      <c r="Q12" s="1930">
        <v>100.21</v>
      </c>
      <c r="R12" s="1930">
        <v>39.03</v>
      </c>
      <c r="S12" s="1930">
        <v>86.22</v>
      </c>
      <c r="T12" s="1930">
        <v>155.68</v>
      </c>
      <c r="U12" s="1930">
        <v>105.04</v>
      </c>
      <c r="V12" s="1930">
        <v>39.01</v>
      </c>
      <c r="W12" s="1930">
        <v>33.39</v>
      </c>
      <c r="X12" s="1930">
        <v>166.19</v>
      </c>
      <c r="Y12" s="1930">
        <v>2117.31</v>
      </c>
      <c r="Z12" s="1930">
        <v>1061.43</v>
      </c>
      <c r="AA12" s="1930">
        <v>49.39</v>
      </c>
      <c r="AB12" s="1930">
        <v>30.98</v>
      </c>
      <c r="AC12" s="1930">
        <v>73.400000000000006</v>
      </c>
      <c r="AD12" s="1930">
        <v>183.8</v>
      </c>
      <c r="AE12" s="1930">
        <v>117.68</v>
      </c>
      <c r="AF12" s="1930">
        <v>48.32</v>
      </c>
      <c r="AG12" s="1930">
        <v>51.52</v>
      </c>
      <c r="AH12" s="1930">
        <v>33.39</v>
      </c>
      <c r="AI12" s="1930">
        <v>106.25</v>
      </c>
      <c r="AJ12" s="1930">
        <v>40.17</v>
      </c>
      <c r="AK12" s="1930">
        <v>434.49</v>
      </c>
      <c r="AL12" s="1930">
        <v>41.43</v>
      </c>
      <c r="AM12" s="1930">
        <v>52.79</v>
      </c>
      <c r="AN12" s="1930">
        <v>197.09</v>
      </c>
      <c r="AO12" s="1930">
        <v>899.85</v>
      </c>
      <c r="AP12" s="1930">
        <v>88.9</v>
      </c>
      <c r="AQ12" s="1930">
        <v>589.72</v>
      </c>
      <c r="AR12" s="1930">
        <v>1816.18</v>
      </c>
      <c r="AS12" s="1930">
        <v>38.58</v>
      </c>
      <c r="AT12" s="1930">
        <v>92.56</v>
      </c>
      <c r="AU12" s="1930">
        <v>247.35</v>
      </c>
      <c r="AV12" s="1930">
        <v>220.58</v>
      </c>
      <c r="AW12" s="1930">
        <v>423.84</v>
      </c>
      <c r="AX12" s="1930">
        <v>390.91</v>
      </c>
      <c r="AY12" s="1930">
        <v>35.729999999999997</v>
      </c>
      <c r="AZ12" s="1930">
        <v>236.05</v>
      </c>
      <c r="BA12" s="1930">
        <v>235.16</v>
      </c>
      <c r="BB12" s="1930">
        <v>31.5</v>
      </c>
      <c r="BC12" s="1930">
        <v>130.43</v>
      </c>
      <c r="BD12" s="1930">
        <v>37.49</v>
      </c>
      <c r="BE12" s="1930">
        <v>24.83</v>
      </c>
      <c r="BF12" s="1930">
        <v>50.15</v>
      </c>
      <c r="BG12" s="1930">
        <v>82.27</v>
      </c>
      <c r="BH12" s="1174"/>
      <c r="BI12" s="1174"/>
      <c r="BJ12" s="1174"/>
      <c r="BK12" s="1174"/>
      <c r="BL12" s="1174"/>
      <c r="BM12" s="1174"/>
      <c r="BN12" s="1174"/>
      <c r="BO12" s="1174"/>
      <c r="BP12" s="1174"/>
      <c r="BQ12" s="1174"/>
      <c r="BR12" s="1174"/>
      <c r="BS12" s="1174"/>
      <c r="BT12" s="1174"/>
      <c r="BU12" s="1174"/>
      <c r="BV12" s="1174"/>
      <c r="BW12" s="1174"/>
      <c r="BX12" s="1174"/>
      <c r="BY12" s="1174"/>
      <c r="BZ12" s="1174"/>
      <c r="CA12" s="1174"/>
      <c r="CB12" s="1174"/>
      <c r="CC12" s="1174"/>
      <c r="CD12" s="1174"/>
      <c r="CE12" s="1174"/>
      <c r="CF12" s="1174"/>
      <c r="CG12" s="1175">
        <f t="shared" ref="CG12:CG17" si="2">IFERROR(SUM(E12:CF12),0)</f>
        <v>14984.27</v>
      </c>
      <c r="CH12" s="6"/>
      <c r="CI12" s="775" t="s">
        <v>24552</v>
      </c>
      <c r="CK12" s="667"/>
      <c r="CM12" s="1377"/>
      <c r="CN12" s="705"/>
      <c r="CO12" s="1377"/>
      <c r="CP12" s="211" t="s">
        <v>24553</v>
      </c>
      <c r="CQ12" s="1377"/>
    </row>
    <row r="13" spans="2:95" s="30" customFormat="1" ht="33" customHeight="1" thickBot="1">
      <c r="B13" s="1034" t="s">
        <v>24554</v>
      </c>
      <c r="C13" s="1144" t="s">
        <v>24555</v>
      </c>
      <c r="D13" s="1144">
        <v>0</v>
      </c>
      <c r="E13" s="1016">
        <v>25</v>
      </c>
      <c r="F13" s="1016">
        <v>20</v>
      </c>
      <c r="G13" s="1016">
        <v>25</v>
      </c>
      <c r="H13" s="1016">
        <v>30</v>
      </c>
      <c r="I13" s="1016">
        <v>15</v>
      </c>
      <c r="J13" s="1016">
        <v>15</v>
      </c>
      <c r="K13" s="1016">
        <v>10</v>
      </c>
      <c r="L13" s="1016">
        <v>45</v>
      </c>
      <c r="M13" s="1016">
        <v>15</v>
      </c>
      <c r="N13" s="1016">
        <v>25</v>
      </c>
      <c r="O13" s="1016">
        <v>25</v>
      </c>
      <c r="P13" s="1016">
        <v>22</v>
      </c>
      <c r="Q13" s="1016">
        <v>10</v>
      </c>
      <c r="R13" s="1016">
        <v>25</v>
      </c>
      <c r="S13" s="1016">
        <v>30</v>
      </c>
      <c r="T13" s="1016">
        <v>20</v>
      </c>
      <c r="U13" s="1016">
        <v>30</v>
      </c>
      <c r="V13" s="1016">
        <v>20</v>
      </c>
      <c r="W13" s="1016">
        <v>25</v>
      </c>
      <c r="X13" s="1016">
        <v>10</v>
      </c>
      <c r="Y13" s="1016">
        <v>45</v>
      </c>
      <c r="Z13" s="1016">
        <v>10</v>
      </c>
      <c r="AA13" s="1016">
        <v>20</v>
      </c>
      <c r="AB13" s="1016">
        <v>40</v>
      </c>
      <c r="AC13" s="1016">
        <v>30</v>
      </c>
      <c r="AD13" s="1016">
        <v>15</v>
      </c>
      <c r="AE13" s="1016">
        <v>25</v>
      </c>
      <c r="AF13" s="1016">
        <v>20</v>
      </c>
      <c r="AG13" s="1016">
        <v>25</v>
      </c>
      <c r="AH13" s="1016">
        <v>25</v>
      </c>
      <c r="AI13" s="1016">
        <v>45</v>
      </c>
      <c r="AJ13" s="1016">
        <v>20</v>
      </c>
      <c r="AK13" s="1016">
        <v>25</v>
      </c>
      <c r="AL13" s="1016">
        <v>30</v>
      </c>
      <c r="AM13" s="1016">
        <v>25</v>
      </c>
      <c r="AN13" s="1016">
        <v>15</v>
      </c>
      <c r="AO13" s="1016">
        <v>50</v>
      </c>
      <c r="AP13" s="1016">
        <v>15</v>
      </c>
      <c r="AQ13" s="1016">
        <v>15</v>
      </c>
      <c r="AR13" s="1016">
        <v>45</v>
      </c>
      <c r="AS13" s="1016">
        <v>20</v>
      </c>
      <c r="AT13" s="1016">
        <v>30</v>
      </c>
      <c r="AU13" s="1016">
        <v>45</v>
      </c>
      <c r="AV13" s="1016">
        <v>30</v>
      </c>
      <c r="AW13" s="1016">
        <v>45</v>
      </c>
      <c r="AX13" s="1016">
        <v>15</v>
      </c>
      <c r="AY13" s="1016">
        <v>20</v>
      </c>
      <c r="AZ13" s="1016">
        <v>15</v>
      </c>
      <c r="BA13" s="1016">
        <v>17</v>
      </c>
      <c r="BB13" s="1016">
        <v>40</v>
      </c>
      <c r="BC13" s="1016">
        <v>45</v>
      </c>
      <c r="BD13" s="1016">
        <v>30</v>
      </c>
      <c r="BE13" s="1016">
        <v>45</v>
      </c>
      <c r="BF13" s="1016">
        <v>15</v>
      </c>
      <c r="BG13" s="1016">
        <v>45</v>
      </c>
      <c r="BH13" s="1174"/>
      <c r="BI13" s="1174"/>
      <c r="BJ13" s="1174"/>
      <c r="BK13" s="1174"/>
      <c r="BL13" s="1174"/>
      <c r="BM13" s="1174"/>
      <c r="BN13" s="1174"/>
      <c r="BO13" s="1174"/>
      <c r="BP13" s="1174"/>
      <c r="BQ13" s="1174"/>
      <c r="BR13" s="1174"/>
      <c r="BS13" s="1174"/>
      <c r="BT13" s="1174"/>
      <c r="BU13" s="1174"/>
      <c r="BV13" s="1174"/>
      <c r="BW13" s="1174"/>
      <c r="BX13" s="1174"/>
      <c r="BY13" s="1174"/>
      <c r="BZ13" s="1174"/>
      <c r="CA13" s="1174"/>
      <c r="CB13" s="1174"/>
      <c r="CC13" s="1174"/>
      <c r="CD13" s="1174"/>
      <c r="CE13" s="1174"/>
      <c r="CF13" s="1174"/>
      <c r="CG13" s="1931">
        <f t="shared" si="2"/>
        <v>1439</v>
      </c>
      <c r="CH13" s="6"/>
      <c r="CI13" s="775" t="s">
        <v>24556</v>
      </c>
      <c r="CK13" s="667"/>
      <c r="CM13" s="1377"/>
      <c r="CN13" s="705"/>
      <c r="CO13" s="1377"/>
      <c r="CP13" s="211" t="s">
        <v>24557</v>
      </c>
      <c r="CQ13" s="1377"/>
    </row>
    <row r="14" spans="2:95" s="30" customFormat="1" ht="33" customHeight="1" thickBot="1">
      <c r="B14" s="1034" t="s">
        <v>24558</v>
      </c>
      <c r="C14" s="1144" t="s">
        <v>24555</v>
      </c>
      <c r="D14" s="1144">
        <v>0</v>
      </c>
      <c r="E14" s="1016">
        <v>10</v>
      </c>
      <c r="F14" s="1016">
        <v>9</v>
      </c>
      <c r="G14" s="1016">
        <v>11</v>
      </c>
      <c r="H14" s="1016">
        <v>10</v>
      </c>
      <c r="I14" s="1016">
        <v>10</v>
      </c>
      <c r="J14" s="1016">
        <v>11</v>
      </c>
      <c r="K14" s="1016">
        <v>10</v>
      </c>
      <c r="L14" s="1016">
        <v>18</v>
      </c>
      <c r="M14" s="1016">
        <v>10</v>
      </c>
      <c r="N14" s="1016">
        <v>10</v>
      </c>
      <c r="O14" s="1016">
        <v>10</v>
      </c>
      <c r="P14" s="1016">
        <v>9</v>
      </c>
      <c r="Q14" s="1016">
        <v>7</v>
      </c>
      <c r="R14" s="1016">
        <v>10</v>
      </c>
      <c r="S14" s="1016">
        <v>18</v>
      </c>
      <c r="T14" s="1016">
        <v>10</v>
      </c>
      <c r="U14" s="1016">
        <v>12</v>
      </c>
      <c r="V14" s="1016">
        <v>7</v>
      </c>
      <c r="W14" s="1016">
        <v>8</v>
      </c>
      <c r="X14" s="1016">
        <v>7</v>
      </c>
      <c r="Y14" s="1016">
        <v>18</v>
      </c>
      <c r="Z14" s="1016">
        <v>5</v>
      </c>
      <c r="AA14" s="1016">
        <v>10</v>
      </c>
      <c r="AB14" s="1016">
        <v>40</v>
      </c>
      <c r="AC14" s="1016">
        <v>17</v>
      </c>
      <c r="AD14" s="1016">
        <v>8</v>
      </c>
      <c r="AE14" s="1016">
        <v>12</v>
      </c>
      <c r="AF14" s="1016">
        <v>10</v>
      </c>
      <c r="AG14" s="1016">
        <v>12</v>
      </c>
      <c r="AH14" s="1016">
        <v>10</v>
      </c>
      <c r="AI14" s="1016">
        <v>20</v>
      </c>
      <c r="AJ14" s="1016">
        <v>13</v>
      </c>
      <c r="AK14" s="1016">
        <v>9</v>
      </c>
      <c r="AL14" s="1016">
        <v>15</v>
      </c>
      <c r="AM14" s="1016">
        <v>10</v>
      </c>
      <c r="AN14" s="1016">
        <v>9</v>
      </c>
      <c r="AO14" s="1016">
        <v>22</v>
      </c>
      <c r="AP14" s="1016">
        <v>12</v>
      </c>
      <c r="AQ14" s="1016">
        <v>15</v>
      </c>
      <c r="AR14" s="1016">
        <v>18</v>
      </c>
      <c r="AS14" s="1016">
        <v>8</v>
      </c>
      <c r="AT14" s="1016">
        <v>10</v>
      </c>
      <c r="AU14" s="1016">
        <v>10</v>
      </c>
      <c r="AV14" s="1016">
        <v>5</v>
      </c>
      <c r="AW14" s="1016">
        <v>18</v>
      </c>
      <c r="AX14" s="1016">
        <v>6</v>
      </c>
      <c r="AY14" s="1016">
        <v>9</v>
      </c>
      <c r="AZ14" s="1016">
        <v>10</v>
      </c>
      <c r="BA14" s="1016">
        <v>11</v>
      </c>
      <c r="BB14" s="1016">
        <v>30</v>
      </c>
      <c r="BC14" s="1016">
        <v>18</v>
      </c>
      <c r="BD14" s="1016">
        <v>20</v>
      </c>
      <c r="BE14" s="1016">
        <v>8</v>
      </c>
      <c r="BF14" s="1016">
        <v>8</v>
      </c>
      <c r="BG14" s="1016">
        <v>25</v>
      </c>
      <c r="BH14" s="1174"/>
      <c r="BI14" s="1174"/>
      <c r="BJ14" s="1174"/>
      <c r="BK14" s="1174"/>
      <c r="BL14" s="1174"/>
      <c r="BM14" s="1174"/>
      <c r="BN14" s="1174"/>
      <c r="BO14" s="1174"/>
      <c r="BP14" s="1174"/>
      <c r="BQ14" s="1174"/>
      <c r="BR14" s="1174"/>
      <c r="BS14" s="1174"/>
      <c r="BT14" s="1174"/>
      <c r="BU14" s="1174"/>
      <c r="BV14" s="1174"/>
      <c r="BW14" s="1174"/>
      <c r="BX14" s="1174"/>
      <c r="BY14" s="1174"/>
      <c r="BZ14" s="1174"/>
      <c r="CA14" s="1174"/>
      <c r="CB14" s="1174"/>
      <c r="CC14" s="1174"/>
      <c r="CD14" s="1174"/>
      <c r="CE14" s="1174"/>
      <c r="CF14" s="1174"/>
      <c r="CG14" s="1931">
        <f t="shared" si="2"/>
        <v>688</v>
      </c>
      <c r="CH14" s="6"/>
      <c r="CI14" s="775" t="s">
        <v>24559</v>
      </c>
      <c r="CK14" s="667"/>
      <c r="CM14" s="1377"/>
      <c r="CN14" s="705"/>
      <c r="CO14" s="1377"/>
      <c r="CP14" s="211" t="s">
        <v>24560</v>
      </c>
      <c r="CQ14" s="1377"/>
    </row>
    <row r="15" spans="2:95" s="30" customFormat="1" ht="33" customHeight="1" thickBot="1">
      <c r="B15" s="1034" t="s">
        <v>24561</v>
      </c>
      <c r="C15" s="1144" t="s">
        <v>24555</v>
      </c>
      <c r="D15" s="1144">
        <v>0</v>
      </c>
      <c r="E15" s="1016">
        <v>3</v>
      </c>
      <c r="F15" s="1016">
        <v>2</v>
      </c>
      <c r="G15" s="1016">
        <v>4</v>
      </c>
      <c r="H15" s="1016">
        <v>5</v>
      </c>
      <c r="I15" s="1016">
        <v>2</v>
      </c>
      <c r="J15" s="1016">
        <v>2</v>
      </c>
      <c r="K15" s="1016">
        <v>1</v>
      </c>
      <c r="L15" s="1016">
        <v>3</v>
      </c>
      <c r="M15" s="1016">
        <v>3</v>
      </c>
      <c r="N15" s="1016">
        <v>2</v>
      </c>
      <c r="O15" s="1016">
        <v>2</v>
      </c>
      <c r="P15" s="1016">
        <v>2</v>
      </c>
      <c r="Q15" s="1016">
        <v>1</v>
      </c>
      <c r="R15" s="1016">
        <v>4</v>
      </c>
      <c r="S15" s="1016">
        <v>2</v>
      </c>
      <c r="T15" s="1016">
        <v>3</v>
      </c>
      <c r="U15" s="1016">
        <v>1</v>
      </c>
      <c r="V15" s="1016">
        <v>1</v>
      </c>
      <c r="W15" s="1016">
        <v>4</v>
      </c>
      <c r="X15" s="1016">
        <v>3</v>
      </c>
      <c r="Y15" s="1016">
        <v>3</v>
      </c>
      <c r="Z15" s="1016">
        <v>1</v>
      </c>
      <c r="AA15" s="1016">
        <v>3</v>
      </c>
      <c r="AB15" s="1016">
        <v>5</v>
      </c>
      <c r="AC15" s="1016">
        <v>5</v>
      </c>
      <c r="AD15" s="1016">
        <v>2</v>
      </c>
      <c r="AE15" s="1016">
        <v>2</v>
      </c>
      <c r="AF15" s="1016">
        <v>3</v>
      </c>
      <c r="AG15" s="1016">
        <v>3</v>
      </c>
      <c r="AH15" s="1016">
        <v>4</v>
      </c>
      <c r="AI15" s="1016">
        <v>6</v>
      </c>
      <c r="AJ15" s="1016">
        <v>6</v>
      </c>
      <c r="AK15" s="1016">
        <v>3</v>
      </c>
      <c r="AL15" s="1016">
        <v>4</v>
      </c>
      <c r="AM15" s="1016">
        <v>2</v>
      </c>
      <c r="AN15" s="1016">
        <v>5</v>
      </c>
      <c r="AO15" s="1016">
        <v>5</v>
      </c>
      <c r="AP15" s="1016">
        <v>2</v>
      </c>
      <c r="AQ15" s="1016">
        <v>1</v>
      </c>
      <c r="AR15" s="1016">
        <v>3</v>
      </c>
      <c r="AS15" s="1016">
        <v>1</v>
      </c>
      <c r="AT15" s="1016">
        <v>2</v>
      </c>
      <c r="AU15" s="1016">
        <v>3</v>
      </c>
      <c r="AV15" s="1016">
        <v>2</v>
      </c>
      <c r="AW15" s="1016">
        <v>3</v>
      </c>
      <c r="AX15" s="1016">
        <v>2</v>
      </c>
      <c r="AY15" s="1016">
        <v>5</v>
      </c>
      <c r="AZ15" s="1016">
        <v>3</v>
      </c>
      <c r="BA15" s="1016">
        <v>1</v>
      </c>
      <c r="BB15" s="1016">
        <v>5</v>
      </c>
      <c r="BC15" s="1016">
        <v>15</v>
      </c>
      <c r="BD15" s="1016">
        <v>10</v>
      </c>
      <c r="BE15" s="1016">
        <v>7</v>
      </c>
      <c r="BF15" s="1016">
        <v>3</v>
      </c>
      <c r="BG15" s="1016">
        <v>3</v>
      </c>
      <c r="BH15" s="1174"/>
      <c r="BI15" s="1174"/>
      <c r="BJ15" s="1174"/>
      <c r="BK15" s="1174"/>
      <c r="BL15" s="1174"/>
      <c r="BM15" s="1174"/>
      <c r="BN15" s="1174"/>
      <c r="BO15" s="1174"/>
      <c r="BP15" s="1174"/>
      <c r="BQ15" s="1174"/>
      <c r="BR15" s="1174"/>
      <c r="BS15" s="1174"/>
      <c r="BT15" s="1174"/>
      <c r="BU15" s="1174"/>
      <c r="BV15" s="1174"/>
      <c r="BW15" s="1174"/>
      <c r="BX15" s="1174"/>
      <c r="BY15" s="1174"/>
      <c r="BZ15" s="1174"/>
      <c r="CA15" s="1174"/>
      <c r="CB15" s="1174"/>
      <c r="CC15" s="1174"/>
      <c r="CD15" s="1174"/>
      <c r="CE15" s="1174"/>
      <c r="CF15" s="1174"/>
      <c r="CG15" s="1931">
        <f t="shared" si="2"/>
        <v>183</v>
      </c>
      <c r="CH15" s="6"/>
      <c r="CI15" s="775" t="s">
        <v>24562</v>
      </c>
      <c r="CK15" s="667"/>
      <c r="CM15" s="1377"/>
      <c r="CN15" s="1310"/>
      <c r="CO15" s="1377"/>
      <c r="CQ15" s="1377"/>
    </row>
    <row r="16" spans="2:95" s="30" customFormat="1" ht="33" customHeight="1">
      <c r="B16" s="1034" t="s">
        <v>24563</v>
      </c>
      <c r="C16" s="1144" t="s">
        <v>24555</v>
      </c>
      <c r="D16" s="1144">
        <v>0</v>
      </c>
      <c r="E16" s="1016">
        <v>2</v>
      </c>
      <c r="F16" s="1016">
        <v>2</v>
      </c>
      <c r="G16" s="1016">
        <v>2</v>
      </c>
      <c r="H16" s="1016">
        <v>2</v>
      </c>
      <c r="I16" s="1016">
        <v>1</v>
      </c>
      <c r="J16" s="1016">
        <v>2</v>
      </c>
      <c r="K16" s="1016">
        <v>1</v>
      </c>
      <c r="L16" s="1016">
        <v>0</v>
      </c>
      <c r="M16" s="1016">
        <v>1</v>
      </c>
      <c r="N16" s="1016">
        <v>2</v>
      </c>
      <c r="O16" s="1016">
        <v>2</v>
      </c>
      <c r="P16" s="1016">
        <v>2</v>
      </c>
      <c r="Q16" s="1016">
        <v>2</v>
      </c>
      <c r="R16" s="1016">
        <v>2</v>
      </c>
      <c r="S16" s="1016">
        <v>2</v>
      </c>
      <c r="T16" s="1016">
        <v>1</v>
      </c>
      <c r="U16" s="1016">
        <v>2</v>
      </c>
      <c r="V16" s="1016">
        <v>2</v>
      </c>
      <c r="W16" s="1016">
        <v>2</v>
      </c>
      <c r="X16" s="1016">
        <v>1</v>
      </c>
      <c r="Y16" s="1016">
        <v>0</v>
      </c>
      <c r="Z16" s="1016">
        <v>1</v>
      </c>
      <c r="AA16" s="1016">
        <v>2</v>
      </c>
      <c r="AB16" s="1016">
        <v>2</v>
      </c>
      <c r="AC16" s="1016">
        <v>2</v>
      </c>
      <c r="AD16" s="1016">
        <v>1</v>
      </c>
      <c r="AE16" s="1016">
        <v>1</v>
      </c>
      <c r="AF16" s="1016">
        <v>2</v>
      </c>
      <c r="AG16" s="1016">
        <v>1</v>
      </c>
      <c r="AH16" s="1016">
        <v>2</v>
      </c>
      <c r="AI16" s="1016">
        <v>2</v>
      </c>
      <c r="AJ16" s="1016">
        <v>2</v>
      </c>
      <c r="AK16" s="1016">
        <v>1</v>
      </c>
      <c r="AL16" s="1016">
        <v>2</v>
      </c>
      <c r="AM16" s="1016">
        <v>2</v>
      </c>
      <c r="AN16" s="1016">
        <v>1</v>
      </c>
      <c r="AO16" s="1016">
        <v>0</v>
      </c>
      <c r="AP16" s="1016">
        <v>2</v>
      </c>
      <c r="AQ16" s="1016">
        <v>1</v>
      </c>
      <c r="AR16" s="1016">
        <v>0</v>
      </c>
      <c r="AS16" s="1016">
        <v>0</v>
      </c>
      <c r="AT16" s="1016">
        <v>1</v>
      </c>
      <c r="AU16" s="1016">
        <v>1</v>
      </c>
      <c r="AV16" s="1016">
        <v>1</v>
      </c>
      <c r="AW16" s="1016">
        <v>0</v>
      </c>
      <c r="AX16" s="1016">
        <v>1</v>
      </c>
      <c r="AY16" s="1016">
        <v>1</v>
      </c>
      <c r="AZ16" s="1016">
        <v>1</v>
      </c>
      <c r="BA16" s="1016">
        <v>1</v>
      </c>
      <c r="BB16" s="1016">
        <v>2</v>
      </c>
      <c r="BC16" s="1016">
        <v>1</v>
      </c>
      <c r="BD16" s="1016">
        <v>2</v>
      </c>
      <c r="BE16" s="1016">
        <v>2</v>
      </c>
      <c r="BF16" s="1016">
        <v>2</v>
      </c>
      <c r="BG16" s="1016">
        <v>2</v>
      </c>
      <c r="BH16" s="1174"/>
      <c r="BI16" s="1174"/>
      <c r="BJ16" s="1174"/>
      <c r="BK16" s="1174"/>
      <c r="BL16" s="1174"/>
      <c r="BM16" s="1174"/>
      <c r="BN16" s="1174"/>
      <c r="BO16" s="1174"/>
      <c r="BP16" s="1174"/>
      <c r="BQ16" s="1174"/>
      <c r="BR16" s="1174"/>
      <c r="BS16" s="1174"/>
      <c r="BT16" s="1174"/>
      <c r="BU16" s="1174"/>
      <c r="BV16" s="1174"/>
      <c r="BW16" s="1174"/>
      <c r="BX16" s="1174"/>
      <c r="BY16" s="1174"/>
      <c r="BZ16" s="1174"/>
      <c r="CA16" s="1174"/>
      <c r="CB16" s="1174"/>
      <c r="CC16" s="1174"/>
      <c r="CD16" s="1174"/>
      <c r="CE16" s="1174"/>
      <c r="CF16" s="1174"/>
      <c r="CG16" s="1931">
        <f t="shared" si="2"/>
        <v>78</v>
      </c>
      <c r="CH16" s="6"/>
      <c r="CI16" s="775" t="s">
        <v>24564</v>
      </c>
      <c r="CK16" s="667"/>
      <c r="CM16" s="1377"/>
      <c r="CN16" s="1310"/>
      <c r="CO16" s="1377"/>
      <c r="CQ16" s="1377"/>
    </row>
    <row r="17" spans="2:95" s="30" customFormat="1" ht="33" customHeight="1">
      <c r="B17" s="1034" t="s">
        <v>24565</v>
      </c>
      <c r="C17" s="1144" t="s">
        <v>24566</v>
      </c>
      <c r="D17" s="1144">
        <v>0</v>
      </c>
      <c r="E17" s="1174" t="s">
        <v>24567</v>
      </c>
      <c r="F17" s="1174" t="s">
        <v>24567</v>
      </c>
      <c r="G17" s="1174" t="s">
        <v>24567</v>
      </c>
      <c r="H17" s="1174" t="s">
        <v>24567</v>
      </c>
      <c r="I17" s="1174" t="s">
        <v>24567</v>
      </c>
      <c r="J17" s="1174" t="s">
        <v>24567</v>
      </c>
      <c r="K17" s="1174" t="s">
        <v>24567</v>
      </c>
      <c r="L17" s="1174" t="s">
        <v>24567</v>
      </c>
      <c r="M17" s="1174" t="s">
        <v>24567</v>
      </c>
      <c r="N17" s="1174" t="s">
        <v>24567</v>
      </c>
      <c r="O17" s="1174" t="s">
        <v>24567</v>
      </c>
      <c r="P17" s="1174" t="s">
        <v>24567</v>
      </c>
      <c r="Q17" s="1174" t="s">
        <v>24567</v>
      </c>
      <c r="R17" s="1174" t="s">
        <v>24567</v>
      </c>
      <c r="S17" s="1174" t="s">
        <v>24567</v>
      </c>
      <c r="T17" s="1174" t="s">
        <v>24567</v>
      </c>
      <c r="U17" s="1174" t="s">
        <v>24567</v>
      </c>
      <c r="V17" s="1174" t="s">
        <v>24567</v>
      </c>
      <c r="W17" s="1174" t="s">
        <v>24567</v>
      </c>
      <c r="X17" s="1174" t="s">
        <v>24567</v>
      </c>
      <c r="Y17" s="1174" t="s">
        <v>24567</v>
      </c>
      <c r="Z17" s="1174" t="s">
        <v>24567</v>
      </c>
      <c r="AA17" s="1174" t="s">
        <v>24567</v>
      </c>
      <c r="AB17" s="1174" t="s">
        <v>24567</v>
      </c>
      <c r="AC17" s="1174" t="s">
        <v>24567</v>
      </c>
      <c r="AD17" s="1174" t="s">
        <v>24567</v>
      </c>
      <c r="AE17" s="1174" t="s">
        <v>24567</v>
      </c>
      <c r="AF17" s="1174" t="s">
        <v>24567</v>
      </c>
      <c r="AG17" s="1174" t="s">
        <v>24567</v>
      </c>
      <c r="AH17" s="1174" t="s">
        <v>24567</v>
      </c>
      <c r="AI17" s="1174" t="s">
        <v>24567</v>
      </c>
      <c r="AJ17" s="1174" t="s">
        <v>24567</v>
      </c>
      <c r="AK17" s="1174" t="s">
        <v>24567</v>
      </c>
      <c r="AL17" s="1174" t="s">
        <v>24567</v>
      </c>
      <c r="AM17" s="1174" t="s">
        <v>24567</v>
      </c>
      <c r="AN17" s="1174" t="s">
        <v>24567</v>
      </c>
      <c r="AO17" s="1174" t="s">
        <v>24567</v>
      </c>
      <c r="AP17" s="1174" t="s">
        <v>24567</v>
      </c>
      <c r="AQ17" s="1174" t="s">
        <v>24567</v>
      </c>
      <c r="AR17" s="1174" t="s">
        <v>24567</v>
      </c>
      <c r="AS17" s="1174" t="s">
        <v>24567</v>
      </c>
      <c r="AT17" s="1174" t="s">
        <v>24567</v>
      </c>
      <c r="AU17" s="1174" t="s">
        <v>24567</v>
      </c>
      <c r="AV17" s="1174" t="s">
        <v>24567</v>
      </c>
      <c r="AW17" s="1174" t="s">
        <v>24567</v>
      </c>
      <c r="AX17" s="1174" t="s">
        <v>24567</v>
      </c>
      <c r="AY17" s="1174" t="s">
        <v>24567</v>
      </c>
      <c r="AZ17" s="1174" t="s">
        <v>24567</v>
      </c>
      <c r="BA17" s="1174" t="s">
        <v>24567</v>
      </c>
      <c r="BB17" s="1174" t="s">
        <v>24567</v>
      </c>
      <c r="BC17" s="1174" t="s">
        <v>24567</v>
      </c>
      <c r="BD17" s="1174" t="s">
        <v>24567</v>
      </c>
      <c r="BE17" s="1174" t="s">
        <v>24567</v>
      </c>
      <c r="BF17" s="1174" t="s">
        <v>24567</v>
      </c>
      <c r="BG17" s="1174" t="s">
        <v>24567</v>
      </c>
      <c r="BH17" s="1174"/>
      <c r="BI17" s="1174"/>
      <c r="BJ17" s="1174"/>
      <c r="BK17" s="1174"/>
      <c r="BL17" s="1174"/>
      <c r="BM17" s="1174"/>
      <c r="BN17" s="1174"/>
      <c r="BO17" s="1174"/>
      <c r="BP17" s="1174"/>
      <c r="BQ17" s="1174"/>
      <c r="BR17" s="1174"/>
      <c r="BS17" s="1174"/>
      <c r="BT17" s="1174"/>
      <c r="BU17" s="1174"/>
      <c r="BV17" s="1174"/>
      <c r="BW17" s="1174"/>
      <c r="BX17" s="1174"/>
      <c r="BY17" s="1174"/>
      <c r="BZ17" s="1174"/>
      <c r="CA17" s="1174"/>
      <c r="CB17" s="1174"/>
      <c r="CC17" s="1174"/>
      <c r="CD17" s="1174"/>
      <c r="CE17" s="1174"/>
      <c r="CF17" s="1174"/>
      <c r="CG17" s="1931">
        <f t="shared" si="2"/>
        <v>0</v>
      </c>
      <c r="CH17" s="6"/>
      <c r="CI17" s="775" t="s">
        <v>24568</v>
      </c>
      <c r="CK17" s="667"/>
      <c r="CM17" s="1377"/>
      <c r="CN17" s="1310"/>
      <c r="CO17" s="1377"/>
      <c r="CP17" s="1310"/>
      <c r="CQ17" s="1377"/>
    </row>
    <row r="18" spans="2:95" s="30" customFormat="1" ht="33" customHeight="1" thickBot="1">
      <c r="B18" s="1034" t="s">
        <v>24569</v>
      </c>
      <c r="C18" s="1144" t="s">
        <v>24570</v>
      </c>
      <c r="D18" s="1144">
        <v>0</v>
      </c>
      <c r="E18" s="1176">
        <f>IFERROR(E12*0.06*1000,0)</f>
        <v>2651.3999999999996</v>
      </c>
      <c r="F18" s="1176">
        <f t="shared" ref="F18:BQ18" si="3">IFERROR(F12*0.06*1000,0)</f>
        <v>2484</v>
      </c>
      <c r="G18" s="1176">
        <f t="shared" si="3"/>
        <v>1598.4</v>
      </c>
      <c r="H18" s="1176">
        <f t="shared" si="3"/>
        <v>2085.6</v>
      </c>
      <c r="I18" s="1176">
        <f t="shared" si="3"/>
        <v>7790.9999999999991</v>
      </c>
      <c r="J18" s="1176">
        <f t="shared" si="3"/>
        <v>5089.1999999999989</v>
      </c>
      <c r="K18" s="1176">
        <f t="shared" si="3"/>
        <v>8448.5999999999985</v>
      </c>
      <c r="L18" s="1176">
        <f t="shared" si="3"/>
        <v>169360.19999999998</v>
      </c>
      <c r="M18" s="1176">
        <f t="shared" si="3"/>
        <v>28092</v>
      </c>
      <c r="N18" s="1176">
        <f t="shared" si="3"/>
        <v>1619.9999999999998</v>
      </c>
      <c r="O18" s="1176">
        <f t="shared" si="3"/>
        <v>3316.2000000000003</v>
      </c>
      <c r="P18" s="1176">
        <f t="shared" si="3"/>
        <v>4342.2</v>
      </c>
      <c r="Q18" s="1176">
        <f t="shared" si="3"/>
        <v>6012.5999999999995</v>
      </c>
      <c r="R18" s="1176">
        <f t="shared" si="3"/>
        <v>2341.8000000000002</v>
      </c>
      <c r="S18" s="1176">
        <f t="shared" si="3"/>
        <v>5173.2</v>
      </c>
      <c r="T18" s="1176">
        <f t="shared" si="3"/>
        <v>9340.7999999999993</v>
      </c>
      <c r="U18" s="1176">
        <f t="shared" si="3"/>
        <v>6302.4000000000005</v>
      </c>
      <c r="V18" s="1176">
        <f t="shared" si="3"/>
        <v>2340.6</v>
      </c>
      <c r="W18" s="1176">
        <f t="shared" si="3"/>
        <v>2003.4</v>
      </c>
      <c r="X18" s="1176">
        <f t="shared" si="3"/>
        <v>9971.4</v>
      </c>
      <c r="Y18" s="1176">
        <f t="shared" si="3"/>
        <v>127038.59999999999</v>
      </c>
      <c r="Z18" s="1176">
        <f t="shared" si="3"/>
        <v>63685.8</v>
      </c>
      <c r="AA18" s="1176">
        <f t="shared" si="3"/>
        <v>2963.4</v>
      </c>
      <c r="AB18" s="1176">
        <f t="shared" si="3"/>
        <v>1858.8</v>
      </c>
      <c r="AC18" s="1176">
        <f t="shared" si="3"/>
        <v>4404</v>
      </c>
      <c r="AD18" s="1176">
        <f t="shared" si="3"/>
        <v>11028</v>
      </c>
      <c r="AE18" s="1176">
        <f t="shared" si="3"/>
        <v>7060.8</v>
      </c>
      <c r="AF18" s="1176">
        <f t="shared" si="3"/>
        <v>2899.2</v>
      </c>
      <c r="AG18" s="1176">
        <f t="shared" si="3"/>
        <v>3091.2000000000003</v>
      </c>
      <c r="AH18" s="1176">
        <f t="shared" si="3"/>
        <v>2003.4</v>
      </c>
      <c r="AI18" s="1176">
        <f t="shared" si="3"/>
        <v>6375</v>
      </c>
      <c r="AJ18" s="1176">
        <f t="shared" si="3"/>
        <v>2410.2000000000003</v>
      </c>
      <c r="AK18" s="1176">
        <f t="shared" si="3"/>
        <v>26069.399999999998</v>
      </c>
      <c r="AL18" s="1176">
        <f t="shared" si="3"/>
        <v>2485.7999999999997</v>
      </c>
      <c r="AM18" s="1176">
        <f t="shared" si="3"/>
        <v>3167.3999999999996</v>
      </c>
      <c r="AN18" s="1176">
        <f t="shared" si="3"/>
        <v>11825.4</v>
      </c>
      <c r="AO18" s="1176">
        <f t="shared" si="3"/>
        <v>53991</v>
      </c>
      <c r="AP18" s="1176">
        <f t="shared" si="3"/>
        <v>5334.0000000000009</v>
      </c>
      <c r="AQ18" s="1176">
        <f t="shared" si="3"/>
        <v>35383.200000000004</v>
      </c>
      <c r="AR18" s="1176">
        <f t="shared" si="3"/>
        <v>108970.8</v>
      </c>
      <c r="AS18" s="1176">
        <f t="shared" si="3"/>
        <v>2314.8000000000002</v>
      </c>
      <c r="AT18" s="1176">
        <f t="shared" si="3"/>
        <v>5553.6</v>
      </c>
      <c r="AU18" s="1176">
        <f t="shared" si="3"/>
        <v>14841</v>
      </c>
      <c r="AV18" s="1176">
        <f t="shared" si="3"/>
        <v>13234.8</v>
      </c>
      <c r="AW18" s="1176">
        <f t="shared" si="3"/>
        <v>25430.399999999998</v>
      </c>
      <c r="AX18" s="1176">
        <f t="shared" si="3"/>
        <v>23454.6</v>
      </c>
      <c r="AY18" s="1176">
        <f t="shared" si="3"/>
        <v>2143.7999999999997</v>
      </c>
      <c r="AZ18" s="1176">
        <f t="shared" si="3"/>
        <v>14163</v>
      </c>
      <c r="BA18" s="1176">
        <f t="shared" si="3"/>
        <v>14109.599999999999</v>
      </c>
      <c r="BB18" s="1176">
        <f t="shared" si="3"/>
        <v>1890</v>
      </c>
      <c r="BC18" s="1176">
        <f t="shared" si="3"/>
        <v>7825.8</v>
      </c>
      <c r="BD18" s="1176">
        <f t="shared" si="3"/>
        <v>2249.4</v>
      </c>
      <c r="BE18" s="1176">
        <f t="shared" si="3"/>
        <v>1489.7999999999997</v>
      </c>
      <c r="BF18" s="1176">
        <f t="shared" si="3"/>
        <v>3009</v>
      </c>
      <c r="BG18" s="1176">
        <f t="shared" si="3"/>
        <v>4936.2</v>
      </c>
      <c r="BH18" s="1176">
        <f t="shared" si="3"/>
        <v>0</v>
      </c>
      <c r="BI18" s="1176">
        <f t="shared" si="3"/>
        <v>0</v>
      </c>
      <c r="BJ18" s="1176">
        <f t="shared" si="3"/>
        <v>0</v>
      </c>
      <c r="BK18" s="1176">
        <f t="shared" si="3"/>
        <v>0</v>
      </c>
      <c r="BL18" s="1176">
        <f t="shared" si="3"/>
        <v>0</v>
      </c>
      <c r="BM18" s="1176">
        <f t="shared" si="3"/>
        <v>0</v>
      </c>
      <c r="BN18" s="1176">
        <f t="shared" si="3"/>
        <v>0</v>
      </c>
      <c r="BO18" s="1176">
        <f t="shared" si="3"/>
        <v>0</v>
      </c>
      <c r="BP18" s="1176">
        <f t="shared" si="3"/>
        <v>0</v>
      </c>
      <c r="BQ18" s="1176">
        <f t="shared" si="3"/>
        <v>0</v>
      </c>
      <c r="BR18" s="1176">
        <f t="shared" ref="BR18:CF18" si="4">IFERROR(BR12*0.06*1000,0)</f>
        <v>0</v>
      </c>
      <c r="BS18" s="1176">
        <f t="shared" si="4"/>
        <v>0</v>
      </c>
      <c r="BT18" s="1176">
        <f t="shared" si="4"/>
        <v>0</v>
      </c>
      <c r="BU18" s="1176">
        <f t="shared" si="4"/>
        <v>0</v>
      </c>
      <c r="BV18" s="1176">
        <f t="shared" si="4"/>
        <v>0</v>
      </c>
      <c r="BW18" s="1176">
        <f t="shared" si="4"/>
        <v>0</v>
      </c>
      <c r="BX18" s="1176">
        <f t="shared" si="4"/>
        <v>0</v>
      </c>
      <c r="BY18" s="1176">
        <f t="shared" si="4"/>
        <v>0</v>
      </c>
      <c r="BZ18" s="1176">
        <f t="shared" si="4"/>
        <v>0</v>
      </c>
      <c r="CA18" s="1176">
        <f t="shared" si="4"/>
        <v>0</v>
      </c>
      <c r="CB18" s="1176">
        <f t="shared" si="4"/>
        <v>0</v>
      </c>
      <c r="CC18" s="1176">
        <f t="shared" si="4"/>
        <v>0</v>
      </c>
      <c r="CD18" s="1176">
        <f t="shared" si="4"/>
        <v>0</v>
      </c>
      <c r="CE18" s="1176">
        <f t="shared" si="4"/>
        <v>0</v>
      </c>
      <c r="CF18" s="1176">
        <f t="shared" si="4"/>
        <v>0</v>
      </c>
      <c r="CG18" s="1932">
        <f>IFERROR(CG12*0.06*1000,0)</f>
        <v>899056.2</v>
      </c>
      <c r="CH18" s="32"/>
      <c r="CI18" s="775" t="s">
        <v>24571</v>
      </c>
      <c r="CJ18" s="32"/>
      <c r="CK18" s="785"/>
      <c r="CL18" s="32"/>
      <c r="CM18" s="1377"/>
      <c r="CN18" s="1310"/>
      <c r="CO18" s="1377"/>
      <c r="CP18" s="1310"/>
      <c r="CQ18" s="1377"/>
    </row>
    <row r="19" spans="2:95" s="30" customFormat="1" ht="33" customHeight="1" thickBot="1">
      <c r="B19" s="1037" t="s">
        <v>24572</v>
      </c>
      <c r="C19" s="1150" t="s">
        <v>24573</v>
      </c>
      <c r="D19" s="1150">
        <v>0</v>
      </c>
      <c r="E19" s="1016">
        <v>14208</v>
      </c>
      <c r="F19" s="1016">
        <v>12152</v>
      </c>
      <c r="G19" s="1016">
        <v>14313</v>
      </c>
      <c r="H19" s="1016">
        <v>8502</v>
      </c>
      <c r="I19" s="1016">
        <v>37626</v>
      </c>
      <c r="J19" s="1016">
        <v>19681</v>
      </c>
      <c r="K19" s="1016">
        <v>25256</v>
      </c>
      <c r="L19" s="1016">
        <v>1128841</v>
      </c>
      <c r="M19" s="1016">
        <v>139341</v>
      </c>
      <c r="N19" s="1016">
        <v>17938</v>
      </c>
      <c r="O19" s="1016">
        <v>18495</v>
      </c>
      <c r="P19" s="1016">
        <v>15400</v>
      </c>
      <c r="Q19" s="1016">
        <v>24064</v>
      </c>
      <c r="R19" s="1016">
        <v>9059</v>
      </c>
      <c r="S19" s="1016">
        <v>20170</v>
      </c>
      <c r="T19" s="1016">
        <v>33961</v>
      </c>
      <c r="U19" s="1016">
        <v>30231</v>
      </c>
      <c r="V19" s="1016">
        <v>19280</v>
      </c>
      <c r="W19" s="1016">
        <v>14571</v>
      </c>
      <c r="X19" s="1016">
        <v>36150</v>
      </c>
      <c r="Y19" s="1016">
        <v>489198</v>
      </c>
      <c r="Z19" s="1016">
        <v>224126</v>
      </c>
      <c r="AA19" s="1016">
        <v>18335</v>
      </c>
      <c r="AB19" s="1016">
        <v>7478</v>
      </c>
      <c r="AC19" s="1016">
        <v>17867</v>
      </c>
      <c r="AD19" s="1016">
        <v>40355</v>
      </c>
      <c r="AE19" s="1016">
        <v>35908</v>
      </c>
      <c r="AF19" s="1016">
        <v>12844</v>
      </c>
      <c r="AG19" s="1016">
        <v>14005</v>
      </c>
      <c r="AH19" s="1016">
        <v>8076</v>
      </c>
      <c r="AI19" s="1016">
        <v>31445</v>
      </c>
      <c r="AJ19" s="1016">
        <v>6557</v>
      </c>
      <c r="AK19" s="1016">
        <v>78129</v>
      </c>
      <c r="AL19" s="1016">
        <v>8276</v>
      </c>
      <c r="AM19" s="1016">
        <v>11261</v>
      </c>
      <c r="AN19" s="1016">
        <v>76177</v>
      </c>
      <c r="AO19" s="1016">
        <v>221417</v>
      </c>
      <c r="AP19" s="1016">
        <v>20871</v>
      </c>
      <c r="AQ19" s="1016">
        <v>176261</v>
      </c>
      <c r="AR19" s="1016">
        <v>573036</v>
      </c>
      <c r="AS19" s="1016">
        <v>9437</v>
      </c>
      <c r="AT19" s="1016">
        <v>31255</v>
      </c>
      <c r="AU19" s="1016">
        <v>53338</v>
      </c>
      <c r="AV19" s="1016">
        <v>68603</v>
      </c>
      <c r="AW19" s="1016">
        <v>118281</v>
      </c>
      <c r="AX19" s="1016">
        <v>125767</v>
      </c>
      <c r="AY19" s="1016">
        <v>8443</v>
      </c>
      <c r="AZ19" s="1016">
        <v>66188</v>
      </c>
      <c r="BA19" s="1016">
        <v>67649</v>
      </c>
      <c r="BB19" s="1016">
        <v>10662</v>
      </c>
      <c r="BC19" s="1016">
        <v>40321</v>
      </c>
      <c r="BD19" s="1016">
        <v>11680</v>
      </c>
      <c r="BE19" s="1016">
        <v>10111</v>
      </c>
      <c r="BF19" s="1016">
        <v>15852</v>
      </c>
      <c r="BG19" s="1016">
        <v>21658</v>
      </c>
      <c r="BH19" s="1018"/>
      <c r="BI19" s="1018"/>
      <c r="BJ19" s="1018"/>
      <c r="BK19" s="1018"/>
      <c r="BL19" s="1018"/>
      <c r="BM19" s="1018"/>
      <c r="BN19" s="1018"/>
      <c r="BO19" s="1018"/>
      <c r="BP19" s="1018"/>
      <c r="BQ19" s="1018"/>
      <c r="BR19" s="1018"/>
      <c r="BS19" s="1018"/>
      <c r="BT19" s="1018"/>
      <c r="BU19" s="1018"/>
      <c r="BV19" s="1018"/>
      <c r="BW19" s="1018"/>
      <c r="BX19" s="1018"/>
      <c r="BY19" s="1018"/>
      <c r="BZ19" s="1018"/>
      <c r="CA19" s="1018"/>
      <c r="CB19" s="1018"/>
      <c r="CC19" s="1018"/>
      <c r="CD19" s="1018"/>
      <c r="CE19" s="1018"/>
      <c r="CF19" s="1018"/>
      <c r="CG19" s="1933">
        <f>IFERROR(SUM(E19:CF19),0)</f>
        <v>4370106</v>
      </c>
      <c r="CH19" s="6"/>
      <c r="CI19" s="776" t="s">
        <v>24574</v>
      </c>
      <c r="CK19" s="1934"/>
      <c r="CM19" s="1377"/>
      <c r="CN19" s="1310"/>
      <c r="CO19" s="1377"/>
      <c r="CP19" s="1310"/>
      <c r="CQ19" s="1377"/>
    </row>
    <row r="20" spans="2:95" s="30" customFormat="1" ht="17.25" customHeight="1" thickBot="1">
      <c r="B20" s="787"/>
      <c r="C20" s="788"/>
      <c r="D20" s="788"/>
      <c r="E20" s="62"/>
      <c r="F20" s="62"/>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31"/>
      <c r="CG20" s="1935"/>
      <c r="CH20" s="6"/>
      <c r="CM20" s="1377"/>
      <c r="CN20" s="1310"/>
      <c r="CO20" s="1377"/>
      <c r="CP20" s="1310"/>
      <c r="CQ20" s="1377"/>
    </row>
    <row r="21" spans="2:95" s="30" customFormat="1" ht="33" customHeight="1" thickBot="1">
      <c r="B21" s="233" t="s">
        <v>24575</v>
      </c>
      <c r="C21" s="376"/>
      <c r="D21" s="376"/>
      <c r="E21" s="62"/>
      <c r="F21" s="62"/>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31"/>
      <c r="CG21" s="1935"/>
      <c r="CH21" s="6"/>
      <c r="CI21" s="6"/>
      <c r="CK21" s="789"/>
      <c r="CM21" s="1377"/>
      <c r="CN21" s="1310"/>
      <c r="CO21" s="1377"/>
      <c r="CP21" s="1310"/>
      <c r="CQ21" s="1377"/>
    </row>
    <row r="22" spans="2:95" s="30" customFormat="1" ht="33" customHeight="1" thickBot="1">
      <c r="B22" s="1029" t="s">
        <v>24576</v>
      </c>
      <c r="C22" s="1011" t="s">
        <v>24577</v>
      </c>
      <c r="D22" s="1011">
        <v>0</v>
      </c>
      <c r="E22" s="1016">
        <v>10</v>
      </c>
      <c r="F22" s="1016">
        <v>10</v>
      </c>
      <c r="G22" s="1016">
        <v>6</v>
      </c>
      <c r="H22" s="1016">
        <v>8</v>
      </c>
      <c r="I22" s="1016">
        <v>18</v>
      </c>
      <c r="J22" s="1016">
        <v>13</v>
      </c>
      <c r="K22" s="1016">
        <v>39</v>
      </c>
      <c r="L22" s="1016">
        <v>577</v>
      </c>
      <c r="M22" s="1016">
        <v>132</v>
      </c>
      <c r="N22" s="1016">
        <v>8</v>
      </c>
      <c r="O22" s="1016">
        <v>8</v>
      </c>
      <c r="P22" s="1016">
        <v>16</v>
      </c>
      <c r="Q22" s="1016">
        <v>18</v>
      </c>
      <c r="R22" s="1016">
        <v>12</v>
      </c>
      <c r="S22" s="1016">
        <v>12</v>
      </c>
      <c r="T22" s="1016">
        <v>30</v>
      </c>
      <c r="U22" s="1016">
        <v>62</v>
      </c>
      <c r="V22" s="1016">
        <v>10</v>
      </c>
      <c r="W22" s="1016">
        <v>5</v>
      </c>
      <c r="X22" s="1016">
        <v>50</v>
      </c>
      <c r="Y22" s="1016">
        <v>260</v>
      </c>
      <c r="Z22" s="1016">
        <v>137</v>
      </c>
      <c r="AA22" s="1016">
        <v>12</v>
      </c>
      <c r="AB22" s="1016">
        <v>6</v>
      </c>
      <c r="AC22" s="1016">
        <v>30</v>
      </c>
      <c r="AD22" s="1016">
        <v>31</v>
      </c>
      <c r="AE22" s="1016">
        <v>17</v>
      </c>
      <c r="AF22" s="1016">
        <v>32</v>
      </c>
      <c r="AG22" s="1016">
        <v>10</v>
      </c>
      <c r="AH22" s="1016">
        <v>8</v>
      </c>
      <c r="AI22" s="1016">
        <v>16</v>
      </c>
      <c r="AJ22" s="1016">
        <v>10</v>
      </c>
      <c r="AK22" s="1016">
        <v>109</v>
      </c>
      <c r="AL22" s="1016">
        <v>10</v>
      </c>
      <c r="AM22" s="1016">
        <v>12</v>
      </c>
      <c r="AN22" s="1016">
        <v>29</v>
      </c>
      <c r="AO22" s="1016">
        <v>254</v>
      </c>
      <c r="AP22" s="1016">
        <v>22</v>
      </c>
      <c r="AQ22" s="1016">
        <v>92</v>
      </c>
      <c r="AR22" s="1016">
        <v>301</v>
      </c>
      <c r="AS22" s="1016">
        <v>9</v>
      </c>
      <c r="AT22" s="1016">
        <v>14</v>
      </c>
      <c r="AU22" s="1016">
        <v>35</v>
      </c>
      <c r="AV22" s="1016">
        <v>32</v>
      </c>
      <c r="AW22" s="1016">
        <v>244</v>
      </c>
      <c r="AX22" s="1016">
        <v>74</v>
      </c>
      <c r="AY22" s="1016">
        <v>0</v>
      </c>
      <c r="AZ22" s="1016">
        <v>31</v>
      </c>
      <c r="BA22" s="1016">
        <v>34</v>
      </c>
      <c r="BB22" s="1016">
        <v>8</v>
      </c>
      <c r="BC22" s="1016">
        <v>19</v>
      </c>
      <c r="BD22" s="1016">
        <v>10</v>
      </c>
      <c r="BE22" s="1016">
        <v>6</v>
      </c>
      <c r="BF22" s="1936">
        <v>7</v>
      </c>
      <c r="BG22" s="1936">
        <v>26</v>
      </c>
      <c r="BH22" s="1936"/>
      <c r="BI22" s="1936"/>
      <c r="BJ22" s="1016"/>
      <c r="BK22" s="1016"/>
      <c r="BL22" s="1016"/>
      <c r="BM22" s="1016"/>
      <c r="BN22" s="1016"/>
      <c r="BO22" s="1016"/>
      <c r="BP22" s="1016"/>
      <c r="BQ22" s="1016"/>
      <c r="BR22" s="1016"/>
      <c r="BS22" s="1016"/>
      <c r="BT22" s="1016"/>
      <c r="BU22" s="1016"/>
      <c r="BV22" s="1016"/>
      <c r="BW22" s="1016"/>
      <c r="BX22" s="1016"/>
      <c r="BY22" s="1016"/>
      <c r="BZ22" s="1016"/>
      <c r="CA22" s="1016"/>
      <c r="CB22" s="1016"/>
      <c r="CC22" s="1016"/>
      <c r="CD22" s="1016"/>
      <c r="CE22" s="1016"/>
      <c r="CF22" s="1016"/>
      <c r="CG22" s="1937">
        <f t="shared" ref="CG22:CG27" si="5">IFERROR(SUM(E22:CF22),0)</f>
        <v>2991</v>
      </c>
      <c r="CH22" s="32"/>
      <c r="CI22" s="773" t="s">
        <v>24578</v>
      </c>
      <c r="CK22" s="666"/>
      <c r="CM22" s="1377"/>
      <c r="CN22" s="1310"/>
      <c r="CO22" s="1377"/>
      <c r="CP22" s="1310"/>
      <c r="CQ22" s="1377"/>
    </row>
    <row r="23" spans="2:95" s="30" customFormat="1" ht="33" customHeight="1" thickBot="1">
      <c r="B23" s="1034" t="s">
        <v>24579</v>
      </c>
      <c r="C23" s="1144" t="s">
        <v>24577</v>
      </c>
      <c r="D23" s="1144">
        <v>0</v>
      </c>
      <c r="E23" s="1016">
        <v>0</v>
      </c>
      <c r="F23" s="1016">
        <v>0</v>
      </c>
      <c r="G23" s="1016">
        <v>0</v>
      </c>
      <c r="H23" s="1016">
        <v>0</v>
      </c>
      <c r="I23" s="1016">
        <v>0</v>
      </c>
      <c r="J23" s="1016">
        <v>0</v>
      </c>
      <c r="K23" s="1016">
        <v>0</v>
      </c>
      <c r="L23" s="1016">
        <v>0</v>
      </c>
      <c r="M23" s="1016">
        <v>86</v>
      </c>
      <c r="N23" s="1016">
        <v>0</v>
      </c>
      <c r="O23" s="1016">
        <v>0</v>
      </c>
      <c r="P23" s="1016">
        <v>140</v>
      </c>
      <c r="Q23" s="1016">
        <v>0</v>
      </c>
      <c r="R23" s="1016">
        <v>0</v>
      </c>
      <c r="S23" s="1016">
        <v>0</v>
      </c>
      <c r="T23" s="1016">
        <v>0</v>
      </c>
      <c r="U23" s="1016">
        <v>0</v>
      </c>
      <c r="V23" s="1016">
        <v>0</v>
      </c>
      <c r="W23" s="1016">
        <v>0</v>
      </c>
      <c r="X23" s="1016">
        <v>0</v>
      </c>
      <c r="Y23" s="1016">
        <v>0</v>
      </c>
      <c r="Z23" s="1016">
        <v>0</v>
      </c>
      <c r="AA23" s="1016">
        <v>0</v>
      </c>
      <c r="AB23" s="1016">
        <v>0</v>
      </c>
      <c r="AC23" s="1016">
        <v>0</v>
      </c>
      <c r="AD23" s="1016">
        <v>0</v>
      </c>
      <c r="AE23" s="1016">
        <v>0</v>
      </c>
      <c r="AF23" s="1016">
        <v>0</v>
      </c>
      <c r="AG23" s="1016">
        <v>0</v>
      </c>
      <c r="AH23" s="1016">
        <v>0</v>
      </c>
      <c r="AI23" s="1016">
        <v>0</v>
      </c>
      <c r="AJ23" s="1016">
        <v>0</v>
      </c>
      <c r="AK23" s="1016">
        <v>69</v>
      </c>
      <c r="AL23" s="1016">
        <v>0</v>
      </c>
      <c r="AM23" s="1016">
        <v>0</v>
      </c>
      <c r="AN23" s="1016">
        <v>0</v>
      </c>
      <c r="AO23" s="1016">
        <v>0</v>
      </c>
      <c r="AP23" s="1016">
        <v>0</v>
      </c>
      <c r="AQ23" s="1016">
        <v>243</v>
      </c>
      <c r="AR23" s="1016">
        <v>0</v>
      </c>
      <c r="AS23" s="1016">
        <v>0</v>
      </c>
      <c r="AT23" s="1016">
        <v>127</v>
      </c>
      <c r="AU23" s="1016">
        <v>541</v>
      </c>
      <c r="AV23" s="1016">
        <v>0</v>
      </c>
      <c r="AW23" s="1016">
        <v>0</v>
      </c>
      <c r="AX23" s="1016">
        <v>0</v>
      </c>
      <c r="AY23" s="1016">
        <v>0</v>
      </c>
      <c r="AZ23" s="1016">
        <v>0</v>
      </c>
      <c r="BA23" s="1016">
        <v>0</v>
      </c>
      <c r="BB23" s="1016">
        <v>0</v>
      </c>
      <c r="BC23" s="1016">
        <v>0</v>
      </c>
      <c r="BD23" s="1016">
        <v>0</v>
      </c>
      <c r="BE23" s="1016">
        <v>0</v>
      </c>
      <c r="BF23" s="1936">
        <v>0</v>
      </c>
      <c r="BG23" s="1936">
        <v>0</v>
      </c>
      <c r="BH23" s="1936"/>
      <c r="BI23" s="1936"/>
      <c r="BJ23" s="1016"/>
      <c r="BK23" s="1016"/>
      <c r="BL23" s="1016"/>
      <c r="BM23" s="1016"/>
      <c r="BN23" s="1016"/>
      <c r="BO23" s="1016"/>
      <c r="BP23" s="1016"/>
      <c r="BQ23" s="1016"/>
      <c r="BR23" s="1016"/>
      <c r="BS23" s="1016"/>
      <c r="BT23" s="1016"/>
      <c r="BU23" s="1016"/>
      <c r="BV23" s="1016"/>
      <c r="BW23" s="1016"/>
      <c r="BX23" s="1016"/>
      <c r="BY23" s="1016"/>
      <c r="BZ23" s="1016"/>
      <c r="CA23" s="1016"/>
      <c r="CB23" s="1016"/>
      <c r="CC23" s="1016"/>
      <c r="CD23" s="1016"/>
      <c r="CE23" s="1016"/>
      <c r="CF23" s="1016"/>
      <c r="CG23" s="1931">
        <f t="shared" si="5"/>
        <v>1206</v>
      </c>
      <c r="CH23" s="32"/>
      <c r="CI23" s="775" t="s">
        <v>24580</v>
      </c>
      <c r="CK23" s="667"/>
      <c r="CM23" s="1377"/>
      <c r="CN23" s="1310"/>
      <c r="CO23" s="1377"/>
      <c r="CP23" s="1310"/>
      <c r="CQ23" s="1377"/>
    </row>
    <row r="24" spans="2:95" s="30" customFormat="1" ht="33" customHeight="1">
      <c r="B24" s="1034" t="s">
        <v>24581</v>
      </c>
      <c r="C24" s="1144" t="s">
        <v>24577</v>
      </c>
      <c r="D24" s="1144">
        <v>0</v>
      </c>
      <c r="E24" s="1016">
        <v>488</v>
      </c>
      <c r="F24" s="1016">
        <v>672</v>
      </c>
      <c r="G24" s="1016">
        <v>401</v>
      </c>
      <c r="H24" s="1016">
        <v>452</v>
      </c>
      <c r="I24" s="1016">
        <v>1754</v>
      </c>
      <c r="J24" s="1016">
        <v>1296</v>
      </c>
      <c r="K24" s="1016">
        <v>1867</v>
      </c>
      <c r="L24" s="1016">
        <v>19771</v>
      </c>
      <c r="M24" s="1016">
        <v>1812</v>
      </c>
      <c r="N24" s="1016">
        <v>435</v>
      </c>
      <c r="O24" s="1016">
        <v>723</v>
      </c>
      <c r="P24" s="1016">
        <v>1200</v>
      </c>
      <c r="Q24" s="1016">
        <v>1020</v>
      </c>
      <c r="R24" s="1016">
        <v>593</v>
      </c>
      <c r="S24" s="1016">
        <v>1005</v>
      </c>
      <c r="T24" s="1016">
        <v>1758</v>
      </c>
      <c r="U24" s="1016">
        <v>2237</v>
      </c>
      <c r="V24" s="1016">
        <v>533</v>
      </c>
      <c r="W24" s="1016">
        <v>859</v>
      </c>
      <c r="X24" s="1016">
        <v>2664</v>
      </c>
      <c r="Y24" s="1016">
        <v>14954</v>
      </c>
      <c r="Z24" s="1016">
        <v>6105</v>
      </c>
      <c r="AA24" s="1016">
        <v>889</v>
      </c>
      <c r="AB24" s="1016">
        <v>382</v>
      </c>
      <c r="AC24" s="1016">
        <v>643</v>
      </c>
      <c r="AD24" s="1016">
        <v>2703</v>
      </c>
      <c r="AE24" s="1016">
        <v>1500</v>
      </c>
      <c r="AF24" s="1016">
        <v>1010</v>
      </c>
      <c r="AG24" s="1016">
        <v>612</v>
      </c>
      <c r="AH24" s="1016">
        <v>355</v>
      </c>
      <c r="AI24" s="1016">
        <v>942</v>
      </c>
      <c r="AJ24" s="1016">
        <v>401</v>
      </c>
      <c r="AK24" s="1016">
        <v>2092</v>
      </c>
      <c r="AL24" s="1016">
        <v>623</v>
      </c>
      <c r="AM24" s="1016">
        <v>677</v>
      </c>
      <c r="AN24" s="1016">
        <v>1970</v>
      </c>
      <c r="AO24" s="1016">
        <v>5603</v>
      </c>
      <c r="AP24" s="1016">
        <v>946</v>
      </c>
      <c r="AQ24" s="1016">
        <v>3159</v>
      </c>
      <c r="AR24" s="1016">
        <v>12753</v>
      </c>
      <c r="AS24" s="1016">
        <v>521</v>
      </c>
      <c r="AT24" s="1016">
        <v>1446</v>
      </c>
      <c r="AU24" s="1016">
        <v>3646</v>
      </c>
      <c r="AV24" s="1016">
        <v>3012</v>
      </c>
      <c r="AW24" s="1016">
        <v>5174</v>
      </c>
      <c r="AX24" s="1016">
        <v>2941</v>
      </c>
      <c r="AY24" s="1016">
        <v>361</v>
      </c>
      <c r="AZ24" s="1016">
        <v>2023</v>
      </c>
      <c r="BA24" s="1016">
        <v>2893</v>
      </c>
      <c r="BB24" s="1016">
        <v>500</v>
      </c>
      <c r="BC24" s="1016">
        <v>786</v>
      </c>
      <c r="BD24" s="1016">
        <v>548</v>
      </c>
      <c r="BE24" s="1016">
        <v>296</v>
      </c>
      <c r="BF24" s="1936">
        <v>967</v>
      </c>
      <c r="BG24" s="1936">
        <v>728</v>
      </c>
      <c r="BH24" s="1936"/>
      <c r="BI24" s="1936"/>
      <c r="BJ24" s="1016"/>
      <c r="BK24" s="1016"/>
      <c r="BL24" s="1016"/>
      <c r="BM24" s="1016"/>
      <c r="BN24" s="1016"/>
      <c r="BO24" s="1016"/>
      <c r="BP24" s="1016"/>
      <c r="BQ24" s="1016"/>
      <c r="BR24" s="1016"/>
      <c r="BS24" s="1016"/>
      <c r="BT24" s="1016"/>
      <c r="BU24" s="1016"/>
      <c r="BV24" s="1016"/>
      <c r="BW24" s="1016"/>
      <c r="BX24" s="1016"/>
      <c r="BY24" s="1016"/>
      <c r="BZ24" s="1016"/>
      <c r="CA24" s="1016"/>
      <c r="CB24" s="1016"/>
      <c r="CC24" s="1016"/>
      <c r="CD24" s="1016"/>
      <c r="CE24" s="1016"/>
      <c r="CF24" s="1016"/>
      <c r="CG24" s="1931">
        <f t="shared" si="5"/>
        <v>125701</v>
      </c>
      <c r="CH24" s="32"/>
      <c r="CI24" s="775" t="s">
        <v>24582</v>
      </c>
      <c r="CK24" s="667"/>
      <c r="CM24" s="1377"/>
      <c r="CN24" s="1310"/>
      <c r="CO24" s="1377"/>
      <c r="CP24" s="1310"/>
      <c r="CQ24" s="1377"/>
    </row>
    <row r="25" spans="2:95" s="30" customFormat="1" ht="33" customHeight="1" thickBot="1">
      <c r="B25" s="1034" t="s">
        <v>24583</v>
      </c>
      <c r="C25" s="1144" t="s">
        <v>24577</v>
      </c>
      <c r="D25" s="1144">
        <v>0</v>
      </c>
      <c r="E25" s="1176">
        <f t="shared" ref="E25:BP25" si="6">IFERROR(SUM(E22:E24),0)</f>
        <v>498</v>
      </c>
      <c r="F25" s="1176">
        <f t="shared" si="6"/>
        <v>682</v>
      </c>
      <c r="G25" s="1176">
        <f t="shared" si="6"/>
        <v>407</v>
      </c>
      <c r="H25" s="1176">
        <f t="shared" si="6"/>
        <v>460</v>
      </c>
      <c r="I25" s="1176">
        <f t="shared" si="6"/>
        <v>1772</v>
      </c>
      <c r="J25" s="1176">
        <f t="shared" si="6"/>
        <v>1309</v>
      </c>
      <c r="K25" s="1176">
        <f t="shared" si="6"/>
        <v>1906</v>
      </c>
      <c r="L25" s="1176">
        <f t="shared" si="6"/>
        <v>20348</v>
      </c>
      <c r="M25" s="1176">
        <f t="shared" si="6"/>
        <v>2030</v>
      </c>
      <c r="N25" s="1176">
        <f t="shared" si="6"/>
        <v>443</v>
      </c>
      <c r="O25" s="1176">
        <f t="shared" si="6"/>
        <v>731</v>
      </c>
      <c r="P25" s="1176">
        <f t="shared" si="6"/>
        <v>1356</v>
      </c>
      <c r="Q25" s="1176">
        <f t="shared" si="6"/>
        <v>1038</v>
      </c>
      <c r="R25" s="1176">
        <f t="shared" si="6"/>
        <v>605</v>
      </c>
      <c r="S25" s="1176">
        <f t="shared" si="6"/>
        <v>1017</v>
      </c>
      <c r="T25" s="1176">
        <f t="shared" si="6"/>
        <v>1788</v>
      </c>
      <c r="U25" s="1176">
        <f t="shared" si="6"/>
        <v>2299</v>
      </c>
      <c r="V25" s="1176">
        <f t="shared" si="6"/>
        <v>543</v>
      </c>
      <c r="W25" s="1176">
        <f t="shared" si="6"/>
        <v>864</v>
      </c>
      <c r="X25" s="1176">
        <f t="shared" si="6"/>
        <v>2714</v>
      </c>
      <c r="Y25" s="1176">
        <f t="shared" si="6"/>
        <v>15214</v>
      </c>
      <c r="Z25" s="1176">
        <f t="shared" si="6"/>
        <v>6242</v>
      </c>
      <c r="AA25" s="1176">
        <f t="shared" si="6"/>
        <v>901</v>
      </c>
      <c r="AB25" s="1176">
        <f t="shared" si="6"/>
        <v>388</v>
      </c>
      <c r="AC25" s="1176">
        <f t="shared" si="6"/>
        <v>673</v>
      </c>
      <c r="AD25" s="1176">
        <f t="shared" si="6"/>
        <v>2734</v>
      </c>
      <c r="AE25" s="1176">
        <f t="shared" si="6"/>
        <v>1517</v>
      </c>
      <c r="AF25" s="1176">
        <f t="shared" si="6"/>
        <v>1042</v>
      </c>
      <c r="AG25" s="1176">
        <f t="shared" si="6"/>
        <v>622</v>
      </c>
      <c r="AH25" s="1176">
        <f t="shared" si="6"/>
        <v>363</v>
      </c>
      <c r="AI25" s="1176">
        <f t="shared" si="6"/>
        <v>958</v>
      </c>
      <c r="AJ25" s="1176">
        <f t="shared" si="6"/>
        <v>411</v>
      </c>
      <c r="AK25" s="1176">
        <f t="shared" si="6"/>
        <v>2270</v>
      </c>
      <c r="AL25" s="1176">
        <f t="shared" si="6"/>
        <v>633</v>
      </c>
      <c r="AM25" s="1176">
        <f t="shared" si="6"/>
        <v>689</v>
      </c>
      <c r="AN25" s="1176">
        <f t="shared" si="6"/>
        <v>1999</v>
      </c>
      <c r="AO25" s="1176">
        <f t="shared" si="6"/>
        <v>5857</v>
      </c>
      <c r="AP25" s="1176">
        <f t="shared" si="6"/>
        <v>968</v>
      </c>
      <c r="AQ25" s="1176">
        <f t="shared" si="6"/>
        <v>3494</v>
      </c>
      <c r="AR25" s="1176">
        <f t="shared" si="6"/>
        <v>13054</v>
      </c>
      <c r="AS25" s="1176">
        <f t="shared" si="6"/>
        <v>530</v>
      </c>
      <c r="AT25" s="1176">
        <f t="shared" si="6"/>
        <v>1587</v>
      </c>
      <c r="AU25" s="1176">
        <f t="shared" si="6"/>
        <v>4222</v>
      </c>
      <c r="AV25" s="1176">
        <f t="shared" si="6"/>
        <v>3044</v>
      </c>
      <c r="AW25" s="1176">
        <f t="shared" si="6"/>
        <v>5418</v>
      </c>
      <c r="AX25" s="1176">
        <f t="shared" si="6"/>
        <v>3015</v>
      </c>
      <c r="AY25" s="1176">
        <f t="shared" si="6"/>
        <v>361</v>
      </c>
      <c r="AZ25" s="1176">
        <f t="shared" si="6"/>
        <v>2054</v>
      </c>
      <c r="BA25" s="1176">
        <f t="shared" si="6"/>
        <v>2927</v>
      </c>
      <c r="BB25" s="1176">
        <f t="shared" si="6"/>
        <v>508</v>
      </c>
      <c r="BC25" s="1176">
        <f t="shared" si="6"/>
        <v>805</v>
      </c>
      <c r="BD25" s="1176">
        <f t="shared" si="6"/>
        <v>558</v>
      </c>
      <c r="BE25" s="1176">
        <f t="shared" si="6"/>
        <v>302</v>
      </c>
      <c r="BF25" s="1176">
        <f t="shared" si="6"/>
        <v>974</v>
      </c>
      <c r="BG25" s="1176">
        <f t="shared" si="6"/>
        <v>754</v>
      </c>
      <c r="BH25" s="1176">
        <f t="shared" si="6"/>
        <v>0</v>
      </c>
      <c r="BI25" s="1176">
        <f t="shared" si="6"/>
        <v>0</v>
      </c>
      <c r="BJ25" s="1176">
        <f t="shared" si="6"/>
        <v>0</v>
      </c>
      <c r="BK25" s="1176">
        <f t="shared" si="6"/>
        <v>0</v>
      </c>
      <c r="BL25" s="1176">
        <f t="shared" si="6"/>
        <v>0</v>
      </c>
      <c r="BM25" s="1176">
        <f t="shared" si="6"/>
        <v>0</v>
      </c>
      <c r="BN25" s="1176">
        <f t="shared" si="6"/>
        <v>0</v>
      </c>
      <c r="BO25" s="1176">
        <f t="shared" si="6"/>
        <v>0</v>
      </c>
      <c r="BP25" s="1176">
        <f t="shared" si="6"/>
        <v>0</v>
      </c>
      <c r="BQ25" s="1176">
        <f t="shared" ref="BQ25:CF25" si="7">IFERROR(SUM(BQ22:BQ24),0)</f>
        <v>0</v>
      </c>
      <c r="BR25" s="1176">
        <f t="shared" si="7"/>
        <v>0</v>
      </c>
      <c r="BS25" s="1176">
        <f t="shared" si="7"/>
        <v>0</v>
      </c>
      <c r="BT25" s="1176">
        <f t="shared" si="7"/>
        <v>0</v>
      </c>
      <c r="BU25" s="1176">
        <f t="shared" si="7"/>
        <v>0</v>
      </c>
      <c r="BV25" s="1176">
        <f t="shared" si="7"/>
        <v>0</v>
      </c>
      <c r="BW25" s="1176">
        <f t="shared" si="7"/>
        <v>0</v>
      </c>
      <c r="BX25" s="1176">
        <f t="shared" si="7"/>
        <v>0</v>
      </c>
      <c r="BY25" s="1176">
        <f t="shared" si="7"/>
        <v>0</v>
      </c>
      <c r="BZ25" s="1176">
        <f t="shared" si="7"/>
        <v>0</v>
      </c>
      <c r="CA25" s="1176">
        <f t="shared" si="7"/>
        <v>0</v>
      </c>
      <c r="CB25" s="1176">
        <f t="shared" si="7"/>
        <v>0</v>
      </c>
      <c r="CC25" s="1176">
        <f t="shared" si="7"/>
        <v>0</v>
      </c>
      <c r="CD25" s="1176">
        <f t="shared" si="7"/>
        <v>0</v>
      </c>
      <c r="CE25" s="1176">
        <f t="shared" si="7"/>
        <v>0</v>
      </c>
      <c r="CF25" s="1176">
        <f t="shared" si="7"/>
        <v>0</v>
      </c>
      <c r="CG25" s="1931">
        <f t="shared" si="5"/>
        <v>129898</v>
      </c>
      <c r="CH25" s="32"/>
      <c r="CI25" s="775" t="s">
        <v>24584</v>
      </c>
      <c r="CK25" s="667"/>
      <c r="CM25" s="1377"/>
      <c r="CN25" s="1310"/>
      <c r="CO25" s="1377"/>
      <c r="CP25" s="1310"/>
      <c r="CQ25" s="1377"/>
    </row>
    <row r="26" spans="2:95" s="30" customFormat="1" ht="33" customHeight="1">
      <c r="B26" s="1034" t="s">
        <v>24585</v>
      </c>
      <c r="C26" s="1144" t="s">
        <v>24577</v>
      </c>
      <c r="D26" s="1144">
        <v>0</v>
      </c>
      <c r="E26" s="1016">
        <v>85</v>
      </c>
      <c r="F26" s="1016">
        <v>116</v>
      </c>
      <c r="G26" s="1016">
        <v>69</v>
      </c>
      <c r="H26" s="1016">
        <v>79</v>
      </c>
      <c r="I26" s="1016">
        <v>303</v>
      </c>
      <c r="J26" s="1016">
        <v>233</v>
      </c>
      <c r="K26" s="1016">
        <v>330</v>
      </c>
      <c r="L26" s="1016">
        <v>3542</v>
      </c>
      <c r="M26" s="1016">
        <v>346</v>
      </c>
      <c r="N26" s="1016">
        <v>76</v>
      </c>
      <c r="O26" s="1016">
        <v>125</v>
      </c>
      <c r="P26" s="1016">
        <v>236</v>
      </c>
      <c r="Q26" s="1016">
        <v>177</v>
      </c>
      <c r="R26" s="1016">
        <v>103</v>
      </c>
      <c r="S26" s="1016">
        <v>178</v>
      </c>
      <c r="T26" s="1016">
        <v>305</v>
      </c>
      <c r="U26" s="1016">
        <v>395</v>
      </c>
      <c r="V26" s="1016">
        <v>94</v>
      </c>
      <c r="W26" s="1016">
        <v>154</v>
      </c>
      <c r="X26" s="1016">
        <v>467</v>
      </c>
      <c r="Y26" s="1016">
        <v>2604</v>
      </c>
      <c r="Z26" s="1016">
        <v>1055</v>
      </c>
      <c r="AA26" s="1016">
        <v>154</v>
      </c>
      <c r="AB26" s="1016">
        <v>67</v>
      </c>
      <c r="AC26" s="1016">
        <v>115</v>
      </c>
      <c r="AD26" s="1016">
        <v>469</v>
      </c>
      <c r="AE26" s="1016">
        <v>272</v>
      </c>
      <c r="AF26" s="1016">
        <v>185</v>
      </c>
      <c r="AG26" s="1016">
        <v>106</v>
      </c>
      <c r="AH26" s="1016">
        <v>62</v>
      </c>
      <c r="AI26" s="1016">
        <v>165</v>
      </c>
      <c r="AJ26" s="1016">
        <v>70</v>
      </c>
      <c r="AK26" s="1016">
        <v>388</v>
      </c>
      <c r="AL26" s="1016">
        <v>108</v>
      </c>
      <c r="AM26" s="1016">
        <v>122</v>
      </c>
      <c r="AN26" s="1016">
        <v>342</v>
      </c>
      <c r="AO26" s="1016">
        <v>1003</v>
      </c>
      <c r="AP26" s="1016">
        <v>165</v>
      </c>
      <c r="AQ26" s="1016">
        <v>503</v>
      </c>
      <c r="AR26" s="1016">
        <v>2260</v>
      </c>
      <c r="AS26" s="1016">
        <v>90</v>
      </c>
      <c r="AT26" s="1016">
        <v>273</v>
      </c>
      <c r="AU26" s="1016">
        <v>720</v>
      </c>
      <c r="AV26" s="1016">
        <v>524</v>
      </c>
      <c r="AW26" s="1016">
        <v>949</v>
      </c>
      <c r="AX26" s="1016">
        <v>517</v>
      </c>
      <c r="AY26" s="1016">
        <v>62</v>
      </c>
      <c r="AZ26" s="1016">
        <v>330</v>
      </c>
      <c r="BA26" s="1016">
        <v>501</v>
      </c>
      <c r="BB26" s="1016">
        <v>87</v>
      </c>
      <c r="BC26" s="1016">
        <v>138</v>
      </c>
      <c r="BD26" s="1016">
        <v>95</v>
      </c>
      <c r="BE26" s="1016">
        <v>52</v>
      </c>
      <c r="BF26" s="1936">
        <v>169</v>
      </c>
      <c r="BG26" s="1936">
        <v>129</v>
      </c>
      <c r="BH26" s="1936"/>
      <c r="BI26" s="1936"/>
      <c r="BJ26" s="1016"/>
      <c r="BK26" s="1016"/>
      <c r="BL26" s="1016"/>
      <c r="BM26" s="1016"/>
      <c r="BN26" s="1016"/>
      <c r="BO26" s="1016"/>
      <c r="BP26" s="1016"/>
      <c r="BQ26" s="1016"/>
      <c r="BR26" s="1016"/>
      <c r="BS26" s="1016"/>
      <c r="BT26" s="1016"/>
      <c r="BU26" s="1016"/>
      <c r="BV26" s="1016"/>
      <c r="BW26" s="1016"/>
      <c r="BX26" s="1016"/>
      <c r="BY26" s="1016"/>
      <c r="BZ26" s="1016"/>
      <c r="CA26" s="1016"/>
      <c r="CB26" s="1016"/>
      <c r="CC26" s="1016"/>
      <c r="CD26" s="1016"/>
      <c r="CE26" s="1016"/>
      <c r="CF26" s="1016"/>
      <c r="CG26" s="1931">
        <f t="shared" si="5"/>
        <v>22264</v>
      </c>
      <c r="CH26" s="32"/>
      <c r="CI26" s="775" t="s">
        <v>24586</v>
      </c>
      <c r="CK26" s="667"/>
      <c r="CM26" s="1377"/>
      <c r="CN26" s="1310"/>
      <c r="CO26" s="1377"/>
      <c r="CP26" s="1310"/>
      <c r="CQ26" s="1377"/>
    </row>
    <row r="27" spans="2:95" s="30" customFormat="1" ht="33" customHeight="1" thickBot="1">
      <c r="B27" s="1037" t="s">
        <v>24587</v>
      </c>
      <c r="C27" s="1150" t="s">
        <v>24577</v>
      </c>
      <c r="D27" s="1150">
        <v>0</v>
      </c>
      <c r="E27" s="1938">
        <f t="shared" ref="E27:BP27" si="8">IFERROR(SUM(E25:E26),0)</f>
        <v>583</v>
      </c>
      <c r="F27" s="1938">
        <f t="shared" si="8"/>
        <v>798</v>
      </c>
      <c r="G27" s="1938">
        <f t="shared" si="8"/>
        <v>476</v>
      </c>
      <c r="H27" s="1938">
        <f t="shared" si="8"/>
        <v>539</v>
      </c>
      <c r="I27" s="1938">
        <f t="shared" si="8"/>
        <v>2075</v>
      </c>
      <c r="J27" s="1938">
        <f t="shared" si="8"/>
        <v>1542</v>
      </c>
      <c r="K27" s="1938">
        <f t="shared" si="8"/>
        <v>2236</v>
      </c>
      <c r="L27" s="1938">
        <f t="shared" si="8"/>
        <v>23890</v>
      </c>
      <c r="M27" s="1938">
        <f t="shared" si="8"/>
        <v>2376</v>
      </c>
      <c r="N27" s="1938">
        <f t="shared" si="8"/>
        <v>519</v>
      </c>
      <c r="O27" s="1938">
        <f t="shared" si="8"/>
        <v>856</v>
      </c>
      <c r="P27" s="1938">
        <f t="shared" si="8"/>
        <v>1592</v>
      </c>
      <c r="Q27" s="1938">
        <f t="shared" si="8"/>
        <v>1215</v>
      </c>
      <c r="R27" s="1938">
        <f t="shared" si="8"/>
        <v>708</v>
      </c>
      <c r="S27" s="1938">
        <f t="shared" si="8"/>
        <v>1195</v>
      </c>
      <c r="T27" s="1938">
        <f t="shared" si="8"/>
        <v>2093</v>
      </c>
      <c r="U27" s="1938">
        <f t="shared" si="8"/>
        <v>2694</v>
      </c>
      <c r="V27" s="1938">
        <f t="shared" si="8"/>
        <v>637</v>
      </c>
      <c r="W27" s="1938">
        <f t="shared" si="8"/>
        <v>1018</v>
      </c>
      <c r="X27" s="1938">
        <f t="shared" si="8"/>
        <v>3181</v>
      </c>
      <c r="Y27" s="1938">
        <f t="shared" si="8"/>
        <v>17818</v>
      </c>
      <c r="Z27" s="1938">
        <f t="shared" si="8"/>
        <v>7297</v>
      </c>
      <c r="AA27" s="1938">
        <f t="shared" si="8"/>
        <v>1055</v>
      </c>
      <c r="AB27" s="1938">
        <f t="shared" si="8"/>
        <v>455</v>
      </c>
      <c r="AC27" s="1938">
        <f t="shared" si="8"/>
        <v>788</v>
      </c>
      <c r="AD27" s="1938">
        <f t="shared" si="8"/>
        <v>3203</v>
      </c>
      <c r="AE27" s="1938">
        <f t="shared" si="8"/>
        <v>1789</v>
      </c>
      <c r="AF27" s="1938">
        <f t="shared" si="8"/>
        <v>1227</v>
      </c>
      <c r="AG27" s="1938">
        <f t="shared" si="8"/>
        <v>728</v>
      </c>
      <c r="AH27" s="1938">
        <f t="shared" si="8"/>
        <v>425</v>
      </c>
      <c r="AI27" s="1938">
        <f t="shared" si="8"/>
        <v>1123</v>
      </c>
      <c r="AJ27" s="1938">
        <f t="shared" si="8"/>
        <v>481</v>
      </c>
      <c r="AK27" s="1938">
        <f t="shared" si="8"/>
        <v>2658</v>
      </c>
      <c r="AL27" s="1938">
        <f t="shared" si="8"/>
        <v>741</v>
      </c>
      <c r="AM27" s="1938">
        <f t="shared" si="8"/>
        <v>811</v>
      </c>
      <c r="AN27" s="1938">
        <f t="shared" si="8"/>
        <v>2341</v>
      </c>
      <c r="AO27" s="1938">
        <f t="shared" si="8"/>
        <v>6860</v>
      </c>
      <c r="AP27" s="1938">
        <f t="shared" si="8"/>
        <v>1133</v>
      </c>
      <c r="AQ27" s="1938">
        <f t="shared" si="8"/>
        <v>3997</v>
      </c>
      <c r="AR27" s="1938">
        <f t="shared" si="8"/>
        <v>15314</v>
      </c>
      <c r="AS27" s="1938">
        <f t="shared" si="8"/>
        <v>620</v>
      </c>
      <c r="AT27" s="1938">
        <f t="shared" si="8"/>
        <v>1860</v>
      </c>
      <c r="AU27" s="1938">
        <f t="shared" si="8"/>
        <v>4942</v>
      </c>
      <c r="AV27" s="1938">
        <f t="shared" si="8"/>
        <v>3568</v>
      </c>
      <c r="AW27" s="1938">
        <f t="shared" si="8"/>
        <v>6367</v>
      </c>
      <c r="AX27" s="1938">
        <f t="shared" si="8"/>
        <v>3532</v>
      </c>
      <c r="AY27" s="1938">
        <f t="shared" si="8"/>
        <v>423</v>
      </c>
      <c r="AZ27" s="1938">
        <f t="shared" si="8"/>
        <v>2384</v>
      </c>
      <c r="BA27" s="1938">
        <f t="shared" si="8"/>
        <v>3428</v>
      </c>
      <c r="BB27" s="1938">
        <f t="shared" si="8"/>
        <v>595</v>
      </c>
      <c r="BC27" s="1938">
        <f t="shared" si="8"/>
        <v>943</v>
      </c>
      <c r="BD27" s="1938">
        <f t="shared" si="8"/>
        <v>653</v>
      </c>
      <c r="BE27" s="1938">
        <f t="shared" si="8"/>
        <v>354</v>
      </c>
      <c r="BF27" s="1938">
        <f t="shared" si="8"/>
        <v>1143</v>
      </c>
      <c r="BG27" s="1938">
        <f t="shared" si="8"/>
        <v>883</v>
      </c>
      <c r="BH27" s="1938">
        <f t="shared" si="8"/>
        <v>0</v>
      </c>
      <c r="BI27" s="1938">
        <f t="shared" si="8"/>
        <v>0</v>
      </c>
      <c r="BJ27" s="1938">
        <f t="shared" si="8"/>
        <v>0</v>
      </c>
      <c r="BK27" s="1938">
        <f t="shared" si="8"/>
        <v>0</v>
      </c>
      <c r="BL27" s="1938">
        <f t="shared" si="8"/>
        <v>0</v>
      </c>
      <c r="BM27" s="1938">
        <f t="shared" si="8"/>
        <v>0</v>
      </c>
      <c r="BN27" s="1938">
        <f t="shared" si="8"/>
        <v>0</v>
      </c>
      <c r="BO27" s="1938">
        <f t="shared" si="8"/>
        <v>0</v>
      </c>
      <c r="BP27" s="1938">
        <f t="shared" si="8"/>
        <v>0</v>
      </c>
      <c r="BQ27" s="1938">
        <f t="shared" ref="BQ27:CF27" si="9">IFERROR(SUM(BQ25:BQ26),0)</f>
        <v>0</v>
      </c>
      <c r="BR27" s="1938">
        <f t="shared" si="9"/>
        <v>0</v>
      </c>
      <c r="BS27" s="1938">
        <f t="shared" si="9"/>
        <v>0</v>
      </c>
      <c r="BT27" s="1938">
        <f t="shared" si="9"/>
        <v>0</v>
      </c>
      <c r="BU27" s="1938">
        <f t="shared" si="9"/>
        <v>0</v>
      </c>
      <c r="BV27" s="1938">
        <f t="shared" si="9"/>
        <v>0</v>
      </c>
      <c r="BW27" s="1938">
        <f t="shared" si="9"/>
        <v>0</v>
      </c>
      <c r="BX27" s="1938">
        <f t="shared" si="9"/>
        <v>0</v>
      </c>
      <c r="BY27" s="1938">
        <f t="shared" si="9"/>
        <v>0</v>
      </c>
      <c r="BZ27" s="1938">
        <f t="shared" si="9"/>
        <v>0</v>
      </c>
      <c r="CA27" s="1938">
        <f t="shared" si="9"/>
        <v>0</v>
      </c>
      <c r="CB27" s="1938">
        <f t="shared" si="9"/>
        <v>0</v>
      </c>
      <c r="CC27" s="1938">
        <f t="shared" si="9"/>
        <v>0</v>
      </c>
      <c r="CD27" s="1938">
        <f t="shared" si="9"/>
        <v>0</v>
      </c>
      <c r="CE27" s="1938">
        <f t="shared" si="9"/>
        <v>0</v>
      </c>
      <c r="CF27" s="1938">
        <f t="shared" si="9"/>
        <v>0</v>
      </c>
      <c r="CG27" s="1939">
        <f t="shared" si="5"/>
        <v>152162</v>
      </c>
      <c r="CH27" s="32"/>
      <c r="CI27" s="776" t="s">
        <v>24588</v>
      </c>
      <c r="CK27" s="1934"/>
      <c r="CM27" s="1377"/>
      <c r="CO27" s="1377"/>
      <c r="CP27" s="42"/>
      <c r="CQ27" s="1377"/>
    </row>
    <row r="28" spans="2:95" s="30" customFormat="1" ht="9.75" customHeight="1">
      <c r="B28" s="790"/>
      <c r="C28" s="791"/>
      <c r="D28" s="791"/>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6"/>
      <c r="CI28" s="6"/>
    </row>
    <row r="29" spans="2:95" s="30" customFormat="1" ht="23.25" customHeight="1">
      <c r="B29" s="33"/>
      <c r="C29" s="34"/>
      <c r="D29" s="34"/>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6"/>
      <c r="CG29" s="6"/>
      <c r="CH29" s="6"/>
      <c r="CI29" s="6"/>
    </row>
    <row r="31" spans="2:95">
      <c r="E31" s="1940"/>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0"/>
      <c r="AK31" s="1940"/>
      <c r="AL31" s="1940"/>
      <c r="AM31" s="1940"/>
      <c r="AN31" s="1940"/>
      <c r="AO31" s="1940"/>
      <c r="AP31" s="1940"/>
      <c r="AQ31" s="1940"/>
      <c r="AR31" s="1940"/>
      <c r="AS31" s="1940"/>
      <c r="AT31" s="1940"/>
      <c r="AU31" s="1940"/>
      <c r="AV31" s="1940"/>
      <c r="AW31" s="1940"/>
      <c r="AX31" s="1940"/>
      <c r="AY31" s="1940"/>
      <c r="AZ31" s="1940"/>
      <c r="BA31" s="1940"/>
      <c r="BB31" s="1940"/>
      <c r="BC31" s="1940"/>
      <c r="BD31" s="1940"/>
      <c r="BE31" s="1940"/>
      <c r="BF31" s="1940"/>
      <c r="BG31" s="1940"/>
      <c r="BH31" s="1940"/>
      <c r="BI31" s="1940"/>
      <c r="BJ31" s="1940"/>
      <c r="BK31" s="1940"/>
      <c r="BL31" s="1940"/>
      <c r="BM31" s="1940"/>
      <c r="BN31" s="1940"/>
      <c r="BO31" s="1940"/>
      <c r="BP31" s="1940"/>
      <c r="BQ31" s="1940"/>
      <c r="BR31" s="1940"/>
      <c r="BS31" s="1940"/>
      <c r="BT31" s="1940"/>
      <c r="BU31" s="1940"/>
      <c r="BV31" s="1940"/>
      <c r="BW31" s="1940"/>
      <c r="BX31" s="1940"/>
      <c r="BY31" s="1940"/>
      <c r="BZ31" s="1940"/>
      <c r="CA31" s="1940"/>
      <c r="CB31" s="1940"/>
      <c r="CC31" s="1940"/>
      <c r="CD31" s="1940"/>
      <c r="CE31" s="1940"/>
      <c r="CF31" s="1940"/>
    </row>
    <row r="53" spans="3:9">
      <c r="F53"/>
    </row>
    <row r="54" spans="3:9">
      <c r="F54"/>
    </row>
    <row r="55" spans="3:9">
      <c r="F55"/>
    </row>
    <row r="56" spans="3:9">
      <c r="F56"/>
    </row>
    <row r="57" spans="3:9">
      <c r="F57"/>
    </row>
    <row r="58" spans="3:9">
      <c r="F58"/>
    </row>
    <row r="59" spans="3:9">
      <c r="C59"/>
      <c r="F59"/>
    </row>
    <row r="60" spans="3:9">
      <c r="C60"/>
      <c r="F60"/>
    </row>
    <row r="61" spans="3:9">
      <c r="C61"/>
      <c r="F61"/>
    </row>
    <row r="62" spans="3:9">
      <c r="C62"/>
      <c r="F62"/>
      <c r="H62"/>
    </row>
    <row r="63" spans="3:9">
      <c r="C63"/>
      <c r="F63"/>
      <c r="H63"/>
      <c r="I63"/>
    </row>
    <row r="64" spans="3:9">
      <c r="C64"/>
      <c r="F64"/>
      <c r="H64"/>
      <c r="I64"/>
    </row>
    <row r="65" spans="3:9">
      <c r="C65"/>
      <c r="F65"/>
      <c r="H65"/>
      <c r="I65"/>
    </row>
    <row r="66" spans="3:9">
      <c r="C66"/>
      <c r="F66"/>
      <c r="H66"/>
      <c r="I66"/>
    </row>
    <row r="67" spans="3:9">
      <c r="C67"/>
      <c r="F67"/>
      <c r="H67"/>
      <c r="I67"/>
    </row>
    <row r="68" spans="3:9">
      <c r="C68"/>
      <c r="F68"/>
      <c r="H68"/>
      <c r="I68"/>
    </row>
    <row r="69" spans="3:9">
      <c r="C69"/>
      <c r="F69"/>
      <c r="H69"/>
      <c r="I69"/>
    </row>
    <row r="70" spans="3:9">
      <c r="C70"/>
      <c r="F70"/>
      <c r="H70"/>
      <c r="I70"/>
    </row>
    <row r="71" spans="3:9">
      <c r="C71"/>
      <c r="F71"/>
      <c r="H71"/>
      <c r="I71"/>
    </row>
    <row r="72" spans="3:9">
      <c r="C72"/>
      <c r="F72"/>
      <c r="H72"/>
      <c r="I72"/>
    </row>
    <row r="73" spans="3:9">
      <c r="C73"/>
      <c r="F73"/>
      <c r="H73"/>
      <c r="I73"/>
    </row>
    <row r="74" spans="3:9">
      <c r="C74"/>
      <c r="F74"/>
      <c r="H74"/>
      <c r="I74"/>
    </row>
    <row r="75" spans="3:9">
      <c r="C75"/>
      <c r="F75"/>
      <c r="H75"/>
      <c r="I75"/>
    </row>
    <row r="76" spans="3:9">
      <c r="C76"/>
      <c r="F76"/>
      <c r="H76"/>
      <c r="I76"/>
    </row>
    <row r="77" spans="3:9">
      <c r="C77"/>
      <c r="F77"/>
      <c r="H77"/>
      <c r="I77"/>
    </row>
    <row r="78" spans="3:9">
      <c r="C78"/>
      <c r="F78"/>
      <c r="H78"/>
      <c r="I78"/>
    </row>
    <row r="79" spans="3:9">
      <c r="C79"/>
      <c r="F79"/>
      <c r="H79"/>
      <c r="I79"/>
    </row>
    <row r="80" spans="3:9">
      <c r="C80"/>
      <c r="F80"/>
      <c r="H80"/>
      <c r="I80"/>
    </row>
    <row r="81" spans="2:10">
      <c r="C81"/>
      <c r="F81"/>
      <c r="H81"/>
      <c r="I81"/>
    </row>
    <row r="82" spans="2:10">
      <c r="C82"/>
      <c r="F82"/>
      <c r="H82"/>
      <c r="I82"/>
    </row>
    <row r="83" spans="2:10">
      <c r="C83"/>
      <c r="F83"/>
      <c r="H83"/>
      <c r="I83"/>
      <c r="J83"/>
    </row>
    <row r="84" spans="2:10">
      <c r="C84"/>
      <c r="F84"/>
      <c r="H84"/>
      <c r="I84"/>
      <c r="J84"/>
    </row>
    <row r="85" spans="2:10">
      <c r="C85"/>
      <c r="F85"/>
      <c r="H85"/>
      <c r="I85"/>
      <c r="J85"/>
    </row>
    <row r="86" spans="2:10">
      <c r="C86"/>
      <c r="F86"/>
      <c r="H86"/>
      <c r="I86"/>
      <c r="J86"/>
    </row>
    <row r="87" spans="2:10">
      <c r="C87"/>
      <c r="F87"/>
      <c r="H87"/>
      <c r="I87"/>
      <c r="J87"/>
    </row>
    <row r="88" spans="2:10">
      <c r="C88"/>
      <c r="F88"/>
      <c r="H88"/>
      <c r="I88"/>
      <c r="J88"/>
    </row>
    <row r="89" spans="2:10">
      <c r="C89"/>
      <c r="F89"/>
      <c r="H89"/>
      <c r="I89"/>
      <c r="J89"/>
    </row>
    <row r="90" spans="2:10">
      <c r="B90"/>
      <c r="C90"/>
      <c r="F90"/>
      <c r="H90"/>
      <c r="I90"/>
      <c r="J90"/>
    </row>
    <row r="91" spans="2:10">
      <c r="B91"/>
      <c r="C91"/>
      <c r="F91"/>
      <c r="G91"/>
      <c r="H91"/>
      <c r="I91"/>
      <c r="J91"/>
    </row>
    <row r="92" spans="2:10">
      <c r="B92"/>
      <c r="C92"/>
      <c r="F92"/>
      <c r="G92"/>
      <c r="H92"/>
      <c r="I92"/>
      <c r="J92"/>
    </row>
    <row r="93" spans="2:10">
      <c r="B93"/>
      <c r="C93"/>
      <c r="F93"/>
      <c r="G93"/>
      <c r="H93"/>
      <c r="I93"/>
      <c r="J93"/>
    </row>
    <row r="94" spans="2:10">
      <c r="B94"/>
      <c r="C94"/>
      <c r="F94"/>
      <c r="G94"/>
      <c r="H94"/>
      <c r="I94"/>
      <c r="J94"/>
    </row>
    <row r="95" spans="2:10">
      <c r="B95"/>
      <c r="C95"/>
      <c r="F95"/>
      <c r="G95"/>
      <c r="H95"/>
      <c r="I95"/>
      <c r="J95"/>
    </row>
    <row r="96" spans="2:10">
      <c r="B96"/>
      <c r="C96"/>
      <c r="F96"/>
      <c r="G96"/>
      <c r="H96"/>
      <c r="I96"/>
      <c r="J96"/>
    </row>
    <row r="97" spans="2:10">
      <c r="B97"/>
      <c r="C97"/>
      <c r="F97"/>
      <c r="G97"/>
      <c r="H97"/>
      <c r="I97"/>
      <c r="J97"/>
    </row>
    <row r="98" spans="2:10">
      <c r="B98"/>
      <c r="C98"/>
      <c r="F98"/>
      <c r="G98"/>
      <c r="H98"/>
      <c r="I98"/>
      <c r="J98"/>
    </row>
    <row r="99" spans="2:10">
      <c r="B99"/>
      <c r="C99"/>
      <c r="F99"/>
      <c r="G99"/>
      <c r="H99"/>
      <c r="I99"/>
      <c r="J99"/>
    </row>
    <row r="100" spans="2:10">
      <c r="B100"/>
      <c r="C100"/>
      <c r="D100"/>
      <c r="F100"/>
      <c r="G100"/>
      <c r="H100"/>
      <c r="I100"/>
      <c r="J100"/>
    </row>
    <row r="101" spans="2:10">
      <c r="B101"/>
      <c r="C101"/>
      <c r="D101"/>
      <c r="F101"/>
      <c r="G101"/>
      <c r="H101"/>
      <c r="I101"/>
      <c r="J101"/>
    </row>
    <row r="102" spans="2:10">
      <c r="B102"/>
      <c r="C102"/>
      <c r="D102"/>
      <c r="F102"/>
      <c r="G102"/>
      <c r="H102"/>
      <c r="I102"/>
      <c r="J102"/>
    </row>
    <row r="103" spans="2:10">
      <c r="B103"/>
      <c r="C103"/>
      <c r="D103"/>
      <c r="F103"/>
      <c r="G103"/>
      <c r="H103"/>
      <c r="I103"/>
      <c r="J103"/>
    </row>
    <row r="104" spans="2:10">
      <c r="B104"/>
      <c r="C104"/>
      <c r="D104"/>
      <c r="F104"/>
      <c r="G104"/>
      <c r="H104"/>
      <c r="I104"/>
      <c r="J104"/>
    </row>
    <row r="105" spans="2:10">
      <c r="B105"/>
      <c r="C105"/>
      <c r="D105"/>
      <c r="F105"/>
      <c r="G105"/>
      <c r="H105"/>
      <c r="I105"/>
      <c r="J105"/>
    </row>
    <row r="106" spans="2:10">
      <c r="B106"/>
      <c r="C106"/>
      <c r="D106"/>
      <c r="F106"/>
      <c r="G106"/>
      <c r="H106"/>
      <c r="I106"/>
      <c r="J106"/>
    </row>
    <row r="107" spans="2:10">
      <c r="B107"/>
      <c r="C107"/>
      <c r="D107"/>
      <c r="F107"/>
      <c r="G107"/>
      <c r="H107"/>
      <c r="I107"/>
      <c r="J107"/>
    </row>
    <row r="108" spans="2:10">
      <c r="B108"/>
      <c r="C108"/>
      <c r="D108"/>
      <c r="F108"/>
      <c r="G108"/>
      <c r="H108"/>
      <c r="I108"/>
      <c r="J108"/>
    </row>
    <row r="109" spans="2:10">
      <c r="B109"/>
      <c r="C109"/>
      <c r="D109"/>
      <c r="F109"/>
      <c r="G109"/>
      <c r="H109"/>
      <c r="I109"/>
      <c r="J109"/>
    </row>
    <row r="110" spans="2:10">
      <c r="B110"/>
      <c r="C110"/>
      <c r="D110"/>
      <c r="F110"/>
      <c r="G110"/>
      <c r="H110"/>
      <c r="I110"/>
      <c r="J110"/>
    </row>
    <row r="111" spans="2:10">
      <c r="B111"/>
      <c r="C111"/>
      <c r="D111"/>
      <c r="E111"/>
      <c r="F111"/>
      <c r="G111"/>
      <c r="H111"/>
      <c r="I111"/>
      <c r="J111"/>
    </row>
    <row r="112" spans="2:10">
      <c r="B112"/>
      <c r="C112"/>
      <c r="D112"/>
      <c r="E112"/>
      <c r="F112"/>
      <c r="G112"/>
      <c r="H112"/>
      <c r="I112"/>
      <c r="J112"/>
    </row>
    <row r="113" spans="2:10">
      <c r="B113"/>
      <c r="C113"/>
      <c r="D113"/>
      <c r="E113"/>
      <c r="F113"/>
      <c r="G113"/>
      <c r="H113"/>
      <c r="I113"/>
      <c r="J113"/>
    </row>
    <row r="114" spans="2:10">
      <c r="B114"/>
      <c r="C114"/>
      <c r="D114"/>
      <c r="E114"/>
      <c r="F114"/>
      <c r="G114"/>
      <c r="H114"/>
      <c r="I114"/>
      <c r="J114"/>
    </row>
    <row r="115" spans="2:10">
      <c r="B115"/>
      <c r="C115"/>
      <c r="D115"/>
      <c r="E115"/>
      <c r="F115"/>
      <c r="G115"/>
      <c r="H115"/>
      <c r="I115"/>
      <c r="J115"/>
    </row>
    <row r="116" spans="2:10">
      <c r="B116"/>
      <c r="C116"/>
      <c r="D116"/>
      <c r="E116"/>
      <c r="F116"/>
      <c r="G116"/>
      <c r="H116"/>
      <c r="I116"/>
      <c r="J116"/>
    </row>
    <row r="117" spans="2:10">
      <c r="B117"/>
      <c r="C117"/>
      <c r="D117"/>
      <c r="E117"/>
      <c r="F117"/>
      <c r="G117"/>
      <c r="H117"/>
      <c r="I117"/>
      <c r="J117"/>
    </row>
    <row r="118" spans="2:10">
      <c r="B118"/>
      <c r="C118"/>
      <c r="D118"/>
      <c r="E118"/>
      <c r="F118"/>
      <c r="G118"/>
      <c r="H118"/>
      <c r="I118"/>
      <c r="J118"/>
    </row>
    <row r="119" spans="2:10">
      <c r="B119"/>
      <c r="C119"/>
      <c r="D119"/>
      <c r="E119"/>
      <c r="F119"/>
      <c r="G119"/>
      <c r="H119"/>
      <c r="I119"/>
      <c r="J119"/>
    </row>
    <row r="120" spans="2:10">
      <c r="B120"/>
      <c r="C120"/>
      <c r="D120"/>
      <c r="E120"/>
      <c r="F120"/>
      <c r="G120"/>
      <c r="H120"/>
      <c r="I120"/>
      <c r="J120"/>
    </row>
    <row r="121" spans="2:10">
      <c r="B121"/>
      <c r="C121"/>
      <c r="D121"/>
      <c r="E121"/>
      <c r="F121"/>
      <c r="G121"/>
      <c r="H121"/>
      <c r="I121"/>
      <c r="J121"/>
    </row>
    <row r="122" spans="2:10">
      <c r="B122"/>
      <c r="C122"/>
      <c r="D122"/>
      <c r="E122"/>
      <c r="F122"/>
      <c r="G122"/>
      <c r="H122"/>
      <c r="I122"/>
      <c r="J122"/>
    </row>
    <row r="123" spans="2:10">
      <c r="B123"/>
      <c r="C123"/>
      <c r="D123"/>
      <c r="E123"/>
      <c r="F123"/>
      <c r="G123"/>
      <c r="H123"/>
      <c r="I123"/>
      <c r="J123"/>
    </row>
    <row r="124" spans="2:10">
      <c r="B124"/>
      <c r="C124"/>
      <c r="D124"/>
      <c r="E124"/>
      <c r="F124"/>
      <c r="G124"/>
      <c r="H124"/>
      <c r="I124"/>
      <c r="J124"/>
    </row>
    <row r="125" spans="2:10">
      <c r="B125"/>
      <c r="C125"/>
      <c r="D125"/>
      <c r="E125"/>
      <c r="F125"/>
      <c r="G125"/>
      <c r="H125"/>
      <c r="I125"/>
      <c r="J125"/>
    </row>
    <row r="126" spans="2:10">
      <c r="B126"/>
      <c r="C126"/>
      <c r="D126"/>
      <c r="E126"/>
      <c r="F126"/>
      <c r="G126"/>
      <c r="H126"/>
      <c r="I126"/>
      <c r="J126"/>
    </row>
    <row r="127" spans="2:10">
      <c r="B127"/>
      <c r="C127"/>
      <c r="D127"/>
      <c r="E127"/>
      <c r="F127"/>
      <c r="G127"/>
      <c r="H127"/>
      <c r="I127"/>
      <c r="J127"/>
    </row>
    <row r="128" spans="2:10">
      <c r="B128"/>
      <c r="C128"/>
      <c r="D128"/>
      <c r="E128"/>
      <c r="F128"/>
      <c r="G128"/>
      <c r="H128"/>
      <c r="I128"/>
      <c r="J128"/>
    </row>
    <row r="129" spans="2:10">
      <c r="B129"/>
      <c r="C129"/>
      <c r="D129"/>
      <c r="E129"/>
      <c r="F129"/>
      <c r="G129"/>
      <c r="H129"/>
      <c r="I129"/>
      <c r="J129"/>
    </row>
    <row r="130" spans="2:10">
      <c r="B130"/>
      <c r="C130"/>
      <c r="D130"/>
      <c r="E130"/>
      <c r="F130"/>
      <c r="G130"/>
      <c r="H130"/>
      <c r="I130"/>
      <c r="J130"/>
    </row>
    <row r="131" spans="2:10">
      <c r="B131"/>
      <c r="C131"/>
      <c r="D131"/>
      <c r="E131"/>
      <c r="F131"/>
      <c r="G131"/>
      <c r="H131"/>
      <c r="I131"/>
      <c r="J131"/>
    </row>
    <row r="132" spans="2:10">
      <c r="B132"/>
      <c r="C132"/>
      <c r="D132"/>
      <c r="E132"/>
      <c r="F132"/>
      <c r="G132"/>
      <c r="H132"/>
      <c r="I132"/>
      <c r="J132"/>
    </row>
    <row r="133" spans="2:10">
      <c r="B133"/>
      <c r="C133"/>
      <c r="D133"/>
      <c r="E133"/>
      <c r="F133"/>
      <c r="G133"/>
      <c r="H133"/>
      <c r="I133"/>
      <c r="J133"/>
    </row>
    <row r="134" spans="2:10">
      <c r="B134"/>
      <c r="C134"/>
      <c r="D134"/>
      <c r="E134"/>
      <c r="F134"/>
      <c r="G134"/>
      <c r="H134"/>
      <c r="I134"/>
      <c r="J134"/>
    </row>
    <row r="135" spans="2:10">
      <c r="B135"/>
      <c r="C135"/>
      <c r="D135"/>
      <c r="E135"/>
      <c r="F135"/>
      <c r="G135"/>
      <c r="H135"/>
      <c r="I135"/>
      <c r="J135"/>
    </row>
    <row r="136" spans="2:10">
      <c r="B136"/>
      <c r="C136"/>
      <c r="D136"/>
      <c r="E136"/>
      <c r="F136"/>
      <c r="G136"/>
      <c r="H136"/>
      <c r="I136"/>
      <c r="J136"/>
    </row>
    <row r="137" spans="2:10">
      <c r="B137"/>
      <c r="C137"/>
      <c r="D137"/>
      <c r="E137"/>
      <c r="F137"/>
      <c r="G137"/>
      <c r="H137"/>
      <c r="I137"/>
      <c r="J137"/>
    </row>
    <row r="138" spans="2:10">
      <c r="B138"/>
      <c r="C138"/>
      <c r="D138"/>
      <c r="E138"/>
      <c r="F138"/>
      <c r="G138"/>
      <c r="H138"/>
      <c r="I138"/>
      <c r="J138"/>
    </row>
    <row r="139" spans="2:10">
      <c r="B139"/>
      <c r="C139"/>
      <c r="D139"/>
      <c r="E139"/>
      <c r="F139"/>
      <c r="G139"/>
      <c r="H139"/>
      <c r="I139"/>
      <c r="J139"/>
    </row>
    <row r="140" spans="2:10">
      <c r="B140"/>
      <c r="C140"/>
      <c r="D140"/>
      <c r="E140"/>
      <c r="F140"/>
      <c r="G140"/>
      <c r="H140"/>
      <c r="I140"/>
      <c r="J140"/>
    </row>
    <row r="141" spans="2:10">
      <c r="B141"/>
      <c r="C141"/>
      <c r="D141"/>
      <c r="E141"/>
      <c r="F141"/>
      <c r="G141"/>
      <c r="H141"/>
      <c r="I141"/>
      <c r="J141"/>
    </row>
    <row r="142" spans="2:10">
      <c r="B142"/>
      <c r="C142"/>
      <c r="D142"/>
      <c r="E142"/>
      <c r="F142"/>
      <c r="G142"/>
      <c r="H142"/>
      <c r="I142"/>
      <c r="J142"/>
    </row>
    <row r="143" spans="2:10">
      <c r="B143"/>
      <c r="C143"/>
      <c r="D143"/>
      <c r="E143"/>
      <c r="F143"/>
      <c r="G143"/>
      <c r="H143"/>
      <c r="I143"/>
      <c r="J143"/>
    </row>
    <row r="144" spans="2:10">
      <c r="B144"/>
      <c r="C144"/>
      <c r="D144"/>
      <c r="E144"/>
      <c r="F144"/>
      <c r="G144"/>
      <c r="H144"/>
      <c r="I144"/>
      <c r="J144"/>
    </row>
    <row r="145" spans="2:10">
      <c r="B145"/>
      <c r="C145"/>
      <c r="D145"/>
      <c r="E145"/>
      <c r="F145"/>
      <c r="G145"/>
      <c r="H145"/>
      <c r="I145"/>
      <c r="J145"/>
    </row>
    <row r="146" spans="2:10">
      <c r="B146"/>
      <c r="C146"/>
      <c r="D146"/>
      <c r="E146"/>
      <c r="F146"/>
      <c r="G146"/>
      <c r="H146"/>
      <c r="I146"/>
      <c r="J146"/>
    </row>
    <row r="147" spans="2:10">
      <c r="B147"/>
      <c r="C147"/>
      <c r="D147"/>
      <c r="E147"/>
      <c r="F147"/>
      <c r="G147"/>
      <c r="H147"/>
      <c r="I147"/>
      <c r="J147"/>
    </row>
    <row r="148" spans="2:10">
      <c r="B148"/>
      <c r="C148"/>
      <c r="D148"/>
      <c r="E148"/>
      <c r="F148"/>
      <c r="G148"/>
      <c r="H148"/>
      <c r="I148"/>
      <c r="J148"/>
    </row>
    <row r="149" spans="2:10">
      <c r="B149"/>
      <c r="C149"/>
      <c r="D149"/>
      <c r="E149"/>
      <c r="F149"/>
      <c r="G149"/>
      <c r="H149"/>
      <c r="I149"/>
      <c r="J149"/>
    </row>
    <row r="150" spans="2:10">
      <c r="B150"/>
      <c r="C150"/>
      <c r="D150"/>
      <c r="E150"/>
      <c r="F150"/>
      <c r="G150"/>
      <c r="H150"/>
      <c r="I150"/>
      <c r="J150"/>
    </row>
    <row r="151" spans="2:10">
      <c r="B151"/>
      <c r="C151"/>
      <c r="D151"/>
      <c r="E151"/>
      <c r="F151"/>
      <c r="G151"/>
      <c r="H151"/>
      <c r="I151"/>
      <c r="J151"/>
    </row>
    <row r="152" spans="2:10">
      <c r="B152"/>
      <c r="C152"/>
      <c r="D152"/>
      <c r="E152"/>
      <c r="F152"/>
      <c r="G152"/>
      <c r="H152"/>
      <c r="I152"/>
      <c r="J152"/>
    </row>
    <row r="153" spans="2:10">
      <c r="B153"/>
      <c r="C153"/>
      <c r="D153"/>
      <c r="E153"/>
      <c r="F153"/>
      <c r="G153"/>
      <c r="H153"/>
      <c r="I153"/>
      <c r="J153"/>
    </row>
    <row r="154" spans="2:10">
      <c r="B154"/>
      <c r="C154"/>
      <c r="D154"/>
      <c r="E154"/>
      <c r="F154"/>
      <c r="G154"/>
      <c r="H154"/>
      <c r="I154"/>
      <c r="J154"/>
    </row>
    <row r="155" spans="2:10">
      <c r="B155"/>
      <c r="C155"/>
      <c r="D155"/>
      <c r="E155"/>
      <c r="F155"/>
      <c r="G155"/>
      <c r="H155"/>
      <c r="I155"/>
      <c r="J155"/>
    </row>
    <row r="156" spans="2:10">
      <c r="B156"/>
      <c r="C156"/>
      <c r="D156"/>
      <c r="E156"/>
      <c r="F156"/>
      <c r="G156"/>
      <c r="H156"/>
      <c r="I156"/>
      <c r="J156"/>
    </row>
    <row r="157" spans="2:10">
      <c r="B157"/>
      <c r="C157"/>
      <c r="D157"/>
      <c r="E157"/>
      <c r="F157"/>
      <c r="G157"/>
      <c r="H157"/>
      <c r="I157"/>
      <c r="J157"/>
    </row>
    <row r="158" spans="2:10">
      <c r="B158"/>
      <c r="C158"/>
      <c r="D158"/>
      <c r="E158"/>
      <c r="F158"/>
      <c r="G158"/>
      <c r="H158"/>
      <c r="I158"/>
      <c r="J158"/>
    </row>
    <row r="159" spans="2:10">
      <c r="B159"/>
      <c r="C159"/>
      <c r="D159"/>
      <c r="E159"/>
      <c r="F159"/>
      <c r="G159"/>
      <c r="H159"/>
      <c r="I159"/>
      <c r="J159"/>
    </row>
    <row r="160" spans="2:10">
      <c r="B160"/>
      <c r="C160"/>
      <c r="D160"/>
      <c r="E160"/>
      <c r="F160"/>
      <c r="G160"/>
      <c r="H160"/>
      <c r="I160"/>
      <c r="J160"/>
    </row>
    <row r="161" spans="2:10">
      <c r="B161"/>
      <c r="C161"/>
      <c r="D161"/>
      <c r="E161"/>
      <c r="F161"/>
      <c r="G161"/>
      <c r="H161"/>
      <c r="I161"/>
      <c r="J161"/>
    </row>
    <row r="162" spans="2:10">
      <c r="B162"/>
      <c r="C162"/>
      <c r="D162"/>
      <c r="E162"/>
      <c r="F162"/>
      <c r="G162"/>
      <c r="H162"/>
      <c r="I162"/>
      <c r="J162"/>
    </row>
    <row r="163" spans="2:10">
      <c r="B163"/>
      <c r="C163"/>
      <c r="D163"/>
      <c r="E163"/>
      <c r="F163"/>
      <c r="G163"/>
      <c r="H163"/>
      <c r="I163"/>
      <c r="J163"/>
    </row>
    <row r="164" spans="2:10">
      <c r="B164"/>
      <c r="C164"/>
      <c r="D164"/>
      <c r="E164"/>
      <c r="F164"/>
      <c r="G164"/>
      <c r="H164"/>
      <c r="I164"/>
      <c r="J164"/>
    </row>
    <row r="165" spans="2:10">
      <c r="B165"/>
      <c r="C165"/>
      <c r="D165"/>
      <c r="E165"/>
      <c r="F165"/>
      <c r="G165"/>
      <c r="H165"/>
      <c r="I165"/>
      <c r="J165"/>
    </row>
    <row r="166" spans="2:10">
      <c r="B166"/>
      <c r="C166"/>
      <c r="D166"/>
      <c r="E166"/>
      <c r="F166"/>
      <c r="G166"/>
      <c r="H166"/>
      <c r="I166"/>
      <c r="J166"/>
    </row>
    <row r="167" spans="2:10">
      <c r="B167"/>
      <c r="C167"/>
      <c r="D167"/>
      <c r="E167"/>
      <c r="F167"/>
      <c r="G167"/>
      <c r="H167"/>
      <c r="I167"/>
      <c r="J167"/>
    </row>
    <row r="168" spans="2:10">
      <c r="B168"/>
      <c r="C168"/>
      <c r="D168"/>
      <c r="E168"/>
      <c r="F168"/>
      <c r="G168"/>
      <c r="H168"/>
      <c r="I168"/>
      <c r="J168"/>
    </row>
    <row r="169" spans="2:10">
      <c r="B169"/>
      <c r="C169"/>
      <c r="D169"/>
      <c r="E169"/>
      <c r="F169"/>
      <c r="G169"/>
      <c r="H169"/>
      <c r="I169"/>
      <c r="J169"/>
    </row>
    <row r="170" spans="2:10">
      <c r="B170"/>
      <c r="C170"/>
      <c r="D170"/>
      <c r="E170"/>
      <c r="F170"/>
      <c r="G170"/>
      <c r="H170"/>
      <c r="I170"/>
      <c r="J170"/>
    </row>
    <row r="171" spans="2:10">
      <c r="B171"/>
      <c r="C171"/>
      <c r="D171"/>
      <c r="E171"/>
      <c r="F171"/>
      <c r="G171"/>
      <c r="H171"/>
      <c r="I171"/>
      <c r="J171"/>
    </row>
    <row r="172" spans="2:10">
      <c r="B172"/>
      <c r="C172"/>
      <c r="D172"/>
      <c r="E172"/>
      <c r="F172"/>
      <c r="G172"/>
      <c r="H172"/>
      <c r="I172"/>
      <c r="J172"/>
    </row>
    <row r="173" spans="2:10">
      <c r="B173"/>
      <c r="C173"/>
      <c r="D173"/>
      <c r="E173"/>
      <c r="F173"/>
      <c r="G173"/>
      <c r="H173"/>
      <c r="I173"/>
      <c r="J173"/>
    </row>
    <row r="174" spans="2:10">
      <c r="B174"/>
      <c r="C174"/>
      <c r="D174"/>
      <c r="E174"/>
      <c r="F174"/>
      <c r="G174"/>
      <c r="H174"/>
      <c r="I174"/>
      <c r="J174"/>
    </row>
    <row r="175" spans="2:10">
      <c r="B175"/>
      <c r="C175"/>
      <c r="D175"/>
      <c r="E175"/>
      <c r="F175"/>
      <c r="G175"/>
      <c r="H175"/>
      <c r="I175"/>
      <c r="J175"/>
    </row>
    <row r="176" spans="2:10">
      <c r="B176"/>
      <c r="C176"/>
      <c r="D176"/>
      <c r="E176"/>
      <c r="F176"/>
      <c r="G176"/>
      <c r="H176"/>
      <c r="I176"/>
      <c r="J176"/>
    </row>
    <row r="177" spans="2:10">
      <c r="B177"/>
      <c r="C177"/>
      <c r="D177"/>
      <c r="E177"/>
      <c r="F177"/>
      <c r="G177"/>
      <c r="H177"/>
      <c r="I177"/>
      <c r="J177"/>
    </row>
    <row r="178" spans="2:10">
      <c r="B178"/>
      <c r="C178"/>
      <c r="D178"/>
      <c r="E178"/>
      <c r="F178"/>
      <c r="G178"/>
      <c r="H178"/>
      <c r="I178"/>
      <c r="J178"/>
    </row>
    <row r="179" spans="2:10">
      <c r="B179"/>
      <c r="C179"/>
      <c r="D179"/>
      <c r="E179"/>
      <c r="F179"/>
      <c r="G179"/>
      <c r="H179"/>
      <c r="I179"/>
      <c r="J179"/>
    </row>
    <row r="180" spans="2:10">
      <c r="B180"/>
      <c r="C180"/>
      <c r="D180"/>
      <c r="E180"/>
      <c r="F180"/>
      <c r="G180"/>
      <c r="H180"/>
      <c r="I180"/>
      <c r="J180"/>
    </row>
    <row r="181" spans="2:10">
      <c r="B181"/>
      <c r="C181"/>
      <c r="D181"/>
      <c r="E181"/>
      <c r="F181"/>
      <c r="G181"/>
      <c r="H181"/>
      <c r="I181"/>
      <c r="J181"/>
    </row>
    <row r="182" spans="2:10">
      <c r="B182"/>
      <c r="C182"/>
      <c r="D182"/>
      <c r="E182"/>
      <c r="F182"/>
      <c r="G182"/>
      <c r="H182"/>
      <c r="I182"/>
      <c r="J182"/>
    </row>
    <row r="183" spans="2:10">
      <c r="B183"/>
      <c r="C183"/>
      <c r="D183"/>
      <c r="E183"/>
      <c r="F183"/>
      <c r="G183"/>
      <c r="H183"/>
      <c r="I183"/>
      <c r="J183"/>
    </row>
    <row r="184" spans="2:10">
      <c r="B184"/>
      <c r="C184"/>
      <c r="D184"/>
      <c r="E184"/>
      <c r="F184"/>
      <c r="G184"/>
      <c r="H184"/>
      <c r="I184"/>
      <c r="J184"/>
    </row>
    <row r="185" spans="2:10">
      <c r="B185"/>
      <c r="C185"/>
      <c r="D185"/>
      <c r="E185"/>
      <c r="F185"/>
      <c r="G185"/>
      <c r="H185"/>
      <c r="I185"/>
      <c r="J185"/>
    </row>
    <row r="186" spans="2:10">
      <c r="B186"/>
      <c r="C186"/>
      <c r="D186"/>
      <c r="E186"/>
      <c r="F186"/>
      <c r="G186"/>
      <c r="H186"/>
      <c r="I186"/>
      <c r="J186"/>
    </row>
    <row r="187" spans="2:10">
      <c r="B187"/>
      <c r="C187"/>
      <c r="D187"/>
      <c r="E187"/>
      <c r="F187"/>
      <c r="G187"/>
      <c r="H187"/>
      <c r="I187"/>
      <c r="J187"/>
    </row>
    <row r="188" spans="2:10">
      <c r="B188"/>
      <c r="C188"/>
      <c r="D188"/>
      <c r="E188"/>
      <c r="F188"/>
      <c r="G188"/>
      <c r="H188"/>
      <c r="I188"/>
      <c r="J188"/>
    </row>
    <row r="189" spans="2:10">
      <c r="B189"/>
      <c r="C189"/>
      <c r="D189"/>
      <c r="E189"/>
      <c r="F189"/>
      <c r="G189"/>
      <c r="H189"/>
      <c r="I189"/>
      <c r="J189"/>
    </row>
    <row r="190" spans="2:10">
      <c r="B190"/>
      <c r="C190"/>
      <c r="D190"/>
      <c r="E190"/>
      <c r="F190"/>
      <c r="G190"/>
      <c r="H190"/>
      <c r="I190"/>
      <c r="J190"/>
    </row>
    <row r="191" spans="2:10">
      <c r="B191"/>
      <c r="C191"/>
      <c r="D191"/>
      <c r="E191"/>
      <c r="F191"/>
      <c r="G191"/>
      <c r="H191"/>
      <c r="I191"/>
      <c r="J191"/>
    </row>
    <row r="192" spans="2:10">
      <c r="B192"/>
      <c r="C192"/>
      <c r="D192"/>
      <c r="E192"/>
      <c r="F192"/>
      <c r="G192"/>
      <c r="H192"/>
      <c r="I192"/>
      <c r="J192"/>
    </row>
    <row r="193" spans="2:10">
      <c r="B193"/>
      <c r="C193"/>
      <c r="D193"/>
      <c r="E193"/>
      <c r="F193"/>
      <c r="G193"/>
      <c r="H193"/>
      <c r="I193"/>
      <c r="J193"/>
    </row>
    <row r="194" spans="2:10">
      <c r="B194"/>
      <c r="C194"/>
      <c r="D194"/>
      <c r="E194"/>
      <c r="F194"/>
      <c r="G194"/>
      <c r="H194"/>
      <c r="I194"/>
      <c r="J194"/>
    </row>
    <row r="195" spans="2:10">
      <c r="B195"/>
      <c r="C195"/>
      <c r="D195"/>
      <c r="E195"/>
      <c r="F195"/>
      <c r="G195"/>
      <c r="H195"/>
      <c r="I195"/>
      <c r="J195"/>
    </row>
    <row r="196" spans="2:10">
      <c r="B196"/>
      <c r="C196"/>
      <c r="D196"/>
      <c r="E196"/>
      <c r="F196"/>
      <c r="G196"/>
      <c r="H196"/>
      <c r="I196"/>
      <c r="J196"/>
    </row>
    <row r="197" spans="2:10">
      <c r="B197"/>
      <c r="C197"/>
      <c r="D197"/>
      <c r="E197"/>
      <c r="F197"/>
      <c r="G197"/>
      <c r="H197"/>
      <c r="I197"/>
      <c r="J197"/>
    </row>
    <row r="198" spans="2:10">
      <c r="B198"/>
      <c r="C198"/>
      <c r="D198"/>
      <c r="E198"/>
      <c r="F198"/>
      <c r="G198"/>
      <c r="H198"/>
      <c r="I198"/>
      <c r="J198"/>
    </row>
    <row r="199" spans="2:10">
      <c r="B199"/>
      <c r="C199"/>
      <c r="D199"/>
      <c r="E199"/>
      <c r="F199"/>
      <c r="G199"/>
      <c r="H199"/>
      <c r="I199"/>
      <c r="J199"/>
    </row>
    <row r="200" spans="2:10">
      <c r="B200"/>
      <c r="C200"/>
      <c r="D200"/>
      <c r="E200"/>
      <c r="F200"/>
      <c r="G200"/>
      <c r="H200"/>
      <c r="I200"/>
      <c r="J200"/>
    </row>
    <row r="201" spans="2:10">
      <c r="B201"/>
      <c r="C201"/>
      <c r="D201"/>
      <c r="E201"/>
      <c r="F201"/>
      <c r="G201"/>
      <c r="H201"/>
      <c r="I201"/>
      <c r="J201"/>
    </row>
    <row r="202" spans="2:10">
      <c r="B202"/>
      <c r="C202"/>
      <c r="D202"/>
      <c r="E202"/>
      <c r="F202"/>
      <c r="G202"/>
      <c r="H202"/>
      <c r="I202"/>
      <c r="J202"/>
    </row>
    <row r="203" spans="2:10">
      <c r="B203"/>
      <c r="C203"/>
      <c r="D203"/>
      <c r="E203"/>
      <c r="F203"/>
      <c r="G203"/>
      <c r="H203"/>
      <c r="I203"/>
      <c r="J203"/>
    </row>
    <row r="204" spans="2:10">
      <c r="B204"/>
      <c r="C204"/>
      <c r="D204"/>
      <c r="E204"/>
      <c r="F204"/>
      <c r="G204"/>
      <c r="H204"/>
      <c r="I204"/>
      <c r="J204"/>
    </row>
    <row r="205" spans="2:10">
      <c r="B205"/>
      <c r="C205"/>
      <c r="D205"/>
      <c r="E205"/>
      <c r="F205"/>
      <c r="G205"/>
      <c r="H205"/>
      <c r="I205"/>
      <c r="J205"/>
    </row>
    <row r="206" spans="2:10">
      <c r="B206"/>
      <c r="C206"/>
      <c r="D206"/>
      <c r="E206"/>
      <c r="F206"/>
      <c r="G206"/>
      <c r="H206"/>
      <c r="I206"/>
      <c r="J206"/>
    </row>
    <row r="207" spans="2:10">
      <c r="B207"/>
      <c r="C207"/>
      <c r="D207"/>
      <c r="E207"/>
      <c r="F207"/>
      <c r="G207"/>
      <c r="H207"/>
      <c r="I207"/>
      <c r="J207"/>
    </row>
    <row r="208" spans="2:10">
      <c r="B208"/>
      <c r="C208"/>
      <c r="D208"/>
      <c r="E208"/>
      <c r="F208"/>
      <c r="G208"/>
      <c r="H208"/>
      <c r="I208"/>
      <c r="J208"/>
    </row>
    <row r="209" spans="2:10">
      <c r="B209"/>
      <c r="C209"/>
      <c r="D209"/>
      <c r="E209"/>
      <c r="F209"/>
      <c r="G209"/>
      <c r="H209"/>
      <c r="I209"/>
      <c r="J209"/>
    </row>
    <row r="210" spans="2:10">
      <c r="B210"/>
      <c r="C210"/>
      <c r="D210"/>
      <c r="E210"/>
      <c r="F210"/>
      <c r="G210"/>
      <c r="H210"/>
      <c r="I210"/>
      <c r="J210"/>
    </row>
    <row r="211" spans="2:10">
      <c r="B211"/>
      <c r="C211"/>
      <c r="D211"/>
      <c r="E211"/>
      <c r="F211"/>
      <c r="G211"/>
      <c r="H211"/>
      <c r="I211"/>
      <c r="J211"/>
    </row>
    <row r="212" spans="2:10">
      <c r="B212"/>
      <c r="C212"/>
      <c r="D212"/>
      <c r="E212"/>
      <c r="F212"/>
      <c r="G212"/>
      <c r="H212"/>
      <c r="I212"/>
      <c r="J212"/>
    </row>
    <row r="213" spans="2:10">
      <c r="B213"/>
      <c r="C213"/>
      <c r="D213"/>
      <c r="E213"/>
      <c r="F213"/>
      <c r="G213"/>
      <c r="H213"/>
      <c r="I213"/>
      <c r="J213"/>
    </row>
    <row r="214" spans="2:10">
      <c r="B214"/>
      <c r="C214"/>
      <c r="D214"/>
      <c r="E214"/>
      <c r="F214"/>
      <c r="G214"/>
      <c r="H214"/>
      <c r="I214"/>
      <c r="J214"/>
    </row>
    <row r="215" spans="2:10">
      <c r="B215"/>
      <c r="C215"/>
      <c r="D215"/>
      <c r="E215"/>
      <c r="F215"/>
      <c r="G215"/>
      <c r="H215"/>
      <c r="I215"/>
      <c r="J215"/>
    </row>
    <row r="216" spans="2:10">
      <c r="B216"/>
      <c r="C216"/>
      <c r="D216"/>
      <c r="E216"/>
      <c r="F216"/>
      <c r="G216"/>
      <c r="H216"/>
      <c r="I216"/>
      <c r="J216"/>
    </row>
    <row r="217" spans="2:10">
      <c r="B217"/>
      <c r="C217"/>
      <c r="D217"/>
      <c r="E217"/>
      <c r="F217"/>
      <c r="G217"/>
      <c r="H217"/>
      <c r="I217"/>
      <c r="J217"/>
    </row>
    <row r="218" spans="2:10">
      <c r="B218"/>
      <c r="C218"/>
      <c r="D218"/>
      <c r="E218"/>
      <c r="F218"/>
      <c r="G218"/>
      <c r="H218"/>
      <c r="I218"/>
      <c r="J218"/>
    </row>
    <row r="219" spans="2:10">
      <c r="B219"/>
      <c r="C219"/>
      <c r="D219"/>
      <c r="E219"/>
      <c r="F219"/>
      <c r="G219"/>
      <c r="H219"/>
      <c r="I219"/>
      <c r="J219"/>
    </row>
    <row r="220" spans="2:10">
      <c r="B220"/>
      <c r="C220"/>
      <c r="D220"/>
      <c r="E220"/>
      <c r="F220"/>
      <c r="G220"/>
      <c r="H220"/>
      <c r="I220"/>
      <c r="J220"/>
    </row>
    <row r="221" spans="2:10">
      <c r="B221"/>
      <c r="C221"/>
      <c r="D221"/>
      <c r="E221"/>
      <c r="F221"/>
      <c r="G221"/>
      <c r="H221"/>
      <c r="I221"/>
      <c r="J221"/>
    </row>
    <row r="222" spans="2:10">
      <c r="B222"/>
      <c r="C222"/>
      <c r="D222"/>
      <c r="E222"/>
      <c r="F222"/>
      <c r="G222"/>
      <c r="H222"/>
      <c r="I222"/>
      <c r="J222"/>
    </row>
    <row r="223" spans="2:10">
      <c r="B223"/>
      <c r="C223"/>
      <c r="D223"/>
      <c r="E223"/>
      <c r="F223"/>
      <c r="G223"/>
      <c r="H223"/>
      <c r="I223"/>
      <c r="J223"/>
    </row>
    <row r="224" spans="2:10">
      <c r="B224"/>
      <c r="C224"/>
      <c r="D224"/>
      <c r="E224"/>
      <c r="F224"/>
      <c r="G224"/>
      <c r="H224"/>
      <c r="I224"/>
      <c r="J224"/>
    </row>
    <row r="225" spans="2:10">
      <c r="B225"/>
      <c r="C225"/>
      <c r="D225"/>
      <c r="E225"/>
      <c r="F225"/>
      <c r="G225"/>
      <c r="H225"/>
      <c r="I225"/>
      <c r="J225"/>
    </row>
    <row r="226" spans="2:10">
      <c r="B226"/>
      <c r="C226"/>
      <c r="D226"/>
      <c r="E226"/>
      <c r="F226"/>
      <c r="G226"/>
      <c r="H226"/>
      <c r="I226"/>
      <c r="J226"/>
    </row>
    <row r="227" spans="2:10">
      <c r="B227"/>
      <c r="C227"/>
      <c r="D227"/>
      <c r="E227"/>
      <c r="F227"/>
      <c r="G227"/>
      <c r="H227"/>
      <c r="I227"/>
      <c r="J227"/>
    </row>
    <row r="228" spans="2:10">
      <c r="B228"/>
      <c r="C228"/>
      <c r="D228"/>
      <c r="E228"/>
      <c r="F228"/>
      <c r="G228"/>
      <c r="H228"/>
      <c r="I228"/>
      <c r="J228"/>
    </row>
    <row r="229" spans="2:10">
      <c r="B229"/>
      <c r="C229"/>
      <c r="D229"/>
      <c r="E229"/>
      <c r="F229"/>
      <c r="G229"/>
      <c r="H229"/>
      <c r="I229"/>
      <c r="J229"/>
    </row>
    <row r="230" spans="2:10">
      <c r="B230"/>
      <c r="C230"/>
      <c r="D230"/>
      <c r="E230"/>
      <c r="F230"/>
      <c r="G230"/>
      <c r="H230"/>
      <c r="I230"/>
      <c r="J230"/>
    </row>
    <row r="231" spans="2:10">
      <c r="B231"/>
      <c r="C231"/>
      <c r="D231"/>
      <c r="E231"/>
      <c r="F231"/>
      <c r="G231"/>
      <c r="H231"/>
      <c r="I231"/>
      <c r="J231"/>
    </row>
    <row r="232" spans="2:10">
      <c r="B232"/>
      <c r="C232"/>
      <c r="D232"/>
      <c r="E232"/>
      <c r="F232"/>
      <c r="G232"/>
      <c r="H232"/>
      <c r="I232"/>
      <c r="J232"/>
    </row>
    <row r="233" spans="2:10">
      <c r="B233"/>
      <c r="C233"/>
      <c r="D233"/>
      <c r="E233"/>
      <c r="F233"/>
      <c r="G233"/>
      <c r="H233"/>
      <c r="I233"/>
      <c r="J233"/>
    </row>
    <row r="234" spans="2:10">
      <c r="B234"/>
      <c r="C234"/>
      <c r="D234"/>
      <c r="E234"/>
      <c r="F234"/>
      <c r="G234"/>
      <c r="H234"/>
      <c r="I234"/>
      <c r="J234"/>
    </row>
    <row r="235" spans="2:10">
      <c r="B235"/>
      <c r="C235"/>
      <c r="D235"/>
      <c r="E235"/>
      <c r="F235"/>
      <c r="G235"/>
      <c r="H235"/>
      <c r="I235"/>
      <c r="J235"/>
    </row>
    <row r="236" spans="2:10">
      <c r="B236"/>
      <c r="C236"/>
      <c r="D236"/>
      <c r="E236"/>
      <c r="F236"/>
      <c r="G236"/>
      <c r="H236"/>
      <c r="I236"/>
      <c r="J236"/>
    </row>
    <row r="237" spans="2:10">
      <c r="B237"/>
      <c r="C237"/>
      <c r="D237"/>
      <c r="E237"/>
      <c r="F237"/>
      <c r="G237"/>
      <c r="H237"/>
      <c r="I237"/>
      <c r="J237"/>
    </row>
    <row r="238" spans="2:10">
      <c r="B238"/>
      <c r="C238"/>
      <c r="D238"/>
      <c r="E238"/>
      <c r="F238"/>
      <c r="G238"/>
      <c r="H238"/>
      <c r="I238"/>
      <c r="J238"/>
    </row>
    <row r="239" spans="2:10">
      <c r="B239"/>
      <c r="C239"/>
      <c r="D239"/>
      <c r="E239"/>
      <c r="F239"/>
      <c r="G239"/>
      <c r="H239"/>
      <c r="I239"/>
      <c r="J239"/>
    </row>
    <row r="240" spans="2:10">
      <c r="B240"/>
      <c r="C240"/>
      <c r="D240"/>
      <c r="E240"/>
      <c r="F240"/>
      <c r="G240"/>
      <c r="H240"/>
      <c r="I240"/>
      <c r="J240"/>
    </row>
    <row r="241" spans="2:10">
      <c r="B241"/>
      <c r="C241"/>
      <c r="D241"/>
      <c r="E241"/>
      <c r="F241"/>
      <c r="G241"/>
      <c r="H241"/>
      <c r="I241"/>
      <c r="J241"/>
    </row>
    <row r="242" spans="2:10">
      <c r="B242"/>
      <c r="C242"/>
      <c r="D242"/>
      <c r="E242"/>
      <c r="F242"/>
      <c r="G242"/>
      <c r="H242"/>
      <c r="I242"/>
      <c r="J242"/>
    </row>
    <row r="243" spans="2:10">
      <c r="B243"/>
      <c r="C243"/>
      <c r="D243"/>
      <c r="E243"/>
      <c r="F243"/>
      <c r="G243"/>
      <c r="H243"/>
      <c r="I243"/>
      <c r="J243"/>
    </row>
    <row r="244" spans="2:10">
      <c r="B244"/>
      <c r="C244"/>
      <c r="D244"/>
      <c r="E244"/>
      <c r="F244"/>
      <c r="G244"/>
      <c r="H244"/>
      <c r="I244"/>
      <c r="J244"/>
    </row>
    <row r="245" spans="2:10">
      <c r="B245"/>
      <c r="C245"/>
      <c r="D245"/>
      <c r="E245"/>
      <c r="F245"/>
      <c r="G245"/>
      <c r="H245"/>
      <c r="I245"/>
      <c r="J245"/>
    </row>
    <row r="246" spans="2:10">
      <c r="B246"/>
      <c r="C246"/>
      <c r="D246"/>
      <c r="E246"/>
      <c r="F246"/>
      <c r="G246"/>
      <c r="H246"/>
      <c r="I246"/>
      <c r="J246"/>
    </row>
    <row r="247" spans="2:10">
      <c r="B247"/>
      <c r="C247"/>
      <c r="D247"/>
      <c r="E247"/>
      <c r="F247"/>
      <c r="G247"/>
      <c r="H247"/>
      <c r="I247"/>
      <c r="J247"/>
    </row>
    <row r="248" spans="2:10">
      <c r="B248"/>
      <c r="C248"/>
      <c r="D248"/>
      <c r="E248"/>
      <c r="F248"/>
      <c r="G248"/>
      <c r="H248"/>
      <c r="I248"/>
      <c r="J248"/>
    </row>
    <row r="249" spans="2:10">
      <c r="B249"/>
      <c r="C249"/>
      <c r="D249"/>
      <c r="E249"/>
      <c r="F249"/>
      <c r="G249"/>
      <c r="H249"/>
      <c r="I249"/>
      <c r="J249"/>
    </row>
    <row r="250" spans="2:10">
      <c r="B250"/>
      <c r="C250"/>
      <c r="D250"/>
      <c r="E250"/>
      <c r="F250"/>
      <c r="G250"/>
      <c r="H250"/>
      <c r="I250"/>
      <c r="J250"/>
    </row>
    <row r="251" spans="2:10">
      <c r="B251"/>
      <c r="C251"/>
      <c r="D251"/>
      <c r="E251"/>
      <c r="F251"/>
      <c r="G251"/>
      <c r="H251"/>
      <c r="I251"/>
      <c r="J251"/>
    </row>
    <row r="252" spans="2:10">
      <c r="B252"/>
      <c r="C252"/>
      <c r="D252"/>
      <c r="E252"/>
      <c r="F252"/>
      <c r="G252"/>
      <c r="H252"/>
      <c r="I252"/>
      <c r="J252"/>
    </row>
    <row r="253" spans="2:10">
      <c r="B253"/>
      <c r="C253"/>
      <c r="D253"/>
      <c r="E253"/>
      <c r="F253"/>
      <c r="G253"/>
      <c r="H253"/>
      <c r="I253"/>
      <c r="J253"/>
    </row>
    <row r="254" spans="2:10">
      <c r="B254"/>
      <c r="C254"/>
      <c r="D254"/>
      <c r="E254"/>
      <c r="F254"/>
      <c r="G254"/>
      <c r="H254"/>
      <c r="I254"/>
      <c r="J254"/>
    </row>
    <row r="255" spans="2:10">
      <c r="B255"/>
      <c r="C255"/>
      <c r="D255"/>
      <c r="E255"/>
      <c r="F255"/>
      <c r="G255"/>
      <c r="H255"/>
      <c r="I255"/>
      <c r="J255"/>
    </row>
    <row r="256" spans="2:10">
      <c r="B256"/>
      <c r="C256"/>
      <c r="D256"/>
      <c r="E256"/>
      <c r="F256"/>
      <c r="G256"/>
      <c r="H256"/>
      <c r="I256"/>
      <c r="J256"/>
    </row>
    <row r="257" spans="2:10">
      <c r="B257"/>
      <c r="C257"/>
      <c r="D257"/>
      <c r="E257"/>
      <c r="F257"/>
      <c r="G257"/>
      <c r="H257"/>
      <c r="I257"/>
      <c r="J257"/>
    </row>
    <row r="258" spans="2:10">
      <c r="B258"/>
      <c r="C258"/>
      <c r="D258"/>
      <c r="E258"/>
      <c r="F258"/>
      <c r="G258"/>
      <c r="H258"/>
      <c r="I258"/>
      <c r="J258"/>
    </row>
    <row r="259" spans="2:10">
      <c r="B259"/>
      <c r="C259"/>
      <c r="D259"/>
      <c r="E259"/>
      <c r="F259"/>
      <c r="G259"/>
      <c r="H259"/>
      <c r="I259"/>
      <c r="J259"/>
    </row>
    <row r="260" spans="2:10">
      <c r="B260"/>
      <c r="C260"/>
      <c r="D260"/>
      <c r="E260"/>
      <c r="F260"/>
      <c r="G260"/>
      <c r="H260"/>
      <c r="I260"/>
      <c r="J260"/>
    </row>
    <row r="261" spans="2:10">
      <c r="B261"/>
      <c r="C261"/>
      <c r="D261"/>
      <c r="E261"/>
      <c r="F261"/>
      <c r="G261"/>
      <c r="H261"/>
      <c r="I261"/>
      <c r="J261"/>
    </row>
    <row r="262" spans="2:10">
      <c r="B262"/>
      <c r="C262"/>
      <c r="D262"/>
      <c r="E262"/>
      <c r="F262"/>
      <c r="G262"/>
      <c r="H262"/>
      <c r="I262"/>
      <c r="J262"/>
    </row>
    <row r="263" spans="2:10">
      <c r="B263"/>
      <c r="C263"/>
      <c r="D263"/>
      <c r="E263"/>
      <c r="F263"/>
      <c r="G263"/>
      <c r="H263"/>
      <c r="I263"/>
      <c r="J263"/>
    </row>
    <row r="264" spans="2:10">
      <c r="B264"/>
      <c r="C264"/>
      <c r="D264"/>
      <c r="E264"/>
      <c r="F264"/>
      <c r="G264"/>
      <c r="H264"/>
      <c r="I264"/>
      <c r="J264"/>
    </row>
    <row r="265" spans="2:10">
      <c r="B265"/>
      <c r="C265"/>
      <c r="D265"/>
      <c r="E265"/>
      <c r="F265"/>
      <c r="G265"/>
      <c r="H265"/>
      <c r="I265"/>
      <c r="J265"/>
    </row>
    <row r="266" spans="2:10">
      <c r="B266"/>
      <c r="C266"/>
      <c r="D266"/>
      <c r="E266"/>
      <c r="F266"/>
      <c r="G266"/>
      <c r="H266"/>
      <c r="I266"/>
      <c r="J266"/>
    </row>
    <row r="267" spans="2:10">
      <c r="B267"/>
      <c r="C267"/>
      <c r="D267"/>
      <c r="E267"/>
      <c r="F267"/>
      <c r="G267"/>
      <c r="H267"/>
      <c r="I267"/>
      <c r="J267"/>
    </row>
    <row r="268" spans="2:10">
      <c r="B268"/>
      <c r="C268"/>
      <c r="D268"/>
      <c r="E268"/>
      <c r="F268"/>
      <c r="G268"/>
      <c r="H268"/>
      <c r="I268"/>
      <c r="J268"/>
    </row>
    <row r="269" spans="2:10">
      <c r="B269"/>
      <c r="C269"/>
      <c r="D269"/>
      <c r="E269"/>
      <c r="F269"/>
      <c r="G269"/>
      <c r="H269"/>
      <c r="I269"/>
      <c r="J269"/>
    </row>
    <row r="270" spans="2:10">
      <c r="B270"/>
      <c r="C270"/>
      <c r="D270"/>
      <c r="E270"/>
      <c r="F270"/>
      <c r="G270"/>
      <c r="H270"/>
      <c r="I270"/>
      <c r="J270"/>
    </row>
    <row r="271" spans="2:10">
      <c r="B271"/>
      <c r="C271"/>
      <c r="D271"/>
      <c r="E271"/>
      <c r="F271"/>
      <c r="G271"/>
      <c r="H271"/>
      <c r="I271"/>
      <c r="J271"/>
    </row>
    <row r="272" spans="2:10">
      <c r="B272"/>
      <c r="C272"/>
      <c r="D272"/>
      <c r="E272"/>
      <c r="F272"/>
      <c r="G272"/>
      <c r="H272"/>
      <c r="I272"/>
      <c r="J272"/>
    </row>
    <row r="273" spans="2:10">
      <c r="B273"/>
      <c r="C273"/>
      <c r="D273"/>
      <c r="E273"/>
      <c r="F273"/>
      <c r="G273"/>
      <c r="H273"/>
      <c r="I273"/>
      <c r="J273"/>
    </row>
    <row r="274" spans="2:10">
      <c r="B274"/>
      <c r="C274"/>
      <c r="D274"/>
      <c r="E274"/>
      <c r="F274"/>
      <c r="G274"/>
      <c r="H274"/>
      <c r="I274"/>
      <c r="J274"/>
    </row>
    <row r="275" spans="2:10">
      <c r="B275"/>
      <c r="C275"/>
      <c r="D275"/>
      <c r="E275"/>
      <c r="F275"/>
      <c r="G275"/>
      <c r="H275"/>
      <c r="I275"/>
      <c r="J275"/>
    </row>
    <row r="276" spans="2:10">
      <c r="B276"/>
      <c r="C276"/>
      <c r="D276"/>
      <c r="E276"/>
      <c r="F276"/>
      <c r="G276"/>
      <c r="H276"/>
      <c r="I276"/>
      <c r="J276"/>
    </row>
    <row r="277" spans="2:10">
      <c r="B277"/>
      <c r="C277"/>
      <c r="D277"/>
      <c r="E277"/>
      <c r="F277"/>
      <c r="G277"/>
      <c r="H277"/>
      <c r="I277"/>
      <c r="J277"/>
    </row>
    <row r="278" spans="2:10">
      <c r="B278"/>
      <c r="C278"/>
      <c r="D278"/>
      <c r="E278"/>
      <c r="F278"/>
      <c r="G278"/>
      <c r="H278"/>
      <c r="I278"/>
      <c r="J278"/>
    </row>
    <row r="279" spans="2:10">
      <c r="B279"/>
      <c r="C279"/>
      <c r="D279"/>
      <c r="E279"/>
      <c r="F279"/>
      <c r="G279"/>
      <c r="H279"/>
      <c r="I279"/>
      <c r="J279"/>
    </row>
    <row r="280" spans="2:10">
      <c r="B280"/>
      <c r="C280"/>
      <c r="D280"/>
      <c r="E280"/>
      <c r="F280"/>
      <c r="G280"/>
      <c r="H280"/>
      <c r="I280"/>
      <c r="J280"/>
    </row>
    <row r="281" spans="2:10">
      <c r="B281"/>
      <c r="C281"/>
      <c r="D281"/>
      <c r="E281"/>
      <c r="F281"/>
      <c r="G281"/>
      <c r="H281"/>
      <c r="I281"/>
      <c r="J281"/>
    </row>
    <row r="282" spans="2:10">
      <c r="B282"/>
      <c r="C282"/>
      <c r="D282"/>
      <c r="E282"/>
      <c r="F282"/>
      <c r="G282"/>
      <c r="H282"/>
      <c r="I282"/>
      <c r="J282"/>
    </row>
    <row r="283" spans="2:10">
      <c r="B283"/>
      <c r="C283"/>
      <c r="D283"/>
      <c r="E283"/>
      <c r="F283"/>
      <c r="G283"/>
      <c r="H283"/>
      <c r="I283"/>
      <c r="J283"/>
    </row>
    <row r="284" spans="2:10">
      <c r="B284"/>
      <c r="C284"/>
      <c r="D284"/>
      <c r="E284"/>
      <c r="F284"/>
      <c r="G284"/>
      <c r="H284"/>
      <c r="I284"/>
      <c r="J284"/>
    </row>
    <row r="285" spans="2:10">
      <c r="B285"/>
      <c r="C285"/>
      <c r="D285"/>
      <c r="E285"/>
      <c r="F285"/>
      <c r="G285"/>
      <c r="H285"/>
      <c r="I285"/>
      <c r="J285"/>
    </row>
    <row r="286" spans="2:10">
      <c r="B286"/>
      <c r="C286"/>
      <c r="D286"/>
      <c r="E286"/>
      <c r="F286"/>
      <c r="G286"/>
      <c r="H286"/>
      <c r="I286"/>
      <c r="J286"/>
    </row>
    <row r="287" spans="2:10">
      <c r="B287"/>
      <c r="C287"/>
      <c r="D287"/>
      <c r="E287"/>
      <c r="F287"/>
      <c r="G287"/>
      <c r="H287"/>
      <c r="I287"/>
      <c r="J287"/>
    </row>
    <row r="288" spans="2:10">
      <c r="B288"/>
      <c r="C288"/>
      <c r="D288"/>
      <c r="E288"/>
      <c r="F288"/>
      <c r="G288"/>
      <c r="H288"/>
      <c r="I288"/>
      <c r="J288"/>
    </row>
    <row r="289" spans="2:10">
      <c r="B289"/>
      <c r="C289"/>
      <c r="D289"/>
      <c r="E289"/>
      <c r="F289"/>
      <c r="G289"/>
      <c r="H289"/>
      <c r="I289"/>
      <c r="J289"/>
    </row>
    <row r="290" spans="2:10">
      <c r="B290"/>
      <c r="C290"/>
      <c r="D290"/>
      <c r="E290"/>
      <c r="F290"/>
      <c r="G290"/>
      <c r="H290"/>
      <c r="I290"/>
      <c r="J290"/>
    </row>
    <row r="291" spans="2:10">
      <c r="B291"/>
      <c r="C291"/>
      <c r="D291"/>
      <c r="E291"/>
      <c r="F291"/>
      <c r="G291"/>
      <c r="H291"/>
      <c r="I291"/>
      <c r="J291"/>
    </row>
    <row r="292" spans="2:10">
      <c r="B292"/>
      <c r="C292"/>
      <c r="D292"/>
      <c r="E292"/>
      <c r="F292"/>
      <c r="G292"/>
      <c r="H292"/>
      <c r="I292"/>
      <c r="J292"/>
    </row>
    <row r="293" spans="2:10">
      <c r="B293"/>
      <c r="C293"/>
      <c r="D293"/>
      <c r="E293"/>
      <c r="F293"/>
      <c r="G293"/>
      <c r="H293"/>
      <c r="I293"/>
      <c r="J293"/>
    </row>
    <row r="294" spans="2:10">
      <c r="B294"/>
      <c r="C294"/>
      <c r="D294"/>
      <c r="E294"/>
      <c r="F294"/>
      <c r="G294"/>
      <c r="H294"/>
      <c r="I294"/>
      <c r="J294"/>
    </row>
    <row r="295" spans="2:10">
      <c r="B295"/>
      <c r="C295"/>
      <c r="D295"/>
      <c r="E295"/>
      <c r="F295"/>
      <c r="G295"/>
      <c r="H295"/>
      <c r="I295"/>
      <c r="J295"/>
    </row>
    <row r="296" spans="2:10">
      <c r="B296"/>
      <c r="C296"/>
      <c r="D296"/>
      <c r="E296"/>
      <c r="F296"/>
      <c r="G296"/>
      <c r="H296"/>
      <c r="I296"/>
      <c r="J296"/>
    </row>
    <row r="297" spans="2:10">
      <c r="B297"/>
      <c r="C297"/>
      <c r="D297"/>
      <c r="E297"/>
      <c r="F297"/>
      <c r="G297"/>
      <c r="H297"/>
      <c r="I297"/>
      <c r="J297"/>
    </row>
    <row r="298" spans="2:10">
      <c r="B298"/>
      <c r="C298"/>
      <c r="D298"/>
      <c r="E298"/>
      <c r="F298"/>
      <c r="G298"/>
      <c r="H298"/>
      <c r="I298"/>
      <c r="J298"/>
    </row>
    <row r="299" spans="2:10">
      <c r="B299"/>
      <c r="C299"/>
      <c r="D299"/>
      <c r="E299"/>
      <c r="F299"/>
      <c r="G299"/>
      <c r="H299"/>
      <c r="I299"/>
      <c r="J299"/>
    </row>
    <row r="300" spans="2:10">
      <c r="B300"/>
      <c r="C300"/>
      <c r="D300"/>
      <c r="E300"/>
      <c r="F300"/>
      <c r="G300"/>
      <c r="H300"/>
      <c r="I300"/>
      <c r="J300"/>
    </row>
    <row r="301" spans="2:10">
      <c r="B301"/>
      <c r="C301"/>
      <c r="D301"/>
      <c r="E301"/>
      <c r="F301"/>
      <c r="G301"/>
      <c r="H301"/>
      <c r="I301"/>
      <c r="J301"/>
    </row>
    <row r="302" spans="2:10">
      <c r="B302"/>
      <c r="C302"/>
      <c r="D302"/>
      <c r="E302"/>
      <c r="F302"/>
      <c r="G302"/>
      <c r="H302"/>
      <c r="I302"/>
      <c r="J302"/>
    </row>
    <row r="303" spans="2:10">
      <c r="B303"/>
      <c r="C303"/>
      <c r="D303"/>
      <c r="E303"/>
      <c r="F303"/>
      <c r="G303"/>
      <c r="H303"/>
      <c r="I303"/>
      <c r="J303"/>
    </row>
    <row r="304" spans="2:10">
      <c r="B304"/>
      <c r="C304"/>
      <c r="D304"/>
      <c r="E304"/>
      <c r="F304"/>
      <c r="G304"/>
      <c r="H304"/>
      <c r="I304"/>
      <c r="J304"/>
    </row>
    <row r="305" spans="2:10">
      <c r="B305"/>
      <c r="C305"/>
      <c r="D305"/>
      <c r="E305"/>
      <c r="F305"/>
      <c r="G305"/>
      <c r="H305"/>
      <c r="I305"/>
      <c r="J305"/>
    </row>
    <row r="306" spans="2:10">
      <c r="B306"/>
      <c r="C306"/>
      <c r="D306"/>
      <c r="E306"/>
      <c r="F306"/>
      <c r="G306"/>
      <c r="H306"/>
      <c r="I306"/>
      <c r="J306"/>
    </row>
    <row r="307" spans="2:10">
      <c r="B307"/>
      <c r="C307"/>
      <c r="D307"/>
      <c r="E307"/>
      <c r="F307"/>
      <c r="G307"/>
      <c r="H307"/>
      <c r="I307"/>
      <c r="J307"/>
    </row>
    <row r="308" spans="2:10">
      <c r="B308"/>
      <c r="C308"/>
      <c r="D308"/>
      <c r="E308"/>
      <c r="F308"/>
      <c r="G308"/>
      <c r="H308"/>
      <c r="I308"/>
      <c r="J308"/>
    </row>
    <row r="309" spans="2:10">
      <c r="B309"/>
      <c r="C309"/>
      <c r="D309"/>
      <c r="E309"/>
      <c r="F309"/>
      <c r="G309"/>
      <c r="H309"/>
      <c r="I309"/>
      <c r="J309"/>
    </row>
    <row r="310" spans="2:10">
      <c r="B310"/>
      <c r="C310"/>
      <c r="D310"/>
      <c r="E310"/>
      <c r="F310"/>
      <c r="G310"/>
      <c r="H310"/>
      <c r="I310"/>
      <c r="J310"/>
    </row>
    <row r="311" spans="2:10">
      <c r="B311"/>
      <c r="C311"/>
      <c r="D311"/>
      <c r="E311"/>
      <c r="F311"/>
      <c r="G311"/>
      <c r="H311"/>
      <c r="I311"/>
      <c r="J311"/>
    </row>
    <row r="312" spans="2:10">
      <c r="B312"/>
      <c r="C312"/>
      <c r="D312"/>
      <c r="E312"/>
      <c r="F312"/>
      <c r="G312"/>
      <c r="H312"/>
      <c r="I312"/>
      <c r="J312"/>
    </row>
    <row r="313" spans="2:10">
      <c r="B313"/>
      <c r="C313"/>
      <c r="D313"/>
      <c r="E313"/>
      <c r="F313"/>
      <c r="G313"/>
      <c r="H313"/>
      <c r="I313"/>
      <c r="J313"/>
    </row>
    <row r="314" spans="2:10">
      <c r="B314"/>
      <c r="C314"/>
      <c r="D314"/>
      <c r="E314"/>
      <c r="F314"/>
      <c r="G314"/>
      <c r="H314"/>
      <c r="I314"/>
      <c r="J314"/>
    </row>
    <row r="315" spans="2:10">
      <c r="B315"/>
      <c r="C315"/>
      <c r="D315"/>
      <c r="E315"/>
      <c r="F315"/>
      <c r="G315"/>
      <c r="H315"/>
      <c r="I315"/>
      <c r="J315"/>
    </row>
    <row r="316" spans="2:10">
      <c r="B316"/>
      <c r="C316"/>
      <c r="D316"/>
      <c r="E316"/>
      <c r="F316"/>
      <c r="G316"/>
      <c r="H316"/>
      <c r="I316"/>
      <c r="J316"/>
    </row>
    <row r="317" spans="2:10">
      <c r="B317"/>
      <c r="C317"/>
      <c r="D317"/>
      <c r="E317"/>
      <c r="F317"/>
      <c r="G317"/>
      <c r="H317"/>
      <c r="I317"/>
      <c r="J317"/>
    </row>
    <row r="318" spans="2:10">
      <c r="B318"/>
      <c r="C318"/>
      <c r="D318"/>
      <c r="E318"/>
      <c r="F318"/>
      <c r="G318"/>
      <c r="H318"/>
      <c r="I318"/>
      <c r="J318"/>
    </row>
    <row r="319" spans="2:10">
      <c r="B319"/>
      <c r="C319"/>
      <c r="D319"/>
      <c r="E319"/>
      <c r="F319"/>
      <c r="G319"/>
      <c r="H319"/>
      <c r="I319"/>
      <c r="J319"/>
    </row>
    <row r="320" spans="2:10">
      <c r="B320"/>
      <c r="C320"/>
      <c r="D320"/>
      <c r="E320"/>
      <c r="F320"/>
      <c r="G320"/>
      <c r="H320"/>
      <c r="I320"/>
      <c r="J320"/>
    </row>
    <row r="321" spans="2:10">
      <c r="B321"/>
      <c r="C321"/>
      <c r="D321"/>
      <c r="E321"/>
      <c r="F321"/>
      <c r="G321"/>
      <c r="H321"/>
      <c r="I321"/>
      <c r="J321"/>
    </row>
    <row r="322" spans="2:10">
      <c r="B322"/>
      <c r="C322"/>
      <c r="D322"/>
      <c r="E322"/>
      <c r="F322"/>
      <c r="G322"/>
      <c r="H322"/>
      <c r="I322"/>
      <c r="J322"/>
    </row>
    <row r="323" spans="2:10">
      <c r="B323"/>
      <c r="C323"/>
      <c r="D323"/>
      <c r="E323"/>
      <c r="F323"/>
      <c r="G323"/>
      <c r="H323"/>
      <c r="I323"/>
      <c r="J323"/>
    </row>
    <row r="324" spans="2:10">
      <c r="B324"/>
      <c r="C324"/>
      <c r="D324"/>
      <c r="E324"/>
      <c r="F324"/>
      <c r="G324"/>
      <c r="H324"/>
      <c r="I324"/>
      <c r="J324"/>
    </row>
    <row r="325" spans="2:10">
      <c r="B325"/>
      <c r="C325"/>
      <c r="D325"/>
      <c r="E325"/>
      <c r="F325"/>
      <c r="G325"/>
      <c r="H325"/>
      <c r="I325"/>
      <c r="J325"/>
    </row>
    <row r="326" spans="2:10">
      <c r="B326"/>
      <c r="C326"/>
      <c r="D326"/>
      <c r="E326"/>
      <c r="F326"/>
      <c r="G326"/>
      <c r="H326"/>
      <c r="I326"/>
      <c r="J326"/>
    </row>
    <row r="327" spans="2:10">
      <c r="B327"/>
      <c r="C327"/>
      <c r="D327"/>
      <c r="E327"/>
      <c r="F327"/>
      <c r="G327"/>
      <c r="H327"/>
      <c r="I327"/>
      <c r="J327"/>
    </row>
    <row r="328" spans="2:10">
      <c r="B328"/>
      <c r="C328"/>
      <c r="D328"/>
      <c r="E328"/>
      <c r="F328"/>
      <c r="G328"/>
      <c r="H328"/>
      <c r="I328"/>
      <c r="J328"/>
    </row>
    <row r="329" spans="2:10">
      <c r="B329"/>
      <c r="C329"/>
      <c r="D329"/>
      <c r="E329"/>
      <c r="F329"/>
      <c r="G329"/>
      <c r="H329"/>
      <c r="I329"/>
      <c r="J329"/>
    </row>
    <row r="330" spans="2:10">
      <c r="B330"/>
      <c r="C330"/>
      <c r="D330"/>
      <c r="E330"/>
      <c r="F330"/>
      <c r="G330"/>
      <c r="H330"/>
      <c r="I330"/>
      <c r="J330"/>
    </row>
    <row r="331" spans="2:10">
      <c r="B331"/>
      <c r="C331"/>
      <c r="D331"/>
      <c r="E331"/>
      <c r="F331"/>
      <c r="G331"/>
      <c r="H331"/>
      <c r="I331"/>
      <c r="J331"/>
    </row>
    <row r="332" spans="2:10">
      <c r="B332"/>
      <c r="C332"/>
      <c r="D332"/>
      <c r="E332"/>
      <c r="F332"/>
      <c r="G332"/>
      <c r="H332"/>
      <c r="I332"/>
      <c r="J332"/>
    </row>
    <row r="333" spans="2:10">
      <c r="B333"/>
      <c r="C333"/>
      <c r="D333"/>
      <c r="E333"/>
      <c r="F333"/>
      <c r="G333"/>
      <c r="H333"/>
      <c r="I333"/>
      <c r="J333"/>
    </row>
    <row r="334" spans="2:10">
      <c r="B334"/>
      <c r="C334"/>
      <c r="D334"/>
      <c r="E334"/>
      <c r="F334"/>
      <c r="G334"/>
      <c r="H334"/>
      <c r="I334"/>
      <c r="J334"/>
    </row>
    <row r="335" spans="2:10">
      <c r="B335"/>
      <c r="C335"/>
      <c r="D335"/>
      <c r="E335"/>
      <c r="F335"/>
      <c r="G335"/>
      <c r="H335"/>
      <c r="I335"/>
      <c r="J335"/>
    </row>
    <row r="336" spans="2:10">
      <c r="B336"/>
      <c r="C336"/>
      <c r="D336"/>
      <c r="E336"/>
      <c r="F336"/>
      <c r="G336"/>
      <c r="H336"/>
      <c r="I336"/>
      <c r="J336"/>
    </row>
    <row r="337" spans="2:10">
      <c r="B337"/>
      <c r="C337"/>
      <c r="D337"/>
      <c r="E337"/>
      <c r="F337"/>
      <c r="G337"/>
      <c r="H337"/>
      <c r="I337"/>
      <c r="J337"/>
    </row>
    <row r="338" spans="2:10">
      <c r="B338"/>
      <c r="C338"/>
      <c r="D338"/>
      <c r="E338"/>
      <c r="F338"/>
      <c r="G338"/>
      <c r="H338"/>
      <c r="I338"/>
      <c r="J338"/>
    </row>
    <row r="339" spans="2:10">
      <c r="B339"/>
      <c r="C339"/>
      <c r="D339"/>
      <c r="E339"/>
      <c r="F339"/>
      <c r="G339"/>
      <c r="H339"/>
      <c r="I339"/>
      <c r="J339"/>
    </row>
    <row r="340" spans="2:10">
      <c r="B340"/>
      <c r="C340"/>
      <c r="D340"/>
      <c r="E340"/>
      <c r="F340"/>
      <c r="G340"/>
      <c r="H340"/>
      <c r="I340"/>
      <c r="J340"/>
    </row>
    <row r="341" spans="2:10">
      <c r="B341"/>
      <c r="C341"/>
      <c r="D341"/>
      <c r="E341"/>
      <c r="F341"/>
      <c r="G341"/>
      <c r="H341"/>
      <c r="I341"/>
      <c r="J341"/>
    </row>
    <row r="342" spans="2:10">
      <c r="B342"/>
      <c r="C342"/>
      <c r="D342"/>
      <c r="E342"/>
      <c r="F342"/>
      <c r="G342"/>
      <c r="H342"/>
      <c r="I342"/>
      <c r="J342"/>
    </row>
    <row r="343" spans="2:10">
      <c r="B343"/>
      <c r="C343"/>
      <c r="D343"/>
      <c r="E343"/>
      <c r="F343"/>
      <c r="G343"/>
      <c r="H343"/>
      <c r="I343"/>
      <c r="J343"/>
    </row>
    <row r="344" spans="2:10">
      <c r="B344"/>
      <c r="C344"/>
      <c r="D344"/>
      <c r="E344"/>
      <c r="F344"/>
      <c r="G344"/>
      <c r="H344"/>
      <c r="I344"/>
      <c r="J344"/>
    </row>
    <row r="345" spans="2:10">
      <c r="B345"/>
      <c r="C345"/>
      <c r="D345"/>
      <c r="E345"/>
      <c r="F345"/>
      <c r="G345"/>
      <c r="H345"/>
      <c r="I345"/>
      <c r="J345"/>
    </row>
    <row r="346" spans="2:10">
      <c r="B346"/>
      <c r="C346"/>
      <c r="D346"/>
      <c r="E346"/>
      <c r="F346"/>
      <c r="G346"/>
      <c r="H346"/>
      <c r="I346"/>
      <c r="J346"/>
    </row>
    <row r="347" spans="2:10">
      <c r="B347"/>
      <c r="C347"/>
      <c r="D347"/>
      <c r="E347"/>
      <c r="F347"/>
      <c r="G347"/>
      <c r="H347"/>
      <c r="I347"/>
      <c r="J347"/>
    </row>
    <row r="348" spans="2:10">
      <c r="B348"/>
      <c r="C348"/>
      <c r="D348"/>
      <c r="E348"/>
      <c r="F348"/>
      <c r="G348"/>
      <c r="H348"/>
      <c r="I348"/>
      <c r="J348"/>
    </row>
    <row r="349" spans="2:10">
      <c r="B349"/>
      <c r="C349"/>
      <c r="D349"/>
      <c r="E349"/>
      <c r="F349"/>
      <c r="G349"/>
      <c r="H349"/>
      <c r="I349"/>
      <c r="J349"/>
    </row>
    <row r="350" spans="2:10">
      <c r="B350"/>
      <c r="C350"/>
      <c r="D350"/>
      <c r="E350"/>
      <c r="F350"/>
      <c r="G350"/>
      <c r="H350"/>
      <c r="I350"/>
      <c r="J350"/>
    </row>
    <row r="351" spans="2:10">
      <c r="B351"/>
      <c r="C351"/>
      <c r="D351"/>
      <c r="E351"/>
      <c r="F351"/>
      <c r="G351"/>
      <c r="H351"/>
      <c r="I351"/>
      <c r="J351"/>
    </row>
    <row r="352" spans="2:10">
      <c r="B352"/>
      <c r="C352"/>
      <c r="D352"/>
      <c r="E352"/>
      <c r="F352"/>
      <c r="G352"/>
      <c r="H352"/>
      <c r="I352"/>
      <c r="J352"/>
    </row>
    <row r="353" spans="2:10">
      <c r="B353"/>
      <c r="C353"/>
      <c r="D353"/>
      <c r="E353"/>
      <c r="F353"/>
      <c r="G353"/>
      <c r="H353"/>
      <c r="I353"/>
      <c r="J353"/>
    </row>
    <row r="354" spans="2:10">
      <c r="B354"/>
      <c r="C354"/>
      <c r="D354"/>
      <c r="E354"/>
      <c r="F354"/>
      <c r="G354"/>
      <c r="H354"/>
      <c r="I354"/>
      <c r="J354"/>
    </row>
    <row r="355" spans="2:10">
      <c r="B355"/>
      <c r="C355"/>
      <c r="D355"/>
      <c r="E355"/>
      <c r="F355"/>
      <c r="G355"/>
      <c r="H355"/>
      <c r="I355"/>
      <c r="J355"/>
    </row>
    <row r="356" spans="2:10">
      <c r="B356"/>
      <c r="C356"/>
      <c r="D356"/>
      <c r="E356"/>
      <c r="G356"/>
      <c r="H356"/>
      <c r="I356"/>
      <c r="J356"/>
    </row>
    <row r="357" spans="2:10">
      <c r="B357"/>
      <c r="C357"/>
      <c r="D357"/>
      <c r="E357"/>
      <c r="G357"/>
      <c r="H357"/>
      <c r="I357"/>
      <c r="J357"/>
    </row>
    <row r="358" spans="2:10">
      <c r="B358"/>
      <c r="C358"/>
      <c r="D358"/>
      <c r="E358"/>
      <c r="G358"/>
      <c r="H358"/>
      <c r="I358"/>
      <c r="J358"/>
    </row>
    <row r="359" spans="2:10">
      <c r="B359"/>
      <c r="C359"/>
      <c r="D359"/>
      <c r="E359"/>
      <c r="G359"/>
      <c r="H359"/>
      <c r="I359"/>
      <c r="J359"/>
    </row>
    <row r="360" spans="2:10">
      <c r="B360"/>
      <c r="C360"/>
      <c r="D360"/>
      <c r="E360"/>
      <c r="G360"/>
      <c r="H360"/>
      <c r="I360"/>
      <c r="J360"/>
    </row>
    <row r="361" spans="2:10">
      <c r="B361"/>
      <c r="C361"/>
      <c r="D361"/>
      <c r="E361"/>
      <c r="G361"/>
      <c r="H361"/>
      <c r="I361"/>
      <c r="J361"/>
    </row>
    <row r="362" spans="2:10">
      <c r="B362"/>
      <c r="C362"/>
      <c r="D362"/>
      <c r="E362"/>
      <c r="G362"/>
      <c r="H362"/>
      <c r="I362"/>
      <c r="J362"/>
    </row>
    <row r="363" spans="2:10">
      <c r="B363"/>
      <c r="C363"/>
      <c r="D363"/>
      <c r="E363"/>
      <c r="G363"/>
      <c r="H363"/>
      <c r="I363"/>
      <c r="J363"/>
    </row>
    <row r="364" spans="2:10">
      <c r="B364"/>
      <c r="C364"/>
      <c r="D364"/>
      <c r="E364"/>
      <c r="G364"/>
      <c r="H364"/>
      <c r="I364"/>
      <c r="J364"/>
    </row>
    <row r="365" spans="2:10">
      <c r="B365"/>
      <c r="C365"/>
      <c r="D365"/>
      <c r="E365"/>
      <c r="G365"/>
      <c r="H365"/>
      <c r="I365"/>
      <c r="J365"/>
    </row>
    <row r="366" spans="2:10">
      <c r="B366"/>
      <c r="C366"/>
      <c r="D366"/>
      <c r="E366"/>
      <c r="G366"/>
      <c r="H366"/>
      <c r="I366"/>
      <c r="J366"/>
    </row>
    <row r="367" spans="2:10">
      <c r="B367"/>
      <c r="C367"/>
      <c r="D367"/>
      <c r="E367"/>
      <c r="G367"/>
      <c r="H367"/>
      <c r="I367"/>
      <c r="J367"/>
    </row>
    <row r="368" spans="2:10">
      <c r="B368"/>
      <c r="C368"/>
      <c r="D368"/>
      <c r="E368"/>
      <c r="G368"/>
      <c r="H368"/>
      <c r="I368"/>
      <c r="J368"/>
    </row>
    <row r="369" spans="2:10">
      <c r="B369"/>
      <c r="C369"/>
      <c r="D369"/>
      <c r="E369"/>
      <c r="G369"/>
      <c r="H369"/>
      <c r="I369"/>
      <c r="J369"/>
    </row>
    <row r="370" spans="2:10">
      <c r="B370"/>
      <c r="C370"/>
      <c r="D370"/>
      <c r="E370"/>
      <c r="G370"/>
      <c r="H370"/>
      <c r="I370"/>
      <c r="J370"/>
    </row>
    <row r="371" spans="2:10">
      <c r="B371"/>
      <c r="C371"/>
      <c r="D371"/>
      <c r="E371"/>
      <c r="G371"/>
      <c r="H371"/>
      <c r="I371"/>
      <c r="J371"/>
    </row>
    <row r="372" spans="2:10">
      <c r="B372"/>
      <c r="C372"/>
      <c r="D372"/>
      <c r="E372"/>
      <c r="G372"/>
      <c r="H372"/>
      <c r="I372"/>
      <c r="J372"/>
    </row>
    <row r="373" spans="2:10">
      <c r="B373"/>
      <c r="C373"/>
      <c r="D373"/>
      <c r="E373"/>
      <c r="G373"/>
      <c r="H373"/>
      <c r="I373"/>
      <c r="J373"/>
    </row>
    <row r="374" spans="2:10">
      <c r="B374"/>
      <c r="C374"/>
      <c r="D374"/>
      <c r="E374"/>
      <c r="G374"/>
      <c r="H374"/>
      <c r="I374"/>
      <c r="J374"/>
    </row>
    <row r="375" spans="2:10">
      <c r="B375"/>
      <c r="C375"/>
      <c r="D375"/>
      <c r="E375"/>
      <c r="G375"/>
      <c r="H375"/>
      <c r="I375"/>
      <c r="J375"/>
    </row>
    <row r="376" spans="2:10">
      <c r="B376"/>
      <c r="C376"/>
      <c r="D376"/>
      <c r="E376"/>
      <c r="G376"/>
      <c r="H376"/>
      <c r="I376"/>
      <c r="J376"/>
    </row>
    <row r="377" spans="2:10">
      <c r="B377"/>
      <c r="C377"/>
      <c r="D377"/>
      <c r="E377"/>
      <c r="G377"/>
      <c r="H377"/>
      <c r="I377"/>
      <c r="J377"/>
    </row>
    <row r="378" spans="2:10">
      <c r="B378"/>
      <c r="C378"/>
      <c r="D378"/>
      <c r="E378"/>
      <c r="G378"/>
      <c r="H378"/>
      <c r="I378"/>
      <c r="J378"/>
    </row>
    <row r="379" spans="2:10">
      <c r="B379"/>
      <c r="C379"/>
      <c r="D379"/>
      <c r="E379"/>
      <c r="G379"/>
      <c r="H379"/>
      <c r="I379"/>
      <c r="J379"/>
    </row>
    <row r="380" spans="2:10">
      <c r="B380"/>
      <c r="C380"/>
      <c r="D380"/>
      <c r="E380"/>
      <c r="G380"/>
      <c r="H380"/>
      <c r="I380"/>
      <c r="J380"/>
    </row>
    <row r="381" spans="2:10">
      <c r="B381"/>
      <c r="C381"/>
      <c r="D381"/>
      <c r="E381"/>
      <c r="G381"/>
      <c r="H381"/>
      <c r="I381"/>
      <c r="J381"/>
    </row>
    <row r="382" spans="2:10">
      <c r="B382"/>
      <c r="C382"/>
      <c r="D382"/>
      <c r="E382"/>
      <c r="G382"/>
      <c r="H382"/>
      <c r="I382"/>
      <c r="J382"/>
    </row>
    <row r="383" spans="2:10">
      <c r="B383"/>
      <c r="C383"/>
      <c r="D383"/>
      <c r="E383"/>
      <c r="G383"/>
      <c r="H383"/>
      <c r="I383"/>
      <c r="J383"/>
    </row>
    <row r="384" spans="2:10">
      <c r="B384"/>
      <c r="C384"/>
      <c r="D384"/>
      <c r="E384"/>
      <c r="G384"/>
      <c r="H384"/>
      <c r="I384"/>
      <c r="J384"/>
    </row>
    <row r="385" spans="2:10">
      <c r="B385"/>
      <c r="C385"/>
      <c r="D385"/>
      <c r="E385"/>
      <c r="G385"/>
      <c r="H385"/>
      <c r="I385"/>
      <c r="J385"/>
    </row>
    <row r="386" spans="2:10">
      <c r="B386"/>
      <c r="C386"/>
      <c r="D386"/>
      <c r="E386"/>
      <c r="G386"/>
      <c r="H386"/>
      <c r="I386"/>
      <c r="J386"/>
    </row>
    <row r="387" spans="2:10">
      <c r="B387"/>
      <c r="C387"/>
      <c r="D387"/>
      <c r="E387"/>
      <c r="G387"/>
      <c r="H387"/>
      <c r="I387"/>
      <c r="J387"/>
    </row>
    <row r="388" spans="2:10">
      <c r="B388"/>
      <c r="C388"/>
      <c r="D388"/>
      <c r="E388"/>
      <c r="G388"/>
      <c r="H388"/>
      <c r="I388"/>
      <c r="J388"/>
    </row>
    <row r="389" spans="2:10">
      <c r="B389"/>
      <c r="C389"/>
      <c r="D389"/>
      <c r="E389"/>
      <c r="G389"/>
      <c r="H389"/>
      <c r="I389"/>
      <c r="J389"/>
    </row>
    <row r="390" spans="2:10">
      <c r="B390"/>
      <c r="C390"/>
      <c r="D390"/>
      <c r="E390"/>
      <c r="G390"/>
      <c r="H390"/>
      <c r="I390"/>
      <c r="J390"/>
    </row>
    <row r="391" spans="2:10">
      <c r="B391"/>
      <c r="C391"/>
      <c r="D391"/>
      <c r="E391"/>
      <c r="G391"/>
      <c r="H391"/>
      <c r="I391"/>
      <c r="J391"/>
    </row>
    <row r="392" spans="2:10">
      <c r="B392"/>
      <c r="C392"/>
      <c r="D392"/>
      <c r="E392"/>
      <c r="G392"/>
      <c r="H392"/>
      <c r="I392"/>
      <c r="J392"/>
    </row>
    <row r="393" spans="2:10">
      <c r="B393"/>
      <c r="C393"/>
      <c r="D393"/>
      <c r="E393"/>
      <c r="G393"/>
      <c r="H393"/>
      <c r="I393"/>
      <c r="J393"/>
    </row>
    <row r="394" spans="2:10">
      <c r="B394"/>
      <c r="C394"/>
      <c r="D394"/>
      <c r="E394"/>
      <c r="G394"/>
      <c r="H394"/>
      <c r="I394"/>
      <c r="J394"/>
    </row>
    <row r="395" spans="2:10">
      <c r="B395"/>
      <c r="C395"/>
      <c r="D395"/>
      <c r="E395"/>
      <c r="G395"/>
      <c r="H395"/>
      <c r="I395"/>
      <c r="J395"/>
    </row>
    <row r="396" spans="2:10">
      <c r="B396"/>
      <c r="C396"/>
      <c r="D396"/>
      <c r="E396"/>
      <c r="G396"/>
      <c r="H396"/>
      <c r="I396"/>
      <c r="J396"/>
    </row>
    <row r="397" spans="2:10">
      <c r="B397"/>
      <c r="C397"/>
      <c r="D397"/>
      <c r="E397"/>
      <c r="G397"/>
      <c r="H397"/>
      <c r="I397"/>
      <c r="J397"/>
    </row>
    <row r="398" spans="2:10">
      <c r="B398"/>
      <c r="C398"/>
      <c r="D398"/>
      <c r="E398"/>
      <c r="G398"/>
      <c r="H398"/>
      <c r="I398"/>
      <c r="J398"/>
    </row>
    <row r="399" spans="2:10">
      <c r="B399"/>
      <c r="C399"/>
      <c r="D399"/>
      <c r="E399"/>
      <c r="G399"/>
      <c r="H399"/>
      <c r="I399"/>
      <c r="J399"/>
    </row>
    <row r="400" spans="2:10">
      <c r="B400"/>
      <c r="C400"/>
      <c r="D400"/>
      <c r="E400"/>
      <c r="G400"/>
      <c r="H400"/>
      <c r="I400"/>
      <c r="J400"/>
    </row>
    <row r="401" spans="2:10">
      <c r="B401"/>
      <c r="C401"/>
      <c r="D401"/>
      <c r="E401"/>
      <c r="G401"/>
      <c r="H401"/>
      <c r="I401"/>
      <c r="J401"/>
    </row>
    <row r="402" spans="2:10">
      <c r="B402"/>
      <c r="C402"/>
      <c r="D402"/>
      <c r="E402"/>
      <c r="G402"/>
      <c r="H402"/>
      <c r="I402"/>
      <c r="J402"/>
    </row>
    <row r="403" spans="2:10">
      <c r="B403"/>
      <c r="C403"/>
      <c r="D403"/>
      <c r="E403"/>
      <c r="G403"/>
      <c r="H403"/>
      <c r="I403"/>
      <c r="J403"/>
    </row>
    <row r="404" spans="2:10">
      <c r="B404"/>
      <c r="C404"/>
      <c r="D404"/>
      <c r="E404"/>
      <c r="G404"/>
      <c r="H404"/>
      <c r="I404"/>
      <c r="J404"/>
    </row>
    <row r="405" spans="2:10">
      <c r="B405"/>
      <c r="C405"/>
      <c r="D405"/>
      <c r="E405"/>
      <c r="G405"/>
      <c r="H405"/>
      <c r="I405"/>
      <c r="J405"/>
    </row>
    <row r="406" spans="2:10">
      <c r="B406"/>
      <c r="C406"/>
      <c r="D406"/>
      <c r="E406"/>
      <c r="G406"/>
      <c r="H406"/>
      <c r="I406"/>
      <c r="J406"/>
    </row>
    <row r="407" spans="2:10">
      <c r="B407"/>
      <c r="C407"/>
      <c r="D407"/>
      <c r="E407"/>
      <c r="G407"/>
      <c r="H407"/>
      <c r="I407"/>
      <c r="J407"/>
    </row>
    <row r="408" spans="2:10">
      <c r="B408"/>
      <c r="C408"/>
      <c r="D408"/>
      <c r="E408"/>
      <c r="G408"/>
      <c r="H408"/>
      <c r="I408"/>
      <c r="J408"/>
    </row>
    <row r="409" spans="2:10">
      <c r="B409"/>
      <c r="C409"/>
      <c r="D409"/>
      <c r="E409"/>
      <c r="G409"/>
      <c r="H409"/>
      <c r="I409"/>
      <c r="J409"/>
    </row>
    <row r="410" spans="2:10">
      <c r="B410"/>
      <c r="C410"/>
      <c r="D410"/>
      <c r="E410"/>
      <c r="G410"/>
      <c r="H410"/>
      <c r="I410"/>
      <c r="J410"/>
    </row>
    <row r="411" spans="2:10">
      <c r="B411"/>
      <c r="C411"/>
      <c r="D411"/>
      <c r="E411"/>
      <c r="G411"/>
      <c r="H411"/>
      <c r="I411"/>
      <c r="J411"/>
    </row>
    <row r="412" spans="2:10">
      <c r="B412"/>
      <c r="C412"/>
      <c r="D412"/>
      <c r="E412"/>
      <c r="G412"/>
      <c r="H412"/>
      <c r="I412"/>
      <c r="J412"/>
    </row>
    <row r="413" spans="2:10">
      <c r="B413"/>
      <c r="C413"/>
      <c r="D413"/>
      <c r="E413"/>
      <c r="G413"/>
      <c r="H413"/>
      <c r="I413"/>
      <c r="J413"/>
    </row>
    <row r="414" spans="2:10">
      <c r="B414"/>
      <c r="C414"/>
      <c r="D414"/>
      <c r="E414"/>
      <c r="G414"/>
      <c r="H414"/>
      <c r="I414"/>
      <c r="J414"/>
    </row>
    <row r="415" spans="2:10">
      <c r="B415"/>
      <c r="C415"/>
      <c r="D415"/>
      <c r="E415"/>
      <c r="G415"/>
      <c r="H415"/>
      <c r="I415"/>
      <c r="J415"/>
    </row>
    <row r="416" spans="2:10">
      <c r="B416"/>
      <c r="C416"/>
      <c r="D416"/>
      <c r="E416"/>
      <c r="G416"/>
      <c r="H416"/>
      <c r="I416"/>
      <c r="J416"/>
    </row>
    <row r="417" spans="2:10">
      <c r="B417"/>
      <c r="C417"/>
      <c r="D417"/>
      <c r="E417"/>
      <c r="G417"/>
      <c r="H417"/>
      <c r="I417"/>
      <c r="J417"/>
    </row>
    <row r="418" spans="2:10">
      <c r="B418"/>
      <c r="C418"/>
      <c r="D418"/>
      <c r="E418"/>
      <c r="G418"/>
      <c r="H418"/>
      <c r="I418"/>
      <c r="J418"/>
    </row>
    <row r="419" spans="2:10">
      <c r="B419"/>
      <c r="C419"/>
      <c r="D419"/>
      <c r="E419"/>
      <c r="G419"/>
      <c r="H419"/>
      <c r="I419"/>
      <c r="J419"/>
    </row>
    <row r="420" spans="2:10">
      <c r="B420"/>
      <c r="C420"/>
      <c r="D420"/>
      <c r="E420"/>
      <c r="G420"/>
      <c r="H420"/>
      <c r="I420"/>
      <c r="J420"/>
    </row>
    <row r="421" spans="2:10">
      <c r="B421"/>
      <c r="C421"/>
      <c r="D421"/>
      <c r="E421"/>
      <c r="G421"/>
      <c r="H421"/>
      <c r="I421"/>
      <c r="J421"/>
    </row>
    <row r="422" spans="2:10">
      <c r="B422"/>
      <c r="C422"/>
      <c r="D422"/>
      <c r="E422"/>
      <c r="G422"/>
      <c r="H422"/>
      <c r="I422"/>
      <c r="J422"/>
    </row>
    <row r="423" spans="2:10">
      <c r="B423"/>
      <c r="C423"/>
      <c r="D423"/>
      <c r="E423"/>
      <c r="G423"/>
      <c r="H423"/>
      <c r="I423"/>
      <c r="J423"/>
    </row>
    <row r="424" spans="2:10">
      <c r="B424"/>
      <c r="C424"/>
      <c r="D424"/>
      <c r="E424"/>
      <c r="G424"/>
      <c r="H424"/>
      <c r="I424"/>
      <c r="J424"/>
    </row>
    <row r="425" spans="2:10">
      <c r="B425"/>
      <c r="C425"/>
      <c r="D425"/>
      <c r="E425"/>
      <c r="G425"/>
      <c r="H425"/>
      <c r="I425"/>
      <c r="J425"/>
    </row>
    <row r="426" spans="2:10">
      <c r="B426"/>
      <c r="C426"/>
      <c r="D426"/>
      <c r="E426"/>
      <c r="G426"/>
      <c r="H426"/>
      <c r="I426"/>
      <c r="J426"/>
    </row>
    <row r="427" spans="2:10">
      <c r="B427"/>
      <c r="C427"/>
      <c r="D427"/>
      <c r="E427"/>
      <c r="G427"/>
      <c r="H427"/>
      <c r="I427"/>
      <c r="J427"/>
    </row>
    <row r="428" spans="2:10">
      <c r="B428"/>
      <c r="C428"/>
      <c r="D428"/>
      <c r="E428"/>
      <c r="G428"/>
      <c r="H428"/>
      <c r="I428"/>
      <c r="J428"/>
    </row>
    <row r="429" spans="2:10">
      <c r="B429"/>
      <c r="C429"/>
      <c r="D429"/>
      <c r="E429"/>
      <c r="G429"/>
      <c r="H429"/>
      <c r="I429"/>
      <c r="J429"/>
    </row>
    <row r="430" spans="2:10">
      <c r="B430"/>
      <c r="C430"/>
      <c r="D430"/>
      <c r="E430"/>
      <c r="G430"/>
      <c r="H430"/>
      <c r="I430"/>
      <c r="J430"/>
    </row>
    <row r="431" spans="2:10">
      <c r="B431"/>
      <c r="C431"/>
      <c r="D431"/>
      <c r="E431"/>
      <c r="G431"/>
      <c r="H431"/>
      <c r="I431"/>
      <c r="J431"/>
    </row>
    <row r="432" spans="2:10">
      <c r="B432"/>
      <c r="C432"/>
      <c r="D432"/>
      <c r="E432"/>
      <c r="G432"/>
      <c r="H432"/>
      <c r="I432"/>
      <c r="J432"/>
    </row>
    <row r="433" spans="2:10">
      <c r="B433"/>
      <c r="C433"/>
      <c r="D433"/>
      <c r="E433"/>
      <c r="G433"/>
      <c r="H433"/>
      <c r="I433"/>
      <c r="J433"/>
    </row>
    <row r="434" spans="2:10">
      <c r="B434"/>
      <c r="C434"/>
      <c r="D434"/>
      <c r="E434"/>
      <c r="G434"/>
      <c r="H434"/>
      <c r="I434"/>
      <c r="J434"/>
    </row>
    <row r="435" spans="2:10">
      <c r="B435"/>
      <c r="C435"/>
      <c r="D435"/>
      <c r="E435"/>
      <c r="G435"/>
      <c r="H435"/>
      <c r="I435"/>
      <c r="J435"/>
    </row>
    <row r="436" spans="2:10">
      <c r="B436"/>
      <c r="C436"/>
      <c r="D436"/>
      <c r="E436"/>
      <c r="G436"/>
      <c r="H436"/>
      <c r="I436"/>
      <c r="J436"/>
    </row>
    <row r="437" spans="2:10">
      <c r="B437"/>
      <c r="C437"/>
      <c r="D437"/>
      <c r="E437"/>
      <c r="G437"/>
      <c r="H437"/>
      <c r="I437"/>
      <c r="J437"/>
    </row>
    <row r="438" spans="2:10">
      <c r="B438"/>
      <c r="C438"/>
      <c r="D438"/>
      <c r="E438"/>
      <c r="G438"/>
      <c r="H438"/>
      <c r="I438"/>
      <c r="J438"/>
    </row>
    <row r="439" spans="2:10">
      <c r="B439"/>
      <c r="C439"/>
      <c r="D439"/>
      <c r="E439"/>
      <c r="G439"/>
      <c r="H439"/>
      <c r="I439"/>
      <c r="J439"/>
    </row>
    <row r="440" spans="2:10">
      <c r="B440"/>
      <c r="C440"/>
      <c r="D440"/>
      <c r="E440"/>
      <c r="G440"/>
      <c r="H440"/>
      <c r="I440"/>
      <c r="J440"/>
    </row>
    <row r="441" spans="2:10">
      <c r="B441"/>
      <c r="C441"/>
      <c r="D441"/>
      <c r="E441"/>
      <c r="G441"/>
      <c r="H441"/>
      <c r="I441"/>
      <c r="J441"/>
    </row>
    <row r="442" spans="2:10">
      <c r="B442"/>
      <c r="C442"/>
      <c r="D442"/>
      <c r="E442"/>
      <c r="G442"/>
      <c r="H442"/>
      <c r="I442"/>
      <c r="J442"/>
    </row>
    <row r="443" spans="2:10">
      <c r="B443"/>
      <c r="C443"/>
      <c r="D443"/>
      <c r="E443"/>
      <c r="G443"/>
      <c r="H443"/>
      <c r="I443"/>
      <c r="J443"/>
    </row>
    <row r="444" spans="2:10">
      <c r="B444"/>
      <c r="C444"/>
      <c r="D444"/>
      <c r="E444"/>
      <c r="G444"/>
      <c r="H444"/>
      <c r="I444"/>
      <c r="J444"/>
    </row>
    <row r="445" spans="2:10">
      <c r="B445"/>
      <c r="C445"/>
      <c r="D445"/>
      <c r="E445"/>
      <c r="G445"/>
      <c r="H445"/>
      <c r="I445"/>
      <c r="J445"/>
    </row>
    <row r="446" spans="2:10">
      <c r="B446"/>
      <c r="C446"/>
      <c r="D446"/>
      <c r="E446"/>
      <c r="G446"/>
      <c r="H446"/>
      <c r="I446"/>
      <c r="J446"/>
    </row>
    <row r="447" spans="2:10">
      <c r="B447"/>
      <c r="C447"/>
      <c r="D447"/>
      <c r="E447"/>
      <c r="G447"/>
      <c r="H447"/>
      <c r="I447"/>
      <c r="J447"/>
    </row>
    <row r="448" spans="2:10">
      <c r="B448"/>
      <c r="C448"/>
      <c r="D448"/>
      <c r="E448"/>
      <c r="G448"/>
      <c r="H448"/>
      <c r="I448"/>
      <c r="J448"/>
    </row>
    <row r="449" spans="2:10">
      <c r="B449"/>
      <c r="C449"/>
      <c r="D449"/>
      <c r="E449"/>
      <c r="G449"/>
      <c r="H449"/>
      <c r="I449"/>
      <c r="J449"/>
    </row>
    <row r="450" spans="2:10">
      <c r="B450"/>
      <c r="C450"/>
      <c r="D450"/>
      <c r="E450"/>
      <c r="G450"/>
      <c r="H450"/>
      <c r="I450"/>
      <c r="J450"/>
    </row>
    <row r="451" spans="2:10">
      <c r="B451"/>
      <c r="C451"/>
      <c r="D451"/>
      <c r="E451"/>
      <c r="G451"/>
      <c r="H451"/>
      <c r="I451"/>
      <c r="J451"/>
    </row>
    <row r="452" spans="2:10">
      <c r="B452"/>
      <c r="C452"/>
      <c r="D452"/>
      <c r="E452"/>
      <c r="G452"/>
      <c r="H452"/>
      <c r="I452"/>
      <c r="J452"/>
    </row>
    <row r="453" spans="2:10">
      <c r="B453"/>
      <c r="C453"/>
      <c r="D453"/>
      <c r="E453"/>
      <c r="G453"/>
      <c r="H453"/>
      <c r="I453"/>
      <c r="J453"/>
    </row>
    <row r="454" spans="2:10">
      <c r="B454"/>
      <c r="C454"/>
      <c r="D454"/>
      <c r="E454"/>
      <c r="G454"/>
      <c r="H454"/>
      <c r="I454"/>
      <c r="J454"/>
    </row>
    <row r="455" spans="2:10">
      <c r="B455"/>
      <c r="C455"/>
      <c r="D455"/>
      <c r="E455"/>
      <c r="G455"/>
      <c r="H455"/>
      <c r="I455"/>
      <c r="J455"/>
    </row>
    <row r="456" spans="2:10">
      <c r="B456"/>
      <c r="C456"/>
      <c r="D456"/>
      <c r="E456"/>
      <c r="G456"/>
      <c r="H456"/>
      <c r="I456"/>
      <c r="J456"/>
    </row>
    <row r="457" spans="2:10">
      <c r="B457"/>
      <c r="C457"/>
      <c r="D457"/>
      <c r="E457"/>
      <c r="G457"/>
      <c r="H457"/>
      <c r="I457"/>
      <c r="J457"/>
    </row>
    <row r="458" spans="2:10">
      <c r="B458"/>
      <c r="D458"/>
      <c r="E458"/>
      <c r="G458"/>
      <c r="H458"/>
      <c r="I458"/>
      <c r="J458"/>
    </row>
    <row r="459" spans="2:10">
      <c r="B459"/>
      <c r="D459"/>
      <c r="E459"/>
      <c r="G459"/>
      <c r="H459"/>
      <c r="I459"/>
      <c r="J459"/>
    </row>
    <row r="460" spans="2:10">
      <c r="B460"/>
      <c r="D460"/>
      <c r="E460"/>
      <c r="G460"/>
      <c r="H460"/>
      <c r="I460"/>
      <c r="J460"/>
    </row>
    <row r="461" spans="2:10">
      <c r="B461"/>
      <c r="D461"/>
      <c r="E461"/>
      <c r="G461"/>
      <c r="H461"/>
      <c r="I461"/>
      <c r="J461"/>
    </row>
    <row r="462" spans="2:10">
      <c r="B462"/>
      <c r="D462"/>
      <c r="E462"/>
      <c r="G462"/>
      <c r="H462"/>
      <c r="I462"/>
      <c r="J462"/>
    </row>
    <row r="463" spans="2:10">
      <c r="B463"/>
      <c r="D463"/>
      <c r="E463"/>
      <c r="G463"/>
      <c r="H463"/>
      <c r="I463"/>
      <c r="J463"/>
    </row>
    <row r="464" spans="2:10">
      <c r="B464"/>
      <c r="D464"/>
      <c r="E464"/>
      <c r="G464"/>
      <c r="H464"/>
      <c r="I464"/>
      <c r="J464"/>
    </row>
    <row r="465" spans="2:10">
      <c r="B465"/>
      <c r="D465"/>
      <c r="E465"/>
      <c r="G465"/>
      <c r="H465"/>
      <c r="I465"/>
      <c r="J465"/>
    </row>
    <row r="466" spans="2:10">
      <c r="B466"/>
      <c r="D466"/>
      <c r="E466"/>
      <c r="G466"/>
      <c r="H466"/>
      <c r="I466"/>
      <c r="J466"/>
    </row>
    <row r="467" spans="2:10">
      <c r="B467"/>
      <c r="D467"/>
      <c r="E467"/>
      <c r="G467"/>
      <c r="H467"/>
      <c r="I467"/>
      <c r="J467"/>
    </row>
    <row r="468" spans="2:10">
      <c r="B468"/>
      <c r="D468"/>
      <c r="E468"/>
      <c r="G468"/>
      <c r="H468"/>
      <c r="I468"/>
      <c r="J468"/>
    </row>
    <row r="469" spans="2:10">
      <c r="B469"/>
      <c r="D469"/>
      <c r="E469"/>
      <c r="G469"/>
      <c r="H469"/>
      <c r="I469"/>
      <c r="J469"/>
    </row>
    <row r="470" spans="2:10">
      <c r="B470"/>
      <c r="D470"/>
      <c r="E470"/>
      <c r="G470"/>
      <c r="H470"/>
      <c r="I470"/>
      <c r="J470"/>
    </row>
    <row r="471" spans="2:10">
      <c r="B471"/>
      <c r="D471"/>
      <c r="E471"/>
      <c r="G471"/>
      <c r="H471"/>
      <c r="I471"/>
      <c r="J471"/>
    </row>
    <row r="472" spans="2:10">
      <c r="B472"/>
      <c r="D472"/>
      <c r="E472"/>
      <c r="G472"/>
      <c r="H472"/>
      <c r="I472"/>
      <c r="J472"/>
    </row>
    <row r="473" spans="2:10">
      <c r="B473"/>
      <c r="D473"/>
      <c r="E473"/>
      <c r="G473"/>
      <c r="H473"/>
      <c r="I473"/>
      <c r="J473"/>
    </row>
    <row r="474" spans="2:10">
      <c r="B474"/>
      <c r="D474"/>
      <c r="E474"/>
      <c r="G474"/>
      <c r="H474"/>
      <c r="I474"/>
      <c r="J474"/>
    </row>
    <row r="475" spans="2:10">
      <c r="B475"/>
      <c r="D475"/>
      <c r="E475"/>
      <c r="G475"/>
      <c r="H475"/>
      <c r="I475"/>
      <c r="J475"/>
    </row>
    <row r="476" spans="2:10">
      <c r="B476"/>
      <c r="D476"/>
      <c r="E476"/>
      <c r="G476"/>
      <c r="H476"/>
      <c r="I476"/>
      <c r="J476"/>
    </row>
    <row r="477" spans="2:10">
      <c r="B477"/>
      <c r="D477"/>
      <c r="E477"/>
      <c r="G477"/>
      <c r="H477"/>
      <c r="I477"/>
      <c r="J477"/>
    </row>
    <row r="478" spans="2:10">
      <c r="B478"/>
      <c r="D478"/>
      <c r="E478"/>
      <c r="G478"/>
      <c r="H478"/>
      <c r="I478"/>
      <c r="J478"/>
    </row>
    <row r="479" spans="2:10">
      <c r="B479"/>
      <c r="D479"/>
      <c r="E479"/>
      <c r="G479"/>
      <c r="H479"/>
      <c r="I479"/>
      <c r="J479"/>
    </row>
    <row r="480" spans="2:10">
      <c r="B480"/>
      <c r="D480"/>
      <c r="E480"/>
      <c r="G480"/>
      <c r="H480"/>
      <c r="I480"/>
      <c r="J480"/>
    </row>
    <row r="481" spans="2:10">
      <c r="B481"/>
      <c r="D481"/>
      <c r="E481"/>
      <c r="G481"/>
      <c r="H481"/>
      <c r="I481"/>
      <c r="J481"/>
    </row>
    <row r="482" spans="2:10">
      <c r="B482"/>
      <c r="D482"/>
      <c r="E482"/>
      <c r="G482"/>
      <c r="H482"/>
      <c r="I482"/>
      <c r="J482"/>
    </row>
    <row r="483" spans="2:10">
      <c r="B483"/>
      <c r="D483"/>
      <c r="E483"/>
      <c r="G483"/>
      <c r="H483"/>
      <c r="I483"/>
      <c r="J483"/>
    </row>
    <row r="484" spans="2:10">
      <c r="B484"/>
      <c r="D484"/>
      <c r="E484"/>
      <c r="G484"/>
      <c r="H484"/>
      <c r="I484"/>
      <c r="J484"/>
    </row>
    <row r="485" spans="2:10">
      <c r="B485"/>
      <c r="D485"/>
      <c r="E485"/>
      <c r="G485"/>
      <c r="H485"/>
      <c r="I485"/>
      <c r="J485"/>
    </row>
    <row r="486" spans="2:10">
      <c r="B486"/>
      <c r="D486"/>
      <c r="E486"/>
      <c r="G486"/>
      <c r="H486"/>
      <c r="I486"/>
      <c r="J486"/>
    </row>
    <row r="487" spans="2:10">
      <c r="B487"/>
      <c r="D487"/>
      <c r="E487"/>
      <c r="G487"/>
      <c r="H487"/>
      <c r="I487"/>
      <c r="J487"/>
    </row>
    <row r="488" spans="2:10">
      <c r="B488"/>
      <c r="D488"/>
      <c r="E488"/>
      <c r="G488"/>
      <c r="H488"/>
      <c r="I488"/>
      <c r="J488"/>
    </row>
    <row r="489" spans="2:10">
      <c r="B489"/>
      <c r="D489"/>
      <c r="E489"/>
      <c r="G489"/>
      <c r="H489"/>
      <c r="I489"/>
      <c r="J489"/>
    </row>
    <row r="490" spans="2:10">
      <c r="B490"/>
      <c r="D490"/>
      <c r="E490"/>
      <c r="G490"/>
      <c r="H490"/>
      <c r="I490"/>
      <c r="J490"/>
    </row>
    <row r="491" spans="2:10">
      <c r="B491"/>
      <c r="D491"/>
      <c r="E491"/>
      <c r="G491"/>
      <c r="H491"/>
      <c r="I491"/>
      <c r="J491"/>
    </row>
    <row r="492" spans="2:10">
      <c r="B492"/>
      <c r="D492"/>
      <c r="E492"/>
      <c r="G492"/>
      <c r="H492"/>
      <c r="I492"/>
      <c r="J492"/>
    </row>
    <row r="493" spans="2:10">
      <c r="B493"/>
      <c r="D493"/>
      <c r="E493"/>
      <c r="G493"/>
      <c r="H493"/>
      <c r="I493"/>
      <c r="J493"/>
    </row>
    <row r="494" spans="2:10">
      <c r="B494"/>
      <c r="D494"/>
      <c r="E494"/>
      <c r="G494"/>
      <c r="H494"/>
      <c r="I494"/>
      <c r="J494"/>
    </row>
    <row r="495" spans="2:10">
      <c r="B495"/>
      <c r="D495"/>
      <c r="E495"/>
      <c r="G495"/>
      <c r="H495"/>
      <c r="I495"/>
      <c r="J495"/>
    </row>
    <row r="496" spans="2:10">
      <c r="B496"/>
      <c r="D496"/>
      <c r="E496"/>
      <c r="G496"/>
      <c r="H496"/>
      <c r="I496"/>
      <c r="J496"/>
    </row>
    <row r="497" spans="2:10">
      <c r="B497"/>
      <c r="D497"/>
      <c r="E497"/>
      <c r="G497"/>
      <c r="H497"/>
      <c r="I497"/>
      <c r="J497"/>
    </row>
    <row r="498" spans="2:10">
      <c r="B498"/>
      <c r="D498"/>
      <c r="E498"/>
      <c r="G498"/>
      <c r="H498"/>
      <c r="I498"/>
      <c r="J498"/>
    </row>
    <row r="499" spans="2:10">
      <c r="B499"/>
      <c r="D499"/>
      <c r="E499"/>
      <c r="G499"/>
      <c r="H499"/>
      <c r="I499"/>
      <c r="J499"/>
    </row>
    <row r="500" spans="2:10">
      <c r="B500"/>
      <c r="D500"/>
      <c r="E500"/>
      <c r="G500"/>
      <c r="H500"/>
      <c r="I500"/>
      <c r="J500"/>
    </row>
    <row r="501" spans="2:10">
      <c r="B501"/>
      <c r="D501"/>
      <c r="E501"/>
      <c r="G501"/>
      <c r="H501"/>
      <c r="I501"/>
      <c r="J501"/>
    </row>
    <row r="502" spans="2:10">
      <c r="B502"/>
      <c r="D502"/>
      <c r="E502"/>
      <c r="G502"/>
      <c r="H502"/>
      <c r="I502"/>
      <c r="J502"/>
    </row>
    <row r="503" spans="2:10">
      <c r="B503"/>
      <c r="D503"/>
      <c r="E503"/>
      <c r="G503"/>
      <c r="H503"/>
      <c r="I503"/>
      <c r="J503"/>
    </row>
    <row r="504" spans="2:10">
      <c r="B504"/>
      <c r="D504"/>
      <c r="E504"/>
      <c r="G504"/>
      <c r="H504"/>
      <c r="I504"/>
      <c r="J504"/>
    </row>
    <row r="505" spans="2:10">
      <c r="B505"/>
      <c r="D505"/>
      <c r="E505"/>
      <c r="G505"/>
      <c r="H505"/>
      <c r="I505"/>
      <c r="J505"/>
    </row>
    <row r="506" spans="2:10">
      <c r="B506"/>
      <c r="D506"/>
      <c r="E506"/>
      <c r="G506"/>
      <c r="H506"/>
      <c r="I506"/>
      <c r="J506"/>
    </row>
    <row r="507" spans="2:10">
      <c r="B507"/>
      <c r="D507"/>
      <c r="E507"/>
      <c r="G507"/>
      <c r="H507"/>
      <c r="I507"/>
      <c r="J507"/>
    </row>
    <row r="508" spans="2:10">
      <c r="B508"/>
      <c r="D508"/>
      <c r="E508"/>
      <c r="G508"/>
      <c r="H508"/>
      <c r="I508"/>
      <c r="J508"/>
    </row>
    <row r="509" spans="2:10">
      <c r="B509"/>
      <c r="D509"/>
      <c r="E509"/>
      <c r="G509"/>
      <c r="I509"/>
      <c r="J509"/>
    </row>
    <row r="510" spans="2:10">
      <c r="B510"/>
      <c r="D510"/>
      <c r="E510"/>
      <c r="G510"/>
      <c r="I510"/>
      <c r="J510"/>
    </row>
    <row r="511" spans="2:10">
      <c r="B511"/>
      <c r="D511"/>
      <c r="E511"/>
      <c r="G511"/>
      <c r="I511"/>
      <c r="J511"/>
    </row>
    <row r="512" spans="2:10">
      <c r="B512"/>
      <c r="D512"/>
      <c r="E512"/>
      <c r="G512"/>
      <c r="I512"/>
      <c r="J512"/>
    </row>
    <row r="513" spans="2:10">
      <c r="B513"/>
      <c r="D513"/>
      <c r="E513"/>
      <c r="G513"/>
      <c r="I513"/>
      <c r="J513"/>
    </row>
    <row r="514" spans="2:10">
      <c r="B514"/>
      <c r="D514"/>
      <c r="E514"/>
      <c r="G514"/>
      <c r="I514"/>
      <c r="J514"/>
    </row>
    <row r="515" spans="2:10">
      <c r="B515"/>
      <c r="D515"/>
      <c r="E515"/>
      <c r="G515"/>
      <c r="I515"/>
      <c r="J515"/>
    </row>
    <row r="516" spans="2:10">
      <c r="B516"/>
      <c r="D516"/>
      <c r="E516"/>
      <c r="G516"/>
      <c r="I516"/>
      <c r="J516"/>
    </row>
    <row r="517" spans="2:10">
      <c r="B517"/>
      <c r="D517"/>
      <c r="E517"/>
      <c r="G517"/>
      <c r="I517"/>
      <c r="J517"/>
    </row>
    <row r="518" spans="2:10">
      <c r="B518"/>
      <c r="D518"/>
      <c r="E518"/>
      <c r="G518"/>
      <c r="I518"/>
      <c r="J518"/>
    </row>
    <row r="519" spans="2:10">
      <c r="B519"/>
      <c r="D519"/>
      <c r="E519"/>
      <c r="G519"/>
      <c r="I519"/>
      <c r="J519"/>
    </row>
    <row r="520" spans="2:10">
      <c r="B520"/>
      <c r="D520"/>
      <c r="E520"/>
      <c r="G520"/>
      <c r="I520"/>
      <c r="J520"/>
    </row>
    <row r="521" spans="2:10">
      <c r="B521"/>
      <c r="D521"/>
      <c r="E521"/>
      <c r="G521"/>
      <c r="I521"/>
      <c r="J521"/>
    </row>
    <row r="522" spans="2:10">
      <c r="B522"/>
      <c r="D522"/>
      <c r="E522"/>
      <c r="G522"/>
      <c r="I522"/>
      <c r="J522"/>
    </row>
    <row r="523" spans="2:10">
      <c r="B523"/>
      <c r="D523"/>
      <c r="E523"/>
      <c r="G523"/>
      <c r="I523"/>
      <c r="J523"/>
    </row>
    <row r="524" spans="2:10">
      <c r="B524"/>
      <c r="D524"/>
      <c r="E524"/>
      <c r="G524"/>
      <c r="I524"/>
      <c r="J524"/>
    </row>
    <row r="525" spans="2:10">
      <c r="B525"/>
      <c r="D525"/>
      <c r="E525"/>
      <c r="G525"/>
      <c r="I525"/>
      <c r="J525"/>
    </row>
    <row r="526" spans="2:10">
      <c r="B526"/>
      <c r="D526"/>
      <c r="E526"/>
      <c r="G526"/>
      <c r="J526"/>
    </row>
    <row r="527" spans="2:10">
      <c r="B527"/>
      <c r="D527"/>
      <c r="E527"/>
      <c r="G527"/>
      <c r="J527"/>
    </row>
    <row r="528" spans="2:10">
      <c r="B528"/>
      <c r="D528"/>
      <c r="E528"/>
      <c r="G528"/>
      <c r="J528"/>
    </row>
    <row r="529" spans="2:10">
      <c r="B529"/>
      <c r="D529"/>
      <c r="E529"/>
      <c r="G529"/>
      <c r="J529"/>
    </row>
    <row r="530" spans="2:10">
      <c r="B530"/>
      <c r="D530"/>
      <c r="E530"/>
      <c r="G530"/>
      <c r="J530"/>
    </row>
    <row r="531" spans="2:10">
      <c r="B531"/>
      <c r="D531"/>
      <c r="E531"/>
      <c r="G531"/>
      <c r="J531"/>
    </row>
    <row r="532" spans="2:10">
      <c r="B532"/>
      <c r="D532"/>
      <c r="E532"/>
      <c r="G532"/>
      <c r="J532"/>
    </row>
    <row r="533" spans="2:10">
      <c r="B533"/>
      <c r="D533"/>
      <c r="E533"/>
      <c r="G533"/>
      <c r="J533"/>
    </row>
    <row r="534" spans="2:10">
      <c r="B534"/>
      <c r="D534"/>
      <c r="E534"/>
      <c r="G534"/>
      <c r="J534"/>
    </row>
    <row r="535" spans="2:10">
      <c r="B535"/>
      <c r="D535"/>
      <c r="E535"/>
      <c r="G535"/>
      <c r="J535"/>
    </row>
    <row r="536" spans="2:10">
      <c r="B536"/>
      <c r="D536"/>
      <c r="E536"/>
      <c r="G536"/>
      <c r="J536"/>
    </row>
    <row r="537" spans="2:10">
      <c r="B537"/>
      <c r="D537"/>
      <c r="E537"/>
      <c r="G537"/>
      <c r="J537"/>
    </row>
    <row r="538" spans="2:10">
      <c r="B538"/>
      <c r="D538"/>
      <c r="E538"/>
      <c r="G538"/>
      <c r="J538"/>
    </row>
    <row r="539" spans="2:10">
      <c r="B539"/>
      <c r="D539"/>
      <c r="E539"/>
      <c r="G539"/>
      <c r="J539"/>
    </row>
    <row r="540" spans="2:10">
      <c r="B540"/>
      <c r="D540"/>
      <c r="E540"/>
      <c r="G540"/>
      <c r="J540"/>
    </row>
    <row r="541" spans="2:10">
      <c r="B541"/>
      <c r="D541"/>
      <c r="E541"/>
      <c r="G541"/>
      <c r="J541"/>
    </row>
    <row r="542" spans="2:10">
      <c r="B542"/>
      <c r="D542"/>
      <c r="E542"/>
      <c r="G542"/>
      <c r="J542"/>
    </row>
    <row r="543" spans="2:10">
      <c r="B543"/>
      <c r="D543"/>
      <c r="E543"/>
      <c r="G543"/>
      <c r="J543"/>
    </row>
    <row r="544" spans="2:10">
      <c r="B544"/>
      <c r="D544"/>
      <c r="E544"/>
      <c r="G544"/>
      <c r="J544"/>
    </row>
    <row r="545" spans="2:10">
      <c r="B545"/>
      <c r="D545"/>
      <c r="E545"/>
      <c r="G545"/>
      <c r="J545"/>
    </row>
    <row r="546" spans="2:10">
      <c r="B546"/>
      <c r="D546"/>
      <c r="E546"/>
      <c r="G546"/>
      <c r="J546"/>
    </row>
    <row r="547" spans="2:10">
      <c r="B547"/>
      <c r="D547"/>
      <c r="E547"/>
      <c r="G547"/>
      <c r="J547"/>
    </row>
    <row r="548" spans="2:10">
      <c r="B548"/>
      <c r="D548"/>
      <c r="E548"/>
      <c r="G548"/>
      <c r="J548"/>
    </row>
    <row r="549" spans="2:10">
      <c r="B549"/>
      <c r="D549"/>
      <c r="E549"/>
      <c r="G549"/>
      <c r="J549"/>
    </row>
    <row r="550" spans="2:10">
      <c r="B550"/>
      <c r="D550"/>
      <c r="E550"/>
      <c r="G550"/>
      <c r="J550"/>
    </row>
    <row r="551" spans="2:10">
      <c r="B551"/>
      <c r="D551"/>
      <c r="E551"/>
      <c r="G551"/>
      <c r="J551"/>
    </row>
    <row r="552" spans="2:10">
      <c r="B552"/>
      <c r="D552"/>
      <c r="E552"/>
      <c r="G552"/>
      <c r="J552"/>
    </row>
    <row r="553" spans="2:10">
      <c r="B553"/>
      <c r="D553"/>
      <c r="E553"/>
      <c r="G553"/>
      <c r="J553"/>
    </row>
    <row r="554" spans="2:10">
      <c r="B554"/>
      <c r="D554"/>
      <c r="E554"/>
      <c r="G554"/>
      <c r="J554"/>
    </row>
    <row r="555" spans="2:10">
      <c r="B555"/>
      <c r="D555"/>
      <c r="E555"/>
      <c r="G555"/>
      <c r="J555"/>
    </row>
    <row r="556" spans="2:10">
      <c r="B556"/>
      <c r="D556"/>
      <c r="E556"/>
      <c r="G556"/>
      <c r="J556"/>
    </row>
    <row r="557" spans="2:10">
      <c r="B557"/>
      <c r="D557"/>
      <c r="E557"/>
      <c r="G557"/>
      <c r="J557"/>
    </row>
    <row r="558" spans="2:10">
      <c r="B558"/>
      <c r="D558"/>
      <c r="E558"/>
      <c r="G558"/>
      <c r="J558"/>
    </row>
    <row r="559" spans="2:10">
      <c r="B559"/>
      <c r="D559"/>
      <c r="E559"/>
      <c r="G559"/>
      <c r="J559"/>
    </row>
    <row r="560" spans="2:10">
      <c r="B560"/>
      <c r="D560"/>
      <c r="E560"/>
      <c r="G560"/>
      <c r="J560"/>
    </row>
    <row r="561" spans="2:10">
      <c r="B561"/>
      <c r="D561"/>
      <c r="E561"/>
      <c r="G561"/>
      <c r="J561"/>
    </row>
    <row r="562" spans="2:10">
      <c r="B562"/>
      <c r="D562"/>
      <c r="E562"/>
      <c r="G562"/>
      <c r="J562"/>
    </row>
    <row r="563" spans="2:10">
      <c r="B563"/>
      <c r="D563"/>
      <c r="E563"/>
      <c r="G563"/>
      <c r="J563"/>
    </row>
    <row r="564" spans="2:10">
      <c r="B564"/>
      <c r="D564"/>
      <c r="E564"/>
      <c r="G564"/>
      <c r="J564"/>
    </row>
    <row r="565" spans="2:10">
      <c r="B565"/>
      <c r="D565"/>
      <c r="E565"/>
      <c r="G565"/>
      <c r="J565"/>
    </row>
    <row r="566" spans="2:10">
      <c r="B566"/>
      <c r="D566"/>
      <c r="E566"/>
      <c r="G566"/>
      <c r="J566"/>
    </row>
    <row r="567" spans="2:10">
      <c r="B567"/>
      <c r="D567"/>
      <c r="E567"/>
      <c r="G567"/>
      <c r="J567"/>
    </row>
    <row r="568" spans="2:10">
      <c r="B568"/>
      <c r="D568"/>
      <c r="E568"/>
      <c r="G568"/>
      <c r="J568"/>
    </row>
    <row r="569" spans="2:10">
      <c r="B569"/>
      <c r="D569"/>
      <c r="E569"/>
      <c r="G569"/>
      <c r="J569"/>
    </row>
    <row r="570" spans="2:10">
      <c r="B570"/>
      <c r="D570"/>
      <c r="E570"/>
      <c r="G570"/>
      <c r="J570"/>
    </row>
    <row r="571" spans="2:10">
      <c r="B571"/>
      <c r="D571"/>
      <c r="E571"/>
      <c r="G571"/>
      <c r="J571"/>
    </row>
    <row r="572" spans="2:10">
      <c r="B572"/>
      <c r="D572"/>
      <c r="E572"/>
      <c r="G572"/>
      <c r="J572"/>
    </row>
    <row r="573" spans="2:10">
      <c r="B573"/>
      <c r="D573"/>
      <c r="E573"/>
      <c r="G573"/>
      <c r="J573"/>
    </row>
    <row r="574" spans="2:10">
      <c r="B574"/>
      <c r="D574"/>
      <c r="E574"/>
      <c r="G574"/>
      <c r="J574"/>
    </row>
    <row r="575" spans="2:10">
      <c r="B575"/>
      <c r="D575"/>
      <c r="E575"/>
      <c r="G575"/>
      <c r="J575"/>
    </row>
    <row r="576" spans="2:10">
      <c r="B576"/>
      <c r="D576"/>
      <c r="E576"/>
      <c r="G576"/>
      <c r="J576"/>
    </row>
    <row r="577" spans="2:10">
      <c r="B577"/>
      <c r="D577"/>
      <c r="E577"/>
      <c r="G577"/>
      <c r="J577"/>
    </row>
    <row r="578" spans="2:10">
      <c r="B578"/>
      <c r="D578"/>
      <c r="E578"/>
      <c r="G578"/>
      <c r="J578"/>
    </row>
    <row r="579" spans="2:10">
      <c r="B579"/>
      <c r="D579"/>
      <c r="E579"/>
      <c r="G579"/>
      <c r="J579"/>
    </row>
    <row r="580" spans="2:10">
      <c r="B580"/>
      <c r="D580"/>
      <c r="E580"/>
      <c r="G580"/>
      <c r="J580"/>
    </row>
    <row r="581" spans="2:10">
      <c r="B581"/>
      <c r="D581"/>
      <c r="E581"/>
      <c r="G581"/>
      <c r="J581"/>
    </row>
    <row r="582" spans="2:10">
      <c r="B582"/>
      <c r="D582"/>
      <c r="E582"/>
      <c r="G582"/>
      <c r="J582"/>
    </row>
    <row r="583" spans="2:10">
      <c r="B583"/>
      <c r="D583"/>
      <c r="E583"/>
      <c r="G583"/>
      <c r="J583"/>
    </row>
    <row r="584" spans="2:10">
      <c r="B584"/>
      <c r="D584"/>
      <c r="E584"/>
      <c r="G584"/>
      <c r="J584"/>
    </row>
    <row r="585" spans="2:10">
      <c r="B585"/>
      <c r="D585"/>
      <c r="E585"/>
      <c r="G585"/>
      <c r="J585"/>
    </row>
    <row r="586" spans="2:10">
      <c r="B586"/>
      <c r="D586"/>
      <c r="E586"/>
      <c r="G586"/>
      <c r="J586"/>
    </row>
    <row r="587" spans="2:10">
      <c r="B587"/>
      <c r="D587"/>
      <c r="E587"/>
      <c r="G587"/>
      <c r="J587"/>
    </row>
    <row r="588" spans="2:10">
      <c r="B588"/>
      <c r="D588"/>
      <c r="E588"/>
      <c r="G588"/>
      <c r="J588"/>
    </row>
    <row r="589" spans="2:10">
      <c r="B589"/>
      <c r="D589"/>
      <c r="E589"/>
      <c r="G589"/>
      <c r="J589"/>
    </row>
    <row r="590" spans="2:10">
      <c r="B590"/>
      <c r="D590"/>
      <c r="E590"/>
      <c r="G590"/>
      <c r="J590"/>
    </row>
    <row r="591" spans="2:10">
      <c r="B591"/>
      <c r="D591"/>
      <c r="E591"/>
      <c r="G591"/>
      <c r="J591"/>
    </row>
    <row r="592" spans="2:10">
      <c r="B592"/>
      <c r="D592"/>
      <c r="E592"/>
      <c r="G592"/>
      <c r="J592"/>
    </row>
    <row r="593" spans="2:10">
      <c r="B593"/>
      <c r="D593"/>
      <c r="E593"/>
      <c r="G593"/>
      <c r="J593"/>
    </row>
    <row r="594" spans="2:10">
      <c r="B594"/>
      <c r="D594"/>
      <c r="E594"/>
      <c r="G594"/>
      <c r="J594"/>
    </row>
    <row r="595" spans="2:10">
      <c r="B595"/>
      <c r="D595"/>
      <c r="E595"/>
      <c r="G595"/>
      <c r="J595"/>
    </row>
    <row r="596" spans="2:10">
      <c r="B596"/>
      <c r="D596"/>
      <c r="E596"/>
      <c r="G596"/>
      <c r="J596"/>
    </row>
    <row r="597" spans="2:10">
      <c r="B597"/>
      <c r="D597"/>
      <c r="E597"/>
      <c r="G597"/>
      <c r="J597"/>
    </row>
    <row r="598" spans="2:10">
      <c r="B598"/>
      <c r="D598"/>
      <c r="E598"/>
      <c r="G598"/>
      <c r="J598"/>
    </row>
    <row r="599" spans="2:10">
      <c r="B599"/>
      <c r="D599"/>
      <c r="E599"/>
      <c r="G599"/>
      <c r="J599"/>
    </row>
    <row r="600" spans="2:10">
      <c r="B600"/>
      <c r="D600"/>
      <c r="E600"/>
      <c r="G600"/>
      <c r="J600"/>
    </row>
    <row r="601" spans="2:10">
      <c r="B601"/>
      <c r="D601"/>
      <c r="E601"/>
      <c r="G601"/>
      <c r="J601"/>
    </row>
    <row r="602" spans="2:10">
      <c r="B602"/>
      <c r="D602"/>
      <c r="E602"/>
      <c r="G602"/>
      <c r="J602"/>
    </row>
    <row r="603" spans="2:10">
      <c r="B603"/>
      <c r="D603"/>
      <c r="E603"/>
      <c r="G603"/>
      <c r="J603"/>
    </row>
    <row r="604" spans="2:10">
      <c r="B604"/>
      <c r="D604"/>
      <c r="E604"/>
      <c r="G604"/>
      <c r="J604"/>
    </row>
    <row r="605" spans="2:10">
      <c r="B605"/>
      <c r="D605"/>
      <c r="E605"/>
      <c r="G605"/>
      <c r="J605"/>
    </row>
    <row r="606" spans="2:10">
      <c r="B606"/>
      <c r="D606"/>
      <c r="E606"/>
      <c r="G606"/>
      <c r="J606"/>
    </row>
    <row r="607" spans="2:10">
      <c r="B607"/>
      <c r="D607"/>
      <c r="E607"/>
      <c r="G607"/>
      <c r="J607"/>
    </row>
    <row r="608" spans="2:10">
      <c r="B608"/>
      <c r="D608"/>
      <c r="E608"/>
      <c r="G608"/>
      <c r="J608"/>
    </row>
    <row r="609" spans="2:10">
      <c r="B609"/>
      <c r="D609"/>
      <c r="E609"/>
      <c r="G609"/>
      <c r="J609"/>
    </row>
    <row r="610" spans="2:10">
      <c r="B610"/>
      <c r="D610"/>
      <c r="E610"/>
      <c r="G610"/>
      <c r="J610"/>
    </row>
    <row r="611" spans="2:10">
      <c r="B611"/>
      <c r="D611"/>
      <c r="E611"/>
      <c r="G611"/>
      <c r="J611"/>
    </row>
    <row r="612" spans="2:10">
      <c r="B612"/>
      <c r="D612"/>
      <c r="E612"/>
      <c r="G612"/>
      <c r="J612"/>
    </row>
    <row r="613" spans="2:10">
      <c r="B613"/>
      <c r="D613"/>
      <c r="E613"/>
      <c r="G613"/>
      <c r="J613"/>
    </row>
    <row r="614" spans="2:10">
      <c r="B614"/>
      <c r="D614"/>
      <c r="E614"/>
      <c r="G614"/>
      <c r="J614"/>
    </row>
    <row r="615" spans="2:10">
      <c r="B615"/>
      <c r="D615"/>
      <c r="E615"/>
      <c r="G615"/>
      <c r="J615"/>
    </row>
    <row r="616" spans="2:10">
      <c r="B616"/>
      <c r="D616"/>
      <c r="E616"/>
      <c r="G616"/>
      <c r="J616"/>
    </row>
    <row r="617" spans="2:10">
      <c r="B617"/>
      <c r="D617"/>
      <c r="E617"/>
      <c r="G617"/>
      <c r="J617"/>
    </row>
    <row r="618" spans="2:10">
      <c r="B618"/>
      <c r="D618"/>
      <c r="E618"/>
      <c r="G618"/>
      <c r="J618"/>
    </row>
    <row r="619" spans="2:10">
      <c r="B619"/>
      <c r="D619"/>
      <c r="E619"/>
      <c r="G619"/>
      <c r="J619"/>
    </row>
    <row r="620" spans="2:10">
      <c r="B620"/>
      <c r="D620"/>
      <c r="E620"/>
      <c r="G620"/>
      <c r="J620"/>
    </row>
    <row r="621" spans="2:10">
      <c r="B621"/>
      <c r="D621"/>
      <c r="E621"/>
      <c r="G621"/>
      <c r="J621"/>
    </row>
    <row r="622" spans="2:10">
      <c r="B622"/>
      <c r="D622"/>
      <c r="E622"/>
      <c r="G622"/>
      <c r="J622"/>
    </row>
    <row r="623" spans="2:10">
      <c r="B623"/>
      <c r="D623"/>
      <c r="E623"/>
      <c r="G623"/>
      <c r="J623"/>
    </row>
    <row r="624" spans="2:10">
      <c r="B624"/>
      <c r="D624"/>
      <c r="E624"/>
      <c r="G624"/>
      <c r="J624"/>
    </row>
    <row r="625" spans="2:10">
      <c r="B625"/>
      <c r="D625"/>
      <c r="E625"/>
      <c r="G625"/>
      <c r="J625"/>
    </row>
    <row r="626" spans="2:10">
      <c r="B626"/>
      <c r="D626"/>
      <c r="E626"/>
      <c r="G626"/>
      <c r="J626"/>
    </row>
    <row r="627" spans="2:10">
      <c r="B627"/>
      <c r="D627"/>
      <c r="E627"/>
      <c r="G627"/>
      <c r="J627"/>
    </row>
    <row r="628" spans="2:10">
      <c r="B628"/>
      <c r="D628"/>
      <c r="E628"/>
      <c r="G628"/>
      <c r="J628"/>
    </row>
    <row r="629" spans="2:10">
      <c r="B629"/>
      <c r="D629"/>
      <c r="E629"/>
      <c r="G629"/>
      <c r="J629"/>
    </row>
    <row r="630" spans="2:10">
      <c r="B630"/>
      <c r="D630"/>
      <c r="E630"/>
      <c r="G630"/>
      <c r="J630"/>
    </row>
    <row r="631" spans="2:10">
      <c r="B631"/>
      <c r="D631"/>
      <c r="E631"/>
      <c r="G631"/>
      <c r="J631"/>
    </row>
    <row r="632" spans="2:10">
      <c r="B632"/>
      <c r="D632"/>
      <c r="E632"/>
      <c r="G632"/>
      <c r="J632"/>
    </row>
    <row r="633" spans="2:10">
      <c r="B633"/>
      <c r="D633"/>
      <c r="E633"/>
      <c r="G633"/>
      <c r="J633"/>
    </row>
    <row r="634" spans="2:10">
      <c r="B634"/>
      <c r="D634"/>
      <c r="E634"/>
      <c r="G634"/>
      <c r="J634"/>
    </row>
    <row r="635" spans="2:10">
      <c r="B635"/>
      <c r="D635"/>
      <c r="E635"/>
      <c r="G635"/>
      <c r="J635"/>
    </row>
    <row r="636" spans="2:10">
      <c r="B636"/>
      <c r="D636"/>
      <c r="E636"/>
      <c r="G636"/>
      <c r="J636"/>
    </row>
    <row r="637" spans="2:10">
      <c r="B637"/>
      <c r="D637"/>
      <c r="E637"/>
      <c r="G637"/>
      <c r="J637"/>
    </row>
    <row r="638" spans="2:10">
      <c r="B638"/>
      <c r="D638"/>
      <c r="E638"/>
      <c r="G638"/>
      <c r="J638"/>
    </row>
    <row r="639" spans="2:10">
      <c r="B639"/>
      <c r="D639"/>
      <c r="E639"/>
      <c r="G639"/>
      <c r="J639"/>
    </row>
    <row r="640" spans="2:10">
      <c r="B640"/>
      <c r="D640"/>
      <c r="E640"/>
      <c r="G640"/>
      <c r="J640"/>
    </row>
    <row r="641" spans="2:10">
      <c r="B641"/>
      <c r="D641"/>
      <c r="E641"/>
      <c r="G641"/>
      <c r="J641"/>
    </row>
    <row r="642" spans="2:10">
      <c r="B642"/>
      <c r="D642"/>
      <c r="E642"/>
      <c r="G642"/>
      <c r="J642"/>
    </row>
    <row r="643" spans="2:10">
      <c r="B643"/>
      <c r="D643"/>
      <c r="E643"/>
      <c r="G643"/>
      <c r="J643"/>
    </row>
    <row r="644" spans="2:10">
      <c r="B644"/>
      <c r="D644"/>
      <c r="E644"/>
      <c r="G644"/>
      <c r="J644"/>
    </row>
    <row r="645" spans="2:10">
      <c r="B645"/>
      <c r="D645"/>
      <c r="E645"/>
      <c r="G645"/>
      <c r="J645"/>
    </row>
    <row r="646" spans="2:10">
      <c r="B646"/>
      <c r="D646"/>
      <c r="E646"/>
      <c r="G646"/>
      <c r="J646"/>
    </row>
    <row r="647" spans="2:10">
      <c r="B647"/>
      <c r="D647"/>
      <c r="E647"/>
      <c r="G647"/>
      <c r="J647"/>
    </row>
    <row r="648" spans="2:10">
      <c r="B648"/>
      <c r="D648"/>
      <c r="E648"/>
      <c r="G648"/>
      <c r="J648"/>
    </row>
    <row r="649" spans="2:10">
      <c r="B649"/>
      <c r="D649"/>
      <c r="E649"/>
      <c r="G649"/>
      <c r="J649"/>
    </row>
    <row r="650" spans="2:10">
      <c r="B650"/>
      <c r="D650"/>
      <c r="E650"/>
      <c r="G650"/>
      <c r="J650"/>
    </row>
    <row r="651" spans="2:10">
      <c r="B651"/>
      <c r="D651"/>
      <c r="E651"/>
      <c r="G651"/>
      <c r="J651"/>
    </row>
    <row r="652" spans="2:10">
      <c r="B652"/>
      <c r="D652"/>
      <c r="E652"/>
      <c r="G652"/>
      <c r="J652"/>
    </row>
    <row r="653" spans="2:10">
      <c r="B653"/>
      <c r="D653"/>
      <c r="E653"/>
      <c r="G653"/>
      <c r="J653"/>
    </row>
    <row r="654" spans="2:10">
      <c r="B654"/>
      <c r="D654"/>
      <c r="E654"/>
      <c r="G654"/>
      <c r="J654"/>
    </row>
    <row r="655" spans="2:10">
      <c r="B655"/>
      <c r="D655"/>
      <c r="E655"/>
      <c r="G655"/>
      <c r="J655"/>
    </row>
    <row r="656" spans="2:10">
      <c r="B656"/>
      <c r="D656"/>
      <c r="E656"/>
      <c r="G656"/>
      <c r="J656"/>
    </row>
    <row r="657" spans="2:10">
      <c r="B657"/>
      <c r="D657"/>
      <c r="E657"/>
      <c r="G657"/>
      <c r="J657"/>
    </row>
    <row r="658" spans="2:10">
      <c r="B658"/>
      <c r="D658"/>
      <c r="E658"/>
      <c r="G658"/>
      <c r="J658"/>
    </row>
    <row r="659" spans="2:10">
      <c r="B659"/>
      <c r="D659"/>
      <c r="E659"/>
      <c r="G659"/>
      <c r="J659"/>
    </row>
    <row r="660" spans="2:10">
      <c r="B660"/>
      <c r="D660"/>
      <c r="E660"/>
      <c r="G660"/>
      <c r="J660"/>
    </row>
    <row r="661" spans="2:10">
      <c r="B661"/>
      <c r="D661"/>
      <c r="E661"/>
      <c r="G661"/>
      <c r="J661"/>
    </row>
    <row r="662" spans="2:10">
      <c r="B662"/>
      <c r="D662"/>
      <c r="E662"/>
      <c r="G662"/>
      <c r="J662"/>
    </row>
    <row r="663" spans="2:10">
      <c r="B663"/>
      <c r="D663"/>
      <c r="E663"/>
      <c r="G663"/>
      <c r="J663"/>
    </row>
    <row r="664" spans="2:10">
      <c r="B664"/>
      <c r="D664"/>
      <c r="E664"/>
      <c r="G664"/>
      <c r="J664"/>
    </row>
    <row r="665" spans="2:10">
      <c r="B665"/>
      <c r="D665"/>
      <c r="E665"/>
      <c r="G665"/>
      <c r="J665"/>
    </row>
    <row r="666" spans="2:10">
      <c r="B666"/>
      <c r="D666"/>
      <c r="E666"/>
      <c r="G666"/>
      <c r="J666"/>
    </row>
    <row r="667" spans="2:10">
      <c r="B667"/>
      <c r="D667"/>
      <c r="E667"/>
      <c r="G667"/>
      <c r="J667"/>
    </row>
    <row r="668" spans="2:10">
      <c r="B668"/>
      <c r="D668"/>
      <c r="E668"/>
      <c r="G668"/>
      <c r="J668"/>
    </row>
    <row r="669" spans="2:10">
      <c r="B669"/>
      <c r="D669"/>
      <c r="E669"/>
      <c r="G669"/>
      <c r="J669"/>
    </row>
    <row r="670" spans="2:10">
      <c r="B670"/>
      <c r="D670"/>
      <c r="E670"/>
      <c r="G670"/>
      <c r="J670"/>
    </row>
    <row r="671" spans="2:10">
      <c r="B671"/>
      <c r="D671"/>
      <c r="E671"/>
      <c r="G671"/>
      <c r="J671"/>
    </row>
    <row r="672" spans="2:10">
      <c r="B672"/>
      <c r="D672"/>
      <c r="E672"/>
      <c r="G672"/>
      <c r="J672"/>
    </row>
    <row r="673" spans="2:10">
      <c r="B673"/>
      <c r="D673"/>
      <c r="E673"/>
      <c r="G673"/>
      <c r="J673"/>
    </row>
    <row r="674" spans="2:10">
      <c r="B674"/>
      <c r="D674"/>
      <c r="E674"/>
      <c r="G674"/>
      <c r="J674"/>
    </row>
    <row r="675" spans="2:10">
      <c r="B675"/>
      <c r="D675"/>
      <c r="E675"/>
      <c r="G675"/>
      <c r="J675"/>
    </row>
    <row r="676" spans="2:10">
      <c r="B676"/>
      <c r="D676"/>
      <c r="E676"/>
      <c r="G676"/>
      <c r="J676"/>
    </row>
    <row r="677" spans="2:10">
      <c r="B677"/>
      <c r="D677"/>
      <c r="E677"/>
      <c r="G677"/>
      <c r="J677"/>
    </row>
    <row r="678" spans="2:10">
      <c r="B678"/>
      <c r="D678"/>
      <c r="E678"/>
      <c r="G678"/>
      <c r="J678"/>
    </row>
    <row r="679" spans="2:10">
      <c r="B679"/>
      <c r="D679"/>
      <c r="E679"/>
      <c r="G679"/>
      <c r="J679"/>
    </row>
    <row r="680" spans="2:10">
      <c r="B680"/>
      <c r="D680"/>
      <c r="E680"/>
      <c r="G680"/>
      <c r="J680"/>
    </row>
    <row r="681" spans="2:10">
      <c r="B681"/>
      <c r="D681"/>
      <c r="E681"/>
      <c r="G681"/>
      <c r="J681"/>
    </row>
    <row r="682" spans="2:10">
      <c r="B682"/>
      <c r="D682"/>
      <c r="E682"/>
      <c r="G682"/>
      <c r="J682"/>
    </row>
    <row r="683" spans="2:10">
      <c r="B683"/>
      <c r="D683"/>
      <c r="E683"/>
      <c r="G683"/>
      <c r="J683"/>
    </row>
    <row r="684" spans="2:10">
      <c r="B684"/>
      <c r="D684"/>
      <c r="E684"/>
      <c r="G684"/>
      <c r="J684"/>
    </row>
    <row r="685" spans="2:10">
      <c r="B685"/>
      <c r="D685"/>
      <c r="E685"/>
      <c r="G685"/>
      <c r="J685"/>
    </row>
    <row r="686" spans="2:10">
      <c r="B686"/>
      <c r="D686"/>
      <c r="E686"/>
      <c r="G686"/>
      <c r="J686"/>
    </row>
    <row r="687" spans="2:10">
      <c r="B687"/>
      <c r="D687"/>
      <c r="E687"/>
      <c r="G687"/>
      <c r="J687"/>
    </row>
    <row r="688" spans="2:10">
      <c r="B688"/>
      <c r="D688"/>
      <c r="E688"/>
      <c r="G688"/>
      <c r="J688"/>
    </row>
    <row r="689" spans="2:10">
      <c r="B689"/>
      <c r="D689"/>
      <c r="E689"/>
      <c r="G689"/>
      <c r="J689"/>
    </row>
    <row r="690" spans="2:10">
      <c r="B690"/>
      <c r="D690"/>
      <c r="E690"/>
      <c r="G690"/>
      <c r="J690"/>
    </row>
    <row r="691" spans="2:10">
      <c r="B691"/>
      <c r="D691"/>
      <c r="E691"/>
      <c r="G691"/>
      <c r="J691"/>
    </row>
    <row r="692" spans="2:10">
      <c r="B692"/>
      <c r="D692"/>
      <c r="E692"/>
      <c r="G692"/>
      <c r="J692"/>
    </row>
    <row r="693" spans="2:10">
      <c r="B693"/>
      <c r="D693"/>
      <c r="E693"/>
      <c r="G693"/>
      <c r="J693"/>
    </row>
    <row r="694" spans="2:10">
      <c r="B694"/>
      <c r="D694"/>
      <c r="E694"/>
      <c r="G694"/>
      <c r="J694"/>
    </row>
    <row r="695" spans="2:10">
      <c r="B695"/>
      <c r="D695"/>
      <c r="E695"/>
      <c r="G695"/>
      <c r="J695"/>
    </row>
    <row r="696" spans="2:10">
      <c r="B696"/>
      <c r="D696"/>
      <c r="E696"/>
      <c r="G696"/>
      <c r="J696"/>
    </row>
    <row r="697" spans="2:10">
      <c r="B697"/>
      <c r="D697"/>
      <c r="E697"/>
      <c r="G697"/>
      <c r="J697"/>
    </row>
    <row r="698" spans="2:10">
      <c r="B698"/>
      <c r="D698"/>
      <c r="E698"/>
      <c r="G698"/>
      <c r="J698"/>
    </row>
    <row r="699" spans="2:10">
      <c r="B699"/>
      <c r="D699"/>
      <c r="E699"/>
      <c r="G699"/>
      <c r="J699"/>
    </row>
    <row r="700" spans="2:10">
      <c r="B700"/>
      <c r="D700"/>
      <c r="E700"/>
      <c r="G700"/>
      <c r="J700"/>
    </row>
    <row r="701" spans="2:10">
      <c r="B701"/>
      <c r="D701"/>
      <c r="E701"/>
      <c r="G701"/>
      <c r="J701"/>
    </row>
    <row r="702" spans="2:10">
      <c r="B702"/>
      <c r="D702"/>
      <c r="E702"/>
      <c r="G702"/>
      <c r="J702"/>
    </row>
    <row r="703" spans="2:10">
      <c r="B703"/>
      <c r="D703"/>
      <c r="E703"/>
      <c r="G703"/>
      <c r="J703"/>
    </row>
    <row r="704" spans="2:10">
      <c r="B704"/>
      <c r="D704"/>
      <c r="E704"/>
      <c r="G704"/>
      <c r="J704"/>
    </row>
    <row r="705" spans="2:10">
      <c r="B705"/>
      <c r="D705"/>
      <c r="E705"/>
      <c r="G705"/>
      <c r="J705"/>
    </row>
    <row r="706" spans="2:10">
      <c r="B706"/>
      <c r="D706"/>
      <c r="E706"/>
      <c r="G706"/>
      <c r="J706"/>
    </row>
    <row r="707" spans="2:10">
      <c r="B707"/>
      <c r="D707"/>
      <c r="E707"/>
      <c r="G707"/>
      <c r="J707"/>
    </row>
    <row r="708" spans="2:10">
      <c r="B708"/>
      <c r="D708"/>
      <c r="E708"/>
      <c r="G708"/>
      <c r="J708"/>
    </row>
    <row r="709" spans="2:10">
      <c r="B709"/>
      <c r="D709"/>
      <c r="E709"/>
      <c r="G709"/>
      <c r="J709"/>
    </row>
    <row r="710" spans="2:10">
      <c r="B710"/>
      <c r="D710"/>
      <c r="E710"/>
      <c r="G710"/>
      <c r="J710"/>
    </row>
    <row r="711" spans="2:10">
      <c r="B711"/>
      <c r="D711"/>
      <c r="E711"/>
      <c r="G711"/>
      <c r="J711"/>
    </row>
    <row r="712" spans="2:10">
      <c r="B712"/>
      <c r="D712"/>
      <c r="E712"/>
      <c r="G712"/>
      <c r="J712"/>
    </row>
    <row r="713" spans="2:10">
      <c r="B713"/>
      <c r="D713"/>
      <c r="E713"/>
      <c r="G713"/>
      <c r="J713"/>
    </row>
    <row r="714" spans="2:10">
      <c r="B714"/>
      <c r="D714"/>
      <c r="E714"/>
      <c r="G714"/>
      <c r="J714"/>
    </row>
    <row r="715" spans="2:10">
      <c r="B715"/>
      <c r="D715"/>
      <c r="E715"/>
      <c r="G715"/>
      <c r="J715"/>
    </row>
    <row r="716" spans="2:10">
      <c r="B716"/>
      <c r="D716"/>
      <c r="E716"/>
      <c r="G716"/>
      <c r="J716"/>
    </row>
    <row r="717" spans="2:10">
      <c r="B717"/>
      <c r="D717"/>
      <c r="E717"/>
      <c r="G717"/>
      <c r="J717"/>
    </row>
    <row r="718" spans="2:10">
      <c r="B718"/>
      <c r="D718"/>
      <c r="E718"/>
      <c r="G718"/>
      <c r="J718"/>
    </row>
    <row r="719" spans="2:10">
      <c r="B719"/>
      <c r="D719"/>
      <c r="E719"/>
      <c r="G719"/>
      <c r="J719"/>
    </row>
    <row r="720" spans="2:10">
      <c r="B720"/>
      <c r="D720"/>
      <c r="E720"/>
      <c r="G720"/>
      <c r="J720"/>
    </row>
    <row r="721" spans="2:10">
      <c r="B721"/>
      <c r="D721"/>
      <c r="E721"/>
      <c r="G721"/>
      <c r="J721"/>
    </row>
    <row r="722" spans="2:10">
      <c r="B722"/>
      <c r="D722"/>
      <c r="E722"/>
      <c r="G722"/>
      <c r="J722"/>
    </row>
    <row r="723" spans="2:10">
      <c r="B723"/>
      <c r="D723"/>
      <c r="E723"/>
      <c r="G723"/>
      <c r="J723"/>
    </row>
    <row r="724" spans="2:10">
      <c r="B724"/>
      <c r="D724"/>
      <c r="E724"/>
      <c r="G724"/>
      <c r="J724"/>
    </row>
    <row r="725" spans="2:10">
      <c r="B725"/>
      <c r="D725"/>
      <c r="E725"/>
      <c r="G725"/>
      <c r="J725"/>
    </row>
    <row r="726" spans="2:10">
      <c r="B726"/>
      <c r="D726"/>
      <c r="E726"/>
      <c r="G726"/>
      <c r="J726"/>
    </row>
    <row r="727" spans="2:10">
      <c r="B727"/>
      <c r="D727"/>
      <c r="E727"/>
      <c r="G727"/>
      <c r="J727"/>
    </row>
    <row r="728" spans="2:10">
      <c r="B728"/>
      <c r="D728"/>
      <c r="E728"/>
      <c r="G728"/>
      <c r="J728"/>
    </row>
    <row r="729" spans="2:10">
      <c r="B729"/>
      <c r="D729"/>
      <c r="E729"/>
      <c r="G729"/>
      <c r="J729"/>
    </row>
    <row r="730" spans="2:10">
      <c r="B730"/>
      <c r="D730"/>
      <c r="E730"/>
      <c r="G730"/>
      <c r="J730"/>
    </row>
    <row r="731" spans="2:10">
      <c r="B731"/>
      <c r="D731"/>
      <c r="E731"/>
      <c r="G731"/>
      <c r="J731"/>
    </row>
    <row r="732" spans="2:10">
      <c r="B732"/>
      <c r="D732"/>
      <c r="E732"/>
      <c r="G732"/>
      <c r="J732"/>
    </row>
    <row r="733" spans="2:10">
      <c r="B733"/>
      <c r="D733"/>
      <c r="E733"/>
      <c r="G733"/>
      <c r="J733"/>
    </row>
    <row r="734" spans="2:10">
      <c r="B734"/>
      <c r="D734"/>
      <c r="E734"/>
      <c r="G734"/>
      <c r="J734"/>
    </row>
    <row r="735" spans="2:10">
      <c r="B735"/>
      <c r="D735"/>
      <c r="E735"/>
      <c r="G735"/>
      <c r="J735"/>
    </row>
    <row r="736" spans="2:10">
      <c r="B736"/>
      <c r="D736"/>
      <c r="E736"/>
      <c r="G736"/>
      <c r="J736"/>
    </row>
    <row r="737" spans="2:10">
      <c r="B737"/>
      <c r="D737"/>
      <c r="E737"/>
      <c r="G737"/>
      <c r="J737"/>
    </row>
    <row r="738" spans="2:10">
      <c r="B738"/>
      <c r="D738"/>
      <c r="E738"/>
      <c r="G738"/>
      <c r="J738"/>
    </row>
    <row r="739" spans="2:10">
      <c r="B739"/>
      <c r="D739"/>
      <c r="E739"/>
      <c r="G739"/>
      <c r="J739"/>
    </row>
    <row r="740" spans="2:10">
      <c r="B740"/>
      <c r="D740"/>
      <c r="E740"/>
      <c r="G740"/>
      <c r="J740"/>
    </row>
    <row r="741" spans="2:10">
      <c r="B741"/>
      <c r="D741"/>
      <c r="E741"/>
      <c r="G741"/>
      <c r="J741"/>
    </row>
    <row r="742" spans="2:10">
      <c r="B742"/>
      <c r="D742"/>
      <c r="E742"/>
      <c r="G742"/>
      <c r="J742"/>
    </row>
    <row r="743" spans="2:10">
      <c r="B743"/>
      <c r="D743"/>
      <c r="E743"/>
      <c r="G743"/>
      <c r="J743"/>
    </row>
    <row r="744" spans="2:10">
      <c r="B744"/>
      <c r="D744"/>
      <c r="E744"/>
      <c r="G744"/>
      <c r="J744"/>
    </row>
    <row r="745" spans="2:10">
      <c r="B745"/>
      <c r="D745"/>
      <c r="E745"/>
      <c r="G745"/>
      <c r="J745"/>
    </row>
    <row r="746" spans="2:10">
      <c r="B746"/>
      <c r="D746"/>
      <c r="E746"/>
      <c r="G746"/>
      <c r="J746"/>
    </row>
    <row r="747" spans="2:10">
      <c r="B747"/>
      <c r="D747"/>
      <c r="E747"/>
      <c r="G747"/>
      <c r="J747"/>
    </row>
    <row r="748" spans="2:10">
      <c r="B748"/>
      <c r="D748"/>
      <c r="E748"/>
      <c r="G748"/>
      <c r="J748"/>
    </row>
    <row r="749" spans="2:10">
      <c r="B749"/>
      <c r="D749"/>
      <c r="E749"/>
      <c r="G749"/>
      <c r="J749"/>
    </row>
    <row r="750" spans="2:10">
      <c r="B750"/>
      <c r="D750"/>
      <c r="E750"/>
      <c r="G750"/>
      <c r="J750"/>
    </row>
    <row r="751" spans="2:10">
      <c r="B751"/>
      <c r="D751"/>
      <c r="E751"/>
      <c r="G751"/>
      <c r="J751"/>
    </row>
    <row r="752" spans="2:10">
      <c r="B752"/>
      <c r="D752"/>
      <c r="E752"/>
      <c r="G752"/>
      <c r="J752"/>
    </row>
    <row r="753" spans="2:10">
      <c r="B753"/>
      <c r="D753"/>
      <c r="E753"/>
      <c r="G753"/>
      <c r="J753"/>
    </row>
    <row r="754" spans="2:10">
      <c r="B754"/>
      <c r="D754"/>
      <c r="E754"/>
      <c r="G754"/>
      <c r="J754"/>
    </row>
    <row r="755" spans="2:10">
      <c r="B755"/>
      <c r="D755"/>
      <c r="E755"/>
      <c r="G755"/>
      <c r="J755"/>
    </row>
    <row r="756" spans="2:10">
      <c r="B756"/>
      <c r="D756"/>
      <c r="E756"/>
      <c r="G756"/>
      <c r="J756"/>
    </row>
    <row r="757" spans="2:10">
      <c r="B757"/>
      <c r="D757"/>
      <c r="E757"/>
      <c r="G757"/>
      <c r="J757"/>
    </row>
    <row r="758" spans="2:10">
      <c r="B758"/>
      <c r="D758"/>
      <c r="E758"/>
      <c r="G758"/>
      <c r="J758"/>
    </row>
    <row r="759" spans="2:10">
      <c r="B759"/>
      <c r="D759"/>
      <c r="E759"/>
      <c r="G759"/>
      <c r="J759"/>
    </row>
    <row r="760" spans="2:10">
      <c r="B760"/>
      <c r="D760"/>
      <c r="E760"/>
      <c r="G760"/>
      <c r="J760"/>
    </row>
    <row r="761" spans="2:10">
      <c r="B761"/>
      <c r="D761"/>
      <c r="E761"/>
      <c r="G761"/>
      <c r="J761"/>
    </row>
    <row r="762" spans="2:10">
      <c r="B762"/>
      <c r="D762"/>
      <c r="E762"/>
      <c r="G762"/>
      <c r="J762"/>
    </row>
    <row r="763" spans="2:10">
      <c r="B763"/>
      <c r="D763"/>
      <c r="E763"/>
      <c r="G763"/>
      <c r="J763"/>
    </row>
    <row r="764" spans="2:10">
      <c r="B764"/>
      <c r="D764"/>
      <c r="E764"/>
      <c r="G764"/>
      <c r="J764"/>
    </row>
    <row r="765" spans="2:10">
      <c r="B765"/>
      <c r="D765"/>
      <c r="E765"/>
      <c r="G765"/>
      <c r="J765"/>
    </row>
    <row r="766" spans="2:10">
      <c r="B766"/>
      <c r="D766"/>
      <c r="E766"/>
      <c r="G766"/>
      <c r="J766"/>
    </row>
    <row r="767" spans="2:10">
      <c r="B767"/>
      <c r="D767"/>
      <c r="E767"/>
      <c r="G767"/>
      <c r="J767"/>
    </row>
    <row r="768" spans="2:10">
      <c r="B768"/>
      <c r="D768"/>
      <c r="E768"/>
      <c r="G768"/>
      <c r="J768"/>
    </row>
    <row r="769" spans="2:10">
      <c r="B769"/>
      <c r="D769"/>
      <c r="E769"/>
      <c r="G769"/>
      <c r="J769"/>
    </row>
    <row r="770" spans="2:10">
      <c r="B770"/>
      <c r="D770"/>
      <c r="E770"/>
      <c r="G770"/>
      <c r="J770"/>
    </row>
    <row r="771" spans="2:10">
      <c r="B771"/>
      <c r="D771"/>
      <c r="E771"/>
      <c r="G771"/>
      <c r="J771"/>
    </row>
    <row r="772" spans="2:10">
      <c r="B772"/>
      <c r="D772"/>
      <c r="E772"/>
      <c r="G772"/>
      <c r="J772"/>
    </row>
    <row r="773" spans="2:10">
      <c r="B773"/>
      <c r="D773"/>
      <c r="E773"/>
      <c r="G773"/>
      <c r="J773"/>
    </row>
    <row r="774" spans="2:10">
      <c r="B774"/>
      <c r="D774"/>
      <c r="E774"/>
      <c r="G774"/>
      <c r="J774"/>
    </row>
    <row r="775" spans="2:10">
      <c r="B775"/>
      <c r="D775"/>
      <c r="E775"/>
      <c r="G775"/>
      <c r="J775"/>
    </row>
    <row r="776" spans="2:10">
      <c r="B776"/>
      <c r="D776"/>
      <c r="E776"/>
      <c r="G776"/>
      <c r="J776"/>
    </row>
    <row r="777" spans="2:10">
      <c r="B777"/>
      <c r="D777"/>
      <c r="E777"/>
      <c r="G777"/>
      <c r="J777"/>
    </row>
    <row r="778" spans="2:10">
      <c r="B778"/>
      <c r="D778"/>
      <c r="E778"/>
      <c r="G778"/>
      <c r="J778"/>
    </row>
    <row r="779" spans="2:10">
      <c r="B779"/>
      <c r="D779"/>
      <c r="E779"/>
      <c r="G779"/>
      <c r="J779"/>
    </row>
    <row r="780" spans="2:10">
      <c r="B780"/>
      <c r="D780"/>
      <c r="E780"/>
      <c r="G780"/>
      <c r="J780"/>
    </row>
    <row r="781" spans="2:10">
      <c r="B781"/>
      <c r="D781"/>
      <c r="E781"/>
      <c r="G781"/>
      <c r="J781"/>
    </row>
    <row r="782" spans="2:10">
      <c r="B782"/>
      <c r="D782"/>
      <c r="E782"/>
      <c r="G782"/>
      <c r="J782"/>
    </row>
    <row r="783" spans="2:10">
      <c r="B783"/>
      <c r="D783"/>
      <c r="E783"/>
      <c r="G783"/>
      <c r="J783"/>
    </row>
    <row r="784" spans="2:10">
      <c r="B784"/>
      <c r="D784"/>
      <c r="E784"/>
      <c r="G784"/>
      <c r="J784"/>
    </row>
    <row r="785" spans="2:10">
      <c r="B785"/>
      <c r="D785"/>
      <c r="E785"/>
      <c r="G785"/>
      <c r="J785"/>
    </row>
    <row r="786" spans="2:10">
      <c r="B786"/>
      <c r="D786"/>
      <c r="E786"/>
      <c r="G786"/>
      <c r="J786"/>
    </row>
    <row r="787" spans="2:10">
      <c r="B787"/>
      <c r="D787"/>
      <c r="E787"/>
      <c r="G787"/>
      <c r="J787"/>
    </row>
    <row r="788" spans="2:10">
      <c r="B788"/>
      <c r="D788"/>
      <c r="E788"/>
      <c r="G788"/>
      <c r="J788"/>
    </row>
    <row r="789" spans="2:10">
      <c r="B789"/>
      <c r="D789"/>
      <c r="E789"/>
      <c r="G789"/>
      <c r="J789"/>
    </row>
    <row r="790" spans="2:10">
      <c r="B790"/>
      <c r="D790"/>
      <c r="E790"/>
      <c r="G790"/>
      <c r="J790"/>
    </row>
    <row r="791" spans="2:10">
      <c r="B791"/>
      <c r="D791"/>
      <c r="E791"/>
      <c r="G791"/>
      <c r="J791"/>
    </row>
    <row r="792" spans="2:10">
      <c r="B792"/>
      <c r="D792"/>
      <c r="E792"/>
      <c r="G792"/>
      <c r="J792"/>
    </row>
    <row r="793" spans="2:10">
      <c r="B793"/>
      <c r="D793"/>
      <c r="E793"/>
      <c r="G793"/>
      <c r="J793"/>
    </row>
    <row r="794" spans="2:10">
      <c r="B794"/>
      <c r="D794"/>
      <c r="E794"/>
      <c r="G794"/>
      <c r="J794"/>
    </row>
    <row r="795" spans="2:10">
      <c r="B795"/>
      <c r="D795"/>
      <c r="E795"/>
      <c r="G795"/>
      <c r="J795"/>
    </row>
    <row r="796" spans="2:10">
      <c r="B796"/>
      <c r="D796"/>
      <c r="E796"/>
      <c r="G796"/>
      <c r="J796"/>
    </row>
    <row r="797" spans="2:10">
      <c r="B797"/>
      <c r="D797"/>
      <c r="E797"/>
      <c r="G797"/>
      <c r="J797"/>
    </row>
    <row r="798" spans="2:10">
      <c r="B798"/>
      <c r="D798"/>
      <c r="E798"/>
      <c r="G798"/>
      <c r="J798"/>
    </row>
    <row r="799" spans="2:10">
      <c r="B799"/>
      <c r="D799"/>
      <c r="E799"/>
      <c r="G799"/>
      <c r="J799"/>
    </row>
    <row r="800" spans="2:10">
      <c r="B800"/>
      <c r="D800"/>
      <c r="E800"/>
      <c r="G800"/>
      <c r="J800"/>
    </row>
    <row r="801" spans="2:10">
      <c r="B801"/>
      <c r="D801"/>
      <c r="E801"/>
      <c r="G801"/>
      <c r="J801"/>
    </row>
    <row r="802" spans="2:10">
      <c r="B802"/>
      <c r="D802"/>
      <c r="E802"/>
      <c r="G802"/>
      <c r="J802"/>
    </row>
    <row r="803" spans="2:10">
      <c r="B803"/>
      <c r="D803"/>
      <c r="E803"/>
      <c r="G803"/>
      <c r="J803"/>
    </row>
    <row r="804" spans="2:10">
      <c r="B804"/>
      <c r="D804"/>
      <c r="E804"/>
      <c r="G804"/>
      <c r="J804"/>
    </row>
    <row r="805" spans="2:10">
      <c r="B805"/>
      <c r="D805"/>
      <c r="E805"/>
      <c r="G805"/>
      <c r="J805"/>
    </row>
    <row r="806" spans="2:10">
      <c r="B806"/>
      <c r="D806"/>
      <c r="E806"/>
      <c r="G806"/>
      <c r="J806"/>
    </row>
    <row r="807" spans="2:10">
      <c r="B807"/>
      <c r="D807"/>
      <c r="E807"/>
      <c r="G807"/>
      <c r="J807"/>
    </row>
    <row r="808" spans="2:10">
      <c r="B808"/>
      <c r="D808"/>
      <c r="E808"/>
      <c r="G808"/>
      <c r="J808"/>
    </row>
    <row r="809" spans="2:10">
      <c r="B809"/>
      <c r="D809"/>
      <c r="E809"/>
      <c r="G809"/>
      <c r="J809"/>
    </row>
    <row r="810" spans="2:10">
      <c r="B810"/>
      <c r="D810"/>
      <c r="E810"/>
      <c r="G810"/>
      <c r="J810"/>
    </row>
    <row r="811" spans="2:10">
      <c r="B811"/>
      <c r="D811"/>
      <c r="E811"/>
      <c r="G811"/>
      <c r="J811"/>
    </row>
    <row r="812" spans="2:10">
      <c r="B812"/>
      <c r="D812"/>
      <c r="E812"/>
      <c r="G812"/>
      <c r="J812"/>
    </row>
    <row r="813" spans="2:10">
      <c r="B813"/>
      <c r="D813"/>
      <c r="E813"/>
      <c r="G813"/>
      <c r="J813"/>
    </row>
    <row r="814" spans="2:10">
      <c r="B814"/>
      <c r="D814"/>
      <c r="E814"/>
      <c r="G814"/>
      <c r="J814"/>
    </row>
    <row r="815" spans="2:10">
      <c r="B815"/>
      <c r="D815"/>
      <c r="E815"/>
      <c r="G815"/>
      <c r="J815"/>
    </row>
    <row r="816" spans="2:10">
      <c r="B816"/>
      <c r="D816"/>
      <c r="E816"/>
      <c r="G816"/>
      <c r="J816"/>
    </row>
    <row r="817" spans="2:10">
      <c r="B817"/>
      <c r="D817"/>
      <c r="E817"/>
      <c r="G817"/>
      <c r="J817"/>
    </row>
    <row r="818" spans="2:10">
      <c r="B818"/>
      <c r="D818"/>
      <c r="E818"/>
      <c r="G818"/>
      <c r="J818"/>
    </row>
    <row r="819" spans="2:10">
      <c r="B819"/>
      <c r="D819"/>
      <c r="E819"/>
      <c r="G819"/>
      <c r="J819"/>
    </row>
    <row r="820" spans="2:10">
      <c r="B820"/>
      <c r="D820"/>
      <c r="E820"/>
      <c r="G820"/>
      <c r="J820"/>
    </row>
    <row r="821" spans="2:10">
      <c r="B821"/>
      <c r="D821"/>
      <c r="E821"/>
      <c r="G821"/>
      <c r="J821"/>
    </row>
    <row r="822" spans="2:10">
      <c r="B822"/>
      <c r="D822"/>
      <c r="E822"/>
      <c r="G822"/>
      <c r="J822"/>
    </row>
    <row r="823" spans="2:10">
      <c r="B823"/>
      <c r="D823"/>
      <c r="E823"/>
      <c r="G823"/>
      <c r="J823"/>
    </row>
    <row r="824" spans="2:10">
      <c r="B824"/>
      <c r="D824"/>
      <c r="E824"/>
      <c r="G824"/>
      <c r="J824"/>
    </row>
    <row r="825" spans="2:10">
      <c r="B825"/>
      <c r="D825"/>
      <c r="E825"/>
      <c r="G825"/>
      <c r="J825"/>
    </row>
    <row r="826" spans="2:10">
      <c r="B826"/>
      <c r="D826"/>
      <c r="E826"/>
      <c r="G826"/>
      <c r="J826"/>
    </row>
    <row r="827" spans="2:10">
      <c r="B827"/>
      <c r="D827"/>
      <c r="E827"/>
      <c r="G827"/>
      <c r="J827"/>
    </row>
    <row r="828" spans="2:10">
      <c r="B828"/>
      <c r="D828"/>
      <c r="E828"/>
      <c r="G828"/>
      <c r="J828"/>
    </row>
    <row r="829" spans="2:10">
      <c r="B829"/>
      <c r="D829"/>
      <c r="E829"/>
      <c r="G829"/>
      <c r="J829"/>
    </row>
    <row r="830" spans="2:10">
      <c r="B830"/>
      <c r="D830"/>
      <c r="E830"/>
      <c r="G830"/>
      <c r="J830"/>
    </row>
    <row r="831" spans="2:10">
      <c r="B831"/>
      <c r="D831"/>
      <c r="E831"/>
      <c r="G831"/>
      <c r="J831"/>
    </row>
    <row r="832" spans="2:10">
      <c r="B832"/>
      <c r="D832"/>
      <c r="E832"/>
      <c r="G832"/>
      <c r="J832"/>
    </row>
    <row r="833" spans="2:10">
      <c r="B833"/>
      <c r="D833"/>
      <c r="E833"/>
      <c r="G833"/>
      <c r="J833"/>
    </row>
    <row r="834" spans="2:10">
      <c r="B834"/>
      <c r="D834"/>
      <c r="E834"/>
      <c r="G834"/>
      <c r="J834"/>
    </row>
    <row r="835" spans="2:10">
      <c r="B835"/>
      <c r="D835"/>
      <c r="E835"/>
      <c r="G835"/>
      <c r="J835"/>
    </row>
    <row r="836" spans="2:10">
      <c r="B836"/>
      <c r="D836"/>
      <c r="E836"/>
      <c r="G836"/>
      <c r="J836"/>
    </row>
    <row r="837" spans="2:10">
      <c r="B837"/>
      <c r="D837"/>
      <c r="E837"/>
      <c r="G837"/>
      <c r="J837"/>
    </row>
    <row r="838" spans="2:10">
      <c r="B838"/>
      <c r="D838"/>
      <c r="E838"/>
      <c r="G838"/>
      <c r="J838"/>
    </row>
    <row r="839" spans="2:10">
      <c r="B839"/>
      <c r="D839"/>
      <c r="E839"/>
      <c r="G839"/>
      <c r="J839"/>
    </row>
    <row r="840" spans="2:10">
      <c r="B840"/>
      <c r="D840"/>
      <c r="E840"/>
      <c r="G840"/>
      <c r="J840"/>
    </row>
    <row r="841" spans="2:10">
      <c r="B841"/>
      <c r="D841"/>
      <c r="E841"/>
      <c r="G841"/>
      <c r="J841"/>
    </row>
    <row r="842" spans="2:10">
      <c r="B842"/>
      <c r="D842"/>
      <c r="E842"/>
      <c r="G842"/>
      <c r="J842"/>
    </row>
    <row r="843" spans="2:10">
      <c r="B843"/>
      <c r="D843"/>
      <c r="E843"/>
      <c r="G843"/>
      <c r="J843"/>
    </row>
    <row r="844" spans="2:10">
      <c r="B844"/>
      <c r="D844"/>
      <c r="E844"/>
      <c r="G844"/>
      <c r="J844"/>
    </row>
    <row r="845" spans="2:10">
      <c r="B845"/>
      <c r="D845"/>
      <c r="E845"/>
      <c r="G845"/>
      <c r="J845"/>
    </row>
    <row r="846" spans="2:10">
      <c r="B846"/>
      <c r="D846"/>
      <c r="E846"/>
      <c r="G846"/>
      <c r="J846"/>
    </row>
    <row r="847" spans="2:10">
      <c r="B847"/>
      <c r="D847"/>
      <c r="E847"/>
      <c r="G847"/>
      <c r="J847"/>
    </row>
    <row r="848" spans="2:10">
      <c r="B848"/>
      <c r="D848"/>
      <c r="E848"/>
      <c r="G848"/>
      <c r="J848"/>
    </row>
    <row r="849" spans="2:10">
      <c r="B849"/>
      <c r="D849"/>
      <c r="E849"/>
      <c r="G849"/>
      <c r="J849"/>
    </row>
    <row r="850" spans="2:10">
      <c r="B850"/>
      <c r="D850"/>
      <c r="E850"/>
      <c r="G850"/>
      <c r="J850"/>
    </row>
    <row r="851" spans="2:10">
      <c r="B851"/>
      <c r="D851"/>
      <c r="E851"/>
      <c r="G851"/>
      <c r="J851"/>
    </row>
    <row r="852" spans="2:10">
      <c r="B852"/>
      <c r="D852"/>
      <c r="E852"/>
      <c r="G852"/>
      <c r="J852"/>
    </row>
    <row r="853" spans="2:10">
      <c r="B853"/>
      <c r="D853"/>
      <c r="E853"/>
      <c r="G853"/>
      <c r="J853"/>
    </row>
    <row r="854" spans="2:10">
      <c r="B854"/>
      <c r="D854"/>
      <c r="E854"/>
      <c r="G854"/>
      <c r="J854"/>
    </row>
    <row r="855" spans="2:10">
      <c r="B855"/>
      <c r="D855"/>
      <c r="E855"/>
      <c r="G855"/>
      <c r="J855"/>
    </row>
    <row r="856" spans="2:10">
      <c r="B856"/>
      <c r="D856"/>
      <c r="E856"/>
      <c r="G856"/>
      <c r="J856"/>
    </row>
    <row r="857" spans="2:10">
      <c r="B857"/>
      <c r="D857"/>
      <c r="E857"/>
      <c r="G857"/>
      <c r="J857"/>
    </row>
    <row r="858" spans="2:10">
      <c r="B858"/>
      <c r="D858"/>
      <c r="E858"/>
      <c r="G858"/>
      <c r="J858"/>
    </row>
    <row r="859" spans="2:10">
      <c r="B859"/>
      <c r="D859"/>
      <c r="E859"/>
      <c r="G859"/>
      <c r="J859"/>
    </row>
    <row r="860" spans="2:10">
      <c r="B860"/>
      <c r="D860"/>
      <c r="E860"/>
      <c r="G860"/>
      <c r="J860"/>
    </row>
    <row r="861" spans="2:10">
      <c r="B861"/>
      <c r="D861"/>
      <c r="E861"/>
      <c r="G861"/>
      <c r="J861"/>
    </row>
    <row r="862" spans="2:10">
      <c r="B862"/>
      <c r="D862"/>
      <c r="E862"/>
      <c r="G862"/>
      <c r="J862"/>
    </row>
    <row r="863" spans="2:10">
      <c r="B863"/>
      <c r="D863"/>
      <c r="E863"/>
      <c r="G863"/>
      <c r="J863"/>
    </row>
    <row r="864" spans="2:10">
      <c r="B864"/>
      <c r="D864"/>
      <c r="E864"/>
      <c r="G864"/>
      <c r="J864"/>
    </row>
    <row r="865" spans="2:10">
      <c r="B865"/>
      <c r="D865"/>
      <c r="E865"/>
      <c r="G865"/>
      <c r="J865"/>
    </row>
    <row r="866" spans="2:10">
      <c r="B866"/>
      <c r="D866"/>
      <c r="E866"/>
      <c r="G866"/>
    </row>
    <row r="867" spans="2:10">
      <c r="B867"/>
      <c r="D867"/>
      <c r="E867"/>
      <c r="G867"/>
    </row>
    <row r="868" spans="2:10">
      <c r="B868"/>
      <c r="D868"/>
      <c r="E868"/>
      <c r="G868"/>
    </row>
    <row r="869" spans="2:10">
      <c r="B869"/>
      <c r="D869"/>
      <c r="E869"/>
      <c r="G869"/>
    </row>
    <row r="870" spans="2:10">
      <c r="B870"/>
      <c r="D870"/>
      <c r="E870"/>
      <c r="G870"/>
    </row>
    <row r="871" spans="2:10">
      <c r="B871"/>
      <c r="D871"/>
      <c r="E871"/>
      <c r="G871"/>
    </row>
    <row r="872" spans="2:10">
      <c r="B872"/>
      <c r="D872"/>
      <c r="E872"/>
      <c r="G872"/>
    </row>
    <row r="873" spans="2:10">
      <c r="B873"/>
      <c r="D873"/>
      <c r="E873"/>
      <c r="G873"/>
    </row>
    <row r="874" spans="2:10">
      <c r="B874"/>
      <c r="D874"/>
      <c r="E874"/>
      <c r="G874"/>
    </row>
    <row r="875" spans="2:10">
      <c r="B875"/>
      <c r="D875"/>
      <c r="E875"/>
      <c r="G875"/>
    </row>
    <row r="876" spans="2:10">
      <c r="B876"/>
      <c r="D876"/>
      <c r="E876"/>
      <c r="G876"/>
    </row>
    <row r="877" spans="2:10">
      <c r="B877"/>
      <c r="D877"/>
      <c r="E877"/>
      <c r="G877"/>
    </row>
    <row r="878" spans="2:10">
      <c r="B878"/>
      <c r="D878"/>
      <c r="E878"/>
      <c r="G878"/>
    </row>
    <row r="879" spans="2:10">
      <c r="B879"/>
      <c r="D879"/>
      <c r="E879"/>
      <c r="G879"/>
    </row>
    <row r="880" spans="2:10">
      <c r="B880"/>
      <c r="D880"/>
      <c r="E880"/>
      <c r="G880"/>
    </row>
    <row r="881" spans="2:7">
      <c r="B881"/>
      <c r="D881"/>
      <c r="E881"/>
      <c r="G881"/>
    </row>
    <row r="882" spans="2:7">
      <c r="B882"/>
      <c r="D882"/>
      <c r="E882"/>
      <c r="G882"/>
    </row>
    <row r="883" spans="2:7">
      <c r="B883"/>
      <c r="D883"/>
      <c r="E883"/>
      <c r="G883"/>
    </row>
    <row r="884" spans="2:7">
      <c r="B884"/>
      <c r="D884"/>
      <c r="E884"/>
      <c r="G884"/>
    </row>
    <row r="885" spans="2:7">
      <c r="B885"/>
      <c r="D885"/>
      <c r="E885"/>
      <c r="G885"/>
    </row>
    <row r="886" spans="2:7">
      <c r="B886"/>
      <c r="D886"/>
      <c r="E886"/>
      <c r="G886"/>
    </row>
    <row r="887" spans="2:7">
      <c r="B887"/>
      <c r="D887"/>
      <c r="E887"/>
      <c r="G887"/>
    </row>
    <row r="888" spans="2:7">
      <c r="B888"/>
      <c r="D888"/>
      <c r="E888"/>
      <c r="G888"/>
    </row>
    <row r="889" spans="2:7">
      <c r="B889"/>
      <c r="D889"/>
      <c r="E889"/>
      <c r="G889"/>
    </row>
    <row r="890" spans="2:7">
      <c r="B890"/>
      <c r="D890"/>
      <c r="E890"/>
      <c r="G890"/>
    </row>
    <row r="891" spans="2:7">
      <c r="B891"/>
      <c r="D891"/>
      <c r="E891"/>
      <c r="G891"/>
    </row>
    <row r="892" spans="2:7">
      <c r="B892"/>
      <c r="D892"/>
      <c r="E892"/>
      <c r="G892"/>
    </row>
    <row r="893" spans="2:7">
      <c r="B893"/>
      <c r="D893"/>
      <c r="E893"/>
      <c r="G893"/>
    </row>
    <row r="894" spans="2:7">
      <c r="B894"/>
      <c r="D894"/>
      <c r="E894"/>
      <c r="G894"/>
    </row>
    <row r="895" spans="2:7">
      <c r="B895"/>
      <c r="D895"/>
      <c r="E895"/>
      <c r="G895"/>
    </row>
    <row r="896" spans="2:7">
      <c r="B896"/>
      <c r="D896"/>
      <c r="E896"/>
      <c r="G896"/>
    </row>
    <row r="897" spans="2:7">
      <c r="B897"/>
      <c r="D897"/>
      <c r="E897"/>
      <c r="G897"/>
    </row>
    <row r="898" spans="2:7">
      <c r="B898"/>
      <c r="D898"/>
      <c r="E898"/>
      <c r="G898"/>
    </row>
    <row r="899" spans="2:7">
      <c r="B899"/>
      <c r="D899"/>
      <c r="E899"/>
      <c r="G899"/>
    </row>
    <row r="900" spans="2:7">
      <c r="B900"/>
      <c r="D900"/>
      <c r="E900"/>
      <c r="G900"/>
    </row>
    <row r="901" spans="2:7">
      <c r="B901"/>
      <c r="D901"/>
      <c r="E901"/>
      <c r="G901"/>
    </row>
    <row r="902" spans="2:7">
      <c r="B902"/>
      <c r="D902"/>
      <c r="E902"/>
      <c r="G902"/>
    </row>
    <row r="903" spans="2:7">
      <c r="B903"/>
      <c r="D903"/>
      <c r="E903"/>
      <c r="G903"/>
    </row>
    <row r="904" spans="2:7">
      <c r="B904"/>
      <c r="D904"/>
      <c r="E904"/>
      <c r="G904"/>
    </row>
    <row r="905" spans="2:7">
      <c r="B905"/>
      <c r="D905"/>
      <c r="E905"/>
      <c r="G905"/>
    </row>
    <row r="906" spans="2:7">
      <c r="B906"/>
      <c r="D906"/>
      <c r="E906"/>
      <c r="G906"/>
    </row>
    <row r="907" spans="2:7">
      <c r="B907"/>
      <c r="D907"/>
      <c r="E907"/>
      <c r="G907"/>
    </row>
    <row r="908" spans="2:7">
      <c r="B908"/>
      <c r="D908"/>
      <c r="E908"/>
      <c r="G908"/>
    </row>
    <row r="909" spans="2:7">
      <c r="B909"/>
      <c r="D909"/>
      <c r="E909"/>
      <c r="G909"/>
    </row>
    <row r="910" spans="2:7">
      <c r="B910"/>
      <c r="D910"/>
      <c r="E910"/>
      <c r="G910"/>
    </row>
    <row r="911" spans="2:7">
      <c r="B911"/>
      <c r="D911"/>
      <c r="E911"/>
      <c r="G911"/>
    </row>
    <row r="912" spans="2:7">
      <c r="B912"/>
      <c r="D912"/>
      <c r="E912"/>
      <c r="G912"/>
    </row>
    <row r="913" spans="2:7">
      <c r="B913"/>
      <c r="D913"/>
      <c r="E913"/>
      <c r="G913"/>
    </row>
    <row r="914" spans="2:7">
      <c r="B914"/>
      <c r="D914"/>
      <c r="E914"/>
      <c r="G914"/>
    </row>
    <row r="915" spans="2:7">
      <c r="B915"/>
      <c r="D915"/>
      <c r="E915"/>
      <c r="G915"/>
    </row>
    <row r="916" spans="2:7">
      <c r="B916"/>
      <c r="D916"/>
      <c r="E916"/>
      <c r="G916"/>
    </row>
    <row r="917" spans="2:7">
      <c r="B917"/>
      <c r="D917"/>
      <c r="E917"/>
      <c r="G917"/>
    </row>
    <row r="918" spans="2:7">
      <c r="B918"/>
      <c r="D918"/>
      <c r="E918"/>
      <c r="G918"/>
    </row>
    <row r="919" spans="2:7">
      <c r="B919"/>
      <c r="D919"/>
      <c r="E919"/>
      <c r="G919"/>
    </row>
    <row r="920" spans="2:7">
      <c r="B920"/>
      <c r="D920"/>
      <c r="E920"/>
      <c r="G920"/>
    </row>
    <row r="921" spans="2:7">
      <c r="B921"/>
      <c r="D921"/>
      <c r="E921"/>
      <c r="G921"/>
    </row>
    <row r="922" spans="2:7">
      <c r="B922"/>
      <c r="D922"/>
      <c r="E922"/>
      <c r="G922"/>
    </row>
    <row r="923" spans="2:7">
      <c r="B923"/>
      <c r="D923"/>
      <c r="E923"/>
      <c r="G923"/>
    </row>
    <row r="924" spans="2:7">
      <c r="B924"/>
      <c r="D924"/>
      <c r="E924"/>
      <c r="G924"/>
    </row>
    <row r="925" spans="2:7">
      <c r="B925"/>
      <c r="D925"/>
      <c r="E925"/>
      <c r="G925"/>
    </row>
    <row r="926" spans="2:7">
      <c r="B926"/>
      <c r="D926"/>
      <c r="E926"/>
      <c r="G926"/>
    </row>
    <row r="927" spans="2:7">
      <c r="B927"/>
      <c r="D927"/>
      <c r="E927"/>
      <c r="G927"/>
    </row>
    <row r="928" spans="2:7">
      <c r="B928"/>
      <c r="D928"/>
      <c r="E928"/>
      <c r="G928"/>
    </row>
    <row r="929" spans="2:7">
      <c r="B929"/>
      <c r="D929"/>
      <c r="E929"/>
      <c r="G929"/>
    </row>
    <row r="930" spans="2:7">
      <c r="B930"/>
      <c r="D930"/>
      <c r="E930"/>
      <c r="G930"/>
    </row>
    <row r="931" spans="2:7">
      <c r="B931"/>
      <c r="D931"/>
      <c r="E931"/>
      <c r="G931"/>
    </row>
    <row r="932" spans="2:7">
      <c r="B932"/>
      <c r="D932"/>
      <c r="E932"/>
      <c r="G932"/>
    </row>
    <row r="933" spans="2:7">
      <c r="B933"/>
      <c r="D933"/>
      <c r="E933"/>
      <c r="G933"/>
    </row>
    <row r="934" spans="2:7">
      <c r="B934"/>
      <c r="D934"/>
      <c r="E934"/>
      <c r="G934"/>
    </row>
    <row r="935" spans="2:7">
      <c r="B935"/>
      <c r="D935"/>
      <c r="E935"/>
      <c r="G935"/>
    </row>
    <row r="936" spans="2:7">
      <c r="B936"/>
      <c r="D936"/>
      <c r="E936"/>
      <c r="G936"/>
    </row>
    <row r="937" spans="2:7">
      <c r="B937"/>
      <c r="D937"/>
      <c r="E937"/>
      <c r="G937"/>
    </row>
    <row r="938" spans="2:7">
      <c r="B938"/>
      <c r="D938"/>
      <c r="E938"/>
      <c r="G938"/>
    </row>
    <row r="939" spans="2:7">
      <c r="B939"/>
      <c r="D939"/>
      <c r="E939"/>
      <c r="G939"/>
    </row>
    <row r="940" spans="2:7">
      <c r="B940"/>
      <c r="D940"/>
      <c r="E940"/>
      <c r="G940"/>
    </row>
    <row r="941" spans="2:7">
      <c r="B941"/>
      <c r="D941"/>
      <c r="E941"/>
      <c r="G941"/>
    </row>
    <row r="942" spans="2:7">
      <c r="B942"/>
      <c r="D942"/>
      <c r="E942"/>
      <c r="G942"/>
    </row>
    <row r="943" spans="2:7">
      <c r="B943"/>
      <c r="D943"/>
      <c r="E943"/>
      <c r="G943"/>
    </row>
    <row r="944" spans="2:7">
      <c r="B944"/>
      <c r="D944"/>
      <c r="E944"/>
      <c r="G944"/>
    </row>
    <row r="945" spans="2:7">
      <c r="B945"/>
      <c r="D945"/>
      <c r="E945"/>
      <c r="G945"/>
    </row>
    <row r="946" spans="2:7">
      <c r="B946"/>
      <c r="D946"/>
      <c r="E946"/>
      <c r="G946"/>
    </row>
    <row r="947" spans="2:7">
      <c r="B947"/>
      <c r="D947"/>
      <c r="E947"/>
      <c r="G947"/>
    </row>
    <row r="948" spans="2:7">
      <c r="B948"/>
      <c r="D948"/>
      <c r="E948"/>
      <c r="G948"/>
    </row>
    <row r="949" spans="2:7">
      <c r="B949"/>
      <c r="D949"/>
      <c r="E949"/>
      <c r="G949"/>
    </row>
    <row r="950" spans="2:7">
      <c r="B950"/>
      <c r="D950"/>
      <c r="E950"/>
      <c r="G950"/>
    </row>
    <row r="951" spans="2:7">
      <c r="B951"/>
      <c r="D951"/>
      <c r="E951"/>
      <c r="G951"/>
    </row>
    <row r="952" spans="2:7">
      <c r="B952"/>
      <c r="D952"/>
      <c r="E952"/>
      <c r="G952"/>
    </row>
    <row r="953" spans="2:7">
      <c r="B953"/>
      <c r="D953"/>
      <c r="E953"/>
      <c r="G953"/>
    </row>
    <row r="954" spans="2:7">
      <c r="B954"/>
      <c r="D954"/>
      <c r="E954"/>
      <c r="G954"/>
    </row>
    <row r="955" spans="2:7">
      <c r="B955"/>
      <c r="D955"/>
      <c r="E955"/>
      <c r="G955"/>
    </row>
    <row r="956" spans="2:7">
      <c r="B956"/>
      <c r="D956"/>
      <c r="E956"/>
      <c r="G956"/>
    </row>
    <row r="957" spans="2:7">
      <c r="B957"/>
      <c r="D957"/>
      <c r="E957"/>
      <c r="G957"/>
    </row>
    <row r="958" spans="2:7">
      <c r="B958"/>
      <c r="D958"/>
      <c r="E958"/>
      <c r="G958"/>
    </row>
    <row r="959" spans="2:7">
      <c r="B959"/>
      <c r="D959"/>
      <c r="E959"/>
      <c r="G959"/>
    </row>
    <row r="960" spans="2:7">
      <c r="B960"/>
      <c r="D960"/>
      <c r="E960"/>
      <c r="G960"/>
    </row>
    <row r="961" spans="2:7">
      <c r="B961"/>
      <c r="D961"/>
      <c r="E961"/>
      <c r="G961"/>
    </row>
    <row r="962" spans="2:7">
      <c r="B962"/>
      <c r="D962"/>
      <c r="E962"/>
      <c r="G962"/>
    </row>
    <row r="963" spans="2:7">
      <c r="B963"/>
      <c r="D963"/>
      <c r="E963"/>
      <c r="G963"/>
    </row>
    <row r="964" spans="2:7">
      <c r="B964"/>
      <c r="D964"/>
      <c r="E964"/>
      <c r="G964"/>
    </row>
    <row r="965" spans="2:7">
      <c r="B965"/>
      <c r="D965"/>
      <c r="E965"/>
      <c r="G965"/>
    </row>
    <row r="966" spans="2:7">
      <c r="B966"/>
      <c r="D966"/>
      <c r="E966"/>
      <c r="G966"/>
    </row>
    <row r="967" spans="2:7">
      <c r="B967"/>
      <c r="D967"/>
      <c r="E967"/>
      <c r="G967"/>
    </row>
    <row r="968" spans="2:7">
      <c r="B968"/>
      <c r="D968"/>
      <c r="E968"/>
      <c r="G968"/>
    </row>
    <row r="969" spans="2:7">
      <c r="B969"/>
      <c r="D969"/>
      <c r="E969"/>
      <c r="G969"/>
    </row>
    <row r="970" spans="2:7">
      <c r="B970"/>
      <c r="D970"/>
      <c r="E970"/>
      <c r="G970"/>
    </row>
    <row r="971" spans="2:7">
      <c r="B971"/>
      <c r="D971"/>
      <c r="E971"/>
      <c r="G971"/>
    </row>
    <row r="972" spans="2:7">
      <c r="B972"/>
      <c r="D972"/>
      <c r="E972"/>
      <c r="G972"/>
    </row>
    <row r="973" spans="2:7">
      <c r="B973"/>
      <c r="D973"/>
      <c r="E973"/>
      <c r="G973"/>
    </row>
    <row r="974" spans="2:7">
      <c r="B974"/>
      <c r="D974"/>
      <c r="E974"/>
      <c r="G974"/>
    </row>
    <row r="975" spans="2:7">
      <c r="B975"/>
      <c r="D975"/>
      <c r="E975"/>
      <c r="G975"/>
    </row>
    <row r="976" spans="2:7">
      <c r="B976"/>
      <c r="D976"/>
      <c r="E976"/>
      <c r="G976"/>
    </row>
    <row r="977" spans="2:7">
      <c r="B977"/>
      <c r="D977"/>
      <c r="E977"/>
      <c r="G977"/>
    </row>
    <row r="978" spans="2:7">
      <c r="B978"/>
      <c r="D978"/>
      <c r="E978"/>
      <c r="G978"/>
    </row>
    <row r="979" spans="2:7">
      <c r="B979"/>
      <c r="D979"/>
      <c r="E979"/>
      <c r="G979"/>
    </row>
    <row r="980" spans="2:7">
      <c r="B980"/>
      <c r="D980"/>
      <c r="E980"/>
      <c r="G980"/>
    </row>
    <row r="981" spans="2:7">
      <c r="B981"/>
      <c r="D981"/>
      <c r="E981"/>
      <c r="G981"/>
    </row>
    <row r="982" spans="2:7">
      <c r="B982"/>
      <c r="D982"/>
      <c r="E982"/>
      <c r="G982"/>
    </row>
    <row r="983" spans="2:7">
      <c r="B983"/>
      <c r="D983"/>
      <c r="E983"/>
      <c r="G983"/>
    </row>
    <row r="984" spans="2:7">
      <c r="B984"/>
      <c r="D984"/>
      <c r="E984"/>
      <c r="G984"/>
    </row>
    <row r="985" spans="2:7">
      <c r="D985"/>
      <c r="E985"/>
      <c r="G985"/>
    </row>
    <row r="986" spans="2:7">
      <c r="D986"/>
      <c r="E986"/>
      <c r="G986"/>
    </row>
    <row r="987" spans="2:7">
      <c r="D987"/>
      <c r="E987"/>
      <c r="G987"/>
    </row>
    <row r="988" spans="2:7">
      <c r="D988"/>
      <c r="E988"/>
      <c r="G988"/>
    </row>
    <row r="989" spans="2:7">
      <c r="D989"/>
      <c r="E989"/>
      <c r="G989"/>
    </row>
    <row r="990" spans="2:7">
      <c r="D990"/>
      <c r="E990"/>
      <c r="G990"/>
    </row>
    <row r="991" spans="2:7">
      <c r="D991"/>
      <c r="E991"/>
      <c r="G991"/>
    </row>
    <row r="992" spans="2:7">
      <c r="D992"/>
      <c r="E992"/>
      <c r="G992"/>
    </row>
    <row r="993" spans="4:7">
      <c r="D993"/>
      <c r="E993"/>
      <c r="G993"/>
    </row>
    <row r="994" spans="4:7">
      <c r="D994"/>
      <c r="E994"/>
      <c r="G994"/>
    </row>
    <row r="995" spans="4:7">
      <c r="D995"/>
      <c r="E995"/>
      <c r="G995"/>
    </row>
    <row r="996" spans="4:7">
      <c r="D996"/>
      <c r="E996"/>
      <c r="G996"/>
    </row>
    <row r="997" spans="4:7">
      <c r="D997"/>
      <c r="E997"/>
      <c r="G997"/>
    </row>
    <row r="998" spans="4:7">
      <c r="D998"/>
      <c r="E998"/>
      <c r="G998"/>
    </row>
    <row r="999" spans="4:7">
      <c r="D999"/>
      <c r="E999"/>
      <c r="G999"/>
    </row>
    <row r="1000" spans="4:7">
      <c r="D1000"/>
      <c r="E1000"/>
      <c r="G1000"/>
    </row>
    <row r="1001" spans="4:7">
      <c r="D1001"/>
      <c r="E1001"/>
      <c r="G1001"/>
    </row>
    <row r="1002" spans="4:7">
      <c r="D1002"/>
      <c r="E1002"/>
    </row>
    <row r="1003" spans="4:7">
      <c r="D1003"/>
      <c r="E1003"/>
    </row>
    <row r="1004" spans="4:7">
      <c r="D1004"/>
      <c r="E1004"/>
    </row>
    <row r="1005" spans="4:7">
      <c r="D1005"/>
      <c r="E1005"/>
    </row>
    <row r="1006" spans="4:7">
      <c r="D1006"/>
      <c r="E1006"/>
    </row>
    <row r="1007" spans="4:7">
      <c r="D1007"/>
      <c r="E1007"/>
    </row>
    <row r="1008" spans="4:7">
      <c r="D1008"/>
      <c r="E1008"/>
    </row>
    <row r="1009" spans="4:5">
      <c r="D1009"/>
      <c r="E1009"/>
    </row>
    <row r="1010" spans="4:5">
      <c r="D1010"/>
      <c r="E1010"/>
    </row>
    <row r="1011" spans="4:5">
      <c r="D1011"/>
      <c r="E1011"/>
    </row>
    <row r="1012" spans="4:5">
      <c r="D1012"/>
      <c r="E1012"/>
    </row>
    <row r="1013" spans="4:5">
      <c r="D1013"/>
      <c r="E1013"/>
    </row>
    <row r="1014" spans="4:5">
      <c r="D1014"/>
      <c r="E1014"/>
    </row>
    <row r="1015" spans="4:5">
      <c r="D1015"/>
      <c r="E1015"/>
    </row>
    <row r="1016" spans="4:5">
      <c r="D1016"/>
      <c r="E1016"/>
    </row>
    <row r="1017" spans="4:5">
      <c r="D1017"/>
      <c r="E1017"/>
    </row>
    <row r="1018" spans="4:5">
      <c r="D1018"/>
      <c r="E1018"/>
    </row>
    <row r="1019" spans="4:5">
      <c r="D1019"/>
      <c r="E1019"/>
    </row>
    <row r="1020" spans="4:5">
      <c r="D1020"/>
      <c r="E1020"/>
    </row>
    <row r="1021" spans="4:5">
      <c r="D1021"/>
      <c r="E1021"/>
    </row>
    <row r="1022" spans="4:5">
      <c r="D1022"/>
      <c r="E1022"/>
    </row>
    <row r="1023" spans="4:5">
      <c r="D1023"/>
      <c r="E1023"/>
    </row>
    <row r="1024" spans="4:5">
      <c r="D1024"/>
      <c r="E1024"/>
    </row>
    <row r="1025" spans="4:5">
      <c r="D1025"/>
      <c r="E1025"/>
    </row>
    <row r="1026" spans="4:5">
      <c r="D1026"/>
      <c r="E1026"/>
    </row>
    <row r="1027" spans="4:5">
      <c r="D1027"/>
      <c r="E1027"/>
    </row>
    <row r="1028" spans="4:5">
      <c r="D1028"/>
      <c r="E1028"/>
    </row>
    <row r="1029" spans="4:5">
      <c r="D1029"/>
      <c r="E1029"/>
    </row>
    <row r="1030" spans="4:5">
      <c r="D1030"/>
      <c r="E1030"/>
    </row>
    <row r="1031" spans="4:5">
      <c r="D1031"/>
      <c r="E1031"/>
    </row>
    <row r="1032" spans="4:5">
      <c r="D1032"/>
      <c r="E1032"/>
    </row>
    <row r="1033" spans="4:5">
      <c r="D1033"/>
      <c r="E1033"/>
    </row>
    <row r="1034" spans="4:5">
      <c r="D1034"/>
      <c r="E1034"/>
    </row>
    <row r="1035" spans="4:5">
      <c r="D1035"/>
      <c r="E1035"/>
    </row>
    <row r="1036" spans="4:5">
      <c r="D1036"/>
      <c r="E1036"/>
    </row>
    <row r="1037" spans="4:5">
      <c r="D1037"/>
      <c r="E1037"/>
    </row>
    <row r="1038" spans="4:5">
      <c r="D1038"/>
      <c r="E1038"/>
    </row>
    <row r="1039" spans="4:5">
      <c r="D1039"/>
      <c r="E1039"/>
    </row>
    <row r="1040" spans="4:5">
      <c r="D1040"/>
      <c r="E1040"/>
    </row>
    <row r="1041" spans="4:5">
      <c r="D1041"/>
      <c r="E1041"/>
    </row>
    <row r="1042" spans="4:5">
      <c r="D1042"/>
      <c r="E1042"/>
    </row>
    <row r="1043" spans="4:5">
      <c r="D1043"/>
      <c r="E1043"/>
    </row>
    <row r="1044" spans="4:5">
      <c r="D1044"/>
      <c r="E1044"/>
    </row>
    <row r="1045" spans="4:5">
      <c r="D1045"/>
      <c r="E1045"/>
    </row>
    <row r="1046" spans="4:5">
      <c r="D1046"/>
      <c r="E1046"/>
    </row>
    <row r="1047" spans="4:5">
      <c r="D1047"/>
      <c r="E1047"/>
    </row>
    <row r="1048" spans="4:5">
      <c r="D1048"/>
      <c r="E1048"/>
    </row>
    <row r="1049" spans="4:5">
      <c r="D1049"/>
      <c r="E1049"/>
    </row>
    <row r="1050" spans="4:5">
      <c r="D1050"/>
      <c r="E1050"/>
    </row>
    <row r="1051" spans="4:5">
      <c r="D1051"/>
      <c r="E1051"/>
    </row>
    <row r="1052" spans="4:5">
      <c r="D1052"/>
      <c r="E1052"/>
    </row>
    <row r="1053" spans="4:5">
      <c r="D1053"/>
      <c r="E1053"/>
    </row>
    <row r="1054" spans="4:5">
      <c r="D1054"/>
      <c r="E1054"/>
    </row>
    <row r="1055" spans="4:5">
      <c r="D1055"/>
      <c r="E1055"/>
    </row>
    <row r="1056" spans="4:5">
      <c r="D1056"/>
      <c r="E1056"/>
    </row>
    <row r="1057" spans="4:5">
      <c r="D1057"/>
      <c r="E1057"/>
    </row>
    <row r="1058" spans="4:5">
      <c r="D1058"/>
      <c r="E1058"/>
    </row>
    <row r="1059" spans="4:5">
      <c r="D1059"/>
      <c r="E1059"/>
    </row>
    <row r="1060" spans="4:5">
      <c r="D1060"/>
      <c r="E1060"/>
    </row>
    <row r="1061" spans="4:5">
      <c r="D1061"/>
      <c r="E1061"/>
    </row>
    <row r="1062" spans="4:5">
      <c r="D1062"/>
      <c r="E1062"/>
    </row>
    <row r="1063" spans="4:5">
      <c r="D1063"/>
      <c r="E1063"/>
    </row>
    <row r="1064" spans="4:5">
      <c r="D1064"/>
      <c r="E1064"/>
    </row>
    <row r="1065" spans="4:5">
      <c r="D1065"/>
      <c r="E1065"/>
    </row>
    <row r="1066" spans="4:5">
      <c r="D1066"/>
      <c r="E1066"/>
    </row>
    <row r="1067" spans="4:5">
      <c r="D1067"/>
      <c r="E1067"/>
    </row>
    <row r="1068" spans="4:5">
      <c r="D1068"/>
      <c r="E1068"/>
    </row>
    <row r="1069" spans="4:5">
      <c r="D1069"/>
      <c r="E1069"/>
    </row>
    <row r="1070" spans="4:5">
      <c r="D1070"/>
      <c r="E1070"/>
    </row>
    <row r="1071" spans="4:5">
      <c r="D1071"/>
      <c r="E1071"/>
    </row>
    <row r="1072" spans="4:5">
      <c r="D1072"/>
      <c r="E1072"/>
    </row>
    <row r="1073" spans="4:5">
      <c r="D1073"/>
      <c r="E1073"/>
    </row>
    <row r="1074" spans="4:5">
      <c r="D1074"/>
      <c r="E1074"/>
    </row>
    <row r="1075" spans="4:5">
      <c r="D1075"/>
      <c r="E1075"/>
    </row>
    <row r="1076" spans="4:5">
      <c r="D1076"/>
      <c r="E1076"/>
    </row>
    <row r="1077" spans="4:5">
      <c r="D1077"/>
      <c r="E1077"/>
    </row>
    <row r="1078" spans="4:5">
      <c r="D1078"/>
      <c r="E1078"/>
    </row>
    <row r="1079" spans="4:5">
      <c r="D1079"/>
      <c r="E1079"/>
    </row>
    <row r="1080" spans="4:5">
      <c r="D1080"/>
      <c r="E1080"/>
    </row>
    <row r="1081" spans="4:5">
      <c r="D1081"/>
      <c r="E1081"/>
    </row>
    <row r="1082" spans="4:5">
      <c r="D1082"/>
      <c r="E1082"/>
    </row>
    <row r="1083" spans="4:5">
      <c r="D1083"/>
      <c r="E1083"/>
    </row>
    <row r="1084" spans="4:5">
      <c r="D1084"/>
      <c r="E1084"/>
    </row>
    <row r="1085" spans="4:5">
      <c r="D1085"/>
      <c r="E1085"/>
    </row>
    <row r="1086" spans="4:5">
      <c r="D1086"/>
      <c r="E1086"/>
    </row>
    <row r="1087" spans="4:5">
      <c r="D1087"/>
      <c r="E1087"/>
    </row>
    <row r="1088" spans="4:5">
      <c r="D1088"/>
      <c r="E1088"/>
    </row>
    <row r="1089" spans="4:5">
      <c r="D1089"/>
      <c r="E1089"/>
    </row>
    <row r="1090" spans="4:5">
      <c r="D1090"/>
      <c r="E1090"/>
    </row>
    <row r="1091" spans="4:5">
      <c r="D1091"/>
      <c r="E1091"/>
    </row>
    <row r="1092" spans="4:5">
      <c r="D1092"/>
      <c r="E1092"/>
    </row>
    <row r="1093" spans="4:5">
      <c r="D1093"/>
      <c r="E1093"/>
    </row>
    <row r="1094" spans="4:5">
      <c r="D1094"/>
      <c r="E1094"/>
    </row>
    <row r="1095" spans="4:5">
      <c r="D1095"/>
      <c r="E1095"/>
    </row>
    <row r="1096" spans="4:5">
      <c r="D1096"/>
      <c r="E1096"/>
    </row>
    <row r="1097" spans="4:5">
      <c r="D1097"/>
      <c r="E1097"/>
    </row>
    <row r="1098" spans="4:5">
      <c r="D1098"/>
      <c r="E1098"/>
    </row>
    <row r="1099" spans="4:5">
      <c r="D1099"/>
      <c r="E1099"/>
    </row>
    <row r="1100" spans="4:5">
      <c r="D1100"/>
      <c r="E1100"/>
    </row>
    <row r="1101" spans="4:5">
      <c r="D1101"/>
      <c r="E1101"/>
    </row>
    <row r="1102" spans="4:5">
      <c r="D1102"/>
      <c r="E1102"/>
    </row>
    <row r="1103" spans="4:5">
      <c r="D1103"/>
      <c r="E1103"/>
    </row>
    <row r="1104" spans="4:5">
      <c r="D1104"/>
      <c r="E1104"/>
    </row>
    <row r="1105" spans="4:5">
      <c r="D1105"/>
      <c r="E1105"/>
    </row>
    <row r="1106" spans="4:5">
      <c r="D1106"/>
      <c r="E1106"/>
    </row>
    <row r="1107" spans="4:5">
      <c r="D1107"/>
      <c r="E1107"/>
    </row>
    <row r="1108" spans="4:5">
      <c r="D1108"/>
      <c r="E1108"/>
    </row>
    <row r="1109" spans="4:5">
      <c r="D1109"/>
      <c r="E1109"/>
    </row>
    <row r="1110" spans="4:5">
      <c r="D1110"/>
      <c r="E1110"/>
    </row>
    <row r="1111" spans="4:5">
      <c r="D1111"/>
      <c r="E1111"/>
    </row>
    <row r="1112" spans="4:5">
      <c r="D1112"/>
      <c r="E1112"/>
    </row>
    <row r="1113" spans="4:5">
      <c r="D1113"/>
      <c r="E1113"/>
    </row>
    <row r="1114" spans="4:5">
      <c r="D1114"/>
      <c r="E1114"/>
    </row>
    <row r="1115" spans="4:5">
      <c r="D1115"/>
      <c r="E1115"/>
    </row>
    <row r="1116" spans="4:5">
      <c r="D1116"/>
      <c r="E1116"/>
    </row>
    <row r="1117" spans="4:5">
      <c r="D1117"/>
      <c r="E1117"/>
    </row>
    <row r="1118" spans="4:5">
      <c r="D1118"/>
      <c r="E1118"/>
    </row>
    <row r="1119" spans="4:5">
      <c r="D1119"/>
      <c r="E1119"/>
    </row>
    <row r="1120" spans="4:5">
      <c r="D1120"/>
      <c r="E1120"/>
    </row>
    <row r="1121" spans="4:5">
      <c r="D1121"/>
      <c r="E1121"/>
    </row>
    <row r="1122" spans="4:5">
      <c r="D1122"/>
      <c r="E1122"/>
    </row>
    <row r="1123" spans="4:5">
      <c r="D1123"/>
      <c r="E1123"/>
    </row>
    <row r="1124" spans="4:5">
      <c r="D1124"/>
      <c r="E1124"/>
    </row>
    <row r="1125" spans="4:5">
      <c r="D1125"/>
      <c r="E1125"/>
    </row>
    <row r="1126" spans="4:5">
      <c r="D1126"/>
      <c r="E1126"/>
    </row>
    <row r="1127" spans="4:5">
      <c r="D1127"/>
      <c r="E1127"/>
    </row>
    <row r="1128" spans="4:5">
      <c r="D1128"/>
      <c r="E1128"/>
    </row>
    <row r="1129" spans="4:5">
      <c r="D1129"/>
      <c r="E1129"/>
    </row>
    <row r="1130" spans="4:5">
      <c r="D1130"/>
      <c r="E1130"/>
    </row>
    <row r="1131" spans="4:5">
      <c r="D1131"/>
      <c r="E1131"/>
    </row>
    <row r="1132" spans="4:5">
      <c r="D1132"/>
      <c r="E1132"/>
    </row>
    <row r="1133" spans="4:5">
      <c r="D1133"/>
      <c r="E1133"/>
    </row>
    <row r="1134" spans="4:5">
      <c r="D1134"/>
      <c r="E1134"/>
    </row>
    <row r="1135" spans="4:5">
      <c r="D1135"/>
      <c r="E1135"/>
    </row>
    <row r="1136" spans="4:5">
      <c r="D1136"/>
      <c r="E1136"/>
    </row>
    <row r="1137" spans="4:5">
      <c r="D1137"/>
      <c r="E1137"/>
    </row>
    <row r="1138" spans="4:5">
      <c r="D1138"/>
      <c r="E1138"/>
    </row>
    <row r="1139" spans="4:5">
      <c r="D1139"/>
      <c r="E1139"/>
    </row>
    <row r="1140" spans="4:5">
      <c r="D1140"/>
      <c r="E1140"/>
    </row>
    <row r="1141" spans="4:5">
      <c r="D1141"/>
      <c r="E1141"/>
    </row>
    <row r="1142" spans="4:5">
      <c r="D1142"/>
      <c r="E1142"/>
    </row>
    <row r="1143" spans="4:5">
      <c r="D1143"/>
      <c r="E1143"/>
    </row>
    <row r="1144" spans="4:5">
      <c r="D1144"/>
      <c r="E1144"/>
    </row>
    <row r="1145" spans="4:5">
      <c r="D1145"/>
      <c r="E1145"/>
    </row>
    <row r="1146" spans="4:5">
      <c r="D1146"/>
      <c r="E1146"/>
    </row>
    <row r="1147" spans="4:5">
      <c r="D1147"/>
      <c r="E1147"/>
    </row>
    <row r="1148" spans="4:5">
      <c r="D1148"/>
      <c r="E1148"/>
    </row>
    <row r="1149" spans="4:5">
      <c r="D1149"/>
      <c r="E1149"/>
    </row>
    <row r="1150" spans="4:5">
      <c r="D1150"/>
      <c r="E1150"/>
    </row>
    <row r="1151" spans="4:5">
      <c r="D1151"/>
      <c r="E1151"/>
    </row>
    <row r="1152" spans="4:5">
      <c r="D1152"/>
      <c r="E1152"/>
    </row>
    <row r="1153" spans="4:5">
      <c r="D1153"/>
      <c r="E1153"/>
    </row>
    <row r="1154" spans="4:5">
      <c r="D1154"/>
      <c r="E1154"/>
    </row>
    <row r="1155" spans="4:5">
      <c r="E1155"/>
    </row>
    <row r="1156" spans="4:5">
      <c r="E1156"/>
    </row>
    <row r="1157" spans="4:5">
      <c r="E1157"/>
    </row>
    <row r="1158" spans="4:5">
      <c r="E1158"/>
    </row>
    <row r="1159" spans="4:5">
      <c r="E1159"/>
    </row>
    <row r="1160" spans="4:5">
      <c r="E1160"/>
    </row>
    <row r="1161" spans="4:5">
      <c r="E1161"/>
    </row>
    <row r="1162" spans="4:5">
      <c r="E1162"/>
    </row>
    <row r="1163" spans="4:5">
      <c r="E1163"/>
    </row>
    <row r="1164" spans="4:5">
      <c r="E1164"/>
    </row>
    <row r="1165" spans="4:5">
      <c r="E1165"/>
    </row>
    <row r="1166" spans="4:5">
      <c r="E1166"/>
    </row>
    <row r="1167" spans="4:5">
      <c r="E1167"/>
    </row>
    <row r="1168" spans="4:5">
      <c r="E1168"/>
    </row>
    <row r="1169" spans="5:5">
      <c r="E1169"/>
    </row>
    <row r="1170" spans="5:5">
      <c r="E1170"/>
    </row>
    <row r="1171" spans="5:5">
      <c r="E1171"/>
    </row>
    <row r="1172" spans="5:5">
      <c r="E1172"/>
    </row>
    <row r="1173" spans="5:5">
      <c r="E1173"/>
    </row>
    <row r="1174" spans="5:5">
      <c r="E1174"/>
    </row>
    <row r="1175" spans="5:5">
      <c r="E1175"/>
    </row>
    <row r="1176" spans="5:5">
      <c r="E1176"/>
    </row>
    <row r="1177" spans="5:5">
      <c r="E1177"/>
    </row>
    <row r="1178" spans="5:5">
      <c r="E1178"/>
    </row>
    <row r="1179" spans="5:5">
      <c r="E1179"/>
    </row>
    <row r="1180" spans="5:5">
      <c r="E1180"/>
    </row>
    <row r="1181" spans="5:5">
      <c r="E1181"/>
    </row>
    <row r="1182" spans="5:5">
      <c r="E1182"/>
    </row>
    <row r="1183" spans="5:5">
      <c r="E1183"/>
    </row>
    <row r="1184" spans="5:5">
      <c r="E1184"/>
    </row>
    <row r="1185" spans="5:5">
      <c r="E1185"/>
    </row>
    <row r="1186" spans="5:5">
      <c r="E1186"/>
    </row>
    <row r="1187" spans="5:5">
      <c r="E1187"/>
    </row>
    <row r="1188" spans="5:5">
      <c r="E1188"/>
    </row>
    <row r="1189" spans="5:5">
      <c r="E1189"/>
    </row>
    <row r="1190" spans="5:5">
      <c r="E1190"/>
    </row>
    <row r="1191" spans="5:5">
      <c r="E1191"/>
    </row>
    <row r="1192" spans="5:5">
      <c r="E1192"/>
    </row>
    <row r="1193" spans="5:5">
      <c r="E1193"/>
    </row>
    <row r="1194" spans="5:5">
      <c r="E1194"/>
    </row>
    <row r="1195" spans="5:5">
      <c r="E1195"/>
    </row>
    <row r="1196" spans="5:5">
      <c r="E1196"/>
    </row>
    <row r="1197" spans="5:5">
      <c r="E1197"/>
    </row>
    <row r="1198" spans="5:5">
      <c r="E1198"/>
    </row>
    <row r="1199" spans="5:5">
      <c r="E1199"/>
    </row>
    <row r="1200" spans="5:5">
      <c r="E1200"/>
    </row>
    <row r="1201" spans="5:5">
      <c r="E1201"/>
    </row>
    <row r="1202" spans="5:5">
      <c r="E1202"/>
    </row>
    <row r="1203" spans="5:5">
      <c r="E1203"/>
    </row>
    <row r="1204" spans="5:5">
      <c r="E1204"/>
    </row>
    <row r="1205" spans="5:5">
      <c r="E1205"/>
    </row>
    <row r="1206" spans="5:5">
      <c r="E1206"/>
    </row>
    <row r="1207" spans="5:5">
      <c r="E1207"/>
    </row>
    <row r="1208" spans="5:5">
      <c r="E1208"/>
    </row>
    <row r="1209" spans="5:5">
      <c r="E1209"/>
    </row>
    <row r="1210" spans="5:5">
      <c r="E1210"/>
    </row>
    <row r="1211" spans="5:5">
      <c r="E1211"/>
    </row>
    <row r="1212" spans="5:5">
      <c r="E1212"/>
    </row>
    <row r="1213" spans="5:5">
      <c r="E1213"/>
    </row>
    <row r="1214" spans="5:5">
      <c r="E1214"/>
    </row>
    <row r="1215" spans="5:5">
      <c r="E1215"/>
    </row>
    <row r="1216" spans="5:5">
      <c r="E1216"/>
    </row>
    <row r="1217" spans="5:5">
      <c r="E1217"/>
    </row>
    <row r="1218" spans="5:5">
      <c r="E1218"/>
    </row>
    <row r="1219" spans="5:5">
      <c r="E1219"/>
    </row>
    <row r="1220" spans="5:5">
      <c r="E1220"/>
    </row>
    <row r="1221" spans="5:5">
      <c r="E1221"/>
    </row>
    <row r="1222" spans="5:5">
      <c r="E1222"/>
    </row>
    <row r="1223" spans="5:5">
      <c r="E1223"/>
    </row>
    <row r="1224" spans="5:5">
      <c r="E1224"/>
    </row>
    <row r="1225" spans="5:5">
      <c r="E1225"/>
    </row>
    <row r="1226" spans="5:5">
      <c r="E1226"/>
    </row>
    <row r="1227" spans="5:5">
      <c r="E1227"/>
    </row>
    <row r="1228" spans="5:5">
      <c r="E1228"/>
    </row>
    <row r="1229" spans="5:5">
      <c r="E1229"/>
    </row>
    <row r="1230" spans="5:5">
      <c r="E1230"/>
    </row>
    <row r="1231" spans="5:5">
      <c r="E1231"/>
    </row>
    <row r="1232" spans="5:5">
      <c r="E1232"/>
    </row>
    <row r="1233" spans="5:5">
      <c r="E1233"/>
    </row>
    <row r="1234" spans="5:5">
      <c r="E1234"/>
    </row>
    <row r="1235" spans="5:5">
      <c r="E1235"/>
    </row>
    <row r="1236" spans="5:5">
      <c r="E1236"/>
    </row>
    <row r="1237" spans="5:5">
      <c r="E1237"/>
    </row>
    <row r="1238" spans="5:5">
      <c r="E1238"/>
    </row>
    <row r="1239" spans="5:5">
      <c r="E1239"/>
    </row>
    <row r="1240" spans="5:5">
      <c r="E1240"/>
    </row>
    <row r="1241" spans="5:5">
      <c r="E1241"/>
    </row>
    <row r="1242" spans="5:5">
      <c r="E1242"/>
    </row>
    <row r="1243" spans="5:5">
      <c r="E1243"/>
    </row>
    <row r="1244" spans="5:5">
      <c r="E1244"/>
    </row>
    <row r="1245" spans="5:5">
      <c r="E1245"/>
    </row>
    <row r="1246" spans="5:5">
      <c r="E1246"/>
    </row>
    <row r="1247" spans="5:5">
      <c r="E1247"/>
    </row>
    <row r="1248" spans="5:5">
      <c r="E1248"/>
    </row>
    <row r="1249" spans="5:5">
      <c r="E1249"/>
    </row>
    <row r="1250" spans="5:5">
      <c r="E1250"/>
    </row>
    <row r="1251" spans="5:5">
      <c r="E1251"/>
    </row>
    <row r="1252" spans="5:5">
      <c r="E1252"/>
    </row>
    <row r="1253" spans="5:5">
      <c r="E1253"/>
    </row>
    <row r="1254" spans="5:5">
      <c r="E1254"/>
    </row>
    <row r="1255" spans="5:5">
      <c r="E1255"/>
    </row>
    <row r="1256" spans="5:5">
      <c r="E1256"/>
    </row>
    <row r="1257" spans="5:5">
      <c r="E1257"/>
    </row>
    <row r="1258" spans="5:5">
      <c r="E1258"/>
    </row>
    <row r="1259" spans="5:5">
      <c r="E1259"/>
    </row>
    <row r="1260" spans="5:5">
      <c r="E1260"/>
    </row>
    <row r="1261" spans="5:5">
      <c r="E1261"/>
    </row>
    <row r="1262" spans="5:5">
      <c r="E1262"/>
    </row>
    <row r="1263" spans="5:5">
      <c r="E1263"/>
    </row>
    <row r="1264" spans="5:5">
      <c r="E1264"/>
    </row>
    <row r="1265" spans="5:5">
      <c r="E1265"/>
    </row>
    <row r="1266" spans="5:5">
      <c r="E1266"/>
    </row>
    <row r="1267" spans="5:5">
      <c r="E1267"/>
    </row>
    <row r="1268" spans="5:5">
      <c r="E1268"/>
    </row>
    <row r="1269" spans="5:5">
      <c r="E1269"/>
    </row>
    <row r="1270" spans="5:5">
      <c r="E1270"/>
    </row>
    <row r="1271" spans="5:5">
      <c r="E1271"/>
    </row>
    <row r="1272" spans="5:5">
      <c r="E1272"/>
    </row>
    <row r="1273" spans="5:5">
      <c r="E1273"/>
    </row>
    <row r="1274" spans="5:5">
      <c r="E1274"/>
    </row>
    <row r="1275" spans="5:5">
      <c r="E1275"/>
    </row>
    <row r="1276" spans="5:5">
      <c r="E1276"/>
    </row>
    <row r="1277" spans="5:5">
      <c r="E1277"/>
    </row>
    <row r="1278" spans="5:5">
      <c r="E1278"/>
    </row>
    <row r="1279" spans="5:5">
      <c r="E1279"/>
    </row>
    <row r="1280" spans="5:5">
      <c r="E1280"/>
    </row>
    <row r="1281" spans="5:5">
      <c r="E1281"/>
    </row>
    <row r="1282" spans="5:5">
      <c r="E1282"/>
    </row>
    <row r="1283" spans="5:5">
      <c r="E1283"/>
    </row>
    <row r="1284" spans="5:5">
      <c r="E1284"/>
    </row>
    <row r="1285" spans="5:5">
      <c r="E1285"/>
    </row>
    <row r="1286" spans="5:5">
      <c r="E1286"/>
    </row>
    <row r="1287" spans="5:5">
      <c r="E1287"/>
    </row>
    <row r="1288" spans="5:5">
      <c r="E1288"/>
    </row>
    <row r="1289" spans="5:5">
      <c r="E1289"/>
    </row>
    <row r="1290" spans="5:5">
      <c r="E1290"/>
    </row>
    <row r="1291" spans="5:5">
      <c r="E1291"/>
    </row>
    <row r="1292" spans="5:5">
      <c r="E1292"/>
    </row>
    <row r="1293" spans="5:5">
      <c r="E1293"/>
    </row>
    <row r="1294" spans="5:5">
      <c r="E1294"/>
    </row>
    <row r="1295" spans="5:5">
      <c r="E1295"/>
    </row>
    <row r="1296" spans="5:5">
      <c r="E1296"/>
    </row>
    <row r="1297" spans="5:5">
      <c r="E1297"/>
    </row>
    <row r="1298" spans="5:5">
      <c r="E1298"/>
    </row>
    <row r="1299" spans="5:5">
      <c r="E1299"/>
    </row>
    <row r="1300" spans="5:5">
      <c r="E1300"/>
    </row>
    <row r="1301" spans="5:5">
      <c r="E1301"/>
    </row>
    <row r="1302" spans="5:5">
      <c r="E1302"/>
    </row>
    <row r="1303" spans="5:5">
      <c r="E1303"/>
    </row>
    <row r="1304" spans="5:5">
      <c r="E1304"/>
    </row>
    <row r="1305" spans="5:5">
      <c r="E1305"/>
    </row>
    <row r="1306" spans="5:5">
      <c r="E1306"/>
    </row>
    <row r="1307" spans="5:5">
      <c r="E1307"/>
    </row>
    <row r="1308" spans="5:5">
      <c r="E1308"/>
    </row>
    <row r="1309" spans="5:5">
      <c r="E1309"/>
    </row>
    <row r="1310" spans="5:5">
      <c r="E1310"/>
    </row>
    <row r="1311" spans="5:5">
      <c r="E1311"/>
    </row>
    <row r="1312" spans="5:5">
      <c r="E1312"/>
    </row>
    <row r="1313" spans="5:5">
      <c r="E1313"/>
    </row>
    <row r="1314" spans="5:5">
      <c r="E1314"/>
    </row>
    <row r="1315" spans="5:5">
      <c r="E1315"/>
    </row>
    <row r="1316" spans="5:5">
      <c r="E1316"/>
    </row>
    <row r="1317" spans="5:5">
      <c r="E1317"/>
    </row>
    <row r="1318" spans="5:5">
      <c r="E1318"/>
    </row>
    <row r="1319" spans="5:5">
      <c r="E1319"/>
    </row>
    <row r="1320" spans="5:5">
      <c r="E1320"/>
    </row>
    <row r="1321" spans="5:5">
      <c r="E1321"/>
    </row>
    <row r="1322" spans="5:5">
      <c r="E1322"/>
    </row>
    <row r="1323" spans="5:5">
      <c r="E1323"/>
    </row>
    <row r="1324" spans="5:5">
      <c r="E1324"/>
    </row>
  </sheetData>
  <mergeCells count="3">
    <mergeCell ref="B3:CK3"/>
    <mergeCell ref="CI8:CI10"/>
    <mergeCell ref="CK8:CK10"/>
  </mergeCells>
  <conditionalFormatting sqref="CN7:CN14">
    <cfRule type="cellIs" dxfId="34" priority="2" operator="equal">
      <formula>0</formula>
    </cfRule>
  </conditionalFormatting>
  <conditionalFormatting sqref="E9:CG9">
    <cfRule type="expression" dxfId="33" priority="1">
      <formula>E8&lt;&gt;"Other (Specify Below)"</formula>
    </cfRule>
  </conditionalFormatting>
  <dataValidations count="2">
    <dataValidation type="list" allowBlank="1" showInputMessage="1" showErrorMessage="1" sqref="BH11:CF11" xr:uid="{CA190D8A-C895-4245-9B26-6FDBA7DC2E1D}">
      <formula1>$CP$8:$CP$14</formula1>
    </dataValidation>
    <dataValidation type="custom" allowBlank="1" showErrorMessage="1" errorTitle="Input Error" error="Please enter a numeric value." sqref="E22:CF24 E19:CG19 E26:CF26 E12:CF17" xr:uid="{9039D72C-A868-4D45-BE0F-88C988C7A9AE}">
      <formula1>ISNUMBER(E12)</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pageSetUpPr fitToPage="1"/>
  </sheetPr>
  <dimension ref="B1:R30"/>
  <sheetViews>
    <sheetView showGridLines="0" zoomScale="80" zoomScaleNormal="80" zoomScaleSheetLayoutView="100" workbookViewId="0">
      <selection activeCell="D17" sqref="D17:D31"/>
    </sheetView>
  </sheetViews>
  <sheetFormatPr defaultColWidth="9" defaultRowHeight="14.45"/>
  <cols>
    <col min="1" max="1" width="1.625" style="1310" customWidth="1"/>
    <col min="2" max="2" width="36.125" style="1310" customWidth="1"/>
    <col min="3" max="3" width="7" style="1310" customWidth="1"/>
    <col min="4" max="4" width="5.5" style="1310" customWidth="1"/>
    <col min="5" max="5" width="12.5" style="1310" customWidth="1"/>
    <col min="6" max="6" width="2.125" style="1310" customWidth="1"/>
    <col min="7" max="7" width="12.5" style="1310" customWidth="1"/>
    <col min="8" max="8" width="1.625" style="1310" customWidth="1"/>
    <col min="9" max="9" width="33.625" style="1310" customWidth="1"/>
    <col min="10" max="11" width="1.625" style="1310" customWidth="1"/>
    <col min="12" max="12" width="24.625" style="1310" customWidth="1"/>
    <col min="13" max="13" width="1.625" style="1310" customWidth="1"/>
    <col min="14" max="14" width="20.5" style="1310" hidden="1" customWidth="1"/>
    <col min="15" max="15" width="1.625" style="1310" hidden="1" customWidth="1"/>
    <col min="16" max="16" width="1.625" style="1310" customWidth="1"/>
    <col min="17" max="17" width="36.125" style="1310" customWidth="1"/>
    <col min="18" max="18" width="15" style="1310" customWidth="1"/>
    <col min="19" max="19" width="1.625" style="1310" customWidth="1"/>
    <col min="20" max="16384" width="9" style="1310"/>
  </cols>
  <sheetData>
    <row r="1" spans="2:18" ht="30" customHeight="1">
      <c r="B1" s="693" t="s">
        <v>770</v>
      </c>
      <c r="C1" s="693"/>
      <c r="D1" s="693"/>
      <c r="E1" s="693"/>
      <c r="F1" s="693"/>
      <c r="G1" s="6"/>
      <c r="K1" s="1377"/>
      <c r="M1" s="1377"/>
      <c r="O1" s="1377"/>
      <c r="Q1" s="693" t="s">
        <v>770</v>
      </c>
      <c r="R1" s="693"/>
    </row>
    <row r="2" spans="2:18" ht="30" customHeight="1">
      <c r="B2" s="693" t="s">
        <v>12</v>
      </c>
      <c r="C2" s="694"/>
      <c r="D2" s="694"/>
      <c r="E2" s="694"/>
      <c r="F2" s="694"/>
      <c r="G2" s="6"/>
      <c r="K2" s="1377"/>
      <c r="M2" s="1377"/>
      <c r="O2" s="1377"/>
      <c r="Q2" s="693" t="s">
        <v>12</v>
      </c>
      <c r="R2" s="694"/>
    </row>
    <row r="3" spans="2:18" ht="45" customHeight="1">
      <c r="B3" s="2159" t="s">
        <v>771</v>
      </c>
      <c r="C3" s="2159"/>
      <c r="D3" s="2159"/>
      <c r="E3" s="2159"/>
      <c r="F3" s="2159"/>
      <c r="G3" s="2159"/>
      <c r="H3" s="2159"/>
      <c r="I3" s="2159"/>
      <c r="K3" s="1377"/>
      <c r="L3" s="695" t="s">
        <v>798</v>
      </c>
      <c r="M3" s="1377"/>
      <c r="O3" s="1377"/>
      <c r="Q3" s="2159" t="s">
        <v>24589</v>
      </c>
      <c r="R3" s="2159"/>
    </row>
    <row r="4" spans="2:18" ht="18" customHeight="1" thickBot="1">
      <c r="B4" s="96"/>
      <c r="C4" s="96"/>
      <c r="D4" s="96"/>
      <c r="E4" s="96"/>
      <c r="F4" s="27"/>
      <c r="G4" s="6"/>
      <c r="K4" s="1377"/>
      <c r="M4" s="1377"/>
      <c r="N4" s="1456" t="s">
        <v>799</v>
      </c>
      <c r="O4" s="1377"/>
      <c r="Q4" s="96"/>
      <c r="R4" s="96"/>
    </row>
    <row r="5" spans="2:18" ht="56.25" customHeight="1" thickBot="1">
      <c r="B5" s="341" t="s">
        <v>800</v>
      </c>
      <c r="C5" s="321" t="s">
        <v>801</v>
      </c>
      <c r="D5" s="321" t="s">
        <v>802</v>
      </c>
      <c r="E5" s="342" t="s">
        <v>23824</v>
      </c>
      <c r="F5" s="27"/>
      <c r="G5" s="343" t="s">
        <v>806</v>
      </c>
      <c r="I5" s="343" t="s">
        <v>807</v>
      </c>
      <c r="K5" s="1377"/>
      <c r="M5" s="1377"/>
      <c r="N5" s="198" t="s">
        <v>808</v>
      </c>
      <c r="O5" s="1377"/>
      <c r="Q5" s="341" t="s">
        <v>800</v>
      </c>
      <c r="R5" s="342" t="s">
        <v>23824</v>
      </c>
    </row>
    <row r="6" spans="2:18" ht="18" customHeight="1" thickBot="1">
      <c r="B6" s="75"/>
      <c r="C6" s="32"/>
      <c r="D6" s="32"/>
      <c r="E6" s="700"/>
      <c r="F6" s="30"/>
      <c r="G6" s="6"/>
      <c r="K6" s="1377"/>
      <c r="M6" s="1377"/>
      <c r="O6" s="1377"/>
      <c r="Q6" s="75"/>
      <c r="R6" s="700"/>
    </row>
    <row r="7" spans="2:18" ht="32.25" customHeight="1" thickBot="1">
      <c r="B7" s="223" t="s">
        <v>24590</v>
      </c>
      <c r="C7" s="376"/>
      <c r="D7" s="376"/>
      <c r="E7" s="376"/>
      <c r="F7" s="717"/>
      <c r="G7" s="26"/>
      <c r="K7" s="1377"/>
      <c r="M7" s="1377"/>
      <c r="O7" s="1377"/>
      <c r="Q7" s="223" t="s">
        <v>24590</v>
      </c>
      <c r="R7" s="376"/>
    </row>
    <row r="8" spans="2:18" ht="32.25" customHeight="1">
      <c r="B8" s="237" t="s">
        <v>24591</v>
      </c>
      <c r="C8" s="224" t="s">
        <v>1430</v>
      </c>
      <c r="D8" s="224">
        <v>0</v>
      </c>
      <c r="E8" s="660">
        <v>0</v>
      </c>
      <c r="F8" s="717"/>
      <c r="G8" s="230" t="s">
        <v>24592</v>
      </c>
      <c r="I8" s="1890"/>
      <c r="K8" s="1377"/>
      <c r="L8" s="705">
        <f>IF( SUM( N8:N8 ) = 0, 0, $N$5 )</f>
        <v>0</v>
      </c>
      <c r="M8" s="1377"/>
      <c r="N8" s="356">
        <f xml:space="preserve"> IF( ISNUMBER(E8 ), 0, 1 )</f>
        <v>0</v>
      </c>
      <c r="O8" s="1377"/>
      <c r="Q8" s="237" t="s">
        <v>24591</v>
      </c>
      <c r="R8" s="774" t="s">
        <v>24593</v>
      </c>
    </row>
    <row r="9" spans="2:18" ht="32.25" customHeight="1">
      <c r="B9" s="1423" t="s">
        <v>24594</v>
      </c>
      <c r="C9" s="220" t="s">
        <v>1430</v>
      </c>
      <c r="D9" s="220">
        <v>0</v>
      </c>
      <c r="E9" s="662">
        <v>0</v>
      </c>
      <c r="F9" s="717"/>
      <c r="G9" s="231" t="s">
        <v>24595</v>
      </c>
      <c r="I9" s="1891"/>
      <c r="K9" s="1377"/>
      <c r="L9" s="705">
        <f>IF( SUM( N9:N9 ) = 0, 0, $N$5 )</f>
        <v>0</v>
      </c>
      <c r="M9" s="1377"/>
      <c r="N9" s="356">
        <f xml:space="preserve"> IF( ISNUMBER(E9 ), 0, 1 )</f>
        <v>0</v>
      </c>
      <c r="O9" s="1377"/>
      <c r="Q9" s="1423" t="s">
        <v>24594</v>
      </c>
      <c r="R9" s="226" t="s">
        <v>24596</v>
      </c>
    </row>
    <row r="10" spans="2:18" ht="32.25" customHeight="1">
      <c r="B10" s="1423" t="s">
        <v>24597</v>
      </c>
      <c r="C10" s="220" t="s">
        <v>23889</v>
      </c>
      <c r="D10" s="220">
        <v>0</v>
      </c>
      <c r="E10" s="662">
        <v>138450</v>
      </c>
      <c r="F10" s="717"/>
      <c r="G10" s="231" t="s">
        <v>24598</v>
      </c>
      <c r="I10" s="1891"/>
      <c r="K10" s="1377"/>
      <c r="L10" s="705">
        <f>IF( SUM( N10:N10 ) = 0, 0, $N$5 )</f>
        <v>0</v>
      </c>
      <c r="M10" s="1377"/>
      <c r="N10" s="356">
        <f xml:space="preserve"> IF( ISNUMBER(E10 ), 0, 1 )</f>
        <v>0</v>
      </c>
      <c r="O10" s="1377"/>
      <c r="Q10" s="1423" t="s">
        <v>24597</v>
      </c>
      <c r="R10" s="226" t="s">
        <v>24599</v>
      </c>
    </row>
    <row r="11" spans="2:18" ht="32.25" customHeight="1">
      <c r="B11" s="1423" t="s">
        <v>24600</v>
      </c>
      <c r="C11" s="220" t="s">
        <v>1430</v>
      </c>
      <c r="D11" s="220">
        <v>0</v>
      </c>
      <c r="E11" s="662">
        <v>5145</v>
      </c>
      <c r="F11" s="717"/>
      <c r="G11" s="231" t="s">
        <v>24601</v>
      </c>
      <c r="I11" s="1911"/>
      <c r="K11" s="1377"/>
      <c r="L11" s="705">
        <f>IF( SUM( N11:N11 ) = 0, 0, $N$5 )</f>
        <v>0</v>
      </c>
      <c r="M11" s="1377"/>
      <c r="N11" s="356">
        <f xml:space="preserve"> IF( ISNUMBER(E11 ), 0, 1 )</f>
        <v>0</v>
      </c>
      <c r="O11" s="1377"/>
      <c r="Q11" s="1423" t="s">
        <v>24600</v>
      </c>
      <c r="R11" s="226" t="s">
        <v>24602</v>
      </c>
    </row>
    <row r="12" spans="2:18" ht="32.25" customHeight="1">
      <c r="B12" s="1423" t="s">
        <v>24603</v>
      </c>
      <c r="C12" s="220" t="s">
        <v>1430</v>
      </c>
      <c r="D12" s="220">
        <v>0</v>
      </c>
      <c r="E12" s="1941">
        <v>76223</v>
      </c>
      <c r="F12" s="717"/>
      <c r="G12" s="231" t="s">
        <v>24604</v>
      </c>
      <c r="I12" s="1891"/>
      <c r="K12" s="1377"/>
      <c r="L12" s="705">
        <f>IF( SUM( N12:N12 ) = 0, 0, $N$5 )</f>
        <v>0</v>
      </c>
      <c r="M12" s="1377"/>
      <c r="N12" s="356">
        <f xml:space="preserve"> IF( ISNUMBER(E12 ), 0, 1 )</f>
        <v>0</v>
      </c>
      <c r="O12" s="1377"/>
      <c r="Q12" s="1423" t="s">
        <v>24603</v>
      </c>
      <c r="R12" s="226" t="s">
        <v>24605</v>
      </c>
    </row>
    <row r="13" spans="2:18" ht="32.25" customHeight="1">
      <c r="B13" s="1423" t="s">
        <v>24606</v>
      </c>
      <c r="C13" s="220" t="s">
        <v>1430</v>
      </c>
      <c r="D13" s="220">
        <v>0</v>
      </c>
      <c r="E13" s="662">
        <v>336</v>
      </c>
      <c r="F13" s="717"/>
      <c r="G13" s="231" t="s">
        <v>24607</v>
      </c>
      <c r="I13" s="1891"/>
      <c r="K13" s="1377"/>
      <c r="L13" s="705">
        <f t="shared" ref="L13:L14" si="0">IF( SUM( N13:N13 ) = 0, 0, $N$5 )</f>
        <v>0</v>
      </c>
      <c r="M13" s="1377"/>
      <c r="N13" s="356">
        <f t="shared" ref="N13:N14" si="1" xml:space="preserve"> IF( ISNUMBER(E13 ), 0, 1 )</f>
        <v>0</v>
      </c>
      <c r="O13" s="1377"/>
      <c r="Q13" s="1423" t="s">
        <v>24606</v>
      </c>
      <c r="R13" s="226" t="s">
        <v>24608</v>
      </c>
    </row>
    <row r="14" spans="2:18" ht="32.25" customHeight="1">
      <c r="B14" s="1423" t="s">
        <v>24609</v>
      </c>
      <c r="C14" s="220" t="s">
        <v>1430</v>
      </c>
      <c r="D14" s="220">
        <v>0</v>
      </c>
      <c r="E14" s="662">
        <v>97</v>
      </c>
      <c r="F14" s="717"/>
      <c r="G14" s="231" t="s">
        <v>24610</v>
      </c>
      <c r="I14" s="1891"/>
      <c r="K14" s="1377"/>
      <c r="L14" s="705">
        <f t="shared" si="0"/>
        <v>0</v>
      </c>
      <c r="M14" s="1377"/>
      <c r="N14" s="356">
        <f t="shared" si="1"/>
        <v>0</v>
      </c>
      <c r="O14" s="1377"/>
      <c r="Q14" s="1423" t="s">
        <v>24609</v>
      </c>
      <c r="R14" s="226" t="s">
        <v>24611</v>
      </c>
    </row>
    <row r="15" spans="2:18" ht="32.25" customHeight="1">
      <c r="B15" s="1423" t="s">
        <v>24612</v>
      </c>
      <c r="C15" s="220" t="s">
        <v>1430</v>
      </c>
      <c r="D15" s="220">
        <v>0</v>
      </c>
      <c r="E15" s="662">
        <v>427</v>
      </c>
      <c r="F15" s="717"/>
      <c r="G15" s="231" t="s">
        <v>24613</v>
      </c>
      <c r="I15" s="1942"/>
      <c r="K15" s="1377"/>
      <c r="L15" s="792">
        <f>IF( SUM( N15:N15 ) = 0, 0, $N$5 )</f>
        <v>0</v>
      </c>
      <c r="M15" s="1377"/>
      <c r="N15" s="356">
        <f xml:space="preserve"> IF( ISNUMBER(E15 ), 0, 1 )</f>
        <v>0</v>
      </c>
      <c r="O15" s="1377"/>
      <c r="Q15" s="1423" t="s">
        <v>24612</v>
      </c>
      <c r="R15" s="226" t="s">
        <v>24614</v>
      </c>
    </row>
    <row r="16" spans="2:18" ht="32.25" customHeight="1">
      <c r="B16" s="1423" t="s">
        <v>24615</v>
      </c>
      <c r="C16" s="220" t="s">
        <v>1430</v>
      </c>
      <c r="D16" s="220">
        <v>0</v>
      </c>
      <c r="E16" s="662">
        <v>24</v>
      </c>
      <c r="F16" s="717"/>
      <c r="G16" s="231" t="s">
        <v>24616</v>
      </c>
      <c r="I16" s="1891"/>
      <c r="K16" s="1377"/>
      <c r="L16" s="792">
        <f>IF( SUM( N16:N16 ) = 0, 0, $N$5 )</f>
        <v>0</v>
      </c>
      <c r="M16" s="1377"/>
      <c r="N16" s="356">
        <f xml:space="preserve"> IF( ISNUMBER(E16 ), 0, 1 )</f>
        <v>0</v>
      </c>
      <c r="O16" s="1377"/>
      <c r="Q16" s="1423" t="s">
        <v>24615</v>
      </c>
      <c r="R16" s="226" t="s">
        <v>24617</v>
      </c>
    </row>
    <row r="17" spans="2:18" ht="32.25" customHeight="1">
      <c r="B17" s="1423" t="s">
        <v>24618</v>
      </c>
      <c r="C17" s="220" t="s">
        <v>1430</v>
      </c>
      <c r="D17" s="220">
        <v>0</v>
      </c>
      <c r="E17" s="662">
        <v>247</v>
      </c>
      <c r="F17" s="717"/>
      <c r="G17" s="231" t="s">
        <v>24619</v>
      </c>
      <c r="I17" s="1891"/>
      <c r="K17" s="1377"/>
      <c r="L17" s="792">
        <f t="shared" ref="L17:L29" si="2">IF( SUM( N17:N17 ) = 0, 0, $N$5 )</f>
        <v>0</v>
      </c>
      <c r="M17" s="1377"/>
      <c r="N17" s="356">
        <f t="shared" ref="N17:N29" si="3" xml:space="preserve"> IF( ISNUMBER(E17 ), 0, 1 )</f>
        <v>0</v>
      </c>
      <c r="O17" s="1377"/>
      <c r="Q17" s="1423" t="s">
        <v>24618</v>
      </c>
      <c r="R17" s="226" t="s">
        <v>24620</v>
      </c>
    </row>
    <row r="18" spans="2:18" ht="32.25" customHeight="1">
      <c r="B18" s="1423" t="s">
        <v>24621</v>
      </c>
      <c r="C18" s="220" t="s">
        <v>23893</v>
      </c>
      <c r="D18" s="220">
        <v>0</v>
      </c>
      <c r="E18" s="1943">
        <v>10514.55</v>
      </c>
      <c r="F18" s="717"/>
      <c r="G18" s="231" t="s">
        <v>24622</v>
      </c>
      <c r="I18" s="1891"/>
      <c r="K18" s="1377"/>
      <c r="L18" s="792">
        <f t="shared" si="2"/>
        <v>0</v>
      </c>
      <c r="M18" s="1377"/>
      <c r="N18" s="356">
        <f t="shared" si="3"/>
        <v>0</v>
      </c>
      <c r="O18" s="1377"/>
      <c r="Q18" s="1423" t="s">
        <v>24621</v>
      </c>
      <c r="R18" s="226" t="s">
        <v>24623</v>
      </c>
    </row>
    <row r="19" spans="2:18" ht="32.25" customHeight="1">
      <c r="B19" s="1423" t="s">
        <v>24624</v>
      </c>
      <c r="C19" s="220" t="s">
        <v>24625</v>
      </c>
      <c r="D19" s="220">
        <v>2</v>
      </c>
      <c r="E19" s="662">
        <v>17073.98</v>
      </c>
      <c r="F19" s="717"/>
      <c r="G19" s="231" t="s">
        <v>24626</v>
      </c>
      <c r="I19" s="1891"/>
      <c r="K19" s="1377"/>
      <c r="L19" s="792">
        <f t="shared" si="2"/>
        <v>0</v>
      </c>
      <c r="M19" s="1377"/>
      <c r="N19" s="356">
        <f t="shared" si="3"/>
        <v>0</v>
      </c>
      <c r="O19" s="1377"/>
      <c r="Q19" s="1423" t="s">
        <v>24624</v>
      </c>
      <c r="R19" s="226" t="s">
        <v>24627</v>
      </c>
    </row>
    <row r="20" spans="2:18" ht="32.25" customHeight="1">
      <c r="B20" s="1423" t="s">
        <v>24628</v>
      </c>
      <c r="C20" s="220" t="s">
        <v>24625</v>
      </c>
      <c r="D20" s="220">
        <v>2</v>
      </c>
      <c r="E20" s="1944">
        <v>1704674.53</v>
      </c>
      <c r="F20" s="717"/>
      <c r="G20" s="231" t="s">
        <v>24629</v>
      </c>
      <c r="I20" s="1911"/>
      <c r="K20" s="1377"/>
      <c r="L20" s="792">
        <f t="shared" si="2"/>
        <v>0</v>
      </c>
      <c r="M20" s="1377"/>
      <c r="N20" s="356">
        <f t="shared" si="3"/>
        <v>0</v>
      </c>
      <c r="O20" s="1377"/>
      <c r="Q20" s="1423" t="s">
        <v>24628</v>
      </c>
      <c r="R20" s="226" t="s">
        <v>24630</v>
      </c>
    </row>
    <row r="21" spans="2:18" ht="32.25" customHeight="1">
      <c r="B21" s="1423" t="s">
        <v>24631</v>
      </c>
      <c r="C21" s="220" t="s">
        <v>23893</v>
      </c>
      <c r="D21" s="220">
        <v>0</v>
      </c>
      <c r="E21" s="662">
        <v>20</v>
      </c>
      <c r="F21" s="717"/>
      <c r="G21" s="231" t="s">
        <v>24632</v>
      </c>
      <c r="I21" s="1891"/>
      <c r="K21" s="1377"/>
      <c r="L21" s="792">
        <f t="shared" si="2"/>
        <v>0</v>
      </c>
      <c r="M21" s="1377"/>
      <c r="N21" s="356">
        <f t="shared" si="3"/>
        <v>0</v>
      </c>
      <c r="O21" s="1377"/>
      <c r="Q21" s="1423" t="s">
        <v>24631</v>
      </c>
      <c r="R21" s="226" t="s">
        <v>24633</v>
      </c>
    </row>
    <row r="22" spans="2:18" ht="32.25" customHeight="1">
      <c r="B22" s="1423" t="s">
        <v>24634</v>
      </c>
      <c r="C22" s="220" t="s">
        <v>23893</v>
      </c>
      <c r="D22" s="220">
        <v>0</v>
      </c>
      <c r="E22" s="662">
        <v>1</v>
      </c>
      <c r="F22" s="717"/>
      <c r="G22" s="231" t="s">
        <v>24635</v>
      </c>
      <c r="I22" s="1891"/>
      <c r="K22" s="1377"/>
      <c r="L22" s="792">
        <f t="shared" si="2"/>
        <v>0</v>
      </c>
      <c r="M22" s="1377"/>
      <c r="N22" s="356">
        <f t="shared" si="3"/>
        <v>0</v>
      </c>
      <c r="O22" s="1377"/>
      <c r="Q22" s="1423" t="s">
        <v>24634</v>
      </c>
      <c r="R22" s="226" t="s">
        <v>24636</v>
      </c>
    </row>
    <row r="23" spans="2:18" ht="32.25" customHeight="1">
      <c r="B23" s="1423" t="s">
        <v>24637</v>
      </c>
      <c r="C23" s="220" t="s">
        <v>23893</v>
      </c>
      <c r="D23" s="220">
        <v>0</v>
      </c>
      <c r="E23" s="1943">
        <v>37412.660000000003</v>
      </c>
      <c r="F23" s="717"/>
      <c r="G23" s="231" t="s">
        <v>24638</v>
      </c>
      <c r="I23" s="1891"/>
      <c r="K23" s="1377"/>
      <c r="L23" s="792">
        <f t="shared" si="2"/>
        <v>0</v>
      </c>
      <c r="M23" s="1377"/>
      <c r="N23" s="356">
        <f t="shared" si="3"/>
        <v>0</v>
      </c>
      <c r="O23" s="1377"/>
      <c r="Q23" s="1423" t="s">
        <v>24637</v>
      </c>
      <c r="R23" s="226" t="s">
        <v>24639</v>
      </c>
    </row>
    <row r="24" spans="2:18" ht="32.25" customHeight="1">
      <c r="B24" s="1423" t="s">
        <v>24640</v>
      </c>
      <c r="C24" s="220" t="s">
        <v>23893</v>
      </c>
      <c r="D24" s="220">
        <v>0</v>
      </c>
      <c r="E24" s="1943">
        <v>23356.47</v>
      </c>
      <c r="F24" s="717"/>
      <c r="G24" s="231" t="s">
        <v>24641</v>
      </c>
      <c r="I24" s="1891"/>
      <c r="K24" s="1377"/>
      <c r="L24" s="792">
        <f t="shared" si="2"/>
        <v>0</v>
      </c>
      <c r="M24" s="1377"/>
      <c r="N24" s="356">
        <f t="shared" si="3"/>
        <v>0</v>
      </c>
      <c r="O24" s="1377"/>
      <c r="Q24" s="1423" t="s">
        <v>24640</v>
      </c>
      <c r="R24" s="226" t="s">
        <v>24642</v>
      </c>
    </row>
    <row r="25" spans="2:18" ht="32.25" customHeight="1">
      <c r="B25" s="1423" t="s">
        <v>24643</v>
      </c>
      <c r="C25" s="220" t="s">
        <v>23893</v>
      </c>
      <c r="D25" s="220">
        <v>0</v>
      </c>
      <c r="E25" s="1943">
        <v>6016.23</v>
      </c>
      <c r="F25" s="717"/>
      <c r="G25" s="231" t="s">
        <v>24644</v>
      </c>
      <c r="I25" s="1891"/>
      <c r="K25" s="1377"/>
      <c r="L25" s="792">
        <f t="shared" si="2"/>
        <v>0</v>
      </c>
      <c r="M25" s="1377"/>
      <c r="N25" s="356">
        <f t="shared" si="3"/>
        <v>0</v>
      </c>
      <c r="O25" s="1377"/>
      <c r="Q25" s="1423" t="s">
        <v>24643</v>
      </c>
      <c r="R25" s="226" t="s">
        <v>24645</v>
      </c>
    </row>
    <row r="26" spans="2:18" ht="32.25" customHeight="1">
      <c r="B26" s="1423" t="s">
        <v>24646</v>
      </c>
      <c r="C26" s="220" t="s">
        <v>23893</v>
      </c>
      <c r="D26" s="220">
        <v>0</v>
      </c>
      <c r="E26" s="1943">
        <v>2035.96</v>
      </c>
      <c r="F26" s="717"/>
      <c r="G26" s="231" t="s">
        <v>24647</v>
      </c>
      <c r="I26" s="1891"/>
      <c r="K26" s="1377"/>
      <c r="L26" s="792">
        <f t="shared" si="2"/>
        <v>0</v>
      </c>
      <c r="M26" s="1377"/>
      <c r="N26" s="356">
        <f t="shared" si="3"/>
        <v>0</v>
      </c>
      <c r="O26" s="1377"/>
      <c r="Q26" s="1423" t="s">
        <v>24646</v>
      </c>
      <c r="R26" s="226" t="s">
        <v>24648</v>
      </c>
    </row>
    <row r="27" spans="2:18" ht="32.25" customHeight="1">
      <c r="B27" s="1423" t="s">
        <v>24649</v>
      </c>
      <c r="C27" s="220" t="s">
        <v>23893</v>
      </c>
      <c r="D27" s="220">
        <v>0</v>
      </c>
      <c r="E27" s="1943">
        <v>353.89</v>
      </c>
      <c r="F27" s="717"/>
      <c r="G27" s="231" t="s">
        <v>24650</v>
      </c>
      <c r="I27" s="1891"/>
      <c r="K27" s="1377"/>
      <c r="L27" s="792">
        <f t="shared" si="2"/>
        <v>0</v>
      </c>
      <c r="M27" s="1377"/>
      <c r="N27" s="356">
        <f t="shared" si="3"/>
        <v>0</v>
      </c>
      <c r="O27" s="1377"/>
      <c r="Q27" s="1423" t="s">
        <v>24649</v>
      </c>
      <c r="R27" s="226" t="s">
        <v>24651</v>
      </c>
    </row>
    <row r="28" spans="2:18" ht="32.25" customHeight="1">
      <c r="B28" s="1423" t="s">
        <v>24652</v>
      </c>
      <c r="C28" s="220" t="s">
        <v>23893</v>
      </c>
      <c r="D28" s="220">
        <v>0</v>
      </c>
      <c r="E28" s="1945">
        <f>IFERROR(SUM(E23:E27),0)</f>
        <v>69175.210000000006</v>
      </c>
      <c r="F28" s="717"/>
      <c r="G28" s="231" t="s">
        <v>24653</v>
      </c>
      <c r="I28" s="1891"/>
      <c r="K28" s="1377"/>
      <c r="L28" s="792"/>
      <c r="M28" s="1377"/>
      <c r="O28" s="1377"/>
      <c r="Q28" s="1423" t="s">
        <v>24652</v>
      </c>
      <c r="R28" s="299" t="s">
        <v>24654</v>
      </c>
    </row>
    <row r="29" spans="2:18" ht="32.25" customHeight="1" thickBot="1">
      <c r="B29" s="1431" t="s">
        <v>24655</v>
      </c>
      <c r="C29" s="227" t="s">
        <v>23893</v>
      </c>
      <c r="D29" s="227">
        <v>0</v>
      </c>
      <c r="E29" s="987">
        <v>40057.97</v>
      </c>
      <c r="F29" s="717"/>
      <c r="G29" s="232" t="s">
        <v>24656</v>
      </c>
      <c r="I29" s="1894"/>
      <c r="K29" s="1377"/>
      <c r="L29" s="792">
        <f t="shared" si="2"/>
        <v>0</v>
      </c>
      <c r="M29" s="1377"/>
      <c r="N29" s="356">
        <f t="shared" si="3"/>
        <v>0</v>
      </c>
      <c r="O29" s="1377"/>
      <c r="Q29" s="1431" t="s">
        <v>24655</v>
      </c>
      <c r="R29" s="793" t="s">
        <v>24657</v>
      </c>
    </row>
    <row r="30" spans="2:18" ht="15.6">
      <c r="B30" s="750"/>
      <c r="C30" s="794"/>
      <c r="D30" s="794"/>
      <c r="E30" s="76"/>
      <c r="F30" s="42"/>
      <c r="G30" s="6"/>
    </row>
  </sheetData>
  <mergeCells count="2">
    <mergeCell ref="B3:I3"/>
    <mergeCell ref="Q3:R3"/>
  </mergeCells>
  <conditionalFormatting sqref="L8:L14">
    <cfRule type="cellIs" dxfId="32" priority="2" operator="equal">
      <formula>0</formula>
    </cfRule>
  </conditionalFormatting>
  <conditionalFormatting sqref="L15:L29">
    <cfRule type="cellIs" dxfId="3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pageSetUpPr fitToPage="1"/>
  </sheetPr>
  <dimension ref="B1:CO40"/>
  <sheetViews>
    <sheetView showGridLines="0" zoomScale="80" zoomScaleNormal="80" zoomScaleSheetLayoutView="100" workbookViewId="0">
      <pane xSplit="4" topLeftCell="L1" activePane="topRight" state="frozen"/>
      <selection pane="topRight" activeCell="D17" sqref="D17:D31"/>
      <selection activeCell="D17" sqref="D17:D31"/>
    </sheetView>
  </sheetViews>
  <sheetFormatPr defaultColWidth="9" defaultRowHeight="14.45"/>
  <cols>
    <col min="1" max="1" width="1.625" style="1310" customWidth="1"/>
    <col min="2" max="2" width="43.625" style="1310" customWidth="1"/>
    <col min="3" max="3" width="11.125" style="1310" customWidth="1"/>
    <col min="4" max="4" width="5.5" style="1310" customWidth="1"/>
    <col min="5" max="12" width="12.5" style="1310" customWidth="1"/>
    <col min="13" max="13" width="1.625" style="1310" customWidth="1"/>
    <col min="14" max="30" width="12.5" style="1310" customWidth="1"/>
    <col min="31" max="31" width="1.625" style="1310" customWidth="1"/>
    <col min="32" max="32" width="12.625" style="1310" customWidth="1"/>
    <col min="33" max="33" width="1.625" style="1310" customWidth="1"/>
    <col min="34" max="34" width="33.625" style="1310" customWidth="1"/>
    <col min="35" max="36" width="1.625" style="1310" customWidth="1"/>
    <col min="37" max="37" width="20.625" style="1310" customWidth="1"/>
    <col min="38" max="38" width="1.625" style="1310" customWidth="1"/>
    <col min="39" max="39" width="20.5" style="1310" hidden="1" customWidth="1"/>
    <col min="40" max="40" width="7.5" style="1310" hidden="1" customWidth="1"/>
    <col min="41" max="41" width="10.125" style="1310" hidden="1" customWidth="1"/>
    <col min="42" max="42" width="7.5" style="1310" hidden="1" customWidth="1"/>
    <col min="43" max="43" width="9" style="1310" hidden="1" customWidth="1"/>
    <col min="44" max="45" width="9.625" style="1310" hidden="1" customWidth="1"/>
    <col min="46" max="47" width="8.625" style="1310" hidden="1" customWidth="1"/>
    <col min="48" max="55" width="8.125" style="1310" hidden="1" customWidth="1"/>
    <col min="56" max="56" width="7.625" style="1310" hidden="1" customWidth="1"/>
    <col min="57" max="57" width="8.125" style="1310" hidden="1" customWidth="1"/>
    <col min="58" max="59" width="7.125" style="1310" hidden="1" customWidth="1"/>
    <col min="60" max="60" width="6.625" style="1310" hidden="1" customWidth="1"/>
    <col min="61" max="61" width="5" style="1310" hidden="1" customWidth="1"/>
    <col min="62" max="63" width="6" style="1310" hidden="1" customWidth="1"/>
    <col min="64" max="64" width="1.625" style="1310" hidden="1" customWidth="1"/>
    <col min="65" max="65" width="1.625" style="1310" customWidth="1"/>
    <col min="66" max="66" width="40" style="1310" customWidth="1"/>
    <col min="67" max="74" width="12.5" style="1310" customWidth="1"/>
    <col min="75" max="75" width="1.5" style="1310" customWidth="1"/>
    <col min="76" max="92" width="12.5" style="1310" customWidth="1"/>
    <col min="93" max="93" width="1.625" style="1310" customWidth="1"/>
    <col min="94" max="16384" width="9" style="1310"/>
  </cols>
  <sheetData>
    <row r="1" spans="2:93" ht="30" customHeight="1">
      <c r="B1" s="693" t="s">
        <v>772</v>
      </c>
      <c r="C1" s="693"/>
      <c r="D1" s="693"/>
      <c r="E1" s="693"/>
      <c r="F1" s="693"/>
      <c r="G1" s="693"/>
      <c r="H1" s="693"/>
      <c r="I1" s="693"/>
      <c r="J1" s="693"/>
      <c r="K1" s="693"/>
      <c r="L1" s="693"/>
      <c r="M1" s="693"/>
      <c r="N1" s="693"/>
      <c r="O1" s="693"/>
      <c r="P1" s="693"/>
      <c r="Q1" s="693"/>
      <c r="R1" s="693"/>
      <c r="S1" s="693"/>
      <c r="T1" s="693"/>
      <c r="U1" s="693"/>
      <c r="V1" s="693"/>
      <c r="W1" s="693"/>
      <c r="X1" s="693"/>
      <c r="Y1" s="693"/>
      <c r="Z1" s="693"/>
      <c r="AA1" s="756"/>
      <c r="AJ1" s="1377"/>
      <c r="AL1" s="1377"/>
      <c r="BL1" s="1377"/>
      <c r="BN1" s="693" t="s">
        <v>772</v>
      </c>
      <c r="BO1" s="693"/>
      <c r="BP1" s="693"/>
      <c r="BQ1" s="693"/>
      <c r="BR1" s="693"/>
      <c r="BS1" s="693"/>
      <c r="BT1" s="693"/>
      <c r="BU1" s="693"/>
      <c r="BV1" s="693"/>
      <c r="BW1" s="693"/>
      <c r="BX1" s="693"/>
      <c r="BY1" s="693"/>
      <c r="BZ1" s="693"/>
      <c r="CA1" s="693"/>
      <c r="CB1" s="693"/>
      <c r="CC1" s="693"/>
      <c r="CD1" s="693"/>
      <c r="CE1" s="693"/>
      <c r="CF1" s="693"/>
      <c r="CG1" s="693"/>
      <c r="CH1" s="693"/>
      <c r="CI1" s="693"/>
      <c r="CJ1" s="693"/>
      <c r="CK1" s="756"/>
    </row>
    <row r="2" spans="2:93" ht="30" customHeight="1">
      <c r="B2" s="693" t="s">
        <v>12</v>
      </c>
      <c r="C2" s="694"/>
      <c r="D2" s="694"/>
      <c r="E2" s="694"/>
      <c r="F2" s="694"/>
      <c r="G2" s="694"/>
      <c r="H2" s="694"/>
      <c r="I2" s="694"/>
      <c r="J2" s="694"/>
      <c r="K2" s="694"/>
      <c r="L2" s="694"/>
      <c r="M2" s="694"/>
      <c r="N2" s="694"/>
      <c r="O2" s="694"/>
      <c r="P2" s="694"/>
      <c r="Q2" s="694"/>
      <c r="R2" s="694"/>
      <c r="S2" s="694"/>
      <c r="T2" s="694"/>
      <c r="U2" s="694"/>
      <c r="V2" s="694"/>
      <c r="W2" s="694"/>
      <c r="X2" s="694"/>
      <c r="Y2" s="694"/>
      <c r="Z2" s="694"/>
      <c r="AJ2" s="1377"/>
      <c r="AL2" s="1377"/>
      <c r="BL2" s="1377"/>
      <c r="BN2" s="693" t="s">
        <v>12</v>
      </c>
      <c r="BO2" s="694"/>
      <c r="BP2" s="694"/>
      <c r="BQ2" s="694"/>
      <c r="BR2" s="694"/>
      <c r="BS2" s="694"/>
      <c r="BT2" s="694"/>
      <c r="BU2" s="694"/>
      <c r="BV2" s="694"/>
      <c r="BW2" s="694"/>
      <c r="BX2" s="694"/>
      <c r="BY2" s="694"/>
      <c r="BZ2" s="694"/>
      <c r="CA2" s="694"/>
      <c r="CB2" s="694"/>
      <c r="CC2" s="694"/>
      <c r="CD2" s="694"/>
      <c r="CE2" s="694"/>
      <c r="CF2" s="694"/>
      <c r="CG2" s="694"/>
      <c r="CH2" s="694"/>
      <c r="CI2" s="694"/>
      <c r="CJ2" s="694"/>
    </row>
    <row r="3" spans="2:93" ht="45" customHeight="1">
      <c r="B3" s="2255" t="s">
        <v>773</v>
      </c>
      <c r="C3" s="2255"/>
      <c r="D3" s="2255"/>
      <c r="E3" s="2255"/>
      <c r="F3" s="2255"/>
      <c r="G3" s="2255"/>
      <c r="H3" s="2255"/>
      <c r="I3" s="2255"/>
      <c r="J3" s="2255"/>
      <c r="K3" s="2255"/>
      <c r="L3" s="2255"/>
      <c r="M3" s="2255"/>
      <c r="N3" s="2255"/>
      <c r="O3" s="2255"/>
      <c r="P3" s="2255"/>
      <c r="Q3" s="2255"/>
      <c r="R3" s="2255"/>
      <c r="S3" s="2255"/>
      <c r="T3" s="2255"/>
      <c r="U3" s="2255"/>
      <c r="V3" s="2255"/>
      <c r="W3" s="2255"/>
      <c r="X3" s="2255"/>
      <c r="Y3" s="2255"/>
      <c r="Z3" s="2255"/>
      <c r="AA3" s="2255"/>
      <c r="AB3" s="2255"/>
      <c r="AC3" s="2255"/>
      <c r="AD3" s="2255"/>
      <c r="AE3" s="2255"/>
      <c r="AF3" s="2255"/>
      <c r="AG3" s="2255"/>
      <c r="AH3" s="2255"/>
      <c r="AJ3" s="1377"/>
      <c r="AK3" s="695" t="s">
        <v>798</v>
      </c>
      <c r="AL3" s="1377"/>
      <c r="BL3" s="1377"/>
      <c r="BN3" s="2270" t="s">
        <v>773</v>
      </c>
      <c r="BO3" s="2270"/>
      <c r="BP3" s="2270"/>
      <c r="BQ3" s="2270"/>
      <c r="BR3" s="2270"/>
      <c r="BS3" s="2270"/>
      <c r="BT3" s="2270"/>
      <c r="BU3" s="2270"/>
      <c r="BV3" s="2270"/>
      <c r="BW3" s="2270"/>
      <c r="BX3" s="2270"/>
      <c r="BY3" s="2270"/>
      <c r="BZ3" s="2270"/>
      <c r="CA3" s="2270"/>
      <c r="CB3" s="2270"/>
      <c r="CC3" s="2270"/>
      <c r="CD3" s="2270"/>
      <c r="CE3" s="2270"/>
      <c r="CF3" s="2270"/>
      <c r="CG3" s="2270"/>
      <c r="CH3" s="2270"/>
      <c r="CI3" s="2270"/>
      <c r="CJ3" s="2270"/>
      <c r="CK3" s="2270"/>
      <c r="CL3" s="2270"/>
      <c r="CM3" s="2270"/>
      <c r="CN3" s="2270"/>
      <c r="CO3" s="795"/>
    </row>
    <row r="4" spans="2:93" ht="17.25" customHeight="1" thickBot="1">
      <c r="B4" s="96"/>
      <c r="C4" s="96"/>
      <c r="D4" s="96"/>
      <c r="E4" s="96"/>
      <c r="F4" s="96"/>
      <c r="G4" s="96"/>
      <c r="H4" s="96"/>
      <c r="I4" s="96"/>
      <c r="J4" s="96"/>
      <c r="K4" s="96"/>
      <c r="L4" s="96"/>
      <c r="M4" s="96"/>
      <c r="N4" s="96"/>
      <c r="O4" s="96"/>
      <c r="P4" s="96"/>
      <c r="Q4" s="96"/>
      <c r="R4" s="96"/>
      <c r="S4" s="96"/>
      <c r="T4" s="96"/>
      <c r="U4" s="96"/>
      <c r="V4" s="96"/>
      <c r="W4" s="96"/>
      <c r="X4" s="96"/>
      <c r="Y4" s="96"/>
      <c r="Z4" s="96"/>
      <c r="AJ4" s="1377"/>
      <c r="AL4" s="1377"/>
      <c r="AM4" s="2253" t="s">
        <v>799</v>
      </c>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1377"/>
      <c r="BN4" s="96"/>
      <c r="BO4" s="96"/>
      <c r="BP4" s="96"/>
      <c r="BQ4" s="96"/>
      <c r="BR4" s="96"/>
      <c r="BS4" s="96"/>
      <c r="BT4" s="96"/>
      <c r="BU4" s="96"/>
      <c r="BV4" s="96"/>
      <c r="BW4" s="96"/>
      <c r="BX4" s="96"/>
      <c r="BY4" s="96"/>
      <c r="BZ4" s="96"/>
      <c r="CA4" s="96"/>
      <c r="CB4" s="96"/>
      <c r="CC4" s="96"/>
      <c r="CD4" s="96"/>
      <c r="CE4" s="96"/>
      <c r="CF4" s="96"/>
      <c r="CG4" s="96"/>
      <c r="CH4" s="96"/>
      <c r="CI4" s="96"/>
      <c r="CJ4" s="96"/>
    </row>
    <row r="5" spans="2:93" ht="15" customHeight="1">
      <c r="B5" s="2058" t="s">
        <v>800</v>
      </c>
      <c r="C5" s="2059" t="s">
        <v>801</v>
      </c>
      <c r="D5" s="2059" t="s">
        <v>802</v>
      </c>
      <c r="E5" s="2059" t="s">
        <v>24658</v>
      </c>
      <c r="F5" s="2059"/>
      <c r="G5" s="2059"/>
      <c r="H5" s="2059"/>
      <c r="I5" s="2059"/>
      <c r="J5" s="2059"/>
      <c r="K5" s="2059"/>
      <c r="L5" s="2064"/>
      <c r="M5" s="796"/>
      <c r="N5" s="2271" t="s">
        <v>24659</v>
      </c>
      <c r="O5" s="2038"/>
      <c r="P5" s="2038"/>
      <c r="Q5" s="2038"/>
      <c r="R5" s="2038"/>
      <c r="S5" s="2038"/>
      <c r="T5" s="2038"/>
      <c r="U5" s="2038"/>
      <c r="V5" s="2038"/>
      <c r="W5" s="2038"/>
      <c r="X5" s="2038"/>
      <c r="Y5" s="2038"/>
      <c r="Z5" s="2038"/>
      <c r="AA5" s="2038"/>
      <c r="AB5" s="2038"/>
      <c r="AC5" s="2038"/>
      <c r="AD5" s="2272"/>
      <c r="AF5" s="2171" t="s">
        <v>806</v>
      </c>
      <c r="AH5" s="2171" t="s">
        <v>807</v>
      </c>
      <c r="AJ5" s="1377"/>
      <c r="AL5" s="1377"/>
      <c r="AM5" s="198" t="s">
        <v>808</v>
      </c>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377"/>
      <c r="BN5" s="2120"/>
      <c r="BO5" s="2038" t="s">
        <v>24658</v>
      </c>
      <c r="BP5" s="2038"/>
      <c r="BQ5" s="2038"/>
      <c r="BR5" s="2038"/>
      <c r="BS5" s="2038"/>
      <c r="BT5" s="2038"/>
      <c r="BU5" s="2038"/>
      <c r="BV5" s="2272"/>
      <c r="BW5" s="796"/>
      <c r="BX5" s="2271" t="s">
        <v>24659</v>
      </c>
      <c r="BY5" s="2038"/>
      <c r="BZ5" s="2038"/>
      <c r="CA5" s="2038"/>
      <c r="CB5" s="2038"/>
      <c r="CC5" s="2038"/>
      <c r="CD5" s="2038"/>
      <c r="CE5" s="2038"/>
      <c r="CF5" s="2038"/>
      <c r="CG5" s="2038"/>
      <c r="CH5" s="2038"/>
      <c r="CI5" s="2038"/>
      <c r="CJ5" s="2038"/>
      <c r="CK5" s="2038"/>
      <c r="CL5" s="2038"/>
      <c r="CM5" s="2038"/>
      <c r="CN5" s="2272"/>
    </row>
    <row r="6" spans="2:93" ht="15" customHeight="1">
      <c r="B6" s="2124"/>
      <c r="C6" s="2122"/>
      <c r="D6" s="2122"/>
      <c r="E6" s="2122" t="s">
        <v>24660</v>
      </c>
      <c r="F6" s="2122" t="s">
        <v>24661</v>
      </c>
      <c r="G6" s="2122"/>
      <c r="H6" s="2122" t="s">
        <v>24662</v>
      </c>
      <c r="I6" s="2122"/>
      <c r="J6" s="2122"/>
      <c r="K6" s="2122"/>
      <c r="L6" s="2123" t="s">
        <v>1016</v>
      </c>
      <c r="M6" s="796"/>
      <c r="N6" s="2262" t="s">
        <v>24663</v>
      </c>
      <c r="O6" s="2263"/>
      <c r="P6" s="2263"/>
      <c r="Q6" s="2263"/>
      <c r="R6" s="2263"/>
      <c r="S6" s="2264" t="s">
        <v>24664</v>
      </c>
      <c r="T6" s="2263"/>
      <c r="U6" s="2263"/>
      <c r="V6" s="2263"/>
      <c r="W6" s="2263"/>
      <c r="X6" s="2263"/>
      <c r="Y6" s="2263" t="s">
        <v>24665</v>
      </c>
      <c r="Z6" s="2263"/>
      <c r="AA6" s="2263"/>
      <c r="AB6" s="2263"/>
      <c r="AC6" s="2263"/>
      <c r="AD6" s="2265"/>
      <c r="AF6" s="2137"/>
      <c r="AH6" s="2137"/>
      <c r="AJ6" s="1377"/>
      <c r="AL6" s="1377"/>
      <c r="BL6" s="1377"/>
      <c r="BN6" s="2273"/>
      <c r="BO6" s="2266" t="s">
        <v>24660</v>
      </c>
      <c r="BP6" s="2263" t="s">
        <v>24661</v>
      </c>
      <c r="BQ6" s="2263"/>
      <c r="BR6" s="2263" t="s">
        <v>24662</v>
      </c>
      <c r="BS6" s="2263"/>
      <c r="BT6" s="2263"/>
      <c r="BU6" s="2263"/>
      <c r="BV6" s="2268" t="s">
        <v>1016</v>
      </c>
      <c r="BW6" s="796"/>
      <c r="BX6" s="2262" t="s">
        <v>24663</v>
      </c>
      <c r="BY6" s="2263"/>
      <c r="BZ6" s="2263"/>
      <c r="CA6" s="2263"/>
      <c r="CB6" s="2263"/>
      <c r="CC6" s="2264" t="s">
        <v>24664</v>
      </c>
      <c r="CD6" s="2263"/>
      <c r="CE6" s="2263"/>
      <c r="CF6" s="2263"/>
      <c r="CG6" s="2263"/>
      <c r="CH6" s="2263"/>
      <c r="CI6" s="2263" t="s">
        <v>24665</v>
      </c>
      <c r="CJ6" s="2263"/>
      <c r="CK6" s="2263"/>
      <c r="CL6" s="2263"/>
      <c r="CM6" s="2263"/>
      <c r="CN6" s="2265"/>
    </row>
    <row r="7" spans="2:93" ht="105" customHeight="1" thickBot="1">
      <c r="B7" s="2060"/>
      <c r="C7" s="2061"/>
      <c r="D7" s="2061"/>
      <c r="E7" s="2061"/>
      <c r="F7" s="1421" t="s">
        <v>24666</v>
      </c>
      <c r="G7" s="1421" t="s">
        <v>24667</v>
      </c>
      <c r="H7" s="1421" t="s">
        <v>24668</v>
      </c>
      <c r="I7" s="1421" t="s">
        <v>24669</v>
      </c>
      <c r="J7" s="1421" t="s">
        <v>24670</v>
      </c>
      <c r="K7" s="1421" t="s">
        <v>24671</v>
      </c>
      <c r="L7" s="2065"/>
      <c r="M7" s="797"/>
      <c r="N7" s="798" t="s">
        <v>24672</v>
      </c>
      <c r="O7" s="1406" t="s">
        <v>24673</v>
      </c>
      <c r="P7" s="1406" t="s">
        <v>24674</v>
      </c>
      <c r="Q7" s="1406" t="s">
        <v>24675</v>
      </c>
      <c r="R7" s="1406" t="s">
        <v>1016</v>
      </c>
      <c r="S7" s="1406" t="s">
        <v>24676</v>
      </c>
      <c r="T7" s="1406" t="s">
        <v>24677</v>
      </c>
      <c r="U7" s="1406" t="s">
        <v>24678</v>
      </c>
      <c r="V7" s="1406" t="s">
        <v>24679</v>
      </c>
      <c r="W7" s="1406" t="s">
        <v>24675</v>
      </c>
      <c r="X7" s="1406" t="s">
        <v>1016</v>
      </c>
      <c r="Y7" s="1406" t="s">
        <v>24680</v>
      </c>
      <c r="Z7" s="1406" t="s">
        <v>24681</v>
      </c>
      <c r="AA7" s="1406" t="s">
        <v>24682</v>
      </c>
      <c r="AB7" s="1406" t="s">
        <v>24683</v>
      </c>
      <c r="AC7" s="1406" t="s">
        <v>24675</v>
      </c>
      <c r="AD7" s="799" t="s">
        <v>1016</v>
      </c>
      <c r="AF7" s="2172"/>
      <c r="AH7" s="2172"/>
      <c r="AJ7" s="1377"/>
      <c r="AL7" s="1377"/>
      <c r="BL7" s="1377"/>
      <c r="BN7" s="2121"/>
      <c r="BO7" s="2267"/>
      <c r="BP7" s="1457" t="s">
        <v>24666</v>
      </c>
      <c r="BQ7" s="1457" t="s">
        <v>24667</v>
      </c>
      <c r="BR7" s="1457" t="s">
        <v>24668</v>
      </c>
      <c r="BS7" s="1457" t="s">
        <v>24669</v>
      </c>
      <c r="BT7" s="1457" t="s">
        <v>24670</v>
      </c>
      <c r="BU7" s="1457" t="s">
        <v>24671</v>
      </c>
      <c r="BV7" s="2269"/>
      <c r="BW7" s="797"/>
      <c r="BX7" s="800" t="s">
        <v>24672</v>
      </c>
      <c r="BY7" s="1457" t="s">
        <v>24673</v>
      </c>
      <c r="BZ7" s="1457" t="s">
        <v>24674</v>
      </c>
      <c r="CA7" s="1457" t="s">
        <v>24675</v>
      </c>
      <c r="CB7" s="1457" t="s">
        <v>1016</v>
      </c>
      <c r="CC7" s="1457" t="s">
        <v>24676</v>
      </c>
      <c r="CD7" s="1457" t="s">
        <v>24677</v>
      </c>
      <c r="CE7" s="1457" t="s">
        <v>24678</v>
      </c>
      <c r="CF7" s="1457" t="s">
        <v>24679</v>
      </c>
      <c r="CG7" s="1457" t="s">
        <v>24675</v>
      </c>
      <c r="CH7" s="1457" t="s">
        <v>1016</v>
      </c>
      <c r="CI7" s="1457" t="s">
        <v>24680</v>
      </c>
      <c r="CJ7" s="1457" t="s">
        <v>24681</v>
      </c>
      <c r="CK7" s="1457" t="s">
        <v>24682</v>
      </c>
      <c r="CL7" s="1457" t="s">
        <v>24683</v>
      </c>
      <c r="CM7" s="1457" t="s">
        <v>24675</v>
      </c>
      <c r="CN7" s="1458" t="s">
        <v>1016</v>
      </c>
    </row>
    <row r="8" spans="2:93" ht="15" customHeight="1" thickBot="1">
      <c r="B8" s="801"/>
      <c r="C8" s="801"/>
      <c r="D8" s="801"/>
      <c r="E8" s="802"/>
      <c r="F8" s="803"/>
      <c r="G8" s="803"/>
      <c r="H8" s="803"/>
      <c r="I8" s="803"/>
      <c r="J8" s="803"/>
      <c r="K8" s="803"/>
      <c r="L8" s="802"/>
      <c r="M8" s="797"/>
      <c r="N8" s="803"/>
      <c r="O8" s="803"/>
      <c r="P8" s="803"/>
      <c r="Q8" s="803"/>
      <c r="R8" s="803"/>
      <c r="S8" s="803"/>
      <c r="T8" s="803"/>
      <c r="U8" s="803"/>
      <c r="V8" s="803"/>
      <c r="W8" s="803"/>
      <c r="X8" s="803"/>
      <c r="Y8" s="803"/>
      <c r="Z8" s="803"/>
      <c r="AJ8" s="1377"/>
      <c r="AK8" s="705">
        <f>IF( SUM( AM8:AM8 ) = 0, 0, $M$5 )</f>
        <v>0</v>
      </c>
      <c r="AL8" s="1377"/>
      <c r="BL8" s="1377"/>
      <c r="BN8" s="801"/>
      <c r="BO8" s="802"/>
      <c r="BP8" s="803"/>
      <c r="BQ8" s="803"/>
      <c r="BR8" s="803"/>
      <c r="BS8" s="803"/>
      <c r="BT8" s="803"/>
      <c r="BU8" s="803"/>
      <c r="BV8" s="802"/>
      <c r="BW8" s="797"/>
      <c r="BX8" s="803"/>
      <c r="BY8" s="803"/>
      <c r="BZ8" s="803"/>
      <c r="CA8" s="803"/>
      <c r="CB8" s="803"/>
      <c r="CC8" s="803"/>
      <c r="CD8" s="803"/>
      <c r="CE8" s="803"/>
      <c r="CF8" s="803"/>
      <c r="CG8" s="803"/>
      <c r="CH8" s="803"/>
      <c r="CI8" s="803"/>
      <c r="CJ8" s="803"/>
    </row>
    <row r="9" spans="2:93" ht="21" customHeight="1" thickBot="1">
      <c r="B9" s="223" t="s">
        <v>24684</v>
      </c>
      <c r="C9" s="376"/>
      <c r="D9" s="376"/>
      <c r="E9" s="804"/>
      <c r="F9" s="804"/>
      <c r="G9" s="804"/>
      <c r="H9" s="804"/>
      <c r="I9" s="804"/>
      <c r="J9" s="804"/>
      <c r="K9" s="804"/>
      <c r="L9" s="804"/>
      <c r="M9" s="804"/>
      <c r="N9" s="804"/>
      <c r="O9" s="804"/>
      <c r="P9" s="804"/>
      <c r="Q9" s="804"/>
      <c r="R9" s="804"/>
      <c r="S9" s="804"/>
      <c r="T9" s="804"/>
      <c r="U9" s="804"/>
      <c r="V9" s="804"/>
      <c r="W9" s="804"/>
      <c r="X9" s="804"/>
      <c r="Y9" s="804"/>
      <c r="Z9" s="804"/>
      <c r="AJ9" s="1377"/>
      <c r="AK9" s="705">
        <f>IF( SUM( AM9:AM9 ) = 0, 0, $M$5 )</f>
        <v>0</v>
      </c>
      <c r="AL9" s="1377"/>
      <c r="BL9" s="1377"/>
      <c r="BN9" s="223" t="s">
        <v>24684</v>
      </c>
      <c r="BO9" s="804"/>
      <c r="BP9" s="804"/>
      <c r="BQ9" s="804"/>
      <c r="BR9" s="804"/>
      <c r="BS9" s="804"/>
      <c r="BT9" s="804"/>
      <c r="BU9" s="804"/>
      <c r="BV9" s="804"/>
      <c r="BW9" s="804"/>
      <c r="BX9" s="804"/>
      <c r="BY9" s="804"/>
      <c r="BZ9" s="804"/>
      <c r="CA9" s="804"/>
      <c r="CB9" s="804"/>
      <c r="CC9" s="804"/>
      <c r="CD9" s="804"/>
      <c r="CE9" s="804"/>
      <c r="CF9" s="804"/>
      <c r="CG9" s="804"/>
      <c r="CH9" s="804"/>
      <c r="CI9" s="804"/>
      <c r="CJ9" s="804"/>
    </row>
    <row r="10" spans="2:93" ht="33" customHeight="1">
      <c r="B10" s="237" t="s">
        <v>24685</v>
      </c>
      <c r="C10" s="224" t="s">
        <v>24686</v>
      </c>
      <c r="D10" s="224">
        <v>0</v>
      </c>
      <c r="E10" s="1873">
        <v>4.4000000000000004</v>
      </c>
      <c r="F10" s="1873">
        <v>54.5</v>
      </c>
      <c r="G10" s="1873">
        <v>255.4</v>
      </c>
      <c r="H10" s="1873">
        <v>33.799999999999997</v>
      </c>
      <c r="I10" s="1873">
        <v>0</v>
      </c>
      <c r="J10" s="1873">
        <v>146.5</v>
      </c>
      <c r="K10" s="1873">
        <v>14.6</v>
      </c>
      <c r="L10" s="1946">
        <f>IFERROR(SUM(E10:K10),0)</f>
        <v>509.20000000000005</v>
      </c>
      <c r="M10" s="804"/>
      <c r="N10" s="1947">
        <v>0</v>
      </c>
      <c r="O10" s="1873">
        <v>14.6</v>
      </c>
      <c r="P10" s="1873">
        <v>0</v>
      </c>
      <c r="Q10" s="1873">
        <v>494.7</v>
      </c>
      <c r="R10" s="1948">
        <f>IFERROR(SUM(N10:Q10),0)</f>
        <v>509.3</v>
      </c>
      <c r="S10" s="1873">
        <v>0</v>
      </c>
      <c r="T10" s="1873">
        <v>5.0999999999999996</v>
      </c>
      <c r="U10" s="1873">
        <v>62.9</v>
      </c>
      <c r="V10" s="1873">
        <v>387.5</v>
      </c>
      <c r="W10" s="1873">
        <v>53.8</v>
      </c>
      <c r="X10" s="1948">
        <f>IFERROR(SUM(S10:W10),0)</f>
        <v>509.3</v>
      </c>
      <c r="Y10" s="1873">
        <v>0</v>
      </c>
      <c r="Z10" s="1873">
        <v>0</v>
      </c>
      <c r="AA10" s="1873">
        <v>66.3</v>
      </c>
      <c r="AB10" s="1873">
        <v>71</v>
      </c>
      <c r="AC10" s="1873">
        <v>372</v>
      </c>
      <c r="AD10" s="1946">
        <f t="shared" ref="AD10:AD15" si="0">IFERROR(SUM(Y10:AC10),0)</f>
        <v>509.3</v>
      </c>
      <c r="AF10" s="230" t="s">
        <v>24687</v>
      </c>
      <c r="AH10" s="1890"/>
      <c r="AJ10" s="1377"/>
      <c r="AK10" s="705">
        <f t="shared" ref="AK10:AK15" si="1">IF( SUM( AM10:BK10 ) = 0, 0, $AM$5 )</f>
        <v>0</v>
      </c>
      <c r="AL10" s="1377"/>
      <c r="AM10" s="356">
        <f t="shared" ref="AM10:AS15" si="2" xml:space="preserve"> IF( ISNUMBER(E10 ), 0, 1 )</f>
        <v>0</v>
      </c>
      <c r="AN10" s="356">
        <f t="shared" si="2"/>
        <v>0</v>
      </c>
      <c r="AO10" s="356">
        <f t="shared" si="2"/>
        <v>0</v>
      </c>
      <c r="AP10" s="356">
        <f t="shared" si="2"/>
        <v>0</v>
      </c>
      <c r="AQ10" s="356">
        <f t="shared" si="2"/>
        <v>0</v>
      </c>
      <c r="AR10" s="356">
        <f t="shared" si="2"/>
        <v>0</v>
      </c>
      <c r="AS10" s="356">
        <f t="shared" si="2"/>
        <v>0</v>
      </c>
      <c r="AV10" s="356">
        <f t="shared" ref="AV10:AY15" si="3" xml:space="preserve"> IF( ISNUMBER(N10 ), 0, 1 )</f>
        <v>0</v>
      </c>
      <c r="AW10" s="356">
        <f t="shared" si="3"/>
        <v>0</v>
      </c>
      <c r="AX10" s="356">
        <f t="shared" si="3"/>
        <v>0</v>
      </c>
      <c r="AY10" s="356">
        <f t="shared" si="3"/>
        <v>0</v>
      </c>
      <c r="BA10" s="356">
        <f t="shared" ref="BA10:BE15" si="4" xml:space="preserve"> IF( ISNUMBER(S10 ), 0, 1 )</f>
        <v>0</v>
      </c>
      <c r="BB10" s="356">
        <f t="shared" si="4"/>
        <v>0</v>
      </c>
      <c r="BC10" s="356">
        <f t="shared" si="4"/>
        <v>0</v>
      </c>
      <c r="BD10" s="356">
        <f t="shared" si="4"/>
        <v>0</v>
      </c>
      <c r="BE10" s="356">
        <f t="shared" si="4"/>
        <v>0</v>
      </c>
      <c r="BG10" s="356">
        <f t="shared" ref="BG10:BK15" si="5" xml:space="preserve"> IF( ISNUMBER(Y10 ), 0, 1 )</f>
        <v>0</v>
      </c>
      <c r="BH10" s="356">
        <f t="shared" si="5"/>
        <v>0</v>
      </c>
      <c r="BI10" s="356">
        <f t="shared" si="5"/>
        <v>0</v>
      </c>
      <c r="BJ10" s="356">
        <f t="shared" si="5"/>
        <v>0</v>
      </c>
      <c r="BK10" s="356">
        <f t="shared" si="5"/>
        <v>0</v>
      </c>
      <c r="BL10" s="1377"/>
      <c r="BN10" s="237" t="s">
        <v>24685</v>
      </c>
      <c r="BO10" s="225" t="s">
        <v>24688</v>
      </c>
      <c r="BP10" s="225" t="s">
        <v>24689</v>
      </c>
      <c r="BQ10" s="225" t="s">
        <v>24690</v>
      </c>
      <c r="BR10" s="225" t="s">
        <v>24691</v>
      </c>
      <c r="BS10" s="225" t="s">
        <v>24692</v>
      </c>
      <c r="BT10" s="225" t="s">
        <v>24693</v>
      </c>
      <c r="BU10" s="225" t="s">
        <v>24694</v>
      </c>
      <c r="BV10" s="298" t="s">
        <v>24695</v>
      </c>
      <c r="BW10" s="804"/>
      <c r="BX10" s="806" t="s">
        <v>24696</v>
      </c>
      <c r="BY10" s="225" t="s">
        <v>24697</v>
      </c>
      <c r="BZ10" s="225" t="s">
        <v>24698</v>
      </c>
      <c r="CA10" s="225" t="s">
        <v>24699</v>
      </c>
      <c r="CB10" s="330" t="s">
        <v>24700</v>
      </c>
      <c r="CC10" s="225" t="s">
        <v>24701</v>
      </c>
      <c r="CD10" s="225" t="s">
        <v>24702</v>
      </c>
      <c r="CE10" s="225" t="s">
        <v>24703</v>
      </c>
      <c r="CF10" s="225" t="s">
        <v>24704</v>
      </c>
      <c r="CG10" s="225" t="s">
        <v>24705</v>
      </c>
      <c r="CH10" s="330" t="s">
        <v>24706</v>
      </c>
      <c r="CI10" s="225" t="s">
        <v>24707</v>
      </c>
      <c r="CJ10" s="225" t="s">
        <v>24708</v>
      </c>
      <c r="CK10" s="225" t="s">
        <v>24709</v>
      </c>
      <c r="CL10" s="225" t="s">
        <v>24710</v>
      </c>
      <c r="CM10" s="225" t="s">
        <v>24711</v>
      </c>
      <c r="CN10" s="298" t="s">
        <v>24712</v>
      </c>
    </row>
    <row r="11" spans="2:93" ht="33" customHeight="1">
      <c r="B11" s="1423" t="s">
        <v>24713</v>
      </c>
      <c r="C11" s="220" t="s">
        <v>24686</v>
      </c>
      <c r="D11" s="220">
        <v>0</v>
      </c>
      <c r="E11" s="1949">
        <v>0</v>
      </c>
      <c r="F11" s="1949">
        <v>58.6</v>
      </c>
      <c r="G11" s="1949">
        <v>309.7</v>
      </c>
      <c r="H11" s="1949">
        <v>19.7</v>
      </c>
      <c r="I11" s="1949">
        <v>0</v>
      </c>
      <c r="J11" s="1949">
        <v>427.5</v>
      </c>
      <c r="K11" s="1949">
        <v>118.8</v>
      </c>
      <c r="L11" s="1945">
        <f t="shared" ref="L11:L16" si="6">IFERROR(SUM(E11:K11),0)</f>
        <v>934.3</v>
      </c>
      <c r="M11" s="804"/>
      <c r="N11" s="1950">
        <v>71.5</v>
      </c>
      <c r="O11" s="1949">
        <v>74</v>
      </c>
      <c r="P11" s="1949">
        <v>20.6</v>
      </c>
      <c r="Q11" s="1949">
        <v>768.2</v>
      </c>
      <c r="R11" s="1951">
        <f t="shared" ref="R11:R15" si="7">IFERROR(SUM(N11:Q11),0)</f>
        <v>934.30000000000007</v>
      </c>
      <c r="S11" s="1949">
        <v>0</v>
      </c>
      <c r="T11" s="1949">
        <v>42.5</v>
      </c>
      <c r="U11" s="1949">
        <v>207.3</v>
      </c>
      <c r="V11" s="1949">
        <v>643</v>
      </c>
      <c r="W11" s="1949">
        <v>41.4</v>
      </c>
      <c r="X11" s="1951">
        <f t="shared" ref="X11:X16" si="8">IFERROR(SUM(S11:W11),0)</f>
        <v>934.19999999999993</v>
      </c>
      <c r="Y11" s="1949">
        <v>0</v>
      </c>
      <c r="Z11" s="1949">
        <v>42.5</v>
      </c>
      <c r="AA11" s="1949">
        <v>306.8</v>
      </c>
      <c r="AB11" s="1949">
        <v>148.1</v>
      </c>
      <c r="AC11" s="1949">
        <v>436.9</v>
      </c>
      <c r="AD11" s="1945">
        <f t="shared" si="0"/>
        <v>934.3</v>
      </c>
      <c r="AF11" s="231" t="s">
        <v>24714</v>
      </c>
      <c r="AH11" s="1891"/>
      <c r="AJ11" s="1377"/>
      <c r="AK11" s="705">
        <f t="shared" si="1"/>
        <v>0</v>
      </c>
      <c r="AL11" s="1377"/>
      <c r="AM11" s="356">
        <f t="shared" si="2"/>
        <v>0</v>
      </c>
      <c r="AN11" s="356">
        <f t="shared" si="2"/>
        <v>0</v>
      </c>
      <c r="AO11" s="356">
        <f t="shared" si="2"/>
        <v>0</v>
      </c>
      <c r="AP11" s="356">
        <f t="shared" si="2"/>
        <v>0</v>
      </c>
      <c r="AQ11" s="356">
        <f t="shared" si="2"/>
        <v>0</v>
      </c>
      <c r="AR11" s="356">
        <f t="shared" si="2"/>
        <v>0</v>
      </c>
      <c r="AS11" s="356">
        <f t="shared" si="2"/>
        <v>0</v>
      </c>
      <c r="AV11" s="356">
        <f t="shared" si="3"/>
        <v>0</v>
      </c>
      <c r="AW11" s="356">
        <f t="shared" si="3"/>
        <v>0</v>
      </c>
      <c r="AX11" s="356">
        <f t="shared" si="3"/>
        <v>0</v>
      </c>
      <c r="AY11" s="356">
        <f t="shared" si="3"/>
        <v>0</v>
      </c>
      <c r="BA11" s="356">
        <f t="shared" si="4"/>
        <v>0</v>
      </c>
      <c r="BB11" s="356">
        <f t="shared" si="4"/>
        <v>0</v>
      </c>
      <c r="BC11" s="356">
        <f t="shared" si="4"/>
        <v>0</v>
      </c>
      <c r="BD11" s="356">
        <f t="shared" si="4"/>
        <v>0</v>
      </c>
      <c r="BE11" s="356">
        <f t="shared" si="4"/>
        <v>0</v>
      </c>
      <c r="BG11" s="356">
        <f t="shared" si="5"/>
        <v>0</v>
      </c>
      <c r="BH11" s="356">
        <f t="shared" si="5"/>
        <v>0</v>
      </c>
      <c r="BI11" s="356">
        <f t="shared" si="5"/>
        <v>0</v>
      </c>
      <c r="BJ11" s="356">
        <f t="shared" si="5"/>
        <v>0</v>
      </c>
      <c r="BK11" s="356">
        <f t="shared" si="5"/>
        <v>0</v>
      </c>
      <c r="BL11" s="1377"/>
      <c r="BN11" s="1423" t="s">
        <v>24713</v>
      </c>
      <c r="BO11" s="221" t="s">
        <v>24715</v>
      </c>
      <c r="BP11" s="221" t="s">
        <v>24716</v>
      </c>
      <c r="BQ11" s="221" t="s">
        <v>24717</v>
      </c>
      <c r="BR11" s="221" t="s">
        <v>24718</v>
      </c>
      <c r="BS11" s="221" t="s">
        <v>24719</v>
      </c>
      <c r="BT11" s="221" t="s">
        <v>24720</v>
      </c>
      <c r="BU11" s="221" t="s">
        <v>24721</v>
      </c>
      <c r="BV11" s="299" t="s">
        <v>24722</v>
      </c>
      <c r="BW11" s="804"/>
      <c r="BX11" s="808" t="s">
        <v>24723</v>
      </c>
      <c r="BY11" s="221" t="s">
        <v>24724</v>
      </c>
      <c r="BZ11" s="221" t="s">
        <v>24725</v>
      </c>
      <c r="CA11" s="221" t="s">
        <v>24726</v>
      </c>
      <c r="CB11" s="222" t="s">
        <v>24727</v>
      </c>
      <c r="CC11" s="221" t="s">
        <v>24728</v>
      </c>
      <c r="CD11" s="221" t="s">
        <v>24729</v>
      </c>
      <c r="CE11" s="221" t="s">
        <v>24730</v>
      </c>
      <c r="CF11" s="221" t="s">
        <v>24731</v>
      </c>
      <c r="CG11" s="221" t="s">
        <v>24732</v>
      </c>
      <c r="CH11" s="222" t="s">
        <v>24733</v>
      </c>
      <c r="CI11" s="221" t="s">
        <v>24734</v>
      </c>
      <c r="CJ11" s="221" t="s">
        <v>24735</v>
      </c>
      <c r="CK11" s="221" t="s">
        <v>24736</v>
      </c>
      <c r="CL11" s="221" t="s">
        <v>24737</v>
      </c>
      <c r="CM11" s="221" t="s">
        <v>24738</v>
      </c>
      <c r="CN11" s="299" t="s">
        <v>24739</v>
      </c>
    </row>
    <row r="12" spans="2:93" ht="33" customHeight="1">
      <c r="B12" s="1423" t="s">
        <v>24740</v>
      </c>
      <c r="C12" s="220" t="s">
        <v>24686</v>
      </c>
      <c r="D12" s="220">
        <v>0</v>
      </c>
      <c r="E12" s="1949">
        <v>0</v>
      </c>
      <c r="F12" s="1949">
        <v>338.8</v>
      </c>
      <c r="G12" s="1949">
        <v>1857.7</v>
      </c>
      <c r="H12" s="1949">
        <v>352.2</v>
      </c>
      <c r="I12" s="1949">
        <v>0</v>
      </c>
      <c r="J12" s="1949">
        <v>2160.6999999999998</v>
      </c>
      <c r="K12" s="1949">
        <v>337</v>
      </c>
      <c r="L12" s="1945">
        <f t="shared" si="6"/>
        <v>5046.3999999999996</v>
      </c>
      <c r="M12" s="804"/>
      <c r="N12" s="1950">
        <v>357.3</v>
      </c>
      <c r="O12" s="1949">
        <v>567.20000000000005</v>
      </c>
      <c r="P12" s="1949">
        <v>37.4</v>
      </c>
      <c r="Q12" s="1949">
        <v>4084.4</v>
      </c>
      <c r="R12" s="1951">
        <f t="shared" si="7"/>
        <v>5046.3</v>
      </c>
      <c r="S12" s="1949">
        <v>0</v>
      </c>
      <c r="T12" s="1949">
        <v>602.20000000000005</v>
      </c>
      <c r="U12" s="1949">
        <v>1668.7</v>
      </c>
      <c r="V12" s="1949">
        <v>2722.2</v>
      </c>
      <c r="W12" s="1949">
        <v>53.2</v>
      </c>
      <c r="X12" s="1951">
        <f t="shared" si="8"/>
        <v>5046.3</v>
      </c>
      <c r="Y12" s="1949">
        <v>0</v>
      </c>
      <c r="Z12" s="1949">
        <v>510</v>
      </c>
      <c r="AA12" s="1949">
        <v>2302.5</v>
      </c>
      <c r="AB12" s="1949">
        <v>835.9</v>
      </c>
      <c r="AC12" s="1949">
        <v>1397.9</v>
      </c>
      <c r="AD12" s="1945">
        <f t="shared" si="0"/>
        <v>5046.3</v>
      </c>
      <c r="AF12" s="231" t="s">
        <v>24741</v>
      </c>
      <c r="AH12" s="1891"/>
      <c r="AJ12" s="1377"/>
      <c r="AK12" s="705">
        <f t="shared" si="1"/>
        <v>0</v>
      </c>
      <c r="AL12" s="1377"/>
      <c r="AM12" s="356">
        <f t="shared" si="2"/>
        <v>0</v>
      </c>
      <c r="AN12" s="356">
        <f t="shared" si="2"/>
        <v>0</v>
      </c>
      <c r="AO12" s="356">
        <f t="shared" si="2"/>
        <v>0</v>
      </c>
      <c r="AP12" s="356">
        <f t="shared" si="2"/>
        <v>0</v>
      </c>
      <c r="AQ12" s="356">
        <f t="shared" si="2"/>
        <v>0</v>
      </c>
      <c r="AR12" s="356">
        <f t="shared" si="2"/>
        <v>0</v>
      </c>
      <c r="AS12" s="356">
        <f t="shared" si="2"/>
        <v>0</v>
      </c>
      <c r="AV12" s="356">
        <f t="shared" si="3"/>
        <v>0</v>
      </c>
      <c r="AW12" s="356">
        <f t="shared" si="3"/>
        <v>0</v>
      </c>
      <c r="AX12" s="356">
        <f t="shared" si="3"/>
        <v>0</v>
      </c>
      <c r="AY12" s="356">
        <f t="shared" si="3"/>
        <v>0</v>
      </c>
      <c r="BA12" s="356">
        <f t="shared" si="4"/>
        <v>0</v>
      </c>
      <c r="BB12" s="356">
        <f t="shared" si="4"/>
        <v>0</v>
      </c>
      <c r="BC12" s="356">
        <f t="shared" si="4"/>
        <v>0</v>
      </c>
      <c r="BD12" s="356">
        <f t="shared" si="4"/>
        <v>0</v>
      </c>
      <c r="BE12" s="356">
        <f t="shared" si="4"/>
        <v>0</v>
      </c>
      <c r="BG12" s="356">
        <f t="shared" si="5"/>
        <v>0</v>
      </c>
      <c r="BH12" s="356">
        <f t="shared" si="5"/>
        <v>0</v>
      </c>
      <c r="BI12" s="356">
        <f t="shared" si="5"/>
        <v>0</v>
      </c>
      <c r="BJ12" s="356">
        <f t="shared" si="5"/>
        <v>0</v>
      </c>
      <c r="BK12" s="356">
        <f t="shared" si="5"/>
        <v>0</v>
      </c>
      <c r="BL12" s="1377"/>
      <c r="BN12" s="1423" t="s">
        <v>24740</v>
      </c>
      <c r="BO12" s="221" t="s">
        <v>24742</v>
      </c>
      <c r="BP12" s="221" t="s">
        <v>24743</v>
      </c>
      <c r="BQ12" s="221" t="s">
        <v>24744</v>
      </c>
      <c r="BR12" s="221" t="s">
        <v>24745</v>
      </c>
      <c r="BS12" s="221" t="s">
        <v>24746</v>
      </c>
      <c r="BT12" s="221" t="s">
        <v>24747</v>
      </c>
      <c r="BU12" s="221" t="s">
        <v>24748</v>
      </c>
      <c r="BV12" s="299" t="s">
        <v>24749</v>
      </c>
      <c r="BW12" s="804"/>
      <c r="BX12" s="808" t="s">
        <v>24750</v>
      </c>
      <c r="BY12" s="221" t="s">
        <v>24751</v>
      </c>
      <c r="BZ12" s="221" t="s">
        <v>24752</v>
      </c>
      <c r="CA12" s="221" t="s">
        <v>24753</v>
      </c>
      <c r="CB12" s="222" t="s">
        <v>24754</v>
      </c>
      <c r="CC12" s="221" t="s">
        <v>24755</v>
      </c>
      <c r="CD12" s="221" t="s">
        <v>24756</v>
      </c>
      <c r="CE12" s="221" t="s">
        <v>24757</v>
      </c>
      <c r="CF12" s="221" t="s">
        <v>24758</v>
      </c>
      <c r="CG12" s="221" t="s">
        <v>24759</v>
      </c>
      <c r="CH12" s="222" t="s">
        <v>24760</v>
      </c>
      <c r="CI12" s="221" t="s">
        <v>24761</v>
      </c>
      <c r="CJ12" s="221" t="s">
        <v>24762</v>
      </c>
      <c r="CK12" s="221" t="s">
        <v>24763</v>
      </c>
      <c r="CL12" s="221" t="s">
        <v>24764</v>
      </c>
      <c r="CM12" s="221" t="s">
        <v>24765</v>
      </c>
      <c r="CN12" s="299" t="s">
        <v>24766</v>
      </c>
    </row>
    <row r="13" spans="2:93" ht="33" customHeight="1">
      <c r="B13" s="1423" t="s">
        <v>24767</v>
      </c>
      <c r="C13" s="220" t="s">
        <v>24686</v>
      </c>
      <c r="D13" s="220">
        <v>0</v>
      </c>
      <c r="E13" s="1949">
        <v>0</v>
      </c>
      <c r="F13" s="1949">
        <v>3240.9</v>
      </c>
      <c r="G13" s="1949">
        <v>3730.3</v>
      </c>
      <c r="H13" s="1949">
        <v>1181.9000000000001</v>
      </c>
      <c r="I13" s="1949">
        <v>1004.5</v>
      </c>
      <c r="J13" s="1949">
        <v>8268.6</v>
      </c>
      <c r="K13" s="1949">
        <v>5481</v>
      </c>
      <c r="L13" s="1945">
        <f t="shared" si="6"/>
        <v>22907.200000000001</v>
      </c>
      <c r="M13" s="446"/>
      <c r="N13" s="1950">
        <v>708.3</v>
      </c>
      <c r="O13" s="1949">
        <v>1945.5</v>
      </c>
      <c r="P13" s="1949">
        <v>892.3</v>
      </c>
      <c r="Q13" s="1949">
        <v>19361.2</v>
      </c>
      <c r="R13" s="1951">
        <f t="shared" si="7"/>
        <v>22907.300000000003</v>
      </c>
      <c r="S13" s="1949">
        <v>1018.1</v>
      </c>
      <c r="T13" s="1949">
        <v>3475.4</v>
      </c>
      <c r="U13" s="1949">
        <v>14209.6</v>
      </c>
      <c r="V13" s="1949">
        <v>3745.3</v>
      </c>
      <c r="W13" s="1949">
        <v>459</v>
      </c>
      <c r="X13" s="1951">
        <f t="shared" si="8"/>
        <v>22907.399999999998</v>
      </c>
      <c r="Y13" s="1949">
        <v>0</v>
      </c>
      <c r="Z13" s="1949">
        <v>9410</v>
      </c>
      <c r="AA13" s="1949">
        <v>10811</v>
      </c>
      <c r="AB13" s="1949">
        <v>1229.8</v>
      </c>
      <c r="AC13" s="1949">
        <v>1456.4</v>
      </c>
      <c r="AD13" s="1945">
        <f t="shared" si="0"/>
        <v>22907.200000000001</v>
      </c>
      <c r="AF13" s="231" t="s">
        <v>24768</v>
      </c>
      <c r="AH13" s="1891"/>
      <c r="AJ13" s="1377"/>
      <c r="AK13" s="705">
        <f t="shared" si="1"/>
        <v>0</v>
      </c>
      <c r="AL13" s="1377"/>
      <c r="AM13" s="356">
        <f t="shared" si="2"/>
        <v>0</v>
      </c>
      <c r="AN13" s="356">
        <f t="shared" si="2"/>
        <v>0</v>
      </c>
      <c r="AO13" s="356">
        <f t="shared" si="2"/>
        <v>0</v>
      </c>
      <c r="AP13" s="356">
        <f t="shared" si="2"/>
        <v>0</v>
      </c>
      <c r="AQ13" s="356">
        <f t="shared" si="2"/>
        <v>0</v>
      </c>
      <c r="AR13" s="356">
        <f t="shared" si="2"/>
        <v>0</v>
      </c>
      <c r="AS13" s="356">
        <f t="shared" si="2"/>
        <v>0</v>
      </c>
      <c r="AV13" s="356">
        <f t="shared" si="3"/>
        <v>0</v>
      </c>
      <c r="AW13" s="356">
        <f t="shared" si="3"/>
        <v>0</v>
      </c>
      <c r="AX13" s="356">
        <f t="shared" si="3"/>
        <v>0</v>
      </c>
      <c r="AY13" s="356">
        <f t="shared" si="3"/>
        <v>0</v>
      </c>
      <c r="BA13" s="356">
        <f t="shared" si="4"/>
        <v>0</v>
      </c>
      <c r="BB13" s="356">
        <f t="shared" si="4"/>
        <v>0</v>
      </c>
      <c r="BC13" s="356">
        <f t="shared" si="4"/>
        <v>0</v>
      </c>
      <c r="BD13" s="356">
        <f t="shared" si="4"/>
        <v>0</v>
      </c>
      <c r="BE13" s="356">
        <f t="shared" si="4"/>
        <v>0</v>
      </c>
      <c r="BG13" s="356">
        <f t="shared" si="5"/>
        <v>0</v>
      </c>
      <c r="BH13" s="356">
        <f t="shared" si="5"/>
        <v>0</v>
      </c>
      <c r="BI13" s="356">
        <f t="shared" si="5"/>
        <v>0</v>
      </c>
      <c r="BJ13" s="356">
        <f t="shared" si="5"/>
        <v>0</v>
      </c>
      <c r="BK13" s="356">
        <f t="shared" si="5"/>
        <v>0</v>
      </c>
      <c r="BL13" s="1377"/>
      <c r="BN13" s="1423" t="s">
        <v>24767</v>
      </c>
      <c r="BO13" s="221" t="s">
        <v>24769</v>
      </c>
      <c r="BP13" s="221" t="s">
        <v>24770</v>
      </c>
      <c r="BQ13" s="221" t="s">
        <v>24771</v>
      </c>
      <c r="BR13" s="221" t="s">
        <v>24772</v>
      </c>
      <c r="BS13" s="221" t="s">
        <v>24773</v>
      </c>
      <c r="BT13" s="221" t="s">
        <v>24774</v>
      </c>
      <c r="BU13" s="221" t="s">
        <v>24775</v>
      </c>
      <c r="BV13" s="299" t="s">
        <v>24776</v>
      </c>
      <c r="BW13" s="446"/>
      <c r="BX13" s="808" t="s">
        <v>24777</v>
      </c>
      <c r="BY13" s="221" t="s">
        <v>24778</v>
      </c>
      <c r="BZ13" s="221" t="s">
        <v>24779</v>
      </c>
      <c r="CA13" s="221" t="s">
        <v>24780</v>
      </c>
      <c r="CB13" s="222" t="s">
        <v>24781</v>
      </c>
      <c r="CC13" s="221" t="s">
        <v>24782</v>
      </c>
      <c r="CD13" s="221" t="s">
        <v>24783</v>
      </c>
      <c r="CE13" s="221" t="s">
        <v>24784</v>
      </c>
      <c r="CF13" s="221" t="s">
        <v>24785</v>
      </c>
      <c r="CG13" s="221" t="s">
        <v>24786</v>
      </c>
      <c r="CH13" s="222" t="s">
        <v>24787</v>
      </c>
      <c r="CI13" s="221" t="s">
        <v>24788</v>
      </c>
      <c r="CJ13" s="221" t="s">
        <v>24789</v>
      </c>
      <c r="CK13" s="221" t="s">
        <v>24790</v>
      </c>
      <c r="CL13" s="221" t="s">
        <v>24791</v>
      </c>
      <c r="CM13" s="221" t="s">
        <v>24792</v>
      </c>
      <c r="CN13" s="299" t="s">
        <v>24793</v>
      </c>
    </row>
    <row r="14" spans="2:93" ht="33" customHeight="1">
      <c r="B14" s="1423" t="s">
        <v>24794</v>
      </c>
      <c r="C14" s="220" t="s">
        <v>24686</v>
      </c>
      <c r="D14" s="220">
        <v>0</v>
      </c>
      <c r="E14" s="1949">
        <v>0</v>
      </c>
      <c r="F14" s="1949">
        <v>634.4</v>
      </c>
      <c r="G14" s="1949">
        <v>0</v>
      </c>
      <c r="H14" s="1949">
        <v>0</v>
      </c>
      <c r="I14" s="1949">
        <v>8893.2000000000007</v>
      </c>
      <c r="J14" s="1949">
        <v>2225.9</v>
      </c>
      <c r="K14" s="1949">
        <v>13854.9</v>
      </c>
      <c r="L14" s="1945">
        <f t="shared" si="6"/>
        <v>25608.400000000001</v>
      </c>
      <c r="M14" s="804"/>
      <c r="N14" s="1950">
        <v>614.29999999999995</v>
      </c>
      <c r="O14" s="1949">
        <v>2016.1</v>
      </c>
      <c r="P14" s="1949">
        <v>22802.7</v>
      </c>
      <c r="Q14" s="1949">
        <v>2826.9</v>
      </c>
      <c r="R14" s="1951">
        <f t="shared" si="7"/>
        <v>28260</v>
      </c>
      <c r="S14" s="1949">
        <v>3837.9</v>
      </c>
      <c r="T14" s="1949">
        <v>11852</v>
      </c>
      <c r="U14" s="1949">
        <v>11364.8</v>
      </c>
      <c r="V14" s="1949">
        <v>1205.3</v>
      </c>
      <c r="W14" s="1949">
        <v>0</v>
      </c>
      <c r="X14" s="1951">
        <f t="shared" si="8"/>
        <v>28259.999999999996</v>
      </c>
      <c r="Y14" s="1949">
        <v>0</v>
      </c>
      <c r="Z14" s="1949">
        <v>15509.6</v>
      </c>
      <c r="AA14" s="1949">
        <v>11668.5</v>
      </c>
      <c r="AB14" s="1949">
        <v>1081.8</v>
      </c>
      <c r="AC14" s="1949">
        <v>0</v>
      </c>
      <c r="AD14" s="1945">
        <f t="shared" si="0"/>
        <v>28259.899999999998</v>
      </c>
      <c r="AF14" s="231" t="s">
        <v>24795</v>
      </c>
      <c r="AH14" s="1891"/>
      <c r="AJ14" s="1377"/>
      <c r="AK14" s="705">
        <f t="shared" si="1"/>
        <v>0</v>
      </c>
      <c r="AL14" s="1377"/>
      <c r="AM14" s="356">
        <f t="shared" si="2"/>
        <v>0</v>
      </c>
      <c r="AN14" s="356">
        <f t="shared" si="2"/>
        <v>0</v>
      </c>
      <c r="AO14" s="356">
        <f t="shared" si="2"/>
        <v>0</v>
      </c>
      <c r="AP14" s="356">
        <f t="shared" si="2"/>
        <v>0</v>
      </c>
      <c r="AQ14" s="356">
        <f t="shared" si="2"/>
        <v>0</v>
      </c>
      <c r="AR14" s="356">
        <f t="shared" si="2"/>
        <v>0</v>
      </c>
      <c r="AS14" s="356">
        <f t="shared" si="2"/>
        <v>0</v>
      </c>
      <c r="AV14" s="356">
        <f t="shared" si="3"/>
        <v>0</v>
      </c>
      <c r="AW14" s="356">
        <f t="shared" si="3"/>
        <v>0</v>
      </c>
      <c r="AX14" s="356">
        <f t="shared" si="3"/>
        <v>0</v>
      </c>
      <c r="AY14" s="356">
        <f t="shared" si="3"/>
        <v>0</v>
      </c>
      <c r="BA14" s="356">
        <f t="shared" si="4"/>
        <v>0</v>
      </c>
      <c r="BB14" s="356">
        <f t="shared" si="4"/>
        <v>0</v>
      </c>
      <c r="BC14" s="356">
        <f t="shared" si="4"/>
        <v>0</v>
      </c>
      <c r="BD14" s="356">
        <f t="shared" si="4"/>
        <v>0</v>
      </c>
      <c r="BE14" s="356">
        <f t="shared" si="4"/>
        <v>0</v>
      </c>
      <c r="BG14" s="356">
        <f t="shared" si="5"/>
        <v>0</v>
      </c>
      <c r="BH14" s="356">
        <f t="shared" si="5"/>
        <v>0</v>
      </c>
      <c r="BI14" s="356">
        <f t="shared" si="5"/>
        <v>0</v>
      </c>
      <c r="BJ14" s="356">
        <f t="shared" si="5"/>
        <v>0</v>
      </c>
      <c r="BK14" s="356">
        <f t="shared" si="5"/>
        <v>0</v>
      </c>
      <c r="BL14" s="1377"/>
      <c r="BN14" s="1423" t="s">
        <v>24794</v>
      </c>
      <c r="BO14" s="221" t="s">
        <v>24796</v>
      </c>
      <c r="BP14" s="221" t="s">
        <v>24797</v>
      </c>
      <c r="BQ14" s="221" t="s">
        <v>24798</v>
      </c>
      <c r="BR14" s="221" t="s">
        <v>24799</v>
      </c>
      <c r="BS14" s="221" t="s">
        <v>24800</v>
      </c>
      <c r="BT14" s="221" t="s">
        <v>24801</v>
      </c>
      <c r="BU14" s="221" t="s">
        <v>24802</v>
      </c>
      <c r="BV14" s="299" t="s">
        <v>24803</v>
      </c>
      <c r="BW14" s="804"/>
      <c r="BX14" s="808" t="s">
        <v>24804</v>
      </c>
      <c r="BY14" s="221" t="s">
        <v>24805</v>
      </c>
      <c r="BZ14" s="221" t="s">
        <v>24806</v>
      </c>
      <c r="CA14" s="221" t="s">
        <v>24807</v>
      </c>
      <c r="CB14" s="222" t="s">
        <v>24808</v>
      </c>
      <c r="CC14" s="221" t="s">
        <v>24809</v>
      </c>
      <c r="CD14" s="221" t="s">
        <v>24810</v>
      </c>
      <c r="CE14" s="221" t="s">
        <v>24811</v>
      </c>
      <c r="CF14" s="221" t="s">
        <v>24812</v>
      </c>
      <c r="CG14" s="221" t="s">
        <v>24813</v>
      </c>
      <c r="CH14" s="222" t="s">
        <v>24814</v>
      </c>
      <c r="CI14" s="221" t="s">
        <v>24815</v>
      </c>
      <c r="CJ14" s="221" t="s">
        <v>24816</v>
      </c>
      <c r="CK14" s="221" t="s">
        <v>24817</v>
      </c>
      <c r="CL14" s="221" t="s">
        <v>24818</v>
      </c>
      <c r="CM14" s="221" t="s">
        <v>24819</v>
      </c>
      <c r="CN14" s="299" t="s">
        <v>24820</v>
      </c>
    </row>
    <row r="15" spans="2:93" ht="33" customHeight="1">
      <c r="B15" s="1423" t="s">
        <v>24821</v>
      </c>
      <c r="C15" s="220" t="s">
        <v>24686</v>
      </c>
      <c r="D15" s="220">
        <v>0</v>
      </c>
      <c r="E15" s="1949">
        <v>0</v>
      </c>
      <c r="F15" s="1949">
        <v>484790.9</v>
      </c>
      <c r="G15" s="1949">
        <v>0</v>
      </c>
      <c r="H15" s="1949">
        <v>0</v>
      </c>
      <c r="I15" s="1949">
        <v>368301.6</v>
      </c>
      <c r="J15" s="1949">
        <v>4204.5</v>
      </c>
      <c r="K15" s="1949">
        <v>41758.800000000003</v>
      </c>
      <c r="L15" s="1945">
        <f t="shared" si="6"/>
        <v>899055.8</v>
      </c>
      <c r="M15" s="804"/>
      <c r="N15" s="1950">
        <v>19933</v>
      </c>
      <c r="O15" s="1949">
        <v>297179.90000000002</v>
      </c>
      <c r="P15" s="1949">
        <v>92185.7</v>
      </c>
      <c r="Q15" s="1949">
        <v>487105.6</v>
      </c>
      <c r="R15" s="1951">
        <f t="shared" si="7"/>
        <v>896404.2</v>
      </c>
      <c r="S15" s="1949">
        <v>118700.4</v>
      </c>
      <c r="T15" s="1949">
        <v>167626.29999999999</v>
      </c>
      <c r="U15" s="1949">
        <v>547401.5</v>
      </c>
      <c r="V15" s="1949">
        <v>62676.1</v>
      </c>
      <c r="W15" s="1949">
        <v>0</v>
      </c>
      <c r="X15" s="1951">
        <f>IFERROR(SUM(S15:W15),0)</f>
        <v>896404.29999999993</v>
      </c>
      <c r="Y15" s="1949">
        <v>126282.5</v>
      </c>
      <c r="Z15" s="1949">
        <v>661139.4</v>
      </c>
      <c r="AA15" s="1949">
        <v>101156.3</v>
      </c>
      <c r="AB15" s="1949">
        <v>7826</v>
      </c>
      <c r="AC15" s="1949">
        <v>0</v>
      </c>
      <c r="AD15" s="1945">
        <f t="shared" si="0"/>
        <v>896404.20000000007</v>
      </c>
      <c r="AF15" s="231" t="s">
        <v>24822</v>
      </c>
      <c r="AH15" s="1891"/>
      <c r="AJ15" s="1377"/>
      <c r="AK15" s="705">
        <f t="shared" si="1"/>
        <v>0</v>
      </c>
      <c r="AL15" s="1377"/>
      <c r="AM15" s="356">
        <f t="shared" si="2"/>
        <v>0</v>
      </c>
      <c r="AN15" s="356">
        <f t="shared" si="2"/>
        <v>0</v>
      </c>
      <c r="AO15" s="356">
        <f t="shared" si="2"/>
        <v>0</v>
      </c>
      <c r="AP15" s="356">
        <f t="shared" si="2"/>
        <v>0</v>
      </c>
      <c r="AQ15" s="356">
        <f t="shared" si="2"/>
        <v>0</v>
      </c>
      <c r="AR15" s="356">
        <f t="shared" si="2"/>
        <v>0</v>
      </c>
      <c r="AS15" s="356">
        <f t="shared" si="2"/>
        <v>0</v>
      </c>
      <c r="AV15" s="356">
        <f t="shared" si="3"/>
        <v>0</v>
      </c>
      <c r="AW15" s="356">
        <f t="shared" si="3"/>
        <v>0</v>
      </c>
      <c r="AX15" s="356">
        <f t="shared" si="3"/>
        <v>0</v>
      </c>
      <c r="AY15" s="356">
        <f t="shared" si="3"/>
        <v>0</v>
      </c>
      <c r="BA15" s="356">
        <f t="shared" si="4"/>
        <v>0</v>
      </c>
      <c r="BB15" s="356">
        <f t="shared" si="4"/>
        <v>0</v>
      </c>
      <c r="BC15" s="356">
        <f t="shared" si="4"/>
        <v>0</v>
      </c>
      <c r="BD15" s="356">
        <f t="shared" si="4"/>
        <v>0</v>
      </c>
      <c r="BE15" s="356">
        <f t="shared" si="4"/>
        <v>0</v>
      </c>
      <c r="BG15" s="356">
        <f t="shared" si="5"/>
        <v>0</v>
      </c>
      <c r="BH15" s="356">
        <f t="shared" si="5"/>
        <v>0</v>
      </c>
      <c r="BI15" s="356">
        <f t="shared" si="5"/>
        <v>0</v>
      </c>
      <c r="BJ15" s="356">
        <f t="shared" si="5"/>
        <v>0</v>
      </c>
      <c r="BK15" s="356">
        <f t="shared" si="5"/>
        <v>0</v>
      </c>
      <c r="BL15" s="1377"/>
      <c r="BN15" s="1423" t="s">
        <v>24821</v>
      </c>
      <c r="BO15" s="221" t="s">
        <v>24823</v>
      </c>
      <c r="BP15" s="221" t="s">
        <v>24824</v>
      </c>
      <c r="BQ15" s="221" t="s">
        <v>24825</v>
      </c>
      <c r="BR15" s="221" t="s">
        <v>24826</v>
      </c>
      <c r="BS15" s="221" t="s">
        <v>24827</v>
      </c>
      <c r="BT15" s="221" t="s">
        <v>24828</v>
      </c>
      <c r="BU15" s="221" t="s">
        <v>24829</v>
      </c>
      <c r="BV15" s="299" t="s">
        <v>24830</v>
      </c>
      <c r="BW15" s="804"/>
      <c r="BX15" s="808" t="s">
        <v>24831</v>
      </c>
      <c r="BY15" s="221" t="s">
        <v>24832</v>
      </c>
      <c r="BZ15" s="221" t="s">
        <v>24833</v>
      </c>
      <c r="CA15" s="221" t="s">
        <v>24834</v>
      </c>
      <c r="CB15" s="222" t="s">
        <v>24835</v>
      </c>
      <c r="CC15" s="221" t="s">
        <v>24836</v>
      </c>
      <c r="CD15" s="221" t="s">
        <v>24837</v>
      </c>
      <c r="CE15" s="221" t="s">
        <v>24838</v>
      </c>
      <c r="CF15" s="221" t="s">
        <v>24839</v>
      </c>
      <c r="CG15" s="221" t="s">
        <v>24840</v>
      </c>
      <c r="CH15" s="222" t="s">
        <v>24841</v>
      </c>
      <c r="CI15" s="221" t="s">
        <v>24842</v>
      </c>
      <c r="CJ15" s="221" t="s">
        <v>24843</v>
      </c>
      <c r="CK15" s="221" t="s">
        <v>24844</v>
      </c>
      <c r="CL15" s="221" t="s">
        <v>24845</v>
      </c>
      <c r="CM15" s="221" t="s">
        <v>24846</v>
      </c>
      <c r="CN15" s="299" t="s">
        <v>24847</v>
      </c>
    </row>
    <row r="16" spans="2:93" ht="33" customHeight="1" thickBot="1">
      <c r="B16" s="1423" t="s">
        <v>24848</v>
      </c>
      <c r="C16" s="220" t="s">
        <v>24686</v>
      </c>
      <c r="D16" s="220">
        <v>0</v>
      </c>
      <c r="E16" s="1951">
        <f>IFERROR(SUM(E10:E15),0)</f>
        <v>4.4000000000000004</v>
      </c>
      <c r="F16" s="1951">
        <f t="shared" ref="F16:K16" si="9">IFERROR(SUM(F10:F15),0)</f>
        <v>489118.10000000003</v>
      </c>
      <c r="G16" s="1951">
        <f t="shared" si="9"/>
        <v>6153.1</v>
      </c>
      <c r="H16" s="1951">
        <f t="shared" si="9"/>
        <v>1587.6000000000001</v>
      </c>
      <c r="I16" s="1951">
        <f t="shared" si="9"/>
        <v>378199.3</v>
      </c>
      <c r="J16" s="1951">
        <f t="shared" si="9"/>
        <v>17433.699999999997</v>
      </c>
      <c r="K16" s="1951">
        <f t="shared" si="9"/>
        <v>61565.100000000006</v>
      </c>
      <c r="L16" s="1945">
        <f t="shared" si="6"/>
        <v>954061.29999999993</v>
      </c>
      <c r="M16" s="32"/>
      <c r="N16" s="1952">
        <f t="shared" ref="N16:P16" si="10">IFERROR(SUM(N10:N15),0)</f>
        <v>21684.400000000001</v>
      </c>
      <c r="O16" s="1953">
        <f t="shared" si="10"/>
        <v>301797.30000000005</v>
      </c>
      <c r="P16" s="1953">
        <f t="shared" si="10"/>
        <v>115938.7</v>
      </c>
      <c r="Q16" s="1953">
        <f>IFERROR(SUM(Q10:Q15),0)</f>
        <v>514641</v>
      </c>
      <c r="R16" s="1953">
        <f>IFERROR(SUM(N16:Q16),0)</f>
        <v>954061.40000000014</v>
      </c>
      <c r="S16" s="1953">
        <f t="shared" ref="S16:W16" si="11">IFERROR(SUM(S10:S15),0)</f>
        <v>123556.4</v>
      </c>
      <c r="T16" s="1953">
        <f t="shared" si="11"/>
        <v>183603.5</v>
      </c>
      <c r="U16" s="1953">
        <f t="shared" si="11"/>
        <v>574914.80000000005</v>
      </c>
      <c r="V16" s="1953">
        <f t="shared" si="11"/>
        <v>71379.399999999994</v>
      </c>
      <c r="W16" s="1953">
        <f t="shared" si="11"/>
        <v>607.4</v>
      </c>
      <c r="X16" s="1953">
        <f t="shared" si="8"/>
        <v>954061.50000000012</v>
      </c>
      <c r="Y16" s="1953">
        <f>IFERROR(SUM(Y10:Y15),0)</f>
        <v>126282.5</v>
      </c>
      <c r="Z16" s="1953">
        <f t="shared" ref="Z16:AC16" si="12">IFERROR(SUM(Z10:Z15),0)</f>
        <v>686611.5</v>
      </c>
      <c r="AA16" s="1953">
        <f t="shared" si="12"/>
        <v>126311.4</v>
      </c>
      <c r="AB16" s="1953">
        <f t="shared" si="12"/>
        <v>11192.6</v>
      </c>
      <c r="AC16" s="1953">
        <f t="shared" si="12"/>
        <v>3663.2000000000003</v>
      </c>
      <c r="AD16" s="954">
        <f>IFERROR(SUM(Y16:AC16),0)</f>
        <v>954061.2</v>
      </c>
      <c r="AF16" s="231" t="s">
        <v>24849</v>
      </c>
      <c r="AH16" s="1891"/>
      <c r="AJ16" s="1377"/>
      <c r="AL16" s="1377"/>
      <c r="BL16" s="1377"/>
      <c r="BN16" s="1423" t="s">
        <v>24848</v>
      </c>
      <c r="BO16" s="222" t="s">
        <v>24850</v>
      </c>
      <c r="BP16" s="222" t="s">
        <v>24851</v>
      </c>
      <c r="BQ16" s="222" t="s">
        <v>24852</v>
      </c>
      <c r="BR16" s="222" t="s">
        <v>24853</v>
      </c>
      <c r="BS16" s="222" t="s">
        <v>24854</v>
      </c>
      <c r="BT16" s="222" t="s">
        <v>24855</v>
      </c>
      <c r="BU16" s="222" t="s">
        <v>24856</v>
      </c>
      <c r="BV16" s="299" t="s">
        <v>24857</v>
      </c>
      <c r="BW16" s="32"/>
      <c r="BX16" s="809" t="s">
        <v>24858</v>
      </c>
      <c r="BY16" s="228" t="s">
        <v>24859</v>
      </c>
      <c r="BZ16" s="228" t="s">
        <v>24860</v>
      </c>
      <c r="CA16" s="228" t="s">
        <v>24861</v>
      </c>
      <c r="CB16" s="228" t="s">
        <v>24862</v>
      </c>
      <c r="CC16" s="228" t="s">
        <v>24863</v>
      </c>
      <c r="CD16" s="228" t="s">
        <v>24864</v>
      </c>
      <c r="CE16" s="228" t="s">
        <v>24865</v>
      </c>
      <c r="CF16" s="228" t="s">
        <v>24866</v>
      </c>
      <c r="CG16" s="228" t="s">
        <v>24867</v>
      </c>
      <c r="CH16" s="228" t="s">
        <v>24868</v>
      </c>
      <c r="CI16" s="228" t="s">
        <v>24869</v>
      </c>
      <c r="CJ16" s="228" t="s">
        <v>24870</v>
      </c>
      <c r="CK16" s="228" t="s">
        <v>24871</v>
      </c>
      <c r="CL16" s="228" t="s">
        <v>24872</v>
      </c>
      <c r="CM16" s="228" t="s">
        <v>24873</v>
      </c>
      <c r="CN16" s="229" t="s">
        <v>24874</v>
      </c>
    </row>
    <row r="17" spans="2:92" ht="33" customHeight="1" thickBot="1">
      <c r="B17" s="1431" t="s">
        <v>24875</v>
      </c>
      <c r="C17" s="227" t="s">
        <v>24686</v>
      </c>
      <c r="D17" s="227">
        <v>0</v>
      </c>
      <c r="E17" s="1954"/>
      <c r="F17" s="1954"/>
      <c r="G17" s="1954"/>
      <c r="H17" s="1954"/>
      <c r="I17" s="1954"/>
      <c r="J17" s="1954"/>
      <c r="K17" s="1954"/>
      <c r="L17" s="987">
        <v>20823.599999999999</v>
      </c>
      <c r="M17" s="762"/>
      <c r="N17" s="920"/>
      <c r="O17" s="920"/>
      <c r="P17" s="920"/>
      <c r="Q17" s="920"/>
      <c r="R17" s="920"/>
      <c r="S17" s="920"/>
      <c r="T17" s="920"/>
      <c r="U17" s="920"/>
      <c r="V17" s="920"/>
      <c r="W17" s="920"/>
      <c r="X17" s="920"/>
      <c r="Y17" s="920"/>
      <c r="Z17" s="920"/>
      <c r="AA17" s="1955"/>
      <c r="AB17" s="1955"/>
      <c r="AC17" s="1955"/>
      <c r="AD17" s="1955"/>
      <c r="AF17" s="232" t="s">
        <v>24876</v>
      </c>
      <c r="AH17" s="1894"/>
      <c r="AJ17" s="1377"/>
      <c r="AK17" s="705">
        <f>IF( SUM( AT17 ) = 0, 0, $AM$5 )</f>
        <v>0</v>
      </c>
      <c r="AL17" s="1377"/>
      <c r="AT17" s="356">
        <f xml:space="preserve"> IF( ISNUMBER(L17 ), 0, 1 )</f>
        <v>0</v>
      </c>
      <c r="BL17" s="1377"/>
      <c r="BN17" s="1431" t="s">
        <v>24875</v>
      </c>
      <c r="BO17" s="425"/>
      <c r="BP17" s="425"/>
      <c r="BQ17" s="425"/>
      <c r="BR17" s="425"/>
      <c r="BS17" s="425"/>
      <c r="BT17" s="425"/>
      <c r="BU17" s="425"/>
      <c r="BV17" s="793" t="s">
        <v>24877</v>
      </c>
      <c r="BW17" s="762"/>
      <c r="BX17" s="411"/>
      <c r="BY17" s="411"/>
      <c r="BZ17" s="411"/>
      <c r="CA17" s="411"/>
      <c r="CB17" s="411"/>
      <c r="CC17" s="411"/>
      <c r="CD17" s="411"/>
      <c r="CE17" s="411"/>
      <c r="CF17" s="411"/>
      <c r="CG17" s="411"/>
      <c r="CH17" s="411"/>
      <c r="CI17" s="411"/>
      <c r="CJ17" s="411"/>
    </row>
    <row r="18" spans="2:92" ht="15" customHeight="1" thickBot="1">
      <c r="B18" s="810"/>
      <c r="C18" s="804"/>
      <c r="D18" s="804"/>
      <c r="E18" s="762"/>
      <c r="F18" s="762"/>
      <c r="G18" s="762"/>
      <c r="H18" s="762"/>
      <c r="I18" s="762"/>
      <c r="J18" s="762"/>
      <c r="K18" s="762"/>
      <c r="L18" s="32"/>
      <c r="M18" s="762"/>
      <c r="N18" s="30"/>
      <c r="O18" s="30"/>
      <c r="P18" s="30"/>
      <c r="Q18" s="30"/>
      <c r="R18" s="30"/>
      <c r="S18" s="30"/>
      <c r="T18" s="30"/>
      <c r="U18" s="30"/>
      <c r="V18" s="30"/>
      <c r="W18" s="30"/>
      <c r="X18" s="30"/>
      <c r="Y18" s="30"/>
      <c r="Z18" s="30"/>
      <c r="AJ18" s="1377"/>
      <c r="AL18" s="1377"/>
      <c r="BL18" s="1377"/>
      <c r="BN18" s="810"/>
      <c r="BO18" s="762"/>
      <c r="BP18" s="762"/>
      <c r="BQ18" s="762"/>
      <c r="BR18" s="762"/>
      <c r="BS18" s="762"/>
      <c r="BT18" s="762"/>
      <c r="BU18" s="762"/>
      <c r="BV18" s="32"/>
      <c r="BW18" s="762"/>
      <c r="BX18" s="30"/>
      <c r="BY18" s="30"/>
      <c r="BZ18" s="30"/>
      <c r="CA18" s="30"/>
      <c r="CB18" s="30"/>
      <c r="CC18" s="30"/>
      <c r="CD18" s="30"/>
      <c r="CE18" s="30"/>
      <c r="CF18" s="30"/>
      <c r="CG18" s="30"/>
      <c r="CH18" s="30"/>
      <c r="CI18" s="30"/>
      <c r="CJ18" s="30"/>
    </row>
    <row r="19" spans="2:92" ht="21" customHeight="1" thickBot="1">
      <c r="B19" s="223" t="s">
        <v>24878</v>
      </c>
      <c r="C19" s="376"/>
      <c r="D19" s="376"/>
      <c r="E19" s="804"/>
      <c r="F19" s="804"/>
      <c r="G19" s="804"/>
      <c r="H19" s="804"/>
      <c r="I19" s="804"/>
      <c r="J19" s="804"/>
      <c r="K19" s="804"/>
      <c r="L19" s="804"/>
      <c r="M19" s="804"/>
      <c r="N19" s="804"/>
      <c r="O19" s="804"/>
      <c r="P19" s="804"/>
      <c r="Q19" s="804"/>
      <c r="R19" s="804"/>
      <c r="S19" s="804"/>
      <c r="T19" s="804"/>
      <c r="U19" s="804"/>
      <c r="V19" s="804"/>
      <c r="W19" s="804"/>
      <c r="X19" s="804"/>
      <c r="Y19" s="804"/>
      <c r="Z19" s="804"/>
      <c r="AJ19" s="1377"/>
      <c r="AL19" s="1377"/>
      <c r="BL19" s="1377"/>
      <c r="BN19" s="223" t="s">
        <v>24878</v>
      </c>
      <c r="BO19" s="804"/>
      <c r="BP19" s="804"/>
      <c r="BQ19" s="804"/>
      <c r="BR19" s="804"/>
      <c r="BS19" s="804"/>
      <c r="BT19" s="804"/>
      <c r="BU19" s="804"/>
      <c r="BV19" s="804"/>
      <c r="BW19" s="804"/>
      <c r="BX19" s="804"/>
      <c r="BY19" s="804"/>
      <c r="BZ19" s="804"/>
      <c r="CA19" s="804"/>
      <c r="CB19" s="804"/>
      <c r="CC19" s="804"/>
      <c r="CD19" s="804"/>
      <c r="CE19" s="804"/>
      <c r="CF19" s="804"/>
      <c r="CG19" s="804"/>
      <c r="CH19" s="804"/>
      <c r="CI19" s="804"/>
      <c r="CJ19" s="804"/>
    </row>
    <row r="20" spans="2:92" ht="33" customHeight="1">
      <c r="B20" s="237" t="s">
        <v>24879</v>
      </c>
      <c r="C20" s="224" t="s">
        <v>1430</v>
      </c>
      <c r="D20" s="224">
        <v>0</v>
      </c>
      <c r="E20" s="659">
        <v>2</v>
      </c>
      <c r="F20" s="659">
        <v>9</v>
      </c>
      <c r="G20" s="659">
        <v>42</v>
      </c>
      <c r="H20" s="659">
        <v>5</v>
      </c>
      <c r="I20" s="659">
        <v>0</v>
      </c>
      <c r="J20" s="659">
        <v>14</v>
      </c>
      <c r="K20" s="659">
        <v>1</v>
      </c>
      <c r="L20" s="1946">
        <f t="shared" ref="L20:L25" si="13">IFERROR(SUM(E20:K20),0)</f>
        <v>73</v>
      </c>
      <c r="M20" s="804"/>
      <c r="N20" s="805">
        <v>0</v>
      </c>
      <c r="O20" s="659">
        <v>1</v>
      </c>
      <c r="P20" s="659">
        <v>0</v>
      </c>
      <c r="Q20" s="659">
        <v>72</v>
      </c>
      <c r="R20" s="1948">
        <f t="shared" ref="R20:R25" si="14">IFERROR(SUM(N20:Q20),0)</f>
        <v>73</v>
      </c>
      <c r="S20" s="659">
        <v>0</v>
      </c>
      <c r="T20" s="659">
        <v>1</v>
      </c>
      <c r="U20" s="659">
        <v>9</v>
      </c>
      <c r="V20" s="659">
        <v>48</v>
      </c>
      <c r="W20" s="659">
        <v>15</v>
      </c>
      <c r="X20" s="1948">
        <f t="shared" ref="X20:X26" si="15">IFERROR(SUM(S20:W20),0)</f>
        <v>73</v>
      </c>
      <c r="Y20" s="659">
        <v>0</v>
      </c>
      <c r="Z20" s="659">
        <v>0</v>
      </c>
      <c r="AA20" s="659">
        <v>8</v>
      </c>
      <c r="AB20" s="659">
        <v>7</v>
      </c>
      <c r="AC20" s="659">
        <v>58</v>
      </c>
      <c r="AD20" s="1946">
        <f t="shared" ref="AD20:AD26" si="16">IFERROR(SUM(Y20:AC20),0)</f>
        <v>73</v>
      </c>
      <c r="AF20" s="230" t="s">
        <v>24880</v>
      </c>
      <c r="AH20" s="1890"/>
      <c r="AJ20" s="1377"/>
      <c r="AK20" s="705">
        <f t="shared" ref="AK20:AK25" si="17">IF( SUM( AM20:BK20 ) = 0, 0, $AM$5 )</f>
        <v>0</v>
      </c>
      <c r="AL20" s="1377"/>
      <c r="AM20" s="356">
        <f t="shared" ref="AM20:AS25" si="18" xml:space="preserve"> IF( ISNUMBER(E20 ), 0, 1 )</f>
        <v>0</v>
      </c>
      <c r="AN20" s="356">
        <f t="shared" si="18"/>
        <v>0</v>
      </c>
      <c r="AO20" s="356">
        <f t="shared" si="18"/>
        <v>0</v>
      </c>
      <c r="AP20" s="356">
        <f t="shared" si="18"/>
        <v>0</v>
      </c>
      <c r="AQ20" s="356">
        <f t="shared" si="18"/>
        <v>0</v>
      </c>
      <c r="AR20" s="356">
        <f t="shared" si="18"/>
        <v>0</v>
      </c>
      <c r="AS20" s="356">
        <f t="shared" si="18"/>
        <v>0</v>
      </c>
      <c r="AV20" s="356">
        <f t="shared" ref="AV20:AY25" si="19" xml:space="preserve"> IF( ISNUMBER(N20 ), 0, 1 )</f>
        <v>0</v>
      </c>
      <c r="AW20" s="356">
        <f t="shared" si="19"/>
        <v>0</v>
      </c>
      <c r="AX20" s="356">
        <f t="shared" si="19"/>
        <v>0</v>
      </c>
      <c r="AY20" s="356">
        <f t="shared" si="19"/>
        <v>0</v>
      </c>
      <c r="BA20" s="356">
        <f t="shared" ref="BA20:BE25" si="20" xml:space="preserve"> IF( ISNUMBER(S20 ), 0, 1 )</f>
        <v>0</v>
      </c>
      <c r="BB20" s="356">
        <f t="shared" si="20"/>
        <v>0</v>
      </c>
      <c r="BC20" s="356">
        <f t="shared" si="20"/>
        <v>0</v>
      </c>
      <c r="BD20" s="356">
        <f t="shared" si="20"/>
        <v>0</v>
      </c>
      <c r="BE20" s="356">
        <f t="shared" si="20"/>
        <v>0</v>
      </c>
      <c r="BG20" s="356">
        <f t="shared" ref="BG20:BK25" si="21" xml:space="preserve"> IF( ISNUMBER(Y20 ), 0, 1 )</f>
        <v>0</v>
      </c>
      <c r="BH20" s="356">
        <f t="shared" si="21"/>
        <v>0</v>
      </c>
      <c r="BI20" s="356">
        <f t="shared" si="21"/>
        <v>0</v>
      </c>
      <c r="BJ20" s="356">
        <f t="shared" si="21"/>
        <v>0</v>
      </c>
      <c r="BK20" s="356">
        <f t="shared" si="21"/>
        <v>0</v>
      </c>
      <c r="BL20" s="1377"/>
      <c r="BN20" s="237" t="s">
        <v>24879</v>
      </c>
      <c r="BO20" s="225" t="s">
        <v>24881</v>
      </c>
      <c r="BP20" s="225" t="s">
        <v>24882</v>
      </c>
      <c r="BQ20" s="225" t="s">
        <v>24883</v>
      </c>
      <c r="BR20" s="225" t="s">
        <v>24884</v>
      </c>
      <c r="BS20" s="225" t="s">
        <v>24885</v>
      </c>
      <c r="BT20" s="225" t="s">
        <v>24886</v>
      </c>
      <c r="BU20" s="225" t="s">
        <v>24887</v>
      </c>
      <c r="BV20" s="298" t="s">
        <v>24888</v>
      </c>
      <c r="BW20" s="804"/>
      <c r="BX20" s="806" t="s">
        <v>24889</v>
      </c>
      <c r="BY20" s="225" t="s">
        <v>24890</v>
      </c>
      <c r="BZ20" s="225" t="s">
        <v>24891</v>
      </c>
      <c r="CA20" s="225" t="s">
        <v>24892</v>
      </c>
      <c r="CB20" s="330" t="s">
        <v>24893</v>
      </c>
      <c r="CC20" s="225" t="s">
        <v>24894</v>
      </c>
      <c r="CD20" s="225" t="s">
        <v>24895</v>
      </c>
      <c r="CE20" s="225" t="s">
        <v>24896</v>
      </c>
      <c r="CF20" s="225" t="s">
        <v>24897</v>
      </c>
      <c r="CG20" s="225" t="s">
        <v>24898</v>
      </c>
      <c r="CH20" s="330" t="s">
        <v>24899</v>
      </c>
      <c r="CI20" s="225" t="s">
        <v>24900</v>
      </c>
      <c r="CJ20" s="225" t="s">
        <v>24901</v>
      </c>
      <c r="CK20" s="225" t="s">
        <v>24902</v>
      </c>
      <c r="CL20" s="225" t="s">
        <v>24903</v>
      </c>
      <c r="CM20" s="225" t="s">
        <v>24904</v>
      </c>
      <c r="CN20" s="298" t="s">
        <v>24905</v>
      </c>
    </row>
    <row r="21" spans="2:92" ht="33" customHeight="1">
      <c r="B21" s="1423" t="s">
        <v>24906</v>
      </c>
      <c r="C21" s="220" t="s">
        <v>1430</v>
      </c>
      <c r="D21" s="220">
        <v>0</v>
      </c>
      <c r="E21" s="661">
        <v>0</v>
      </c>
      <c r="F21" s="661">
        <v>3</v>
      </c>
      <c r="G21" s="661">
        <v>14</v>
      </c>
      <c r="H21" s="661">
        <v>1</v>
      </c>
      <c r="I21" s="661">
        <v>0</v>
      </c>
      <c r="J21" s="661">
        <v>20</v>
      </c>
      <c r="K21" s="661">
        <v>5</v>
      </c>
      <c r="L21" s="1945">
        <f t="shared" si="13"/>
        <v>43</v>
      </c>
      <c r="M21" s="804"/>
      <c r="N21" s="807">
        <v>3</v>
      </c>
      <c r="O21" s="661">
        <v>3</v>
      </c>
      <c r="P21" s="661">
        <v>1</v>
      </c>
      <c r="Q21" s="661">
        <v>36</v>
      </c>
      <c r="R21" s="1951">
        <f t="shared" si="14"/>
        <v>43</v>
      </c>
      <c r="S21" s="661">
        <v>0</v>
      </c>
      <c r="T21" s="661">
        <v>2</v>
      </c>
      <c r="U21" s="661">
        <v>9</v>
      </c>
      <c r="V21" s="661">
        <v>30</v>
      </c>
      <c r="W21" s="661">
        <v>2</v>
      </c>
      <c r="X21" s="1951">
        <f t="shared" si="15"/>
        <v>43</v>
      </c>
      <c r="Y21" s="661">
        <v>0</v>
      </c>
      <c r="Z21" s="661">
        <v>2</v>
      </c>
      <c r="AA21" s="661">
        <v>13</v>
      </c>
      <c r="AB21" s="661">
        <v>7</v>
      </c>
      <c r="AC21" s="661">
        <v>21</v>
      </c>
      <c r="AD21" s="1945">
        <f t="shared" si="16"/>
        <v>43</v>
      </c>
      <c r="AF21" s="231" t="s">
        <v>24907</v>
      </c>
      <c r="AH21" s="1891"/>
      <c r="AJ21" s="1377"/>
      <c r="AK21" s="705">
        <f t="shared" si="17"/>
        <v>0</v>
      </c>
      <c r="AL21" s="1377"/>
      <c r="AM21" s="356">
        <f t="shared" si="18"/>
        <v>0</v>
      </c>
      <c r="AN21" s="356">
        <f t="shared" si="18"/>
        <v>0</v>
      </c>
      <c r="AO21" s="356">
        <f t="shared" si="18"/>
        <v>0</v>
      </c>
      <c r="AP21" s="356">
        <f t="shared" si="18"/>
        <v>0</v>
      </c>
      <c r="AQ21" s="356">
        <f t="shared" si="18"/>
        <v>0</v>
      </c>
      <c r="AR21" s="356">
        <f t="shared" si="18"/>
        <v>0</v>
      </c>
      <c r="AS21" s="356">
        <f t="shared" si="18"/>
        <v>0</v>
      </c>
      <c r="AV21" s="356">
        <f t="shared" si="19"/>
        <v>0</v>
      </c>
      <c r="AW21" s="356">
        <f t="shared" si="19"/>
        <v>0</v>
      </c>
      <c r="AX21" s="356">
        <f t="shared" si="19"/>
        <v>0</v>
      </c>
      <c r="AY21" s="356">
        <f t="shared" si="19"/>
        <v>0</v>
      </c>
      <c r="BA21" s="356">
        <f t="shared" si="20"/>
        <v>0</v>
      </c>
      <c r="BB21" s="356">
        <f t="shared" si="20"/>
        <v>0</v>
      </c>
      <c r="BC21" s="356">
        <f t="shared" si="20"/>
        <v>0</v>
      </c>
      <c r="BD21" s="356">
        <f t="shared" si="20"/>
        <v>0</v>
      </c>
      <c r="BE21" s="356">
        <f t="shared" si="20"/>
        <v>0</v>
      </c>
      <c r="BG21" s="356">
        <f t="shared" si="21"/>
        <v>0</v>
      </c>
      <c r="BH21" s="356">
        <f t="shared" si="21"/>
        <v>0</v>
      </c>
      <c r="BI21" s="356">
        <f t="shared" si="21"/>
        <v>0</v>
      </c>
      <c r="BJ21" s="356">
        <f t="shared" si="21"/>
        <v>0</v>
      </c>
      <c r="BK21" s="356">
        <f t="shared" si="21"/>
        <v>0</v>
      </c>
      <c r="BL21" s="1377"/>
      <c r="BN21" s="1423" t="s">
        <v>24906</v>
      </c>
      <c r="BO21" s="221" t="s">
        <v>24908</v>
      </c>
      <c r="BP21" s="221" t="s">
        <v>24909</v>
      </c>
      <c r="BQ21" s="221" t="s">
        <v>24910</v>
      </c>
      <c r="BR21" s="221" t="s">
        <v>24911</v>
      </c>
      <c r="BS21" s="221" t="s">
        <v>24912</v>
      </c>
      <c r="BT21" s="221" t="s">
        <v>24913</v>
      </c>
      <c r="BU21" s="221" t="s">
        <v>24914</v>
      </c>
      <c r="BV21" s="299" t="s">
        <v>24915</v>
      </c>
      <c r="BW21" s="804"/>
      <c r="BX21" s="808" t="s">
        <v>24916</v>
      </c>
      <c r="BY21" s="221" t="s">
        <v>24917</v>
      </c>
      <c r="BZ21" s="221" t="s">
        <v>24918</v>
      </c>
      <c r="CA21" s="221" t="s">
        <v>24919</v>
      </c>
      <c r="CB21" s="222" t="s">
        <v>24920</v>
      </c>
      <c r="CC21" s="221" t="s">
        <v>24921</v>
      </c>
      <c r="CD21" s="221" t="s">
        <v>24922</v>
      </c>
      <c r="CE21" s="221" t="s">
        <v>24923</v>
      </c>
      <c r="CF21" s="221" t="s">
        <v>24924</v>
      </c>
      <c r="CG21" s="221" t="s">
        <v>24925</v>
      </c>
      <c r="CH21" s="222" t="s">
        <v>24926</v>
      </c>
      <c r="CI21" s="221" t="s">
        <v>24927</v>
      </c>
      <c r="CJ21" s="221" t="s">
        <v>24928</v>
      </c>
      <c r="CK21" s="221" t="s">
        <v>24929</v>
      </c>
      <c r="CL21" s="221" t="s">
        <v>24930</v>
      </c>
      <c r="CM21" s="221" t="s">
        <v>24931</v>
      </c>
      <c r="CN21" s="299" t="s">
        <v>24932</v>
      </c>
    </row>
    <row r="22" spans="2:92" ht="33" customHeight="1">
      <c r="B22" s="1423" t="s">
        <v>24933</v>
      </c>
      <c r="C22" s="220" t="s">
        <v>1430</v>
      </c>
      <c r="D22" s="220">
        <v>0</v>
      </c>
      <c r="E22" s="661">
        <v>0</v>
      </c>
      <c r="F22" s="661">
        <v>6</v>
      </c>
      <c r="G22" s="661">
        <v>32</v>
      </c>
      <c r="H22" s="661">
        <v>4</v>
      </c>
      <c r="I22" s="661">
        <v>0</v>
      </c>
      <c r="J22" s="661">
        <v>32</v>
      </c>
      <c r="K22" s="661">
        <v>6</v>
      </c>
      <c r="L22" s="1945">
        <f t="shared" si="13"/>
        <v>80</v>
      </c>
      <c r="M22" s="804"/>
      <c r="N22" s="807">
        <v>5</v>
      </c>
      <c r="O22" s="661">
        <v>9</v>
      </c>
      <c r="P22" s="661">
        <v>1</v>
      </c>
      <c r="Q22" s="661">
        <v>65</v>
      </c>
      <c r="R22" s="1951">
        <f t="shared" si="14"/>
        <v>80</v>
      </c>
      <c r="S22" s="661">
        <v>0</v>
      </c>
      <c r="T22" s="661">
        <v>9</v>
      </c>
      <c r="U22" s="661">
        <v>24</v>
      </c>
      <c r="V22" s="661">
        <v>46</v>
      </c>
      <c r="W22" s="661">
        <v>1</v>
      </c>
      <c r="X22" s="1951">
        <f t="shared" si="15"/>
        <v>80</v>
      </c>
      <c r="Y22" s="661">
        <v>0</v>
      </c>
      <c r="Z22" s="661">
        <v>7</v>
      </c>
      <c r="AA22" s="661">
        <v>32</v>
      </c>
      <c r="AB22" s="661">
        <v>15</v>
      </c>
      <c r="AC22" s="661">
        <v>26</v>
      </c>
      <c r="AD22" s="1945">
        <f t="shared" si="16"/>
        <v>80</v>
      </c>
      <c r="AF22" s="231" t="s">
        <v>24934</v>
      </c>
      <c r="AH22" s="1891"/>
      <c r="AJ22" s="1377"/>
      <c r="AK22" s="705">
        <f t="shared" si="17"/>
        <v>0</v>
      </c>
      <c r="AL22" s="1377"/>
      <c r="AM22" s="356">
        <f t="shared" si="18"/>
        <v>0</v>
      </c>
      <c r="AN22" s="356">
        <f t="shared" si="18"/>
        <v>0</v>
      </c>
      <c r="AO22" s="356">
        <f t="shared" si="18"/>
        <v>0</v>
      </c>
      <c r="AP22" s="356">
        <f t="shared" si="18"/>
        <v>0</v>
      </c>
      <c r="AQ22" s="356">
        <f t="shared" si="18"/>
        <v>0</v>
      </c>
      <c r="AR22" s="356">
        <f t="shared" si="18"/>
        <v>0</v>
      </c>
      <c r="AS22" s="356">
        <f t="shared" si="18"/>
        <v>0</v>
      </c>
      <c r="AV22" s="356">
        <f t="shared" si="19"/>
        <v>0</v>
      </c>
      <c r="AW22" s="356">
        <f t="shared" si="19"/>
        <v>0</v>
      </c>
      <c r="AX22" s="356">
        <f t="shared" si="19"/>
        <v>0</v>
      </c>
      <c r="AY22" s="356">
        <f t="shared" si="19"/>
        <v>0</v>
      </c>
      <c r="BA22" s="356">
        <f t="shared" si="20"/>
        <v>0</v>
      </c>
      <c r="BB22" s="356">
        <f t="shared" si="20"/>
        <v>0</v>
      </c>
      <c r="BC22" s="356">
        <f t="shared" si="20"/>
        <v>0</v>
      </c>
      <c r="BD22" s="356">
        <f t="shared" si="20"/>
        <v>0</v>
      </c>
      <c r="BE22" s="356">
        <f t="shared" si="20"/>
        <v>0</v>
      </c>
      <c r="BG22" s="356">
        <f t="shared" si="21"/>
        <v>0</v>
      </c>
      <c r="BH22" s="356">
        <f t="shared" si="21"/>
        <v>0</v>
      </c>
      <c r="BI22" s="356">
        <f t="shared" si="21"/>
        <v>0</v>
      </c>
      <c r="BJ22" s="356">
        <f t="shared" si="21"/>
        <v>0</v>
      </c>
      <c r="BK22" s="356">
        <f t="shared" si="21"/>
        <v>0</v>
      </c>
      <c r="BL22" s="1377"/>
      <c r="BN22" s="1423" t="s">
        <v>24933</v>
      </c>
      <c r="BO22" s="221" t="s">
        <v>24935</v>
      </c>
      <c r="BP22" s="221" t="s">
        <v>24936</v>
      </c>
      <c r="BQ22" s="221" t="s">
        <v>24937</v>
      </c>
      <c r="BR22" s="221" t="s">
        <v>24938</v>
      </c>
      <c r="BS22" s="221" t="s">
        <v>24939</v>
      </c>
      <c r="BT22" s="221" t="s">
        <v>24940</v>
      </c>
      <c r="BU22" s="221" t="s">
        <v>24941</v>
      </c>
      <c r="BV22" s="299" t="s">
        <v>24942</v>
      </c>
      <c r="BW22" s="804"/>
      <c r="BX22" s="808" t="s">
        <v>24943</v>
      </c>
      <c r="BY22" s="221" t="s">
        <v>24944</v>
      </c>
      <c r="BZ22" s="221" t="s">
        <v>24945</v>
      </c>
      <c r="CA22" s="221" t="s">
        <v>24946</v>
      </c>
      <c r="CB22" s="222" t="s">
        <v>24947</v>
      </c>
      <c r="CC22" s="221" t="s">
        <v>24948</v>
      </c>
      <c r="CD22" s="221" t="s">
        <v>24949</v>
      </c>
      <c r="CE22" s="221" t="s">
        <v>24950</v>
      </c>
      <c r="CF22" s="221" t="s">
        <v>24951</v>
      </c>
      <c r="CG22" s="221" t="s">
        <v>24952</v>
      </c>
      <c r="CH22" s="222" t="s">
        <v>24953</v>
      </c>
      <c r="CI22" s="221" t="s">
        <v>24954</v>
      </c>
      <c r="CJ22" s="221" t="s">
        <v>24955</v>
      </c>
      <c r="CK22" s="221" t="s">
        <v>24956</v>
      </c>
      <c r="CL22" s="221" t="s">
        <v>24957</v>
      </c>
      <c r="CM22" s="221" t="s">
        <v>24958</v>
      </c>
      <c r="CN22" s="299" t="s">
        <v>24959</v>
      </c>
    </row>
    <row r="23" spans="2:92" ht="33" customHeight="1">
      <c r="B23" s="1423" t="s">
        <v>24960</v>
      </c>
      <c r="C23" s="220" t="s">
        <v>1430</v>
      </c>
      <c r="D23" s="220">
        <v>0</v>
      </c>
      <c r="E23" s="661">
        <v>0</v>
      </c>
      <c r="F23" s="661">
        <v>10</v>
      </c>
      <c r="G23" s="661">
        <v>13</v>
      </c>
      <c r="H23" s="661">
        <v>4</v>
      </c>
      <c r="I23" s="661">
        <v>2</v>
      </c>
      <c r="J23" s="661">
        <v>30</v>
      </c>
      <c r="K23" s="661">
        <v>17</v>
      </c>
      <c r="L23" s="1945">
        <f t="shared" si="13"/>
        <v>76</v>
      </c>
      <c r="M23" s="446"/>
      <c r="N23" s="807">
        <v>3</v>
      </c>
      <c r="O23" s="661">
        <v>7</v>
      </c>
      <c r="P23" s="661">
        <v>2</v>
      </c>
      <c r="Q23" s="661">
        <v>64</v>
      </c>
      <c r="R23" s="1951">
        <f t="shared" si="14"/>
        <v>76</v>
      </c>
      <c r="S23" s="661">
        <v>3</v>
      </c>
      <c r="T23" s="661">
        <v>12</v>
      </c>
      <c r="U23" s="661">
        <v>44</v>
      </c>
      <c r="V23" s="661">
        <v>16</v>
      </c>
      <c r="W23" s="661">
        <v>1</v>
      </c>
      <c r="X23" s="1951">
        <f>IFERROR(SUM(S23:W23),0)</f>
        <v>76</v>
      </c>
      <c r="Y23" s="661">
        <v>0</v>
      </c>
      <c r="Z23" s="661">
        <v>28</v>
      </c>
      <c r="AA23" s="661">
        <v>37</v>
      </c>
      <c r="AB23" s="661">
        <v>4</v>
      </c>
      <c r="AC23" s="661">
        <v>7</v>
      </c>
      <c r="AD23" s="1945">
        <f t="shared" si="16"/>
        <v>76</v>
      </c>
      <c r="AF23" s="231" t="s">
        <v>24961</v>
      </c>
      <c r="AH23" s="1891"/>
      <c r="AJ23" s="1377"/>
      <c r="AK23" s="705">
        <f t="shared" si="17"/>
        <v>0</v>
      </c>
      <c r="AL23" s="1377"/>
      <c r="AM23" s="356">
        <f t="shared" si="18"/>
        <v>0</v>
      </c>
      <c r="AN23" s="356">
        <f t="shared" si="18"/>
        <v>0</v>
      </c>
      <c r="AO23" s="356">
        <f t="shared" si="18"/>
        <v>0</v>
      </c>
      <c r="AP23" s="356">
        <f t="shared" si="18"/>
        <v>0</v>
      </c>
      <c r="AQ23" s="356">
        <f t="shared" si="18"/>
        <v>0</v>
      </c>
      <c r="AR23" s="356">
        <f t="shared" si="18"/>
        <v>0</v>
      </c>
      <c r="AS23" s="356">
        <f t="shared" si="18"/>
        <v>0</v>
      </c>
      <c r="AV23" s="356">
        <f t="shared" si="19"/>
        <v>0</v>
      </c>
      <c r="AW23" s="356">
        <f t="shared" si="19"/>
        <v>0</v>
      </c>
      <c r="AX23" s="356">
        <f t="shared" si="19"/>
        <v>0</v>
      </c>
      <c r="AY23" s="356">
        <f t="shared" si="19"/>
        <v>0</v>
      </c>
      <c r="BA23" s="356">
        <f t="shared" si="20"/>
        <v>0</v>
      </c>
      <c r="BB23" s="356">
        <f t="shared" si="20"/>
        <v>0</v>
      </c>
      <c r="BC23" s="356">
        <f t="shared" si="20"/>
        <v>0</v>
      </c>
      <c r="BD23" s="356">
        <f t="shared" si="20"/>
        <v>0</v>
      </c>
      <c r="BE23" s="356">
        <f t="shared" si="20"/>
        <v>0</v>
      </c>
      <c r="BG23" s="356">
        <f t="shared" si="21"/>
        <v>0</v>
      </c>
      <c r="BH23" s="356">
        <f t="shared" si="21"/>
        <v>0</v>
      </c>
      <c r="BI23" s="356">
        <f t="shared" si="21"/>
        <v>0</v>
      </c>
      <c r="BJ23" s="356">
        <f t="shared" si="21"/>
        <v>0</v>
      </c>
      <c r="BK23" s="356">
        <f t="shared" si="21"/>
        <v>0</v>
      </c>
      <c r="BL23" s="1377"/>
      <c r="BN23" s="1423" t="s">
        <v>24960</v>
      </c>
      <c r="BO23" s="221" t="s">
        <v>24962</v>
      </c>
      <c r="BP23" s="221" t="s">
        <v>24963</v>
      </c>
      <c r="BQ23" s="221" t="s">
        <v>24964</v>
      </c>
      <c r="BR23" s="221" t="s">
        <v>24965</v>
      </c>
      <c r="BS23" s="221" t="s">
        <v>24966</v>
      </c>
      <c r="BT23" s="221" t="s">
        <v>24967</v>
      </c>
      <c r="BU23" s="221" t="s">
        <v>24968</v>
      </c>
      <c r="BV23" s="299" t="s">
        <v>24969</v>
      </c>
      <c r="BW23" s="446"/>
      <c r="BX23" s="808" t="s">
        <v>24970</v>
      </c>
      <c r="BY23" s="221" t="s">
        <v>24971</v>
      </c>
      <c r="BZ23" s="221" t="s">
        <v>24972</v>
      </c>
      <c r="CA23" s="221" t="s">
        <v>24973</v>
      </c>
      <c r="CB23" s="222" t="s">
        <v>24974</v>
      </c>
      <c r="CC23" s="221" t="s">
        <v>24975</v>
      </c>
      <c r="CD23" s="221" t="s">
        <v>24976</v>
      </c>
      <c r="CE23" s="221" t="s">
        <v>24977</v>
      </c>
      <c r="CF23" s="221" t="s">
        <v>24978</v>
      </c>
      <c r="CG23" s="221" t="s">
        <v>24979</v>
      </c>
      <c r="CH23" s="222" t="s">
        <v>24980</v>
      </c>
      <c r="CI23" s="221" t="s">
        <v>24981</v>
      </c>
      <c r="CJ23" s="221" t="s">
        <v>24982</v>
      </c>
      <c r="CK23" s="221" t="s">
        <v>24983</v>
      </c>
      <c r="CL23" s="221" t="s">
        <v>24984</v>
      </c>
      <c r="CM23" s="221" t="s">
        <v>24985</v>
      </c>
      <c r="CN23" s="299" t="s">
        <v>24986</v>
      </c>
    </row>
    <row r="24" spans="2:92" ht="33" customHeight="1">
      <c r="B24" s="1423" t="s">
        <v>24987</v>
      </c>
      <c r="C24" s="220" t="s">
        <v>1430</v>
      </c>
      <c r="D24" s="220">
        <v>0</v>
      </c>
      <c r="E24" s="661">
        <v>0</v>
      </c>
      <c r="F24" s="661">
        <v>1</v>
      </c>
      <c r="G24" s="661">
        <v>0</v>
      </c>
      <c r="H24" s="661">
        <v>0</v>
      </c>
      <c r="I24" s="661">
        <v>9</v>
      </c>
      <c r="J24" s="661">
        <v>3</v>
      </c>
      <c r="K24" s="661">
        <v>14</v>
      </c>
      <c r="L24" s="1945">
        <f t="shared" si="13"/>
        <v>27</v>
      </c>
      <c r="M24" s="804"/>
      <c r="N24" s="807">
        <v>1</v>
      </c>
      <c r="O24" s="661">
        <v>2</v>
      </c>
      <c r="P24" s="661">
        <v>22</v>
      </c>
      <c r="Q24" s="661">
        <v>4</v>
      </c>
      <c r="R24" s="1951">
        <f t="shared" si="14"/>
        <v>29</v>
      </c>
      <c r="S24" s="661">
        <v>4</v>
      </c>
      <c r="T24" s="661">
        <v>12</v>
      </c>
      <c r="U24" s="661">
        <v>12</v>
      </c>
      <c r="V24" s="661">
        <v>1</v>
      </c>
      <c r="W24" s="661">
        <v>0</v>
      </c>
      <c r="X24" s="1951">
        <f t="shared" si="15"/>
        <v>29</v>
      </c>
      <c r="Y24" s="661">
        <v>0</v>
      </c>
      <c r="Z24" s="661">
        <v>16</v>
      </c>
      <c r="AA24" s="661">
        <v>12</v>
      </c>
      <c r="AB24" s="661">
        <v>1</v>
      </c>
      <c r="AC24" s="661">
        <v>0</v>
      </c>
      <c r="AD24" s="1945">
        <f t="shared" si="16"/>
        <v>29</v>
      </c>
      <c r="AF24" s="231" t="s">
        <v>24988</v>
      </c>
      <c r="AH24" s="1891"/>
      <c r="AJ24" s="1377"/>
      <c r="AK24" s="705">
        <f t="shared" si="17"/>
        <v>0</v>
      </c>
      <c r="AL24" s="1377"/>
      <c r="AM24" s="356">
        <f t="shared" si="18"/>
        <v>0</v>
      </c>
      <c r="AN24" s="356">
        <f t="shared" si="18"/>
        <v>0</v>
      </c>
      <c r="AO24" s="356">
        <f t="shared" si="18"/>
        <v>0</v>
      </c>
      <c r="AP24" s="356">
        <f t="shared" si="18"/>
        <v>0</v>
      </c>
      <c r="AQ24" s="356">
        <f t="shared" si="18"/>
        <v>0</v>
      </c>
      <c r="AR24" s="356">
        <f t="shared" si="18"/>
        <v>0</v>
      </c>
      <c r="AS24" s="356">
        <f t="shared" si="18"/>
        <v>0</v>
      </c>
      <c r="AV24" s="356">
        <f t="shared" si="19"/>
        <v>0</v>
      </c>
      <c r="AW24" s="356">
        <f t="shared" si="19"/>
        <v>0</v>
      </c>
      <c r="AX24" s="356">
        <f t="shared" si="19"/>
        <v>0</v>
      </c>
      <c r="AY24" s="356">
        <f t="shared" si="19"/>
        <v>0</v>
      </c>
      <c r="BA24" s="356">
        <f t="shared" si="20"/>
        <v>0</v>
      </c>
      <c r="BB24" s="356">
        <f t="shared" si="20"/>
        <v>0</v>
      </c>
      <c r="BC24" s="356">
        <f t="shared" si="20"/>
        <v>0</v>
      </c>
      <c r="BD24" s="356">
        <f t="shared" si="20"/>
        <v>0</v>
      </c>
      <c r="BE24" s="356">
        <f t="shared" si="20"/>
        <v>0</v>
      </c>
      <c r="BG24" s="356">
        <f t="shared" si="21"/>
        <v>0</v>
      </c>
      <c r="BH24" s="356">
        <f t="shared" si="21"/>
        <v>0</v>
      </c>
      <c r="BI24" s="356">
        <f t="shared" si="21"/>
        <v>0</v>
      </c>
      <c r="BJ24" s="356">
        <f t="shared" si="21"/>
        <v>0</v>
      </c>
      <c r="BK24" s="356">
        <f t="shared" si="21"/>
        <v>0</v>
      </c>
      <c r="BL24" s="1377"/>
      <c r="BN24" s="1423" t="s">
        <v>24987</v>
      </c>
      <c r="BO24" s="221" t="s">
        <v>24989</v>
      </c>
      <c r="BP24" s="221" t="s">
        <v>24990</v>
      </c>
      <c r="BQ24" s="221" t="s">
        <v>24991</v>
      </c>
      <c r="BR24" s="221" t="s">
        <v>24992</v>
      </c>
      <c r="BS24" s="221" t="s">
        <v>24993</v>
      </c>
      <c r="BT24" s="221" t="s">
        <v>24994</v>
      </c>
      <c r="BU24" s="221" t="s">
        <v>24995</v>
      </c>
      <c r="BV24" s="299" t="s">
        <v>24996</v>
      </c>
      <c r="BW24" s="804"/>
      <c r="BX24" s="808" t="s">
        <v>24997</v>
      </c>
      <c r="BY24" s="221" t="s">
        <v>24998</v>
      </c>
      <c r="BZ24" s="221" t="s">
        <v>24999</v>
      </c>
      <c r="CA24" s="221" t="s">
        <v>25000</v>
      </c>
      <c r="CB24" s="222" t="s">
        <v>25001</v>
      </c>
      <c r="CC24" s="221" t="s">
        <v>25002</v>
      </c>
      <c r="CD24" s="221" t="s">
        <v>25003</v>
      </c>
      <c r="CE24" s="221" t="s">
        <v>25004</v>
      </c>
      <c r="CF24" s="221" t="s">
        <v>25005</v>
      </c>
      <c r="CG24" s="221" t="s">
        <v>25006</v>
      </c>
      <c r="CH24" s="222" t="s">
        <v>25007</v>
      </c>
      <c r="CI24" s="221" t="s">
        <v>25008</v>
      </c>
      <c r="CJ24" s="221" t="s">
        <v>25009</v>
      </c>
      <c r="CK24" s="221" t="s">
        <v>25010</v>
      </c>
      <c r="CL24" s="221" t="s">
        <v>25011</v>
      </c>
      <c r="CM24" s="221" t="s">
        <v>25012</v>
      </c>
      <c r="CN24" s="299" t="s">
        <v>25013</v>
      </c>
    </row>
    <row r="25" spans="2:92" ht="33" customHeight="1">
      <c r="B25" s="1423" t="s">
        <v>25014</v>
      </c>
      <c r="C25" s="220" t="s">
        <v>1430</v>
      </c>
      <c r="D25" s="220">
        <v>0</v>
      </c>
      <c r="E25" s="661">
        <v>0</v>
      </c>
      <c r="F25" s="661">
        <v>5</v>
      </c>
      <c r="G25" s="661">
        <v>0</v>
      </c>
      <c r="H25" s="661">
        <v>0</v>
      </c>
      <c r="I25" s="661">
        <v>36</v>
      </c>
      <c r="J25" s="661">
        <v>2</v>
      </c>
      <c r="K25" s="661">
        <v>12</v>
      </c>
      <c r="L25" s="1945">
        <f t="shared" si="13"/>
        <v>55</v>
      </c>
      <c r="M25" s="804"/>
      <c r="N25" s="807">
        <v>3</v>
      </c>
      <c r="O25" s="661">
        <v>18</v>
      </c>
      <c r="P25" s="661">
        <v>28</v>
      </c>
      <c r="Q25" s="661">
        <v>6</v>
      </c>
      <c r="R25" s="1951">
        <f t="shared" si="14"/>
        <v>55</v>
      </c>
      <c r="S25" s="661">
        <v>6</v>
      </c>
      <c r="T25" s="661">
        <v>25</v>
      </c>
      <c r="U25" s="661">
        <v>20</v>
      </c>
      <c r="V25" s="661">
        <v>4</v>
      </c>
      <c r="W25" s="661">
        <v>0</v>
      </c>
      <c r="X25" s="1951">
        <f t="shared" si="15"/>
        <v>55</v>
      </c>
      <c r="Y25" s="661">
        <v>6</v>
      </c>
      <c r="Z25" s="661">
        <v>31</v>
      </c>
      <c r="AA25" s="661">
        <v>17</v>
      </c>
      <c r="AB25" s="661">
        <v>1</v>
      </c>
      <c r="AC25" s="661">
        <v>0</v>
      </c>
      <c r="AD25" s="1945">
        <f t="shared" si="16"/>
        <v>55</v>
      </c>
      <c r="AF25" s="231" t="s">
        <v>25015</v>
      </c>
      <c r="AH25" s="1891"/>
      <c r="AJ25" s="1377"/>
      <c r="AK25" s="705">
        <f t="shared" si="17"/>
        <v>0</v>
      </c>
      <c r="AL25" s="1377"/>
      <c r="AM25" s="356">
        <f t="shared" si="18"/>
        <v>0</v>
      </c>
      <c r="AN25" s="356">
        <f t="shared" si="18"/>
        <v>0</v>
      </c>
      <c r="AO25" s="356">
        <f t="shared" si="18"/>
        <v>0</v>
      </c>
      <c r="AP25" s="356">
        <f t="shared" si="18"/>
        <v>0</v>
      </c>
      <c r="AQ25" s="356">
        <f t="shared" si="18"/>
        <v>0</v>
      </c>
      <c r="AR25" s="356">
        <f t="shared" si="18"/>
        <v>0</v>
      </c>
      <c r="AS25" s="356">
        <f t="shared" si="18"/>
        <v>0</v>
      </c>
      <c r="AV25" s="356">
        <f t="shared" si="19"/>
        <v>0</v>
      </c>
      <c r="AW25" s="356">
        <f t="shared" si="19"/>
        <v>0</v>
      </c>
      <c r="AX25" s="356">
        <f t="shared" si="19"/>
        <v>0</v>
      </c>
      <c r="AY25" s="356">
        <f t="shared" si="19"/>
        <v>0</v>
      </c>
      <c r="BA25" s="356">
        <f t="shared" si="20"/>
        <v>0</v>
      </c>
      <c r="BB25" s="356">
        <f t="shared" si="20"/>
        <v>0</v>
      </c>
      <c r="BC25" s="356">
        <f t="shared" si="20"/>
        <v>0</v>
      </c>
      <c r="BD25" s="356">
        <f t="shared" si="20"/>
        <v>0</v>
      </c>
      <c r="BE25" s="356">
        <f t="shared" si="20"/>
        <v>0</v>
      </c>
      <c r="BG25" s="356">
        <f t="shared" si="21"/>
        <v>0</v>
      </c>
      <c r="BH25" s="356">
        <f t="shared" si="21"/>
        <v>0</v>
      </c>
      <c r="BI25" s="356">
        <f t="shared" si="21"/>
        <v>0</v>
      </c>
      <c r="BJ25" s="356">
        <f t="shared" si="21"/>
        <v>0</v>
      </c>
      <c r="BK25" s="356">
        <f t="shared" si="21"/>
        <v>0</v>
      </c>
      <c r="BL25" s="1377"/>
      <c r="BN25" s="1423" t="s">
        <v>25014</v>
      </c>
      <c r="BO25" s="221" t="s">
        <v>25016</v>
      </c>
      <c r="BP25" s="221" t="s">
        <v>25017</v>
      </c>
      <c r="BQ25" s="221" t="s">
        <v>25018</v>
      </c>
      <c r="BR25" s="221" t="s">
        <v>25019</v>
      </c>
      <c r="BS25" s="221" t="s">
        <v>25020</v>
      </c>
      <c r="BT25" s="221" t="s">
        <v>25021</v>
      </c>
      <c r="BU25" s="221" t="s">
        <v>25022</v>
      </c>
      <c r="BV25" s="299" t="s">
        <v>25023</v>
      </c>
      <c r="BW25" s="804"/>
      <c r="BX25" s="808" t="s">
        <v>25024</v>
      </c>
      <c r="BY25" s="221" t="s">
        <v>25025</v>
      </c>
      <c r="BZ25" s="221" t="s">
        <v>25026</v>
      </c>
      <c r="CA25" s="221" t="s">
        <v>25027</v>
      </c>
      <c r="CB25" s="222" t="s">
        <v>25028</v>
      </c>
      <c r="CC25" s="221" t="s">
        <v>25029</v>
      </c>
      <c r="CD25" s="221" t="s">
        <v>25030</v>
      </c>
      <c r="CE25" s="221" t="s">
        <v>25031</v>
      </c>
      <c r="CF25" s="221" t="s">
        <v>25032</v>
      </c>
      <c r="CG25" s="221" t="s">
        <v>25033</v>
      </c>
      <c r="CH25" s="222" t="s">
        <v>25034</v>
      </c>
      <c r="CI25" s="221" t="s">
        <v>25035</v>
      </c>
      <c r="CJ25" s="221" t="s">
        <v>25036</v>
      </c>
      <c r="CK25" s="221" t="s">
        <v>25037</v>
      </c>
      <c r="CL25" s="221" t="s">
        <v>25038</v>
      </c>
      <c r="CM25" s="221" t="s">
        <v>25039</v>
      </c>
      <c r="CN25" s="299" t="s">
        <v>25040</v>
      </c>
    </row>
    <row r="26" spans="2:92" ht="33" customHeight="1" thickBot="1">
      <c r="B26" s="1431" t="s">
        <v>25041</v>
      </c>
      <c r="C26" s="227" t="s">
        <v>1430</v>
      </c>
      <c r="D26" s="227">
        <v>0</v>
      </c>
      <c r="E26" s="1953">
        <f t="shared" ref="E26:J26" si="22">IFERROR(SUM(E20:E25),0)</f>
        <v>2</v>
      </c>
      <c r="F26" s="1953">
        <f t="shared" si="22"/>
        <v>34</v>
      </c>
      <c r="G26" s="1953">
        <f t="shared" si="22"/>
        <v>101</v>
      </c>
      <c r="H26" s="1953">
        <f t="shared" si="22"/>
        <v>14</v>
      </c>
      <c r="I26" s="1953">
        <f t="shared" si="22"/>
        <v>47</v>
      </c>
      <c r="J26" s="1953">
        <f t="shared" si="22"/>
        <v>101</v>
      </c>
      <c r="K26" s="1953">
        <f>IFERROR(SUM(K20:K25),0)</f>
        <v>55</v>
      </c>
      <c r="L26" s="954">
        <f>IFERROR(SUM(E26:K26),0)</f>
        <v>354</v>
      </c>
      <c r="M26" s="32"/>
      <c r="N26" s="1952">
        <f t="shared" ref="N26:P26" si="23">IFERROR(SUM(N20:N25),0)</f>
        <v>15</v>
      </c>
      <c r="O26" s="1953">
        <f t="shared" si="23"/>
        <v>40</v>
      </c>
      <c r="P26" s="1953">
        <f t="shared" si="23"/>
        <v>54</v>
      </c>
      <c r="Q26" s="1953">
        <f>IFERROR(SUM(Q20:Q25),0)</f>
        <v>247</v>
      </c>
      <c r="R26" s="1953">
        <f>IFERROR(SUM(N26:Q26),0)</f>
        <v>356</v>
      </c>
      <c r="S26" s="1953">
        <f t="shared" ref="S26:W26" si="24">IFERROR(SUM(S20:S25),0)</f>
        <v>13</v>
      </c>
      <c r="T26" s="1953">
        <f t="shared" si="24"/>
        <v>61</v>
      </c>
      <c r="U26" s="1953">
        <f t="shared" si="24"/>
        <v>118</v>
      </c>
      <c r="V26" s="1953">
        <f t="shared" si="24"/>
        <v>145</v>
      </c>
      <c r="W26" s="1953">
        <f t="shared" si="24"/>
        <v>19</v>
      </c>
      <c r="X26" s="1953">
        <f t="shared" si="15"/>
        <v>356</v>
      </c>
      <c r="Y26" s="1953">
        <f t="shared" ref="Y26:AB26" si="25">IFERROR(SUM(Y20:Y25),0)</f>
        <v>6</v>
      </c>
      <c r="Z26" s="1953">
        <f t="shared" si="25"/>
        <v>84</v>
      </c>
      <c r="AA26" s="1953">
        <f t="shared" si="25"/>
        <v>119</v>
      </c>
      <c r="AB26" s="1953">
        <f t="shared" si="25"/>
        <v>35</v>
      </c>
      <c r="AC26" s="1953">
        <f>IFERROR(SUM(AC20:AC25),0)</f>
        <v>112</v>
      </c>
      <c r="AD26" s="954">
        <f t="shared" si="16"/>
        <v>356</v>
      </c>
      <c r="AF26" s="232" t="s">
        <v>25042</v>
      </c>
      <c r="AH26" s="1894"/>
      <c r="AJ26" s="1377"/>
      <c r="AL26" s="1377"/>
      <c r="BL26" s="1377"/>
      <c r="BN26" s="1431" t="s">
        <v>25041</v>
      </c>
      <c r="BO26" s="228" t="s">
        <v>25043</v>
      </c>
      <c r="BP26" s="228" t="s">
        <v>25044</v>
      </c>
      <c r="BQ26" s="228" t="s">
        <v>25045</v>
      </c>
      <c r="BR26" s="228" t="s">
        <v>25046</v>
      </c>
      <c r="BS26" s="228" t="s">
        <v>25047</v>
      </c>
      <c r="BT26" s="228" t="s">
        <v>25048</v>
      </c>
      <c r="BU26" s="228" t="s">
        <v>25049</v>
      </c>
      <c r="BV26" s="229" t="s">
        <v>25050</v>
      </c>
      <c r="BW26" s="32"/>
      <c r="BX26" s="809" t="s">
        <v>25051</v>
      </c>
      <c r="BY26" s="228" t="s">
        <v>25052</v>
      </c>
      <c r="BZ26" s="228" t="s">
        <v>25053</v>
      </c>
      <c r="CA26" s="228" t="s">
        <v>25054</v>
      </c>
      <c r="CB26" s="228" t="s">
        <v>25055</v>
      </c>
      <c r="CC26" s="228" t="s">
        <v>25056</v>
      </c>
      <c r="CD26" s="228" t="s">
        <v>25057</v>
      </c>
      <c r="CE26" s="228" t="s">
        <v>25058</v>
      </c>
      <c r="CF26" s="228" t="s">
        <v>25059</v>
      </c>
      <c r="CG26" s="228" t="s">
        <v>25060</v>
      </c>
      <c r="CH26" s="228" t="s">
        <v>25061</v>
      </c>
      <c r="CI26" s="228" t="s">
        <v>25062</v>
      </c>
      <c r="CJ26" s="228" t="s">
        <v>25063</v>
      </c>
      <c r="CK26" s="228" t="s">
        <v>25064</v>
      </c>
      <c r="CL26" s="228" t="s">
        <v>25065</v>
      </c>
      <c r="CM26" s="228" t="s">
        <v>25066</v>
      </c>
      <c r="CN26" s="229" t="s">
        <v>25067</v>
      </c>
    </row>
    <row r="27" spans="2:92" ht="15" customHeight="1" thickBot="1">
      <c r="B27" s="810"/>
      <c r="C27" s="804"/>
      <c r="D27" s="804"/>
      <c r="E27" s="762"/>
      <c r="F27" s="762"/>
      <c r="G27" s="762"/>
      <c r="H27" s="762"/>
      <c r="I27" s="762"/>
      <c r="J27" s="762"/>
      <c r="K27" s="762"/>
      <c r="L27" s="762"/>
      <c r="M27" s="762"/>
      <c r="N27" s="762"/>
      <c r="O27" s="762"/>
      <c r="P27" s="762"/>
      <c r="Q27" s="762"/>
      <c r="R27" s="762"/>
      <c r="S27" s="762"/>
      <c r="T27" s="762"/>
      <c r="U27" s="762"/>
      <c r="V27" s="762"/>
      <c r="W27" s="762"/>
      <c r="X27" s="762"/>
      <c r="Y27" s="762"/>
      <c r="Z27" s="762"/>
      <c r="AJ27" s="1377"/>
      <c r="AL27" s="1377"/>
      <c r="BL27" s="1377"/>
      <c r="BN27" s="810"/>
      <c r="BO27" s="762"/>
      <c r="BP27" s="762"/>
      <c r="BQ27" s="762"/>
      <c r="BR27" s="762"/>
      <c r="BS27" s="762"/>
      <c r="BT27" s="762"/>
      <c r="BU27" s="762"/>
      <c r="BV27" s="762"/>
      <c r="BW27" s="762"/>
      <c r="BX27" s="762"/>
      <c r="BY27" s="762"/>
      <c r="BZ27" s="762"/>
      <c r="CA27" s="762"/>
      <c r="CB27" s="762"/>
      <c r="CC27" s="762"/>
      <c r="CD27" s="762"/>
      <c r="CE27" s="762"/>
      <c r="CF27" s="762"/>
      <c r="CG27" s="762"/>
      <c r="CH27" s="762"/>
      <c r="CI27" s="762"/>
      <c r="CJ27" s="762"/>
    </row>
    <row r="28" spans="2:92" ht="21" customHeight="1" thickBot="1">
      <c r="B28" s="223" t="s">
        <v>25068</v>
      </c>
      <c r="C28" s="376"/>
      <c r="D28" s="376"/>
      <c r="E28" s="804"/>
      <c r="F28" s="804"/>
      <c r="G28" s="804"/>
      <c r="H28" s="804"/>
      <c r="I28" s="804"/>
      <c r="J28" s="804"/>
      <c r="K28" s="804"/>
      <c r="L28" s="804"/>
      <c r="M28" s="804"/>
      <c r="N28" s="804"/>
      <c r="O28" s="804"/>
      <c r="P28" s="804"/>
      <c r="Q28" s="804"/>
      <c r="R28" s="804"/>
      <c r="S28" s="804"/>
      <c r="T28" s="804"/>
      <c r="U28" s="804"/>
      <c r="V28" s="804"/>
      <c r="W28" s="804"/>
      <c r="X28" s="804"/>
      <c r="Y28" s="804"/>
      <c r="Z28" s="804"/>
      <c r="AJ28" s="1377"/>
      <c r="AL28" s="1377"/>
      <c r="BL28" s="1377"/>
      <c r="BN28" s="223" t="s">
        <v>25068</v>
      </c>
      <c r="BO28" s="804"/>
      <c r="BP28" s="804"/>
      <c r="BQ28" s="804"/>
      <c r="BR28" s="804"/>
      <c r="BS28" s="804"/>
      <c r="BT28" s="804"/>
      <c r="BU28" s="804"/>
      <c r="BV28" s="804"/>
      <c r="BW28" s="804"/>
      <c r="BX28" s="804"/>
      <c r="BY28" s="804"/>
      <c r="BZ28" s="804"/>
      <c r="CA28" s="804"/>
      <c r="CB28" s="804"/>
      <c r="CC28" s="804"/>
      <c r="CD28" s="804"/>
      <c r="CE28" s="804"/>
      <c r="CF28" s="804"/>
      <c r="CG28" s="804"/>
      <c r="CH28" s="804"/>
      <c r="CI28" s="804"/>
      <c r="CJ28" s="804"/>
    </row>
    <row r="29" spans="2:92" ht="33" customHeight="1">
      <c r="B29" s="237" t="s">
        <v>25069</v>
      </c>
      <c r="C29" s="224" t="s">
        <v>2552</v>
      </c>
      <c r="D29" s="224">
        <v>3</v>
      </c>
      <c r="E29" s="1956">
        <v>15852.157734718028</v>
      </c>
      <c r="F29" s="804"/>
      <c r="G29" s="804"/>
      <c r="H29" s="804"/>
      <c r="I29" s="804"/>
      <c r="J29" s="804"/>
      <c r="K29" s="804"/>
      <c r="L29" s="804"/>
      <c r="M29" s="804"/>
      <c r="N29" s="804"/>
      <c r="O29" s="804"/>
      <c r="P29" s="804"/>
      <c r="Q29" s="804"/>
      <c r="R29" s="804"/>
      <c r="S29" s="804"/>
      <c r="T29" s="804"/>
      <c r="U29" s="804"/>
      <c r="V29" s="804"/>
      <c r="W29" s="804"/>
      <c r="X29" s="804"/>
      <c r="Y29" s="804"/>
      <c r="Z29" s="804"/>
      <c r="AF29" s="230" t="s">
        <v>25070</v>
      </c>
      <c r="AH29" s="1890"/>
      <c r="AJ29" s="1377"/>
      <c r="AK29" s="705">
        <f t="shared" ref="AK29:AK38" si="26">IF( SUM( AM29:AM29 ) = 0, 0, $AM$5 )</f>
        <v>0</v>
      </c>
      <c r="AL29" s="1377"/>
      <c r="AM29" s="356">
        <f t="shared" ref="AM29:AM37" si="27" xml:space="preserve"> IF( ISNUMBER(E29 ), 0, 1 )</f>
        <v>0</v>
      </c>
      <c r="BG29" s="211"/>
      <c r="BH29" s="211"/>
      <c r="BI29" s="211"/>
      <c r="BJ29" s="211"/>
      <c r="BK29" s="211"/>
      <c r="BL29" s="1377"/>
      <c r="BN29" s="237" t="s">
        <v>25069</v>
      </c>
      <c r="BO29" s="774" t="s">
        <v>25071</v>
      </c>
      <c r="BP29" s="804"/>
      <c r="BQ29" s="804"/>
      <c r="BR29" s="804"/>
      <c r="BS29" s="804"/>
      <c r="BT29" s="804"/>
      <c r="BU29" s="804"/>
      <c r="BV29" s="804"/>
      <c r="BW29" s="804"/>
      <c r="BX29" s="804"/>
      <c r="BY29" s="804"/>
      <c r="BZ29" s="804"/>
      <c r="CA29" s="804"/>
      <c r="CB29" s="804"/>
      <c r="CC29" s="804"/>
      <c r="CD29" s="804"/>
      <c r="CE29" s="804"/>
      <c r="CF29" s="804"/>
      <c r="CG29" s="804"/>
      <c r="CH29" s="804"/>
      <c r="CI29" s="804"/>
      <c r="CJ29" s="804"/>
    </row>
    <row r="30" spans="2:92" ht="33" customHeight="1">
      <c r="B30" s="1423" t="s">
        <v>25072</v>
      </c>
      <c r="C30" s="220" t="s">
        <v>2552</v>
      </c>
      <c r="D30" s="220">
        <v>3</v>
      </c>
      <c r="E30" s="1957">
        <v>0</v>
      </c>
      <c r="F30" s="804"/>
      <c r="G30" s="804"/>
      <c r="H30" s="804"/>
      <c r="I30" s="804"/>
      <c r="J30" s="804"/>
      <c r="K30" s="804"/>
      <c r="L30" s="804"/>
      <c r="M30" s="804"/>
      <c r="N30" s="804"/>
      <c r="O30" s="804"/>
      <c r="P30" s="804"/>
      <c r="Q30" s="804"/>
      <c r="R30" s="804"/>
      <c r="S30" s="804"/>
      <c r="T30" s="804"/>
      <c r="U30" s="804"/>
      <c r="V30" s="804"/>
      <c r="W30" s="804"/>
      <c r="X30" s="804"/>
      <c r="Y30" s="804"/>
      <c r="Z30" s="804"/>
      <c r="AF30" s="231" t="s">
        <v>25073</v>
      </c>
      <c r="AH30" s="1891"/>
      <c r="AJ30" s="1377"/>
      <c r="AK30" s="705">
        <f t="shared" si="26"/>
        <v>0</v>
      </c>
      <c r="AL30" s="1377"/>
      <c r="AM30" s="356">
        <f t="shared" si="27"/>
        <v>0</v>
      </c>
      <c r="BG30" s="211"/>
      <c r="BH30" s="211"/>
      <c r="BI30" s="211"/>
      <c r="BJ30" s="211"/>
      <c r="BK30" s="211"/>
      <c r="BL30" s="1377"/>
      <c r="BN30" s="1423" t="s">
        <v>25072</v>
      </c>
      <c r="BO30" s="240" t="s">
        <v>25074</v>
      </c>
      <c r="BP30" s="804"/>
      <c r="BQ30" s="804"/>
      <c r="BR30" s="804"/>
      <c r="BS30" s="804"/>
      <c r="BT30" s="804"/>
      <c r="BU30" s="804"/>
      <c r="BV30" s="804"/>
      <c r="BW30" s="804"/>
      <c r="BX30" s="804"/>
      <c r="BY30" s="804"/>
      <c r="BZ30" s="804"/>
      <c r="CA30" s="804"/>
      <c r="CB30" s="804"/>
      <c r="CC30" s="804"/>
      <c r="CD30" s="804"/>
      <c r="CE30" s="804"/>
      <c r="CF30" s="804"/>
      <c r="CG30" s="804"/>
      <c r="CH30" s="804"/>
      <c r="CI30" s="804"/>
      <c r="CJ30" s="804"/>
    </row>
    <row r="31" spans="2:92" ht="33" customHeight="1">
      <c r="B31" s="1423" t="s">
        <v>25075</v>
      </c>
      <c r="C31" s="220" t="s">
        <v>2552</v>
      </c>
      <c r="D31" s="220">
        <v>3</v>
      </c>
      <c r="E31" s="1957">
        <v>0</v>
      </c>
      <c r="F31" s="804"/>
      <c r="G31" s="804"/>
      <c r="H31" s="804"/>
      <c r="I31" s="804"/>
      <c r="J31" s="804"/>
      <c r="K31" s="804"/>
      <c r="L31" s="804"/>
      <c r="M31" s="804"/>
      <c r="N31" s="804"/>
      <c r="O31" s="804"/>
      <c r="P31" s="804"/>
      <c r="Q31" s="804"/>
      <c r="R31" s="804"/>
      <c r="S31" s="804"/>
      <c r="T31" s="804"/>
      <c r="U31" s="804"/>
      <c r="V31" s="804"/>
      <c r="W31" s="804"/>
      <c r="X31" s="804"/>
      <c r="Y31" s="804"/>
      <c r="Z31" s="804"/>
      <c r="AF31" s="231" t="s">
        <v>25076</v>
      </c>
      <c r="AH31" s="1891"/>
      <c r="AJ31" s="1377"/>
      <c r="AK31" s="705">
        <f t="shared" si="26"/>
        <v>0</v>
      </c>
      <c r="AL31" s="1377"/>
      <c r="AM31" s="356">
        <f t="shared" si="27"/>
        <v>0</v>
      </c>
      <c r="BG31" s="211"/>
      <c r="BH31" s="211"/>
      <c r="BI31" s="211"/>
      <c r="BJ31" s="211"/>
      <c r="BK31" s="211"/>
      <c r="BL31" s="1377"/>
      <c r="BN31" s="1423" t="s">
        <v>25075</v>
      </c>
      <c r="BO31" s="1080" t="s">
        <v>25077</v>
      </c>
      <c r="BP31" s="804"/>
      <c r="BQ31" s="804"/>
      <c r="BR31" s="804"/>
      <c r="BS31" s="804"/>
      <c r="BT31" s="804"/>
      <c r="BU31" s="804"/>
      <c r="BV31" s="804"/>
      <c r="BW31" s="804"/>
      <c r="BX31" s="804"/>
      <c r="BY31" s="804"/>
      <c r="BZ31" s="804"/>
      <c r="CA31" s="804"/>
      <c r="CB31" s="804"/>
      <c r="CC31" s="804"/>
      <c r="CD31" s="804"/>
      <c r="CE31" s="804"/>
      <c r="CF31" s="804"/>
      <c r="CG31" s="804"/>
      <c r="CH31" s="804"/>
      <c r="CI31" s="804"/>
      <c r="CJ31" s="804"/>
    </row>
    <row r="32" spans="2:92" ht="33" customHeight="1">
      <c r="B32" s="1423" t="s">
        <v>25078</v>
      </c>
      <c r="C32" s="220" t="s">
        <v>2552</v>
      </c>
      <c r="D32" s="220">
        <v>3</v>
      </c>
      <c r="E32" s="1957">
        <v>6.194</v>
      </c>
      <c r="F32" s="804"/>
      <c r="G32" s="804"/>
      <c r="H32" s="804"/>
      <c r="I32" s="804"/>
      <c r="J32" s="804"/>
      <c r="K32" s="804"/>
      <c r="L32" s="804"/>
      <c r="M32" s="804"/>
      <c r="N32" s="804"/>
      <c r="O32" s="804"/>
      <c r="P32" s="804"/>
      <c r="Q32" s="804"/>
      <c r="R32" s="804"/>
      <c r="S32" s="804"/>
      <c r="T32" s="804"/>
      <c r="U32" s="804"/>
      <c r="V32" s="804"/>
      <c r="W32" s="804"/>
      <c r="X32" s="804"/>
      <c r="Y32" s="804"/>
      <c r="Z32" s="804"/>
      <c r="AF32" s="231" t="s">
        <v>25079</v>
      </c>
      <c r="AH32" s="1891"/>
      <c r="AJ32" s="1377"/>
      <c r="AK32" s="705">
        <f t="shared" si="26"/>
        <v>0</v>
      </c>
      <c r="AL32" s="1377"/>
      <c r="AM32" s="356">
        <f t="shared" si="27"/>
        <v>0</v>
      </c>
      <c r="BG32" s="211"/>
      <c r="BH32" s="211"/>
      <c r="BI32" s="211"/>
      <c r="BJ32" s="211"/>
      <c r="BK32" s="211"/>
      <c r="BL32" s="1377"/>
      <c r="BN32" s="1423" t="s">
        <v>25078</v>
      </c>
      <c r="BO32" s="1080" t="s">
        <v>25080</v>
      </c>
      <c r="BP32" s="804"/>
      <c r="BQ32" s="804"/>
      <c r="BR32" s="804"/>
      <c r="BS32" s="804"/>
      <c r="BT32" s="804"/>
      <c r="BU32" s="804"/>
      <c r="BV32" s="804"/>
      <c r="BW32" s="804"/>
      <c r="BX32" s="804"/>
      <c r="BY32" s="804"/>
      <c r="BZ32" s="804"/>
      <c r="CA32" s="804"/>
      <c r="CB32" s="804"/>
      <c r="CC32" s="804"/>
      <c r="CD32" s="804"/>
      <c r="CE32" s="804"/>
      <c r="CF32" s="804"/>
      <c r="CG32" s="804"/>
      <c r="CH32" s="804"/>
      <c r="CI32" s="804"/>
      <c r="CJ32" s="804"/>
    </row>
    <row r="33" spans="2:88" ht="33" customHeight="1">
      <c r="B33" s="1423" t="s">
        <v>25081</v>
      </c>
      <c r="C33" s="220" t="s">
        <v>2552</v>
      </c>
      <c r="D33" s="220">
        <v>3</v>
      </c>
      <c r="E33" s="1957">
        <v>0</v>
      </c>
      <c r="F33" s="804"/>
      <c r="G33" s="804"/>
      <c r="H33" s="804"/>
      <c r="I33" s="804"/>
      <c r="J33" s="804"/>
      <c r="K33" s="804"/>
      <c r="L33" s="804"/>
      <c r="M33" s="804"/>
      <c r="N33" s="804"/>
      <c r="O33" s="804"/>
      <c r="P33" s="804"/>
      <c r="Q33" s="804"/>
      <c r="R33" s="804"/>
      <c r="S33" s="804"/>
      <c r="T33" s="804"/>
      <c r="U33" s="804"/>
      <c r="V33" s="804"/>
      <c r="W33" s="804"/>
      <c r="X33" s="804"/>
      <c r="Y33" s="804"/>
      <c r="Z33" s="804"/>
      <c r="AF33" s="231" t="s">
        <v>25082</v>
      </c>
      <c r="AH33" s="1891"/>
      <c r="AJ33" s="1377"/>
      <c r="AK33" s="705">
        <f t="shared" si="26"/>
        <v>0</v>
      </c>
      <c r="AL33" s="1377"/>
      <c r="AM33" s="356">
        <f t="shared" si="27"/>
        <v>0</v>
      </c>
      <c r="BG33" s="211"/>
      <c r="BH33" s="211"/>
      <c r="BI33" s="211"/>
      <c r="BJ33" s="211"/>
      <c r="BK33" s="211"/>
      <c r="BL33" s="1377"/>
      <c r="BN33" s="1423" t="s">
        <v>25081</v>
      </c>
      <c r="BO33" s="1080" t="s">
        <v>25083</v>
      </c>
      <c r="BP33" s="804"/>
      <c r="BQ33" s="804"/>
      <c r="BR33" s="804"/>
      <c r="BS33" s="804"/>
      <c r="BT33" s="804"/>
      <c r="BU33" s="804"/>
      <c r="BV33" s="804"/>
      <c r="BW33" s="804"/>
      <c r="BX33" s="804"/>
      <c r="BY33" s="804"/>
      <c r="BZ33" s="804"/>
      <c r="CA33" s="804"/>
      <c r="CB33" s="804"/>
      <c r="CC33" s="804"/>
      <c r="CD33" s="804"/>
      <c r="CE33" s="804"/>
      <c r="CF33" s="804"/>
      <c r="CG33" s="804"/>
      <c r="CH33" s="804"/>
      <c r="CI33" s="804"/>
      <c r="CJ33" s="804"/>
    </row>
    <row r="34" spans="2:88" ht="33" customHeight="1">
      <c r="B34" s="1423" t="s">
        <v>25084</v>
      </c>
      <c r="C34" s="220" t="s">
        <v>2552</v>
      </c>
      <c r="D34" s="220">
        <v>3</v>
      </c>
      <c r="E34" s="1957">
        <v>2.6139999999999999</v>
      </c>
      <c r="F34" s="804"/>
      <c r="G34" s="804"/>
      <c r="H34" s="804"/>
      <c r="I34" s="804"/>
      <c r="J34" s="804"/>
      <c r="K34" s="804"/>
      <c r="L34" s="804"/>
      <c r="M34" s="804"/>
      <c r="N34" s="804"/>
      <c r="O34" s="804"/>
      <c r="P34" s="804"/>
      <c r="Q34" s="804"/>
      <c r="R34" s="804"/>
      <c r="S34" s="804"/>
      <c r="T34" s="804"/>
      <c r="U34" s="804"/>
      <c r="V34" s="804"/>
      <c r="W34" s="804"/>
      <c r="X34" s="804"/>
      <c r="Y34" s="804"/>
      <c r="Z34" s="804"/>
      <c r="AF34" s="231" t="s">
        <v>25085</v>
      </c>
      <c r="AH34" s="1891"/>
      <c r="AJ34" s="1377"/>
      <c r="AK34" s="705">
        <f t="shared" si="26"/>
        <v>0</v>
      </c>
      <c r="AL34" s="1377"/>
      <c r="AM34" s="356">
        <f t="shared" si="27"/>
        <v>0</v>
      </c>
      <c r="BG34" s="211"/>
      <c r="BH34" s="211"/>
      <c r="BI34" s="211"/>
      <c r="BJ34" s="211"/>
      <c r="BK34" s="211"/>
      <c r="BL34" s="1377"/>
      <c r="BN34" s="1423" t="s">
        <v>25084</v>
      </c>
      <c r="BO34" s="1080" t="s">
        <v>25086</v>
      </c>
      <c r="BP34" s="804"/>
      <c r="BQ34" s="804"/>
      <c r="BR34" s="804"/>
      <c r="BS34" s="804"/>
      <c r="BT34" s="804"/>
      <c r="BU34" s="804"/>
      <c r="BV34" s="804"/>
      <c r="BW34" s="804"/>
      <c r="BX34" s="804"/>
      <c r="BY34" s="804"/>
      <c r="BZ34" s="804"/>
      <c r="CA34" s="804"/>
      <c r="CB34" s="804"/>
      <c r="CC34" s="804"/>
      <c r="CD34" s="804"/>
      <c r="CE34" s="804"/>
      <c r="CF34" s="804"/>
      <c r="CG34" s="804"/>
      <c r="CH34" s="804"/>
      <c r="CI34" s="804"/>
      <c r="CJ34" s="804"/>
    </row>
    <row r="35" spans="2:88" ht="33" customHeight="1">
      <c r="B35" s="1423" t="s">
        <v>25087</v>
      </c>
      <c r="C35" s="220" t="s">
        <v>2552</v>
      </c>
      <c r="D35" s="220">
        <v>3</v>
      </c>
      <c r="E35" s="1957">
        <v>0</v>
      </c>
      <c r="F35" s="804"/>
      <c r="G35" s="804"/>
      <c r="H35" s="804"/>
      <c r="I35" s="804"/>
      <c r="J35" s="804"/>
      <c r="K35" s="804"/>
      <c r="L35" s="804"/>
      <c r="M35" s="804"/>
      <c r="N35" s="804"/>
      <c r="O35" s="804"/>
      <c r="P35" s="804"/>
      <c r="Q35" s="804"/>
      <c r="R35" s="804"/>
      <c r="S35" s="804"/>
      <c r="T35" s="804"/>
      <c r="U35" s="804"/>
      <c r="V35" s="804"/>
      <c r="W35" s="804"/>
      <c r="X35" s="804"/>
      <c r="Y35" s="804"/>
      <c r="Z35" s="804"/>
      <c r="AF35" s="231" t="s">
        <v>25088</v>
      </c>
      <c r="AH35" s="1891"/>
      <c r="AJ35" s="1377"/>
      <c r="AK35" s="705">
        <f t="shared" si="26"/>
        <v>0</v>
      </c>
      <c r="AL35" s="1377"/>
      <c r="AM35" s="356">
        <f t="shared" si="27"/>
        <v>0</v>
      </c>
      <c r="BG35" s="211"/>
      <c r="BH35" s="211"/>
      <c r="BI35" s="211"/>
      <c r="BJ35" s="211"/>
      <c r="BK35" s="211"/>
      <c r="BL35" s="1377"/>
      <c r="BN35" s="1423" t="s">
        <v>25087</v>
      </c>
      <c r="BO35" s="240" t="s">
        <v>25089</v>
      </c>
      <c r="BP35" s="804"/>
      <c r="BQ35" s="804"/>
      <c r="BR35" s="804"/>
      <c r="BS35" s="804"/>
      <c r="BT35" s="804"/>
      <c r="BU35" s="804"/>
      <c r="BV35" s="804"/>
      <c r="BW35" s="804"/>
      <c r="BX35" s="804"/>
      <c r="BY35" s="804"/>
      <c r="BZ35" s="804"/>
      <c r="CA35" s="804"/>
      <c r="CB35" s="804"/>
      <c r="CC35" s="804"/>
      <c r="CD35" s="804"/>
      <c r="CE35" s="804"/>
      <c r="CF35" s="804"/>
      <c r="CG35" s="804"/>
      <c r="CH35" s="804"/>
      <c r="CI35" s="804"/>
      <c r="CJ35" s="804"/>
    </row>
    <row r="36" spans="2:88" ht="33" customHeight="1">
      <c r="B36" s="1423" t="s">
        <v>25090</v>
      </c>
      <c r="C36" s="220" t="s">
        <v>25091</v>
      </c>
      <c r="D36" s="220">
        <v>3</v>
      </c>
      <c r="E36" s="1957">
        <v>0</v>
      </c>
      <c r="F36" s="804"/>
      <c r="G36" s="804"/>
      <c r="H36" s="804"/>
      <c r="I36" s="804"/>
      <c r="J36" s="804"/>
      <c r="K36" s="804"/>
      <c r="L36" s="804"/>
      <c r="M36" s="804"/>
      <c r="N36" s="804"/>
      <c r="O36" s="804"/>
      <c r="P36" s="804"/>
      <c r="Q36" s="804"/>
      <c r="R36" s="804"/>
      <c r="S36" s="804"/>
      <c r="T36" s="804"/>
      <c r="U36" s="804"/>
      <c r="V36" s="804"/>
      <c r="W36" s="804"/>
      <c r="X36" s="804"/>
      <c r="Y36" s="804"/>
      <c r="Z36" s="804"/>
      <c r="AF36" s="231" t="s">
        <v>25092</v>
      </c>
      <c r="AH36" s="1891"/>
      <c r="AJ36" s="1377"/>
      <c r="AK36" s="705">
        <f t="shared" si="26"/>
        <v>0</v>
      </c>
      <c r="AL36" s="1377"/>
      <c r="AM36" s="356">
        <f t="shared" si="27"/>
        <v>0</v>
      </c>
      <c r="BG36" s="211"/>
      <c r="BH36" s="211"/>
      <c r="BI36" s="211"/>
      <c r="BJ36" s="211"/>
      <c r="BK36" s="211"/>
      <c r="BL36" s="1377"/>
      <c r="BN36" s="1423" t="s">
        <v>25090</v>
      </c>
      <c r="BO36" s="240" t="s">
        <v>25093</v>
      </c>
      <c r="BP36" s="804"/>
      <c r="BQ36" s="804"/>
      <c r="BR36" s="804"/>
      <c r="BS36" s="804"/>
      <c r="BT36" s="804"/>
      <c r="BU36" s="804"/>
      <c r="BV36" s="804"/>
      <c r="BW36" s="804"/>
      <c r="BX36" s="804"/>
      <c r="BY36" s="804"/>
      <c r="BZ36" s="804"/>
      <c r="CA36" s="804"/>
      <c r="CB36" s="804"/>
      <c r="CC36" s="804"/>
      <c r="CD36" s="804"/>
      <c r="CE36" s="804"/>
      <c r="CF36" s="804"/>
      <c r="CG36" s="804"/>
      <c r="CH36" s="804"/>
      <c r="CI36" s="804"/>
      <c r="CJ36" s="804"/>
    </row>
    <row r="37" spans="2:88" ht="33" customHeight="1">
      <c r="B37" s="1423" t="s">
        <v>25094</v>
      </c>
      <c r="C37" s="220" t="s">
        <v>25095</v>
      </c>
      <c r="D37" s="220">
        <v>3</v>
      </c>
      <c r="E37" s="1957">
        <v>0</v>
      </c>
      <c r="F37" s="804"/>
      <c r="G37" s="804"/>
      <c r="H37" s="804"/>
      <c r="I37" s="804"/>
      <c r="J37" s="804"/>
      <c r="K37" s="804"/>
      <c r="L37" s="804"/>
      <c r="M37" s="804"/>
      <c r="N37" s="804"/>
      <c r="O37" s="804"/>
      <c r="P37" s="804"/>
      <c r="Q37" s="804"/>
      <c r="R37" s="804"/>
      <c r="S37" s="804"/>
      <c r="T37" s="804"/>
      <c r="U37" s="804"/>
      <c r="V37" s="804"/>
      <c r="W37" s="804"/>
      <c r="X37" s="804"/>
      <c r="Y37" s="804"/>
      <c r="Z37" s="804"/>
      <c r="AF37" s="231" t="s">
        <v>25096</v>
      </c>
      <c r="AH37" s="1891"/>
      <c r="AJ37" s="1377"/>
      <c r="AK37" s="705">
        <f t="shared" si="26"/>
        <v>0</v>
      </c>
      <c r="AL37" s="1377"/>
      <c r="AM37" s="356">
        <f t="shared" si="27"/>
        <v>0</v>
      </c>
      <c r="BG37" s="211"/>
      <c r="BH37" s="211"/>
      <c r="BI37" s="211"/>
      <c r="BJ37" s="211"/>
      <c r="BK37" s="211"/>
      <c r="BL37" s="1377"/>
      <c r="BN37" s="1423" t="s">
        <v>25094</v>
      </c>
      <c r="BO37" s="240" t="s">
        <v>25097</v>
      </c>
      <c r="BP37" s="804"/>
      <c r="BQ37" s="804"/>
      <c r="BR37" s="804"/>
      <c r="BS37" s="804"/>
      <c r="BT37" s="804"/>
      <c r="BU37" s="804"/>
      <c r="BV37" s="804"/>
      <c r="BW37" s="804"/>
      <c r="BX37" s="804"/>
      <c r="BY37" s="804"/>
      <c r="BZ37" s="804"/>
      <c r="CA37" s="804"/>
      <c r="CB37" s="804"/>
      <c r="CC37" s="804"/>
      <c r="CD37" s="804"/>
      <c r="CE37" s="804"/>
      <c r="CF37" s="804"/>
      <c r="CG37" s="804"/>
      <c r="CH37" s="804"/>
      <c r="CI37" s="804"/>
      <c r="CJ37" s="804"/>
    </row>
    <row r="38" spans="2:88" ht="33" customHeight="1" thickBot="1">
      <c r="B38" s="1431" t="s">
        <v>25098</v>
      </c>
      <c r="C38" s="227" t="s">
        <v>25095</v>
      </c>
      <c r="D38" s="227">
        <v>3</v>
      </c>
      <c r="E38" s="1958">
        <v>0</v>
      </c>
      <c r="F38" s="804"/>
      <c r="G38" s="804"/>
      <c r="H38" s="804"/>
      <c r="I38" s="804"/>
      <c r="J38" s="804"/>
      <c r="K38" s="804"/>
      <c r="L38" s="804"/>
      <c r="M38" s="804"/>
      <c r="N38" s="804"/>
      <c r="O38" s="804"/>
      <c r="P38" s="804"/>
      <c r="Q38" s="804"/>
      <c r="R38" s="804"/>
      <c r="S38" s="804"/>
      <c r="T38" s="804"/>
      <c r="U38" s="804"/>
      <c r="V38" s="804"/>
      <c r="W38" s="804"/>
      <c r="X38" s="804"/>
      <c r="Y38" s="804"/>
      <c r="Z38" s="804"/>
      <c r="AF38" s="232" t="s">
        <v>25099</v>
      </c>
      <c r="AH38" s="1894"/>
      <c r="AJ38" s="1377"/>
      <c r="AK38" s="705">
        <f t="shared" si="26"/>
        <v>0</v>
      </c>
      <c r="AL38" s="1377"/>
      <c r="AM38" s="356">
        <f xml:space="preserve"> IF( ISNUMBER(E38 ), 0, 1 )</f>
        <v>0</v>
      </c>
      <c r="BG38" s="211"/>
      <c r="BH38" s="211"/>
      <c r="BI38" s="211"/>
      <c r="BJ38" s="211"/>
      <c r="BK38" s="211"/>
      <c r="BL38" s="1377"/>
      <c r="BN38" s="1431" t="s">
        <v>25098</v>
      </c>
      <c r="BO38" s="338" t="s">
        <v>25100</v>
      </c>
      <c r="BP38" s="804"/>
      <c r="BQ38" s="804"/>
      <c r="BR38" s="804"/>
      <c r="BS38" s="804"/>
      <c r="BT38" s="804"/>
      <c r="BU38" s="804"/>
      <c r="BV38" s="804"/>
      <c r="BW38" s="804"/>
      <c r="BX38" s="804"/>
      <c r="BY38" s="804"/>
      <c r="BZ38" s="804"/>
      <c r="CA38" s="804"/>
      <c r="CB38" s="804"/>
      <c r="CC38" s="804"/>
      <c r="CD38" s="804"/>
      <c r="CE38" s="804"/>
      <c r="CF38" s="804"/>
      <c r="CG38" s="804"/>
      <c r="CH38" s="804"/>
      <c r="CI38" s="804"/>
      <c r="CJ38" s="804"/>
    </row>
    <row r="39" spans="2:88" ht="9" customHeight="1">
      <c r="B39" s="811"/>
      <c r="C39" s="744"/>
      <c r="D39" s="744"/>
      <c r="E39" s="744"/>
      <c r="F39" s="744"/>
      <c r="G39" s="744"/>
      <c r="H39" s="744"/>
      <c r="I39" s="744"/>
      <c r="J39" s="744"/>
      <c r="K39" s="744"/>
      <c r="L39" s="744"/>
      <c r="M39" s="744"/>
      <c r="N39" s="744"/>
      <c r="O39" s="744"/>
      <c r="P39" s="744"/>
      <c r="Q39" s="744"/>
      <c r="R39" s="744"/>
      <c r="S39" s="744"/>
      <c r="T39" s="744"/>
      <c r="U39" s="744"/>
      <c r="V39" s="744"/>
      <c r="W39" s="744"/>
      <c r="X39" s="744"/>
      <c r="Y39" s="744"/>
      <c r="Z39" s="744"/>
    </row>
    <row r="40" spans="2:88">
      <c r="B40" s="71"/>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row>
  </sheetData>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8:AK15 AK17">
    <cfRule type="cellIs" dxfId="30" priority="3" operator="equal">
      <formula>0</formula>
    </cfRule>
  </conditionalFormatting>
  <conditionalFormatting sqref="AK29:AK38">
    <cfRule type="cellIs" dxfId="29" priority="1" operator="equal">
      <formula>0</formula>
    </cfRule>
  </conditionalFormatting>
  <conditionalFormatting sqref="AK20:AK25">
    <cfRule type="cellIs" dxfId="28" priority="2"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pageSetUpPr fitToPage="1"/>
  </sheetPr>
  <dimension ref="B1:AD35"/>
  <sheetViews>
    <sheetView showGridLines="0" topLeftCell="B1" zoomScale="80" zoomScaleNormal="60" zoomScaleSheetLayoutView="100" workbookViewId="0">
      <pane ySplit="6" topLeftCell="A7" activePane="bottomLeft" state="frozen"/>
      <selection pane="bottomLeft" activeCell="I10" sqref="I10"/>
      <selection activeCell="D17" sqref="D17:D31"/>
    </sheetView>
  </sheetViews>
  <sheetFormatPr defaultColWidth="9.125" defaultRowHeight="15.6"/>
  <cols>
    <col min="1" max="1" width="1.625" style="1311" customWidth="1"/>
    <col min="2" max="2" width="14" style="1311" customWidth="1"/>
    <col min="3" max="3" width="22.125" style="1311" customWidth="1"/>
    <col min="4" max="4" width="7" style="1311" customWidth="1"/>
    <col min="5" max="5" width="5.5" style="1311" customWidth="1"/>
    <col min="6" max="10" width="12.5" style="1311" customWidth="1"/>
    <col min="11" max="11" width="1.625" style="1311" customWidth="1"/>
    <col min="12" max="12" width="9.125" style="18" customWidth="1"/>
    <col min="13" max="13" width="1.625" style="18" customWidth="1"/>
    <col min="14" max="14" width="33.625" style="18" customWidth="1"/>
    <col min="15" max="15" width="1.625" style="18" customWidth="1"/>
    <col min="16" max="16" width="1.625" style="1346" customWidth="1"/>
    <col min="17" max="17" width="25" style="1311" customWidth="1"/>
    <col min="18" max="18" width="1.625" style="1346" customWidth="1"/>
    <col min="19" max="21" width="8.125" style="1346" hidden="1" customWidth="1"/>
    <col min="22" max="22" width="1.625" style="1346" hidden="1" customWidth="1"/>
    <col min="23" max="23" width="1.625" style="1311" customWidth="1"/>
    <col min="24" max="24" width="14" style="1311" customWidth="1"/>
    <col min="25" max="25" width="22.125" style="1311" customWidth="1"/>
    <col min="26" max="30" width="12.5" style="1311" customWidth="1"/>
    <col min="31" max="31" width="1.625" style="1311" customWidth="1"/>
    <col min="32" max="16384" width="9.125" style="1311"/>
  </cols>
  <sheetData>
    <row r="1" spans="2:30" s="114" customFormat="1" ht="30" customHeight="1">
      <c r="B1" s="2044" t="s">
        <v>652</v>
      </c>
      <c r="C1" s="2044"/>
      <c r="D1" s="2044"/>
      <c r="E1" s="2044"/>
      <c r="F1" s="2044"/>
      <c r="G1" s="2044"/>
      <c r="H1" s="2044"/>
      <c r="I1" s="2044"/>
      <c r="J1" s="2044"/>
      <c r="L1" s="6"/>
      <c r="M1" s="6"/>
      <c r="N1" s="6"/>
      <c r="O1" s="18"/>
      <c r="P1" s="1345"/>
      <c r="R1" s="1345"/>
      <c r="S1" s="1346"/>
      <c r="T1" s="1346"/>
      <c r="U1" s="1346"/>
      <c r="V1" s="1345"/>
      <c r="W1" s="18"/>
      <c r="X1" s="2044" t="s">
        <v>652</v>
      </c>
      <c r="Y1" s="2044"/>
      <c r="Z1" s="2044"/>
      <c r="AA1" s="2044"/>
      <c r="AB1" s="2044"/>
      <c r="AC1" s="2044"/>
      <c r="AD1" s="2044"/>
    </row>
    <row r="2" spans="2:30" s="114" customFormat="1" ht="30" customHeight="1">
      <c r="B2" s="2044" t="s">
        <v>12</v>
      </c>
      <c r="C2" s="2044"/>
      <c r="D2" s="2044"/>
      <c r="E2" s="2044"/>
      <c r="F2" s="2044"/>
      <c r="G2" s="2044"/>
      <c r="H2" s="2044"/>
      <c r="I2" s="2044"/>
      <c r="J2" s="2044"/>
      <c r="L2" s="6"/>
      <c r="M2" s="6"/>
      <c r="N2" s="6"/>
      <c r="O2" s="18"/>
      <c r="P2" s="1345"/>
      <c r="R2" s="1345"/>
      <c r="S2" s="1346"/>
      <c r="T2" s="1346"/>
      <c r="U2" s="1346"/>
      <c r="V2" s="1345"/>
      <c r="X2" s="2044"/>
      <c r="Y2" s="2044"/>
      <c r="Z2" s="2044"/>
      <c r="AA2" s="2044"/>
      <c r="AB2" s="2044"/>
      <c r="AC2" s="2044"/>
      <c r="AD2" s="2044"/>
    </row>
    <row r="3" spans="2:30" s="64" customFormat="1" ht="45" customHeight="1">
      <c r="B3" s="2045" t="s">
        <v>653</v>
      </c>
      <c r="C3" s="2046"/>
      <c r="D3" s="2046"/>
      <c r="E3" s="2046"/>
      <c r="F3" s="2046"/>
      <c r="G3" s="2046"/>
      <c r="H3" s="2046"/>
      <c r="I3" s="2046"/>
      <c r="J3" s="2046"/>
      <c r="K3" s="2046"/>
      <c r="L3" s="2046"/>
      <c r="M3" s="2046"/>
      <c r="N3" s="2046"/>
      <c r="O3" s="18"/>
      <c r="P3" s="1345"/>
      <c r="Q3" s="265" t="s">
        <v>798</v>
      </c>
      <c r="R3" s="1345"/>
      <c r="S3" s="1346"/>
      <c r="T3" s="1346"/>
      <c r="U3" s="1346"/>
      <c r="V3" s="1345"/>
      <c r="X3" s="2047" t="s">
        <v>653</v>
      </c>
      <c r="Y3" s="2048"/>
      <c r="Z3" s="2048"/>
      <c r="AA3" s="2048"/>
      <c r="AB3" s="2048"/>
      <c r="AC3" s="2048"/>
      <c r="AD3" s="2049"/>
    </row>
    <row r="4" spans="2:30" ht="16.149999999999999" thickBot="1">
      <c r="B4" s="117"/>
      <c r="C4" s="117"/>
      <c r="D4" s="117"/>
      <c r="E4" s="117"/>
      <c r="F4" s="2030"/>
      <c r="G4" s="2030"/>
      <c r="H4" s="2030"/>
      <c r="I4" s="2030"/>
      <c r="J4" s="2030"/>
      <c r="L4" s="6"/>
      <c r="P4" s="1345"/>
      <c r="Q4" s="1347"/>
      <c r="R4" s="1345"/>
      <c r="S4" s="2031" t="s">
        <v>799</v>
      </c>
      <c r="T4" s="2031"/>
      <c r="U4" s="2031"/>
      <c r="V4" s="1345"/>
      <c r="X4" s="117"/>
      <c r="Y4" s="117"/>
      <c r="Z4" s="2030"/>
      <c r="AA4" s="2030"/>
      <c r="AB4" s="2030"/>
      <c r="AC4" s="2030"/>
      <c r="AD4" s="2030"/>
    </row>
    <row r="5" spans="2:30" ht="20.25" customHeight="1">
      <c r="B5" s="2032" t="s">
        <v>800</v>
      </c>
      <c r="C5" s="2033"/>
      <c r="D5" s="2036" t="s">
        <v>801</v>
      </c>
      <c r="E5" s="2036" t="s">
        <v>802</v>
      </c>
      <c r="F5" s="2038" t="s">
        <v>803</v>
      </c>
      <c r="G5" s="2038" t="s">
        <v>804</v>
      </c>
      <c r="H5" s="2038"/>
      <c r="I5" s="2038"/>
      <c r="J5" s="2040" t="s">
        <v>805</v>
      </c>
      <c r="L5" s="2042" t="s">
        <v>806</v>
      </c>
      <c r="M5" s="165"/>
      <c r="N5" s="2042" t="s">
        <v>807</v>
      </c>
      <c r="O5" s="165"/>
      <c r="P5" s="1345"/>
      <c r="Q5" s="1347"/>
      <c r="R5" s="1345"/>
      <c r="S5" s="198" t="s">
        <v>808</v>
      </c>
      <c r="T5" s="211"/>
      <c r="U5" s="211"/>
      <c r="V5" s="1345"/>
      <c r="X5" s="2032" t="s">
        <v>800</v>
      </c>
      <c r="Y5" s="2033"/>
      <c r="Z5" s="2038" t="s">
        <v>803</v>
      </c>
      <c r="AA5" s="2038" t="s">
        <v>804</v>
      </c>
      <c r="AB5" s="2038"/>
      <c r="AC5" s="2038"/>
      <c r="AD5" s="2040" t="s">
        <v>805</v>
      </c>
    </row>
    <row r="6" spans="2:30" ht="56.25" customHeight="1" thickBot="1">
      <c r="B6" s="2034"/>
      <c r="C6" s="2035"/>
      <c r="D6" s="2037"/>
      <c r="E6" s="2037"/>
      <c r="F6" s="2039"/>
      <c r="G6" s="1406" t="s">
        <v>809</v>
      </c>
      <c r="H6" s="1406" t="s">
        <v>810</v>
      </c>
      <c r="I6" s="1406" t="s">
        <v>811</v>
      </c>
      <c r="J6" s="2041"/>
      <c r="L6" s="2043"/>
      <c r="M6" s="165"/>
      <c r="N6" s="2043"/>
      <c r="O6" s="165"/>
      <c r="P6" s="1345"/>
      <c r="Q6" s="1347"/>
      <c r="R6" s="1345"/>
      <c r="S6" s="1311"/>
      <c r="T6" s="1311"/>
      <c r="U6" s="1311"/>
      <c r="V6" s="1345"/>
      <c r="X6" s="2034"/>
      <c r="Y6" s="2035"/>
      <c r="Z6" s="2039"/>
      <c r="AA6" s="1406" t="s">
        <v>809</v>
      </c>
      <c r="AB6" s="1406" t="s">
        <v>810</v>
      </c>
      <c r="AC6" s="1406" t="s">
        <v>811</v>
      </c>
      <c r="AD6" s="2041"/>
    </row>
    <row r="7" spans="2:30" s="1347" customFormat="1" ht="15" customHeight="1" thickBot="1">
      <c r="B7" s="140"/>
      <c r="C7" s="140"/>
      <c r="D7" s="140"/>
      <c r="E7" s="140"/>
      <c r="F7" s="351"/>
      <c r="G7" s="351"/>
      <c r="H7" s="351"/>
      <c r="I7" s="351"/>
      <c r="J7" s="351"/>
      <c r="L7" s="140"/>
      <c r="M7" s="165"/>
      <c r="N7" s="165"/>
      <c r="O7" s="165"/>
      <c r="P7" s="1345"/>
      <c r="R7" s="1345"/>
      <c r="V7" s="1345"/>
      <c r="W7" s="1311"/>
      <c r="X7" s="140"/>
      <c r="Y7" s="140"/>
      <c r="Z7" s="351"/>
      <c r="AA7" s="351"/>
      <c r="AB7" s="351"/>
      <c r="AC7" s="351"/>
      <c r="AD7" s="351"/>
    </row>
    <row r="8" spans="2:30" ht="33" customHeight="1" thickBot="1">
      <c r="B8" s="2028" t="s">
        <v>812</v>
      </c>
      <c r="C8" s="2029"/>
      <c r="D8" s="352" t="s">
        <v>813</v>
      </c>
      <c r="E8" s="352">
        <v>3</v>
      </c>
      <c r="F8" s="1460">
        <v>2106.6999999999998</v>
      </c>
      <c r="G8" s="1460">
        <v>48.314999999999998</v>
      </c>
      <c r="H8" s="1460">
        <v>95.897000000000006</v>
      </c>
      <c r="I8" s="1461">
        <f>IFERROR(G8 - H8,0)</f>
        <v>-47.582000000000008</v>
      </c>
      <c r="J8" s="1462">
        <f>IFERROR(F8 + I8,0)</f>
        <v>2059.1179999999999</v>
      </c>
      <c r="L8" s="354" t="s">
        <v>814</v>
      </c>
      <c r="M8" s="3"/>
      <c r="N8" s="685"/>
      <c r="O8" s="166"/>
      <c r="P8" s="1345"/>
      <c r="Q8" s="355">
        <f>IF( SUM( S8:U8 ) = 0, 0, $S$5 )</f>
        <v>0</v>
      </c>
      <c r="R8" s="1345"/>
      <c r="S8" s="356">
        <f xml:space="preserve"> IF( ISNUMBER( F8 ), 0, 1 )</f>
        <v>0</v>
      </c>
      <c r="T8" s="356">
        <f xml:space="preserve"> IF( ISNUMBER( G8 ), 0, 1 )</f>
        <v>0</v>
      </c>
      <c r="U8" s="356">
        <f xml:space="preserve"> IF( ISNUMBER( H8 ), 0, 1 )</f>
        <v>0</v>
      </c>
      <c r="V8" s="1345"/>
      <c r="X8" s="2028" t="s">
        <v>812</v>
      </c>
      <c r="Y8" s="2029"/>
      <c r="Z8" s="353" t="s">
        <v>815</v>
      </c>
      <c r="AA8" s="353" t="s">
        <v>816</v>
      </c>
      <c r="AB8" s="353" t="s">
        <v>817</v>
      </c>
      <c r="AC8" s="357" t="s">
        <v>818</v>
      </c>
      <c r="AD8" s="358" t="s">
        <v>819</v>
      </c>
    </row>
    <row r="9" spans="2:30" ht="33" customHeight="1" thickBot="1">
      <c r="B9" s="2024" t="s">
        <v>820</v>
      </c>
      <c r="C9" s="2025"/>
      <c r="D9" s="2" t="s">
        <v>813</v>
      </c>
      <c r="E9" s="2">
        <v>3</v>
      </c>
      <c r="F9" s="1460">
        <v>-1739.7090000000001</v>
      </c>
      <c r="G9" s="1460">
        <v>-33</v>
      </c>
      <c r="H9" s="1460">
        <v>-42.895000000000003</v>
      </c>
      <c r="I9" s="1463">
        <f t="shared" ref="I9:I22" si="0">IFERROR(G9 - H9,0)</f>
        <v>9.8950000000000031</v>
      </c>
      <c r="J9" s="1464">
        <f t="shared" ref="J9:J21" si="1">IFERROR(F9 + I9,0)</f>
        <v>-1729.8140000000001</v>
      </c>
      <c r="L9" s="359" t="s">
        <v>821</v>
      </c>
      <c r="M9" s="3"/>
      <c r="N9" s="685"/>
      <c r="O9" s="166"/>
      <c r="P9" s="1345"/>
      <c r="Q9" s="355">
        <f>IF( SUM( S9:U9 ) = 0, 0, $S$5 )</f>
        <v>0</v>
      </c>
      <c r="R9" s="1345"/>
      <c r="S9" s="356">
        <f t="shared" ref="S9:U10" si="2" xml:space="preserve"> IF( ISNUMBER( F9 ), 0, 1 )</f>
        <v>0</v>
      </c>
      <c r="T9" s="356">
        <f t="shared" si="2"/>
        <v>0</v>
      </c>
      <c r="U9" s="356">
        <f t="shared" si="2"/>
        <v>0</v>
      </c>
      <c r="V9" s="1345"/>
      <c r="X9" s="2024" t="s">
        <v>820</v>
      </c>
      <c r="Y9" s="2025"/>
      <c r="Z9" s="159" t="s">
        <v>822</v>
      </c>
      <c r="AA9" s="159" t="s">
        <v>823</v>
      </c>
      <c r="AB9" s="159" t="s">
        <v>824</v>
      </c>
      <c r="AC9" s="161" t="s">
        <v>825</v>
      </c>
      <c r="AD9" s="360" t="s">
        <v>826</v>
      </c>
    </row>
    <row r="10" spans="2:30" ht="33" customHeight="1">
      <c r="B10" s="2024" t="s">
        <v>827</v>
      </c>
      <c r="C10" s="2025"/>
      <c r="D10" s="2" t="s">
        <v>813</v>
      </c>
      <c r="E10" s="2">
        <v>3</v>
      </c>
      <c r="F10" s="1460">
        <v>121.809</v>
      </c>
      <c r="G10" s="1460">
        <v>-94.912000000000006</v>
      </c>
      <c r="H10" s="1460">
        <v>0.09</v>
      </c>
      <c r="I10" s="1463">
        <f>IFERROR(G10 - H10,0)</f>
        <v>-95.00200000000001</v>
      </c>
      <c r="J10" s="1464">
        <f t="shared" si="1"/>
        <v>26.806999999999988</v>
      </c>
      <c r="L10" s="359" t="s">
        <v>828</v>
      </c>
      <c r="M10" s="3"/>
      <c r="N10" s="685"/>
      <c r="O10" s="166"/>
      <c r="P10" s="1345"/>
      <c r="Q10" s="355">
        <f>IF( SUM( S10:U10 ) = 0, 0, $S$5 )</f>
        <v>0</v>
      </c>
      <c r="R10" s="1345"/>
      <c r="S10" s="356">
        <f t="shared" si="2"/>
        <v>0</v>
      </c>
      <c r="T10" s="356">
        <f t="shared" si="2"/>
        <v>0</v>
      </c>
      <c r="U10" s="356">
        <f t="shared" si="2"/>
        <v>0</v>
      </c>
      <c r="V10" s="1345"/>
      <c r="X10" s="2024" t="s">
        <v>827</v>
      </c>
      <c r="Y10" s="2025"/>
      <c r="Z10" s="159" t="s">
        <v>829</v>
      </c>
      <c r="AA10" s="159" t="s">
        <v>830</v>
      </c>
      <c r="AB10" s="159" t="s">
        <v>831</v>
      </c>
      <c r="AC10" s="161" t="s">
        <v>832</v>
      </c>
      <c r="AD10" s="360" t="s">
        <v>833</v>
      </c>
    </row>
    <row r="11" spans="2:30" ht="33" customHeight="1" thickBot="1">
      <c r="B11" s="2024" t="s">
        <v>834</v>
      </c>
      <c r="C11" s="2025"/>
      <c r="D11" s="2" t="s">
        <v>813</v>
      </c>
      <c r="E11" s="2">
        <v>3</v>
      </c>
      <c r="F11" s="1463">
        <f>IFERROR(SUM(F8:F10),0)</f>
        <v>488.79999999999973</v>
      </c>
      <c r="G11" s="1463">
        <f>IFERROR(SUM(G8:G10),0)</f>
        <v>-79.597000000000008</v>
      </c>
      <c r="H11" s="1463">
        <f>IFERROR(SUM(H8:H10),0)</f>
        <v>53.092000000000006</v>
      </c>
      <c r="I11" s="1463">
        <f t="shared" si="0"/>
        <v>-132.68900000000002</v>
      </c>
      <c r="J11" s="1464">
        <f t="shared" si="1"/>
        <v>356.11099999999971</v>
      </c>
      <c r="L11" s="359" t="s">
        <v>835</v>
      </c>
      <c r="M11" s="3"/>
      <c r="N11" s="686"/>
      <c r="O11" s="166"/>
      <c r="P11" s="1345"/>
      <c r="R11" s="1345"/>
      <c r="S11" s="211"/>
      <c r="T11" s="211"/>
      <c r="U11" s="211"/>
      <c r="V11" s="1345"/>
      <c r="X11" s="2024" t="s">
        <v>834</v>
      </c>
      <c r="Y11" s="2025"/>
      <c r="Z11" s="161" t="s">
        <v>836</v>
      </c>
      <c r="AA11" s="161" t="s">
        <v>837</v>
      </c>
      <c r="AB11" s="161" t="s">
        <v>838</v>
      </c>
      <c r="AC11" s="161" t="s">
        <v>839</v>
      </c>
      <c r="AD11" s="360" t="s">
        <v>840</v>
      </c>
    </row>
    <row r="12" spans="2:30" ht="33" customHeight="1" thickBot="1">
      <c r="B12" s="2026" t="s">
        <v>841</v>
      </c>
      <c r="C12" s="2027"/>
      <c r="D12" s="116" t="s">
        <v>813</v>
      </c>
      <c r="E12" s="116">
        <v>3</v>
      </c>
      <c r="F12" s="1460">
        <v>0</v>
      </c>
      <c r="G12" s="1460">
        <v>86.019000000000005</v>
      </c>
      <c r="H12" s="1460">
        <v>0.88500000000000001</v>
      </c>
      <c r="I12" s="1463">
        <f t="shared" si="0"/>
        <v>85.134</v>
      </c>
      <c r="J12" s="1464">
        <f t="shared" si="1"/>
        <v>85.134</v>
      </c>
      <c r="L12" s="359" t="s">
        <v>842</v>
      </c>
      <c r="M12" s="3"/>
      <c r="N12" s="685"/>
      <c r="O12" s="166"/>
      <c r="P12" s="1345"/>
      <c r="Q12" s="355">
        <f>IF( SUM( S12:U12 ) = 0, 0, $S$5 )</f>
        <v>0</v>
      </c>
      <c r="R12" s="1345"/>
      <c r="S12" s="356">
        <f t="shared" ref="S12:U15" si="3" xml:space="preserve"> IF( ISNUMBER( F12 ), 0, 1 )</f>
        <v>0</v>
      </c>
      <c r="T12" s="356">
        <f t="shared" si="3"/>
        <v>0</v>
      </c>
      <c r="U12" s="356">
        <f t="shared" si="3"/>
        <v>0</v>
      </c>
      <c r="V12" s="1345"/>
      <c r="X12" s="2026" t="s">
        <v>841</v>
      </c>
      <c r="Y12" s="2027"/>
      <c r="Z12" s="159" t="s">
        <v>843</v>
      </c>
      <c r="AA12" s="159" t="s">
        <v>844</v>
      </c>
      <c r="AB12" s="159" t="s">
        <v>845</v>
      </c>
      <c r="AC12" s="161" t="s">
        <v>846</v>
      </c>
      <c r="AD12" s="360" t="s">
        <v>847</v>
      </c>
    </row>
    <row r="13" spans="2:30" ht="33" customHeight="1" thickBot="1">
      <c r="B13" s="2018" t="s">
        <v>848</v>
      </c>
      <c r="C13" s="2019"/>
      <c r="D13" s="167" t="s">
        <v>813</v>
      </c>
      <c r="E13" s="167">
        <v>3</v>
      </c>
      <c r="F13" s="1460">
        <v>187.733</v>
      </c>
      <c r="G13" s="1460">
        <v>0</v>
      </c>
      <c r="H13" s="1460">
        <v>0</v>
      </c>
      <c r="I13" s="1463">
        <f t="shared" si="0"/>
        <v>0</v>
      </c>
      <c r="J13" s="1464">
        <f t="shared" si="1"/>
        <v>187.733</v>
      </c>
      <c r="L13" s="359" t="s">
        <v>849</v>
      </c>
      <c r="M13" s="3"/>
      <c r="N13" s="685"/>
      <c r="O13" s="166"/>
      <c r="P13" s="1345"/>
      <c r="Q13" s="355">
        <f>IF( SUM( S13:U13 ) = 0, 0, $S$5 )</f>
        <v>0</v>
      </c>
      <c r="R13" s="1345"/>
      <c r="S13" s="356">
        <f t="shared" si="3"/>
        <v>0</v>
      </c>
      <c r="T13" s="356">
        <f t="shared" si="3"/>
        <v>0</v>
      </c>
      <c r="U13" s="356">
        <f t="shared" si="3"/>
        <v>0</v>
      </c>
      <c r="V13" s="1345"/>
      <c r="X13" s="2018" t="s">
        <v>848</v>
      </c>
      <c r="Y13" s="2019"/>
      <c r="Z13" s="159" t="s">
        <v>850</v>
      </c>
      <c r="AA13" s="159" t="s">
        <v>851</v>
      </c>
      <c r="AB13" s="159" t="s">
        <v>852</v>
      </c>
      <c r="AC13" s="161" t="s">
        <v>853</v>
      </c>
      <c r="AD13" s="360" t="s">
        <v>854</v>
      </c>
    </row>
    <row r="14" spans="2:30" ht="33" customHeight="1" thickBot="1">
      <c r="B14" s="2022" t="s">
        <v>855</v>
      </c>
      <c r="C14" s="2023"/>
      <c r="D14" s="168" t="s">
        <v>813</v>
      </c>
      <c r="E14" s="168">
        <v>3</v>
      </c>
      <c r="F14" s="1460">
        <v>-395.77499999999998</v>
      </c>
      <c r="G14" s="1460">
        <v>-67.837999999999994</v>
      </c>
      <c r="H14" s="1460">
        <v>9.4E-2</v>
      </c>
      <c r="I14" s="1463">
        <f t="shared" si="0"/>
        <v>-67.931999999999988</v>
      </c>
      <c r="J14" s="1464">
        <f t="shared" si="1"/>
        <v>-463.70699999999999</v>
      </c>
      <c r="L14" s="359" t="s">
        <v>856</v>
      </c>
      <c r="M14" s="3"/>
      <c r="N14" s="685"/>
      <c r="O14" s="3"/>
      <c r="P14" s="1345"/>
      <c r="Q14" s="355">
        <f>IF( SUM( S14:U14 ) = 0, 0, $S$5 )</f>
        <v>0</v>
      </c>
      <c r="R14" s="1345"/>
      <c r="S14" s="356">
        <f t="shared" si="3"/>
        <v>0</v>
      </c>
      <c r="T14" s="356">
        <f t="shared" si="3"/>
        <v>0</v>
      </c>
      <c r="U14" s="356">
        <f t="shared" si="3"/>
        <v>0</v>
      </c>
      <c r="V14" s="1345"/>
      <c r="X14" s="2022" t="s">
        <v>855</v>
      </c>
      <c r="Y14" s="2023"/>
      <c r="Z14" s="159" t="s">
        <v>857</v>
      </c>
      <c r="AA14" s="159" t="s">
        <v>858</v>
      </c>
      <c r="AB14" s="159" t="s">
        <v>859</v>
      </c>
      <c r="AC14" s="161" t="s">
        <v>860</v>
      </c>
      <c r="AD14" s="360" t="s">
        <v>861</v>
      </c>
    </row>
    <row r="15" spans="2:30" ht="33" customHeight="1">
      <c r="B15" s="2020" t="s">
        <v>862</v>
      </c>
      <c r="C15" s="2021"/>
      <c r="D15" s="169" t="s">
        <v>813</v>
      </c>
      <c r="E15" s="169">
        <v>3</v>
      </c>
      <c r="F15" s="1460">
        <v>0</v>
      </c>
      <c r="G15" s="1460">
        <v>-1.9</v>
      </c>
      <c r="H15" s="1460">
        <v>0</v>
      </c>
      <c r="I15" s="1463">
        <f t="shared" si="0"/>
        <v>-1.9</v>
      </c>
      <c r="J15" s="1464">
        <f t="shared" si="1"/>
        <v>-1.9</v>
      </c>
      <c r="L15" s="359" t="s">
        <v>863</v>
      </c>
      <c r="M15" s="3"/>
      <c r="N15" s="685"/>
      <c r="O15" s="3"/>
      <c r="P15" s="1345"/>
      <c r="Q15" s="355">
        <f>IF( SUM( S15:U15 ) = 0, 0, $S$5 )</f>
        <v>0</v>
      </c>
      <c r="R15" s="1345"/>
      <c r="S15" s="356">
        <f t="shared" si="3"/>
        <v>0</v>
      </c>
      <c r="T15" s="356">
        <f t="shared" si="3"/>
        <v>0</v>
      </c>
      <c r="U15" s="356">
        <f t="shared" si="3"/>
        <v>0</v>
      </c>
      <c r="V15" s="1345"/>
      <c r="X15" s="2020" t="s">
        <v>862</v>
      </c>
      <c r="Y15" s="2021"/>
      <c r="Z15" s="159" t="s">
        <v>864</v>
      </c>
      <c r="AA15" s="159" t="s">
        <v>865</v>
      </c>
      <c r="AB15" s="159" t="s">
        <v>866</v>
      </c>
      <c r="AC15" s="161" t="s">
        <v>867</v>
      </c>
      <c r="AD15" s="360" t="s">
        <v>868</v>
      </c>
    </row>
    <row r="16" spans="2:30" ht="33" customHeight="1" thickBot="1">
      <c r="B16" s="2020" t="s">
        <v>869</v>
      </c>
      <c r="C16" s="2021"/>
      <c r="D16" s="169" t="s">
        <v>813</v>
      </c>
      <c r="E16" s="169">
        <v>3</v>
      </c>
      <c r="F16" s="1463">
        <f>IFERROR(SUM(F11:F15),0)</f>
        <v>280.7579999999997</v>
      </c>
      <c r="G16" s="1463">
        <f>IFERROR(SUM(G11:G15),0)</f>
        <v>-63.315999999999995</v>
      </c>
      <c r="H16" s="1463">
        <f>IFERROR(SUM(H11:H15),0)</f>
        <v>54.071000000000005</v>
      </c>
      <c r="I16" s="1463">
        <f t="shared" si="0"/>
        <v>-117.387</v>
      </c>
      <c r="J16" s="1464">
        <f t="shared" si="1"/>
        <v>163.3709999999997</v>
      </c>
      <c r="L16" s="359" t="s">
        <v>870</v>
      </c>
      <c r="M16" s="3"/>
      <c r="N16" s="686"/>
      <c r="O16" s="3"/>
      <c r="P16" s="1345"/>
      <c r="R16" s="1345"/>
      <c r="S16" s="211"/>
      <c r="T16" s="211"/>
      <c r="U16" s="211"/>
      <c r="V16" s="1345"/>
      <c r="X16" s="2020" t="s">
        <v>869</v>
      </c>
      <c r="Y16" s="2021"/>
      <c r="Z16" s="161" t="s">
        <v>871</v>
      </c>
      <c r="AA16" s="161" t="s">
        <v>872</v>
      </c>
      <c r="AB16" s="161" t="s">
        <v>873</v>
      </c>
      <c r="AC16" s="161" t="s">
        <v>874</v>
      </c>
      <c r="AD16" s="360" t="s">
        <v>875</v>
      </c>
    </row>
    <row r="17" spans="2:30" ht="33" customHeight="1">
      <c r="B17" s="2020" t="s">
        <v>876</v>
      </c>
      <c r="C17" s="2021"/>
      <c r="D17" s="169" t="s">
        <v>813</v>
      </c>
      <c r="E17" s="169">
        <v>3</v>
      </c>
      <c r="F17" s="1460">
        <v>-522.19799999999998</v>
      </c>
      <c r="G17" s="1460">
        <v>0</v>
      </c>
      <c r="H17" s="1460">
        <v>0</v>
      </c>
      <c r="I17" s="1463">
        <f t="shared" si="0"/>
        <v>0</v>
      </c>
      <c r="J17" s="1464">
        <f t="shared" si="1"/>
        <v>-522.19799999999998</v>
      </c>
      <c r="L17" s="359" t="s">
        <v>877</v>
      </c>
      <c r="M17" s="3"/>
      <c r="N17" s="685"/>
      <c r="O17" s="3"/>
      <c r="P17" s="1345"/>
      <c r="Q17" s="355">
        <f>IF( SUM( S17:U17 ) = 0, 0, $S$5 )</f>
        <v>0</v>
      </c>
      <c r="R17" s="1345"/>
      <c r="S17" s="356">
        <f t="shared" ref="S17:U17" si="4" xml:space="preserve"> IF( ISNUMBER( F17 ), 0, 1 )</f>
        <v>0</v>
      </c>
      <c r="T17" s="356">
        <f t="shared" si="4"/>
        <v>0</v>
      </c>
      <c r="U17" s="356">
        <f t="shared" si="4"/>
        <v>0</v>
      </c>
      <c r="V17" s="1345"/>
      <c r="X17" s="2020" t="s">
        <v>876</v>
      </c>
      <c r="Y17" s="2021"/>
      <c r="Z17" s="159" t="s">
        <v>878</v>
      </c>
      <c r="AA17" s="159" t="s">
        <v>879</v>
      </c>
      <c r="AB17" s="159" t="s">
        <v>880</v>
      </c>
      <c r="AC17" s="161" t="s">
        <v>881</v>
      </c>
      <c r="AD17" s="360" t="s">
        <v>882</v>
      </c>
    </row>
    <row r="18" spans="2:30" ht="33" customHeight="1">
      <c r="B18" s="2018" t="s">
        <v>883</v>
      </c>
      <c r="C18" s="2019"/>
      <c r="D18" s="167" t="s">
        <v>813</v>
      </c>
      <c r="E18" s="167">
        <v>3</v>
      </c>
      <c r="F18" s="1463">
        <f>IFERROR(SUM(F16:F17),0)</f>
        <v>-241.44000000000028</v>
      </c>
      <c r="G18" s="1463">
        <f>IFERROR(SUM(G16:G17),0)</f>
        <v>-63.315999999999995</v>
      </c>
      <c r="H18" s="1463">
        <f>IFERROR(SUM(H16:H17),0)</f>
        <v>54.071000000000005</v>
      </c>
      <c r="I18" s="1463">
        <f t="shared" si="0"/>
        <v>-117.387</v>
      </c>
      <c r="J18" s="1464">
        <f t="shared" si="1"/>
        <v>-358.82700000000028</v>
      </c>
      <c r="L18" s="359" t="s">
        <v>884</v>
      </c>
      <c r="M18" s="3"/>
      <c r="N18" s="686"/>
      <c r="O18" s="3"/>
      <c r="P18" s="1345"/>
      <c r="R18" s="1345"/>
      <c r="S18" s="211"/>
      <c r="T18" s="211"/>
      <c r="U18" s="211"/>
      <c r="V18" s="1345"/>
      <c r="X18" s="2018" t="s">
        <v>883</v>
      </c>
      <c r="Y18" s="2019"/>
      <c r="Z18" s="161" t="s">
        <v>885</v>
      </c>
      <c r="AA18" s="161" t="s">
        <v>886</v>
      </c>
      <c r="AB18" s="161" t="s">
        <v>887</v>
      </c>
      <c r="AC18" s="161" t="s">
        <v>888</v>
      </c>
      <c r="AD18" s="360" t="s">
        <v>889</v>
      </c>
    </row>
    <row r="19" spans="2:30" ht="33" customHeight="1" thickBot="1">
      <c r="B19" s="2018" t="s">
        <v>890</v>
      </c>
      <c r="C19" s="2019"/>
      <c r="D19" s="167" t="s">
        <v>813</v>
      </c>
      <c r="E19" s="167">
        <v>3</v>
      </c>
      <c r="F19" s="1463">
        <f>-IFERROR((-1 * F27),0)</f>
        <v>-10.85</v>
      </c>
      <c r="G19" s="1463">
        <f>IFERROR((-1 * G27),0)</f>
        <v>0</v>
      </c>
      <c r="H19" s="1463">
        <f>IFERROR((-1 * H27),0)</f>
        <v>0</v>
      </c>
      <c r="I19" s="1463">
        <f t="shared" si="0"/>
        <v>0</v>
      </c>
      <c r="J19" s="1464">
        <f t="shared" si="1"/>
        <v>-10.85</v>
      </c>
      <c r="L19" s="359" t="s">
        <v>891</v>
      </c>
      <c r="M19" s="3"/>
      <c r="N19" s="686"/>
      <c r="O19" s="3"/>
      <c r="P19" s="1345"/>
      <c r="R19" s="1345"/>
      <c r="S19" s="211"/>
      <c r="T19" s="211"/>
      <c r="U19" s="211"/>
      <c r="V19" s="1345"/>
      <c r="X19" s="2018" t="s">
        <v>890</v>
      </c>
      <c r="Y19" s="2019"/>
      <c r="Z19" s="161" t="s">
        <v>892</v>
      </c>
      <c r="AA19" s="161" t="s">
        <v>893</v>
      </c>
      <c r="AB19" s="161" t="s">
        <v>894</v>
      </c>
      <c r="AC19" s="161" t="s">
        <v>895</v>
      </c>
      <c r="AD19" s="360" t="s">
        <v>896</v>
      </c>
    </row>
    <row r="20" spans="2:30" ht="33" customHeight="1">
      <c r="B20" s="2018" t="s">
        <v>897</v>
      </c>
      <c r="C20" s="2019"/>
      <c r="D20" s="167" t="s">
        <v>813</v>
      </c>
      <c r="E20" s="167">
        <v>3</v>
      </c>
      <c r="F20" s="1460">
        <v>53.872999999999998</v>
      </c>
      <c r="G20" s="1460">
        <v>0</v>
      </c>
      <c r="H20" s="1460">
        <v>0</v>
      </c>
      <c r="I20" s="1463">
        <f t="shared" si="0"/>
        <v>0</v>
      </c>
      <c r="J20" s="1464">
        <f t="shared" si="1"/>
        <v>53.872999999999998</v>
      </c>
      <c r="L20" s="359" t="s">
        <v>898</v>
      </c>
      <c r="M20" s="3"/>
      <c r="N20" s="685"/>
      <c r="O20" s="3"/>
      <c r="P20" s="1345"/>
      <c r="Q20" s="355">
        <f>IF( SUM( S20:U20 ) = 0, 0, $S$5 )</f>
        <v>0</v>
      </c>
      <c r="R20" s="1345"/>
      <c r="S20" s="356">
        <f t="shared" ref="S20:U20" si="5" xml:space="preserve"> IF( ISNUMBER( F20 ), 0, 1 )</f>
        <v>0</v>
      </c>
      <c r="T20" s="356">
        <f t="shared" si="5"/>
        <v>0</v>
      </c>
      <c r="U20" s="356">
        <f t="shared" si="5"/>
        <v>0</v>
      </c>
      <c r="V20" s="1345"/>
      <c r="X20" s="2018" t="s">
        <v>897</v>
      </c>
      <c r="Y20" s="2019"/>
      <c r="Z20" s="159" t="s">
        <v>899</v>
      </c>
      <c r="AA20" s="159" t="s">
        <v>900</v>
      </c>
      <c r="AB20" s="159" t="s">
        <v>901</v>
      </c>
      <c r="AC20" s="161" t="s">
        <v>902</v>
      </c>
      <c r="AD20" s="360" t="s">
        <v>903</v>
      </c>
    </row>
    <row r="21" spans="2:30" ht="33" customHeight="1" thickBot="1">
      <c r="B21" s="2018" t="s">
        <v>904</v>
      </c>
      <c r="C21" s="2019"/>
      <c r="D21" s="167" t="s">
        <v>813</v>
      </c>
      <c r="E21" s="167">
        <v>3</v>
      </c>
      <c r="F21" s="1463">
        <f>IFERROR(SUM(F18:F20),0)</f>
        <v>-198.41700000000029</v>
      </c>
      <c r="G21" s="1463">
        <f>IFERROR(SUM(G18:G20),0)</f>
        <v>-63.315999999999995</v>
      </c>
      <c r="H21" s="1463">
        <f>IFERROR(SUM(H18:H20),0)</f>
        <v>54.071000000000005</v>
      </c>
      <c r="I21" s="1463">
        <f t="shared" si="0"/>
        <v>-117.387</v>
      </c>
      <c r="J21" s="1464">
        <f t="shared" si="1"/>
        <v>-315.80400000000031</v>
      </c>
      <c r="L21" s="359" t="s">
        <v>905</v>
      </c>
      <c r="M21" s="3"/>
      <c r="N21" s="686"/>
      <c r="O21" s="3"/>
      <c r="P21" s="1345"/>
      <c r="R21" s="1345"/>
      <c r="S21" s="211"/>
      <c r="T21" s="211"/>
      <c r="U21" s="211"/>
      <c r="V21" s="1345"/>
      <c r="X21" s="2018" t="s">
        <v>904</v>
      </c>
      <c r="Y21" s="2019"/>
      <c r="Z21" s="161" t="s">
        <v>906</v>
      </c>
      <c r="AA21" s="161" t="s">
        <v>907</v>
      </c>
      <c r="AB21" s="161" t="s">
        <v>908</v>
      </c>
      <c r="AC21" s="161" t="s">
        <v>909</v>
      </c>
      <c r="AD21" s="360" t="s">
        <v>910</v>
      </c>
    </row>
    <row r="22" spans="2:30" ht="28.5" customHeight="1" thickBot="1">
      <c r="B22" s="2016" t="s">
        <v>911</v>
      </c>
      <c r="C22" s="2017"/>
      <c r="D22" s="361" t="s">
        <v>813</v>
      </c>
      <c r="E22" s="361">
        <v>3</v>
      </c>
      <c r="F22" s="1460">
        <v>-32.9</v>
      </c>
      <c r="G22" s="1460">
        <v>0</v>
      </c>
      <c r="H22" s="1460">
        <v>0</v>
      </c>
      <c r="I22" s="1465">
        <f t="shared" si="0"/>
        <v>0</v>
      </c>
      <c r="J22" s="1466">
        <f>IFERROR(F22 + I22,0)</f>
        <v>-32.9</v>
      </c>
      <c r="L22" s="363" t="s">
        <v>912</v>
      </c>
      <c r="M22" s="164"/>
      <c r="N22" s="685"/>
      <c r="O22" s="164"/>
      <c r="P22" s="1345"/>
      <c r="Q22" s="355">
        <f>IF( SUM( S22:U22 ) = 0, 0, $S$5 )</f>
        <v>0</v>
      </c>
      <c r="R22" s="1345"/>
      <c r="S22" s="356">
        <f t="shared" ref="S22:U22" si="6" xml:space="preserve"> IF( ISNUMBER( F22 ), 0, 1 )</f>
        <v>0</v>
      </c>
      <c r="T22" s="356">
        <f t="shared" si="6"/>
        <v>0</v>
      </c>
      <c r="U22" s="356">
        <f t="shared" si="6"/>
        <v>0</v>
      </c>
      <c r="V22" s="1345"/>
      <c r="X22" s="2016" t="s">
        <v>911</v>
      </c>
      <c r="Y22" s="2017"/>
      <c r="Z22" s="362" t="s">
        <v>913</v>
      </c>
      <c r="AA22" s="362" t="s">
        <v>914</v>
      </c>
      <c r="AB22" s="362" t="s">
        <v>915</v>
      </c>
      <c r="AC22" s="364" t="s">
        <v>916</v>
      </c>
      <c r="AD22" s="365" t="s">
        <v>917</v>
      </c>
    </row>
    <row r="23" spans="2:30" ht="15" customHeight="1" thickBot="1">
      <c r="B23" s="141"/>
      <c r="C23" s="142"/>
      <c r="D23" s="170"/>
      <c r="E23" s="170"/>
      <c r="F23" s="1467"/>
      <c r="G23" s="1467"/>
      <c r="H23" s="1467"/>
      <c r="I23" s="1467"/>
      <c r="J23" s="1467"/>
      <c r="L23" s="143"/>
      <c r="M23" s="143"/>
      <c r="N23" s="143"/>
      <c r="O23" s="143"/>
      <c r="P23" s="366"/>
      <c r="R23" s="366"/>
      <c r="S23" s="1348"/>
      <c r="T23" s="1349"/>
      <c r="U23" s="1349"/>
      <c r="V23" s="366"/>
      <c r="X23" s="141"/>
      <c r="Y23" s="142"/>
      <c r="Z23" s="142"/>
      <c r="AA23" s="142"/>
      <c r="AB23" s="142"/>
      <c r="AC23" s="142"/>
      <c r="AD23" s="142"/>
    </row>
    <row r="24" spans="2:30" ht="20.25" customHeight="1" thickBot="1">
      <c r="B24" s="2012" t="s">
        <v>918</v>
      </c>
      <c r="C24" s="2013"/>
      <c r="D24" s="165"/>
      <c r="E24" s="165"/>
      <c r="F24" s="1468"/>
      <c r="G24" s="1468"/>
      <c r="H24" s="1468"/>
      <c r="I24" s="1468"/>
      <c r="J24" s="1468"/>
      <c r="K24" s="77"/>
      <c r="L24" s="143"/>
      <c r="M24" s="143"/>
      <c r="N24" s="143"/>
      <c r="O24" s="143"/>
      <c r="P24" s="366"/>
      <c r="R24" s="366"/>
      <c r="S24" s="211"/>
      <c r="T24" s="211"/>
      <c r="U24" s="211"/>
      <c r="V24" s="366"/>
      <c r="X24" s="2012" t="s">
        <v>918</v>
      </c>
      <c r="Y24" s="2013"/>
      <c r="Z24" s="145"/>
      <c r="AA24" s="145"/>
      <c r="AB24" s="145"/>
      <c r="AC24" s="145"/>
      <c r="AD24" s="145"/>
    </row>
    <row r="25" spans="2:30" ht="20.25" customHeight="1" thickBot="1">
      <c r="B25" s="2014" t="s">
        <v>919</v>
      </c>
      <c r="C25" s="2015"/>
      <c r="D25" s="368" t="s">
        <v>813</v>
      </c>
      <c r="E25" s="368">
        <v>3</v>
      </c>
      <c r="F25" s="1460">
        <v>-10.85</v>
      </c>
      <c r="G25" s="1460">
        <v>0</v>
      </c>
      <c r="H25" s="1460">
        <v>0</v>
      </c>
      <c r="I25" s="1461">
        <f t="shared" ref="I25:I27" si="7">IFERROR(G25 - H25,0)</f>
        <v>0</v>
      </c>
      <c r="J25" s="1462">
        <f t="shared" ref="J25:J27" si="8">IFERROR(F25 + I25,0)</f>
        <v>-10.85</v>
      </c>
      <c r="K25" s="77"/>
      <c r="L25" s="354" t="s">
        <v>920</v>
      </c>
      <c r="M25" s="3"/>
      <c r="N25" s="685"/>
      <c r="O25" s="3"/>
      <c r="P25" s="366"/>
      <c r="Q25" s="355">
        <f>IF( SUM( S25:U25 ) = 0, 0, $S$5 )</f>
        <v>0</v>
      </c>
      <c r="R25" s="366"/>
      <c r="S25" s="356">
        <f t="shared" ref="S25:U26" si="9" xml:space="preserve"> IF( ISNUMBER( F25 ), 0, 1 )</f>
        <v>0</v>
      </c>
      <c r="T25" s="356">
        <f t="shared" si="9"/>
        <v>0</v>
      </c>
      <c r="U25" s="356">
        <f t="shared" si="9"/>
        <v>0</v>
      </c>
      <c r="V25" s="366"/>
      <c r="X25" s="2014" t="s">
        <v>919</v>
      </c>
      <c r="Y25" s="2015"/>
      <c r="Z25" s="369" t="s">
        <v>921</v>
      </c>
      <c r="AA25" s="369" t="s">
        <v>922</v>
      </c>
      <c r="AB25" s="369" t="s">
        <v>923</v>
      </c>
      <c r="AC25" s="370" t="s">
        <v>924</v>
      </c>
      <c r="AD25" s="371" t="s">
        <v>925</v>
      </c>
    </row>
    <row r="26" spans="2:30" ht="20.25" customHeight="1">
      <c r="B26" s="372" t="s">
        <v>926</v>
      </c>
      <c r="C26" s="144"/>
      <c r="D26" s="147" t="s">
        <v>813</v>
      </c>
      <c r="E26" s="147">
        <v>3</v>
      </c>
      <c r="F26" s="1460">
        <v>0</v>
      </c>
      <c r="G26" s="1460">
        <v>0</v>
      </c>
      <c r="H26" s="1460">
        <v>0</v>
      </c>
      <c r="I26" s="1469">
        <f t="shared" si="7"/>
        <v>0</v>
      </c>
      <c r="J26" s="1470">
        <f t="shared" si="8"/>
        <v>0</v>
      </c>
      <c r="K26" s="77"/>
      <c r="L26" s="359" t="s">
        <v>927</v>
      </c>
      <c r="M26" s="3"/>
      <c r="N26" s="685"/>
      <c r="O26" s="3"/>
      <c r="P26" s="1345"/>
      <c r="Q26" s="355">
        <f>IF( SUM( S26:U26 ) = 0, 0, $S$5 )</f>
        <v>0</v>
      </c>
      <c r="R26" s="1345"/>
      <c r="S26" s="356">
        <f t="shared" si="9"/>
        <v>0</v>
      </c>
      <c r="T26" s="356">
        <f t="shared" si="9"/>
        <v>0</v>
      </c>
      <c r="U26" s="356">
        <f t="shared" si="9"/>
        <v>0</v>
      </c>
      <c r="V26" s="1345"/>
      <c r="X26" s="372" t="s">
        <v>926</v>
      </c>
      <c r="Y26" s="144"/>
      <c r="Z26" s="160" t="s">
        <v>928</v>
      </c>
      <c r="AA26" s="160" t="s">
        <v>929</v>
      </c>
      <c r="AB26" s="160" t="s">
        <v>930</v>
      </c>
      <c r="AC26" s="162" t="s">
        <v>931</v>
      </c>
      <c r="AD26" s="373" t="s">
        <v>932</v>
      </c>
    </row>
    <row r="27" spans="2:30" ht="20.25" customHeight="1" thickBot="1">
      <c r="B27" s="2016" t="s">
        <v>890</v>
      </c>
      <c r="C27" s="2017"/>
      <c r="D27" s="361" t="s">
        <v>813</v>
      </c>
      <c r="E27" s="361">
        <v>3</v>
      </c>
      <c r="F27" s="1471">
        <f>IFERROR(SUM( F25:F26 ),0)</f>
        <v>-10.85</v>
      </c>
      <c r="G27" s="1471">
        <f>IFERROR(SUM( G25:G26 ),0)</f>
        <v>0</v>
      </c>
      <c r="H27" s="1471">
        <f>IFERROR(SUM( H25:H26 ),0)</f>
        <v>0</v>
      </c>
      <c r="I27" s="1471">
        <f t="shared" si="7"/>
        <v>0</v>
      </c>
      <c r="J27" s="1472">
        <f t="shared" si="8"/>
        <v>-10.85</v>
      </c>
      <c r="K27" s="77"/>
      <c r="L27" s="363" t="s">
        <v>933</v>
      </c>
      <c r="M27" s="164"/>
      <c r="N27" s="686"/>
      <c r="O27" s="164"/>
      <c r="P27" s="1345"/>
      <c r="R27" s="1345"/>
      <c r="S27" s="211"/>
      <c r="T27" s="211"/>
      <c r="U27" s="211"/>
      <c r="V27" s="1345"/>
      <c r="X27" s="2016" t="s">
        <v>890</v>
      </c>
      <c r="Y27" s="2017"/>
      <c r="Z27" s="374" t="s">
        <v>934</v>
      </c>
      <c r="AA27" s="374" t="s">
        <v>935</v>
      </c>
      <c r="AB27" s="374" t="s">
        <v>936</v>
      </c>
      <c r="AC27" s="374" t="s">
        <v>937</v>
      </c>
      <c r="AD27" s="375" t="s">
        <v>938</v>
      </c>
    </row>
    <row r="28" spans="2:30" ht="15.75" customHeight="1" thickBot="1">
      <c r="B28" s="165"/>
      <c r="C28" s="165"/>
      <c r="D28" s="165"/>
      <c r="E28" s="165"/>
      <c r="F28" s="1473"/>
      <c r="G28" s="1468"/>
      <c r="H28" s="1468"/>
      <c r="I28" s="1468"/>
      <c r="J28" s="1468"/>
      <c r="K28" s="77"/>
      <c r="L28" s="143"/>
      <c r="M28" s="143"/>
      <c r="N28" s="143"/>
      <c r="O28" s="143"/>
      <c r="P28" s="366"/>
      <c r="R28" s="366"/>
      <c r="S28" s="1348"/>
      <c r="T28" s="1349"/>
      <c r="U28" s="1349"/>
      <c r="V28" s="366"/>
      <c r="X28" s="165"/>
      <c r="Y28" s="165"/>
      <c r="Z28" s="376"/>
      <c r="AA28" s="145"/>
      <c r="AB28" s="145"/>
      <c r="AC28" s="145"/>
      <c r="AD28" s="145"/>
    </row>
    <row r="29" spans="2:30" ht="20.25" customHeight="1" thickBot="1">
      <c r="B29" s="1998" t="s">
        <v>939</v>
      </c>
      <c r="C29" s="1999"/>
      <c r="D29" s="165"/>
      <c r="E29" s="165"/>
      <c r="F29" s="1473"/>
      <c r="G29" s="1468"/>
      <c r="H29" s="1468"/>
      <c r="I29" s="1468"/>
      <c r="J29" s="1468"/>
      <c r="K29" s="77"/>
      <c r="L29" s="143"/>
      <c r="M29" s="143"/>
      <c r="N29" s="143"/>
      <c r="O29" s="143"/>
      <c r="P29" s="366"/>
      <c r="R29" s="366"/>
      <c r="S29" s="1348"/>
      <c r="T29" s="1349"/>
      <c r="U29" s="1349"/>
      <c r="V29" s="366"/>
      <c r="X29" s="1998" t="s">
        <v>939</v>
      </c>
      <c r="Y29" s="1999"/>
      <c r="Z29" s="376"/>
      <c r="AA29" s="145"/>
      <c r="AB29" s="145"/>
      <c r="AC29" s="145"/>
      <c r="AD29" s="145"/>
    </row>
    <row r="30" spans="2:30" ht="20.25" customHeight="1" thickBot="1">
      <c r="B30" s="2004" t="s">
        <v>940</v>
      </c>
      <c r="C30" s="2005"/>
      <c r="D30" s="1020" t="s">
        <v>813</v>
      </c>
      <c r="E30" s="1020">
        <v>3</v>
      </c>
      <c r="F30" s="1474"/>
      <c r="G30" s="1475"/>
      <c r="H30" s="1460">
        <v>0</v>
      </c>
      <c r="I30" s="1475"/>
      <c r="J30" s="1476"/>
      <c r="K30" s="77"/>
      <c r="L30" s="378" t="s">
        <v>941</v>
      </c>
      <c r="M30" s="164"/>
      <c r="N30" s="689"/>
      <c r="O30" s="164"/>
      <c r="P30" s="1345"/>
      <c r="Q30" s="355">
        <f>IF( S30 = 0, 0, $S$5 )</f>
        <v>0</v>
      </c>
      <c r="R30" s="1345"/>
      <c r="S30" s="356">
        <f xml:space="preserve"> IF( ISNUMBER( H30 ), 0, 1 )</f>
        <v>0</v>
      </c>
      <c r="V30" s="1345"/>
      <c r="X30" s="2006" t="s">
        <v>940</v>
      </c>
      <c r="Y30" s="2007"/>
      <c r="Z30" s="824"/>
      <c r="AA30" s="1231"/>
      <c r="AB30" s="528" t="s">
        <v>942</v>
      </c>
      <c r="AC30" s="1231"/>
      <c r="AD30" s="1234"/>
    </row>
    <row r="31" spans="2:30" ht="20.25" customHeight="1" thickBot="1">
      <c r="B31" s="2008" t="s">
        <v>943</v>
      </c>
      <c r="C31" s="2009"/>
      <c r="D31" s="1009" t="s">
        <v>813</v>
      </c>
      <c r="E31" s="1009">
        <v>3</v>
      </c>
      <c r="F31" s="1477"/>
      <c r="G31" s="1478"/>
      <c r="H31" s="1460">
        <v>5.8710000000000004</v>
      </c>
      <c r="I31" s="1478"/>
      <c r="J31" s="1479"/>
      <c r="K31" s="77"/>
      <c r="L31" s="379" t="s">
        <v>944</v>
      </c>
      <c r="M31" s="164"/>
      <c r="N31" s="689"/>
      <c r="O31" s="164"/>
      <c r="P31" s="1345"/>
      <c r="Q31" s="355">
        <f>IF( S31 = 0, 0, $S$5 )</f>
        <v>0</v>
      </c>
      <c r="R31" s="1345"/>
      <c r="S31" s="356">
        <f xml:space="preserve"> IF( ISNUMBER( H31 ), 0, 1 )</f>
        <v>0</v>
      </c>
      <c r="T31" s="211"/>
      <c r="U31" s="211"/>
      <c r="V31" s="1345"/>
      <c r="X31" s="2010" t="s">
        <v>943</v>
      </c>
      <c r="Y31" s="2011"/>
      <c r="Z31" s="532"/>
      <c r="AA31" s="1232"/>
      <c r="AB31" s="243" t="s">
        <v>945</v>
      </c>
      <c r="AC31" s="1232"/>
      <c r="AD31" s="1235"/>
    </row>
    <row r="32" spans="2:30" ht="20.25" customHeight="1">
      <c r="B32" s="2008" t="s">
        <v>946</v>
      </c>
      <c r="C32" s="2009"/>
      <c r="D32" s="1009" t="s">
        <v>813</v>
      </c>
      <c r="E32" s="1009">
        <v>3</v>
      </c>
      <c r="F32" s="1477"/>
      <c r="G32" s="1478"/>
      <c r="H32" s="1460">
        <v>90.027000000000001</v>
      </c>
      <c r="I32" s="1478"/>
      <c r="J32" s="1479"/>
      <c r="K32" s="77"/>
      <c r="L32" s="379" t="s">
        <v>947</v>
      </c>
      <c r="M32" s="164"/>
      <c r="N32" s="689"/>
      <c r="O32" s="164"/>
      <c r="P32" s="1345"/>
      <c r="Q32" s="355">
        <f>IF( S32 = 0, 0, $S$5 )</f>
        <v>0</v>
      </c>
      <c r="R32" s="1345"/>
      <c r="S32" s="356">
        <f xml:space="preserve"> IF( ISNUMBER( H32 ), 0, 1 )</f>
        <v>0</v>
      </c>
      <c r="T32" s="211"/>
      <c r="U32" s="211"/>
      <c r="V32" s="1345"/>
      <c r="X32" s="2010" t="s">
        <v>946</v>
      </c>
      <c r="Y32" s="2011"/>
      <c r="Z32" s="532"/>
      <c r="AA32" s="1232"/>
      <c r="AB32" s="243" t="s">
        <v>948</v>
      </c>
      <c r="AC32" s="1232"/>
      <c r="AD32" s="1235"/>
    </row>
    <row r="33" spans="2:30" ht="20.25" customHeight="1" thickBot="1">
      <c r="B33" s="2000" t="s">
        <v>812</v>
      </c>
      <c r="C33" s="2001"/>
      <c r="D33" s="1013" t="s">
        <v>813</v>
      </c>
      <c r="E33" s="1013">
        <v>3</v>
      </c>
      <c r="F33" s="1480"/>
      <c r="G33" s="1481"/>
      <c r="H33" s="1482">
        <f>IFERROR(SUM( H30:H32 ),0)</f>
        <v>95.897999999999996</v>
      </c>
      <c r="I33" s="1481"/>
      <c r="J33" s="1483"/>
      <c r="K33" s="77"/>
      <c r="L33" s="363" t="s">
        <v>949</v>
      </c>
      <c r="M33" s="164"/>
      <c r="N33" s="686"/>
      <c r="O33" s="164"/>
      <c r="P33" s="1345"/>
      <c r="R33" s="1345"/>
      <c r="S33" s="211"/>
      <c r="T33" s="211"/>
      <c r="U33" s="211"/>
      <c r="V33" s="1345"/>
      <c r="X33" s="2002" t="s">
        <v>812</v>
      </c>
      <c r="Y33" s="2003"/>
      <c r="Z33" s="533"/>
      <c r="AA33" s="1233"/>
      <c r="AB33" s="1230" t="s">
        <v>950</v>
      </c>
      <c r="AC33" s="1233"/>
      <c r="AD33" s="1236"/>
    </row>
    <row r="34" spans="2:30" ht="22.5" customHeight="1">
      <c r="L34" s="6"/>
      <c r="M34" s="6"/>
      <c r="N34" s="6"/>
      <c r="O34" s="6"/>
    </row>
    <row r="35" spans="2:30">
      <c r="L35" s="6"/>
      <c r="M35" s="6"/>
      <c r="N35" s="6"/>
      <c r="O35" s="6"/>
      <c r="P35" s="215"/>
      <c r="R35" s="215"/>
      <c r="S35" s="380"/>
      <c r="T35" s="197"/>
      <c r="U35" s="197"/>
      <c r="V35" s="215"/>
    </row>
  </sheetData>
  <mergeCells count="67">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9:C29"/>
    <mergeCell ref="X29:Y29"/>
    <mergeCell ref="B33:C33"/>
    <mergeCell ref="X33:Y33"/>
    <mergeCell ref="B30:C30"/>
    <mergeCell ref="X30:Y30"/>
    <mergeCell ref="B31:C31"/>
    <mergeCell ref="X31:Y31"/>
    <mergeCell ref="B32:C32"/>
    <mergeCell ref="X32:Y32"/>
  </mergeCells>
  <conditionalFormatting sqref="Q8">
    <cfRule type="cellIs" dxfId="429" priority="15" operator="equal">
      <formula>0</formula>
    </cfRule>
  </conditionalFormatting>
  <conditionalFormatting sqref="Q9">
    <cfRule type="cellIs" dxfId="428" priority="14" operator="equal">
      <formula>0</formula>
    </cfRule>
  </conditionalFormatting>
  <conditionalFormatting sqref="Q10">
    <cfRule type="cellIs" dxfId="427" priority="13" operator="equal">
      <formula>0</formula>
    </cfRule>
  </conditionalFormatting>
  <conditionalFormatting sqref="Q12">
    <cfRule type="cellIs" dxfId="426" priority="12" operator="equal">
      <formula>0</formula>
    </cfRule>
  </conditionalFormatting>
  <conditionalFormatting sqref="Q13">
    <cfRule type="cellIs" dxfId="425" priority="11" operator="equal">
      <formula>0</formula>
    </cfRule>
  </conditionalFormatting>
  <conditionalFormatting sqref="Q14">
    <cfRule type="cellIs" dxfId="424" priority="10" operator="equal">
      <formula>0</formula>
    </cfRule>
  </conditionalFormatting>
  <conditionalFormatting sqref="Q15">
    <cfRule type="cellIs" dxfId="423" priority="9" operator="equal">
      <formula>0</formula>
    </cfRule>
  </conditionalFormatting>
  <conditionalFormatting sqref="Q17">
    <cfRule type="cellIs" dxfId="422" priority="8" operator="equal">
      <formula>0</formula>
    </cfRule>
  </conditionalFormatting>
  <conditionalFormatting sqref="Q20">
    <cfRule type="cellIs" dxfId="421" priority="7" operator="equal">
      <formula>0</formula>
    </cfRule>
  </conditionalFormatting>
  <conditionalFormatting sqref="Q22">
    <cfRule type="cellIs" dxfId="420" priority="6" operator="equal">
      <formula>0</formula>
    </cfRule>
  </conditionalFormatting>
  <conditionalFormatting sqref="Q25">
    <cfRule type="cellIs" dxfId="419" priority="5" operator="equal">
      <formula>0</formula>
    </cfRule>
  </conditionalFormatting>
  <conditionalFormatting sqref="Q26">
    <cfRule type="cellIs" dxfId="418" priority="4" operator="equal">
      <formula>0</formula>
    </cfRule>
  </conditionalFormatting>
  <conditionalFormatting sqref="Q30">
    <cfRule type="cellIs" dxfId="417" priority="3" operator="equal">
      <formula>0</formula>
    </cfRule>
  </conditionalFormatting>
  <conditionalFormatting sqref="Q31">
    <cfRule type="cellIs" dxfId="416" priority="2" operator="equal">
      <formula>0</formula>
    </cfRule>
  </conditionalFormatting>
  <conditionalFormatting sqref="Q32">
    <cfRule type="cellIs" dxfId="415" priority="1" operator="equal">
      <formula>0</formula>
    </cfRule>
  </conditionalFormatting>
  <dataValidations count="1">
    <dataValidation type="custom" allowBlank="1" showErrorMessage="1" errorTitle="Input Error" error="Please input a numeric value, in units of £m's." sqref="H30:H32 F12:H15 F17:H17 F20:H20 F22:H22 F25:H26 F8:H10" xr:uid="{D326D55A-1291-4DF5-8565-D2373774DA14}">
      <formula1>ISNUMBER(F8)</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pageSetUpPr fitToPage="1"/>
  </sheetPr>
  <dimension ref="B1:R17"/>
  <sheetViews>
    <sheetView showGridLines="0" zoomScale="80" zoomScaleNormal="80" zoomScaleSheetLayoutView="100" workbookViewId="0">
      <selection activeCell="D17" sqref="D17:D31"/>
    </sheetView>
  </sheetViews>
  <sheetFormatPr defaultColWidth="9" defaultRowHeight="14.45"/>
  <cols>
    <col min="1" max="1" width="1.625" style="1310" customWidth="1"/>
    <col min="2" max="2" width="36.125" style="1310" customWidth="1"/>
    <col min="3" max="3" width="7" style="1310" customWidth="1"/>
    <col min="4" max="4" width="5.125" style="1310" customWidth="1"/>
    <col min="5" max="5" width="12.125" style="1310" customWidth="1"/>
    <col min="6" max="6" width="2.125" style="1310" customWidth="1"/>
    <col min="7" max="7" width="12.125" style="1310" customWidth="1"/>
    <col min="8" max="8" width="1.625" style="1310" customWidth="1"/>
    <col min="9" max="9" width="33.625" style="1310" customWidth="1"/>
    <col min="10" max="11" width="1.625" style="1310" customWidth="1"/>
    <col min="12" max="12" width="25.125" style="1310" customWidth="1"/>
    <col min="13" max="13" width="1.625" style="1310" customWidth="1"/>
    <col min="14" max="14" width="25.125" style="1310" hidden="1" customWidth="1"/>
    <col min="15" max="15" width="1.625" style="1310" hidden="1" customWidth="1"/>
    <col min="16" max="16" width="1.625" style="1310" customWidth="1"/>
    <col min="17" max="17" width="40.125" style="1310" customWidth="1"/>
    <col min="18" max="18" width="17.5" style="1310" customWidth="1"/>
    <col min="19" max="19" width="1.625" style="1310" customWidth="1"/>
    <col min="20" max="16384" width="9" style="1310"/>
  </cols>
  <sheetData>
    <row r="1" spans="2:18" ht="30" customHeight="1">
      <c r="B1" s="693" t="s">
        <v>774</v>
      </c>
      <c r="C1" s="693"/>
      <c r="D1" s="693"/>
      <c r="E1" s="693"/>
      <c r="F1" s="812"/>
      <c r="G1" s="18"/>
      <c r="K1" s="1377"/>
      <c r="M1" s="1377"/>
      <c r="O1" s="1377"/>
      <c r="Q1" s="693" t="s">
        <v>774</v>
      </c>
      <c r="R1" s="693"/>
    </row>
    <row r="2" spans="2:18" ht="30" customHeight="1">
      <c r="B2" s="693" t="s">
        <v>12</v>
      </c>
      <c r="C2" s="694"/>
      <c r="D2" s="694"/>
      <c r="E2" s="694"/>
      <c r="F2" s="217"/>
      <c r="G2" s="18"/>
      <c r="K2" s="1377"/>
      <c r="M2" s="1377"/>
      <c r="O2" s="1377"/>
      <c r="Q2" s="693" t="s">
        <v>12</v>
      </c>
      <c r="R2" s="694"/>
    </row>
    <row r="3" spans="2:18" ht="44.25" customHeight="1">
      <c r="B3" s="2159" t="s">
        <v>25101</v>
      </c>
      <c r="C3" s="2159"/>
      <c r="D3" s="2159"/>
      <c r="E3" s="2159"/>
      <c r="F3" s="2159"/>
      <c r="G3" s="2159"/>
      <c r="H3" s="2159"/>
      <c r="I3" s="2159"/>
      <c r="K3" s="1377"/>
      <c r="L3" s="712" t="s">
        <v>798</v>
      </c>
      <c r="M3" s="1377"/>
      <c r="O3" s="1377"/>
      <c r="Q3" s="2252" t="s">
        <v>775</v>
      </c>
      <c r="R3" s="2252"/>
    </row>
    <row r="4" spans="2:18" ht="14.25" customHeight="1" thickBot="1">
      <c r="B4" s="96"/>
      <c r="C4" s="96"/>
      <c r="D4" s="96"/>
      <c r="E4" s="96"/>
      <c r="F4" s="27"/>
      <c r="G4" s="18"/>
      <c r="K4" s="1377"/>
      <c r="M4" s="1377"/>
      <c r="N4" s="1456" t="s">
        <v>799</v>
      </c>
      <c r="O4" s="1377"/>
      <c r="Q4" s="96"/>
      <c r="R4" s="96"/>
    </row>
    <row r="5" spans="2:18" ht="56.25" customHeight="1" thickBot="1">
      <c r="B5" s="341" t="s">
        <v>800</v>
      </c>
      <c r="C5" s="321" t="s">
        <v>801</v>
      </c>
      <c r="D5" s="321" t="s">
        <v>802</v>
      </c>
      <c r="E5" s="342" t="s">
        <v>23824</v>
      </c>
      <c r="F5" s="27"/>
      <c r="G5" s="343" t="s">
        <v>806</v>
      </c>
      <c r="I5" s="343" t="s">
        <v>807</v>
      </c>
      <c r="K5" s="1377"/>
      <c r="M5" s="1377"/>
      <c r="N5" s="198" t="s">
        <v>808</v>
      </c>
      <c r="O5" s="1377"/>
      <c r="Q5" s="341" t="s">
        <v>800</v>
      </c>
      <c r="R5" s="342" t="s">
        <v>23824</v>
      </c>
    </row>
    <row r="6" spans="2:18" ht="15" customHeight="1" thickBot="1">
      <c r="B6" s="75"/>
      <c r="C6" s="32"/>
      <c r="D6" s="32"/>
      <c r="E6" s="700"/>
      <c r="F6" s="30"/>
      <c r="G6" s="18"/>
      <c r="K6" s="1377"/>
      <c r="M6" s="1377"/>
      <c r="O6" s="1377"/>
      <c r="Q6" s="75"/>
      <c r="R6" s="700"/>
    </row>
    <row r="7" spans="2:18" ht="21" customHeight="1" thickBot="1">
      <c r="B7" s="223" t="s">
        <v>1307</v>
      </c>
      <c r="C7" s="376"/>
      <c r="D7" s="376"/>
      <c r="E7" s="376"/>
      <c r="F7" s="717"/>
      <c r="G7" s="26"/>
      <c r="K7" s="1377"/>
      <c r="M7" s="1377"/>
      <c r="O7" s="1377"/>
      <c r="Q7" s="223" t="s">
        <v>1307</v>
      </c>
      <c r="R7" s="376"/>
    </row>
    <row r="8" spans="2:18" ht="33" customHeight="1">
      <c r="B8" s="237" t="s">
        <v>25102</v>
      </c>
      <c r="C8" s="224" t="s">
        <v>25103</v>
      </c>
      <c r="D8" s="224">
        <v>0</v>
      </c>
      <c r="E8" s="660">
        <v>2650</v>
      </c>
      <c r="F8" s="717"/>
      <c r="G8" s="813" t="s">
        <v>25104</v>
      </c>
      <c r="I8" s="1890"/>
      <c r="K8" s="1377"/>
      <c r="L8" s="705">
        <f>IF( SUM( N8:N8 ) = 0, 0, $N$5 )</f>
        <v>0</v>
      </c>
      <c r="M8" s="1377"/>
      <c r="N8" s="356">
        <f xml:space="preserve"> IF( ISNUMBER(E8 ), 0, 1 )</f>
        <v>0</v>
      </c>
      <c r="O8" s="1377"/>
      <c r="Q8" s="237" t="s">
        <v>25102</v>
      </c>
      <c r="R8" s="774" t="s">
        <v>25105</v>
      </c>
    </row>
    <row r="9" spans="2:18" ht="33" customHeight="1">
      <c r="B9" s="1423" t="s">
        <v>25106</v>
      </c>
      <c r="C9" s="220" t="s">
        <v>1430</v>
      </c>
      <c r="D9" s="220">
        <v>0</v>
      </c>
      <c r="E9" s="662">
        <v>0</v>
      </c>
      <c r="F9" s="717"/>
      <c r="G9" s="814" t="s">
        <v>25107</v>
      </c>
      <c r="I9" s="1891"/>
      <c r="K9" s="1377"/>
      <c r="L9" s="705">
        <f>IF( SUM( N9:N9 ) = 0, 0, $N$5 )</f>
        <v>0</v>
      </c>
      <c r="M9" s="1377"/>
      <c r="N9" s="356">
        <f xml:space="preserve"> IF( ISNUMBER(E9 ), 0, 1 )</f>
        <v>0</v>
      </c>
      <c r="O9" s="1377"/>
      <c r="Q9" s="1423" t="s">
        <v>25106</v>
      </c>
      <c r="R9" s="226" t="s">
        <v>25108</v>
      </c>
    </row>
    <row r="10" spans="2:18" ht="33" customHeight="1">
      <c r="B10" s="1423" t="s">
        <v>25109</v>
      </c>
      <c r="C10" s="220" t="s">
        <v>1430</v>
      </c>
      <c r="D10" s="220">
        <v>0</v>
      </c>
      <c r="E10" s="662">
        <v>0</v>
      </c>
      <c r="F10" s="717"/>
      <c r="G10" s="814" t="s">
        <v>25110</v>
      </c>
      <c r="I10" s="1891"/>
      <c r="K10" s="1377"/>
      <c r="L10" s="705">
        <f>IF( SUM( N10:N10 ) = 0, 0, $N$5 )</f>
        <v>0</v>
      </c>
      <c r="M10" s="1377"/>
      <c r="N10" s="356">
        <f xml:space="preserve"> IF( ISNUMBER(E10 ), 0, 1 )</f>
        <v>0</v>
      </c>
      <c r="O10" s="1377"/>
      <c r="Q10" s="1423" t="s">
        <v>25109</v>
      </c>
      <c r="R10" s="226" t="s">
        <v>25111</v>
      </c>
    </row>
    <row r="11" spans="2:18" ht="33" customHeight="1">
      <c r="B11" s="1423" t="s">
        <v>25112</v>
      </c>
      <c r="C11" s="220" t="s">
        <v>1430</v>
      </c>
      <c r="D11" s="220">
        <v>0</v>
      </c>
      <c r="E11" s="662">
        <v>16</v>
      </c>
      <c r="F11" s="717"/>
      <c r="G11" s="814" t="s">
        <v>25113</v>
      </c>
      <c r="I11" s="1891"/>
      <c r="K11" s="1377"/>
      <c r="L11" s="705">
        <f>IF( SUM( N11:N11 ) = 0, 0, $N$5 )</f>
        <v>0</v>
      </c>
      <c r="M11" s="1377"/>
      <c r="N11" s="356">
        <f xml:space="preserve"> IF( ISNUMBER(E11 ), 0, 1 )</f>
        <v>0</v>
      </c>
      <c r="O11" s="1377"/>
      <c r="Q11" s="1423" t="s">
        <v>25112</v>
      </c>
      <c r="R11" s="226" t="s">
        <v>25114</v>
      </c>
    </row>
    <row r="12" spans="2:18" ht="33" customHeight="1" thickBot="1">
      <c r="B12" s="1431" t="s">
        <v>25115</v>
      </c>
      <c r="C12" s="227" t="s">
        <v>1430</v>
      </c>
      <c r="D12" s="227">
        <v>0</v>
      </c>
      <c r="E12" s="786">
        <v>2675</v>
      </c>
      <c r="F12" s="717"/>
      <c r="G12" s="815" t="s">
        <v>25116</v>
      </c>
      <c r="I12" s="1894"/>
      <c r="K12" s="1377"/>
      <c r="L12" s="705">
        <f>IF( SUM( N12:N12 ) = 0, 0, $N$5 )</f>
        <v>0</v>
      </c>
      <c r="M12" s="1377"/>
      <c r="N12" s="356">
        <f xml:space="preserve"> IF( ISNUMBER(E12 ), 0, 1 )</f>
        <v>0</v>
      </c>
      <c r="O12" s="1377"/>
      <c r="Q12" s="1431" t="s">
        <v>25115</v>
      </c>
      <c r="R12" s="793" t="s">
        <v>25117</v>
      </c>
    </row>
    <row r="13" spans="2:18" ht="15" customHeight="1" thickBot="1">
      <c r="B13" s="75"/>
      <c r="C13" s="32"/>
      <c r="D13" s="32"/>
      <c r="E13" s="700"/>
      <c r="F13" s="717"/>
      <c r="G13" s="700"/>
      <c r="K13" s="1377"/>
      <c r="M13" s="1377"/>
      <c r="O13" s="1377"/>
      <c r="Q13" s="75"/>
      <c r="R13" s="700"/>
    </row>
    <row r="14" spans="2:18" ht="21" customHeight="1" thickBot="1">
      <c r="B14" s="223" t="s">
        <v>25118</v>
      </c>
      <c r="C14" s="376"/>
      <c r="D14" s="376"/>
      <c r="E14" s="376"/>
      <c r="F14" s="717"/>
      <c r="G14" s="376"/>
      <c r="K14" s="1377"/>
      <c r="M14" s="1377"/>
      <c r="O14" s="1377"/>
      <c r="Q14" s="223" t="s">
        <v>25118</v>
      </c>
      <c r="R14" s="376"/>
    </row>
    <row r="15" spans="2:18" ht="33" customHeight="1">
      <c r="B15" s="1412" t="s">
        <v>25119</v>
      </c>
      <c r="C15" s="345" t="s">
        <v>23901</v>
      </c>
      <c r="D15" s="345">
        <v>3</v>
      </c>
      <c r="E15" s="682">
        <v>122386.55899999999</v>
      </c>
      <c r="F15" s="717"/>
      <c r="G15" s="816" t="s">
        <v>25120</v>
      </c>
      <c r="I15" s="1890"/>
      <c r="K15" s="1377"/>
      <c r="L15" s="792">
        <f>IF( SUM( N15:N15 ) = 0, 0, $N$5 )</f>
        <v>0</v>
      </c>
      <c r="M15" s="1377"/>
      <c r="N15" s="356">
        <f xml:space="preserve"> IF( ISNUMBER(E15 ), 0, 1 )</f>
        <v>0</v>
      </c>
      <c r="O15" s="1377"/>
      <c r="Q15" s="1412" t="s">
        <v>25119</v>
      </c>
      <c r="R15" s="273" t="s">
        <v>25121</v>
      </c>
    </row>
    <row r="16" spans="2:18" ht="33" customHeight="1">
      <c r="B16" s="1410" t="s">
        <v>25122</v>
      </c>
      <c r="C16" s="242" t="s">
        <v>23901</v>
      </c>
      <c r="D16" s="242">
        <v>3</v>
      </c>
      <c r="E16" s="676">
        <v>663172.24399999995</v>
      </c>
      <c r="F16" s="717"/>
      <c r="G16" s="817" t="s">
        <v>25123</v>
      </c>
      <c r="I16" s="1891"/>
      <c r="K16" s="1377"/>
      <c r="L16" s="792">
        <f>IF( SUM( N16:N16 ) = 0, 0, $N$5 )</f>
        <v>0</v>
      </c>
      <c r="M16" s="1377"/>
      <c r="N16" s="356">
        <f xml:space="preserve"> IF( ISNUMBER(E16 ), 0, 1 )</f>
        <v>0</v>
      </c>
      <c r="O16" s="1377"/>
      <c r="Q16" s="1410" t="s">
        <v>25122</v>
      </c>
      <c r="R16" s="269" t="s">
        <v>25124</v>
      </c>
    </row>
    <row r="17" spans="2:18" ht="33" customHeight="1" thickBot="1">
      <c r="B17" s="1411" t="s">
        <v>25125</v>
      </c>
      <c r="C17" s="248" t="s">
        <v>23901</v>
      </c>
      <c r="D17" s="248">
        <v>3</v>
      </c>
      <c r="E17" s="261">
        <f>IFERROR(SUM(E15:E16),0)</f>
        <v>785558.80299999996</v>
      </c>
      <c r="F17" s="717"/>
      <c r="G17" s="252" t="s">
        <v>25126</v>
      </c>
      <c r="I17" s="1894"/>
      <c r="K17" s="1377"/>
      <c r="L17" s="792"/>
      <c r="M17" s="1377"/>
      <c r="O17" s="1377"/>
      <c r="Q17" s="1411" t="s">
        <v>25125</v>
      </c>
      <c r="R17" s="249" t="s">
        <v>25127</v>
      </c>
    </row>
  </sheetData>
  <mergeCells count="2">
    <mergeCell ref="B3:I3"/>
    <mergeCell ref="Q3:R3"/>
  </mergeCells>
  <conditionalFormatting sqref="L17 L8:L12">
    <cfRule type="cellIs" dxfId="27" priority="2" operator="equal">
      <formula>0</formula>
    </cfRule>
  </conditionalFormatting>
  <conditionalFormatting sqref="L15:L16">
    <cfRule type="cellIs" dxfId="26"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tabColor theme="1"/>
    <pageSetUpPr fitToPage="1"/>
  </sheetPr>
  <dimension ref="A1"/>
  <sheetViews>
    <sheetView showGridLines="0" zoomScale="80" zoomScaleNormal="80" zoomScaleSheetLayoutView="80" workbookViewId="0">
      <selection activeCell="D17" sqref="D17:D31"/>
    </sheetView>
  </sheetViews>
  <sheetFormatPr defaultColWidth="9" defaultRowHeight="13.9"/>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pageSetUpPr fitToPage="1"/>
  </sheetPr>
  <dimension ref="B1:R31"/>
  <sheetViews>
    <sheetView showGridLines="0" zoomScale="90" zoomScaleNormal="90" zoomScaleSheetLayoutView="100" workbookViewId="0">
      <selection activeCell="D17" sqref="D17:D31"/>
    </sheetView>
  </sheetViews>
  <sheetFormatPr defaultColWidth="9" defaultRowHeight="14.45"/>
  <cols>
    <col min="1" max="1" width="1.625" style="1310" customWidth="1"/>
    <col min="2" max="2" width="36.125" style="1310" customWidth="1"/>
    <col min="3" max="3" width="7" style="1310" customWidth="1"/>
    <col min="4" max="4" width="5.5" style="1310" customWidth="1"/>
    <col min="5" max="5" width="12.5" style="1310" customWidth="1"/>
    <col min="6" max="6" width="1.625" style="1310" customWidth="1"/>
    <col min="7" max="7" width="12.5" style="1310" customWidth="1"/>
    <col min="8" max="8" width="1.625" style="1310" customWidth="1"/>
    <col min="9" max="9" width="29.5" style="1310" customWidth="1"/>
    <col min="10" max="11" width="1.625" style="1310" customWidth="1"/>
    <col min="12" max="12" width="25" style="1310" customWidth="1"/>
    <col min="13" max="13" width="1.625" style="1310" customWidth="1"/>
    <col min="14" max="14" width="25" style="1310" hidden="1" customWidth="1"/>
    <col min="15" max="15" width="1.625" style="1310" hidden="1" customWidth="1"/>
    <col min="16" max="16" width="1.625" style="1310" customWidth="1"/>
    <col min="17" max="17" width="36.125" style="1310" customWidth="1"/>
    <col min="18" max="18" width="12.5" style="1310" customWidth="1"/>
    <col min="19" max="19" width="1.625" style="1310" customWidth="1"/>
    <col min="20" max="16384" width="9" style="1310"/>
  </cols>
  <sheetData>
    <row r="1" spans="2:18" ht="30" customHeight="1">
      <c r="B1" s="693" t="s">
        <v>777</v>
      </c>
      <c r="C1" s="693"/>
      <c r="D1" s="693"/>
      <c r="E1" s="693"/>
      <c r="F1" s="812"/>
      <c r="G1" s="18"/>
      <c r="K1" s="1377"/>
      <c r="M1" s="1377"/>
      <c r="O1" s="1377"/>
      <c r="Q1" s="693" t="s">
        <v>777</v>
      </c>
      <c r="R1" s="693"/>
    </row>
    <row r="2" spans="2:18" ht="30" customHeight="1">
      <c r="B2" s="693" t="s">
        <v>12</v>
      </c>
      <c r="C2" s="694"/>
      <c r="D2" s="694"/>
      <c r="E2" s="694"/>
      <c r="F2" s="217"/>
      <c r="G2" s="18"/>
      <c r="K2" s="1377"/>
      <c r="M2" s="1377"/>
      <c r="O2" s="1377"/>
      <c r="Q2" s="693" t="s">
        <v>12</v>
      </c>
      <c r="R2" s="694"/>
    </row>
    <row r="3" spans="2:18" ht="45.75" customHeight="1">
      <c r="B3" s="2159" t="s">
        <v>778</v>
      </c>
      <c r="C3" s="2159"/>
      <c r="D3" s="2159"/>
      <c r="E3" s="2159"/>
      <c r="F3" s="2159"/>
      <c r="G3" s="2159"/>
      <c r="H3" s="2159"/>
      <c r="I3" s="2159"/>
      <c r="K3" s="1377"/>
      <c r="L3" s="695" t="s">
        <v>798</v>
      </c>
      <c r="M3" s="1377"/>
      <c r="O3" s="1377"/>
      <c r="Q3" s="2159" t="s">
        <v>778</v>
      </c>
      <c r="R3" s="2159"/>
    </row>
    <row r="4" spans="2:18" ht="15" customHeight="1" thickBot="1">
      <c r="B4" s="96"/>
      <c r="C4" s="96"/>
      <c r="D4" s="96"/>
      <c r="E4" s="96"/>
      <c r="F4" s="27"/>
      <c r="G4" s="18"/>
      <c r="K4" s="1377"/>
      <c r="M4" s="1377"/>
      <c r="N4" s="1456" t="s">
        <v>799</v>
      </c>
      <c r="O4" s="1377"/>
      <c r="Q4" s="96"/>
      <c r="R4" s="96"/>
    </row>
    <row r="5" spans="2:18" ht="28.5" customHeight="1" thickBot="1">
      <c r="B5" s="341" t="s">
        <v>800</v>
      </c>
      <c r="C5" s="321" t="s">
        <v>801</v>
      </c>
      <c r="D5" s="321" t="s">
        <v>802</v>
      </c>
      <c r="E5" s="342" t="s">
        <v>1016</v>
      </c>
      <c r="F5" s="30"/>
      <c r="G5" s="343" t="s">
        <v>806</v>
      </c>
      <c r="I5" s="343" t="s">
        <v>25128</v>
      </c>
      <c r="K5" s="1377"/>
      <c r="M5" s="1377"/>
      <c r="N5" s="198" t="s">
        <v>808</v>
      </c>
      <c r="O5" s="1377"/>
      <c r="Q5" s="341" t="s">
        <v>800</v>
      </c>
      <c r="R5" s="342" t="s">
        <v>1016</v>
      </c>
    </row>
    <row r="6" spans="2:18" ht="15" customHeight="1" thickBot="1">
      <c r="B6" s="75"/>
      <c r="C6" s="32"/>
      <c r="D6" s="32"/>
      <c r="E6" s="700"/>
      <c r="F6" s="30"/>
      <c r="G6" s="18"/>
      <c r="K6" s="1377"/>
      <c r="M6" s="1377"/>
      <c r="O6" s="1377"/>
      <c r="Q6" s="75"/>
      <c r="R6" s="700"/>
    </row>
    <row r="7" spans="2:18" ht="33" customHeight="1">
      <c r="B7" s="237" t="s">
        <v>25129</v>
      </c>
      <c r="C7" s="224" t="s">
        <v>25130</v>
      </c>
      <c r="D7" s="224">
        <v>1</v>
      </c>
      <c r="E7" s="660">
        <v>345.3</v>
      </c>
      <c r="F7" s="42"/>
      <c r="G7" s="230" t="s">
        <v>25131</v>
      </c>
      <c r="I7" s="1890"/>
      <c r="K7" s="1377"/>
      <c r="L7" s="705">
        <f>IF( SUM( N7:N7 ) = 0, 0, $N$5 )</f>
        <v>0</v>
      </c>
      <c r="M7" s="1377"/>
      <c r="N7" s="356">
        <f xml:space="preserve"> IF( ISNUMBER(E7 ), 0, 1 )</f>
        <v>0</v>
      </c>
      <c r="O7" s="1377"/>
      <c r="Q7" s="237" t="s">
        <v>25129</v>
      </c>
      <c r="R7" s="774" t="s">
        <v>25132</v>
      </c>
    </row>
    <row r="8" spans="2:18" ht="33" customHeight="1">
      <c r="B8" s="1423" t="s">
        <v>25133</v>
      </c>
      <c r="C8" s="220" t="s">
        <v>25130</v>
      </c>
      <c r="D8" s="220">
        <v>1</v>
      </c>
      <c r="E8" s="662">
        <v>0</v>
      </c>
      <c r="F8" s="42"/>
      <c r="G8" s="231" t="s">
        <v>25134</v>
      </c>
      <c r="I8" s="1891"/>
      <c r="K8" s="1377"/>
      <c r="L8" s="705">
        <f>IF( SUM( N8:N8 ) = 0, 0, $N$5 )</f>
        <v>0</v>
      </c>
      <c r="M8" s="1377"/>
      <c r="N8" s="356">
        <f xml:space="preserve"> IF( ISNUMBER(E8 ), 0, 1 )</f>
        <v>0</v>
      </c>
      <c r="O8" s="1377"/>
      <c r="Q8" s="1423" t="s">
        <v>25133</v>
      </c>
      <c r="R8" s="226" t="s">
        <v>25135</v>
      </c>
    </row>
    <row r="9" spans="2:18" ht="33" customHeight="1">
      <c r="B9" s="1423" t="s">
        <v>25136</v>
      </c>
      <c r="C9" s="220" t="s">
        <v>25130</v>
      </c>
      <c r="D9" s="220">
        <v>1</v>
      </c>
      <c r="E9" s="952">
        <f>IFERROR(E7 + E8, 0)</f>
        <v>345.3</v>
      </c>
      <c r="F9" s="42"/>
      <c r="G9" s="231" t="s">
        <v>25137</v>
      </c>
      <c r="I9" s="1891"/>
      <c r="K9" s="1377"/>
      <c r="M9" s="1377"/>
      <c r="O9" s="1377"/>
      <c r="Q9" s="1423" t="s">
        <v>25136</v>
      </c>
      <c r="R9" s="299" t="s">
        <v>25138</v>
      </c>
    </row>
    <row r="10" spans="2:18" ht="33" customHeight="1" thickBot="1">
      <c r="B10" s="1431" t="s">
        <v>25139</v>
      </c>
      <c r="C10" s="227" t="s">
        <v>25130</v>
      </c>
      <c r="D10" s="227">
        <v>1</v>
      </c>
      <c r="E10" s="786">
        <v>0.4</v>
      </c>
      <c r="F10" s="42"/>
      <c r="G10" s="232" t="s">
        <v>25140</v>
      </c>
      <c r="I10" s="1894"/>
      <c r="K10" s="1377"/>
      <c r="L10" s="705">
        <f>IF( SUM( N10:N10 ) = 0, 0, $N$5 )</f>
        <v>0</v>
      </c>
      <c r="M10" s="1377"/>
      <c r="N10" s="356">
        <f xml:space="preserve"> IF( ISNUMBER(E10 ), 0, 1 )</f>
        <v>0</v>
      </c>
      <c r="O10" s="1377"/>
      <c r="Q10" s="1431" t="s">
        <v>25139</v>
      </c>
      <c r="R10" s="793" t="s">
        <v>25141</v>
      </c>
    </row>
    <row r="11" spans="2:18" ht="15" customHeight="1" thickBot="1">
      <c r="B11" s="46"/>
      <c r="C11" s="101"/>
      <c r="D11" s="101"/>
      <c r="E11" s="76"/>
      <c r="F11" s="42"/>
      <c r="G11" s="18"/>
      <c r="K11" s="1377"/>
      <c r="L11" s="792"/>
      <c r="M11" s="1377"/>
      <c r="O11" s="1377"/>
      <c r="Q11" s="46"/>
      <c r="R11" s="76"/>
    </row>
    <row r="12" spans="2:18" ht="33" customHeight="1" thickBot="1">
      <c r="B12" s="1441" t="s">
        <v>25142</v>
      </c>
      <c r="C12" s="291" t="s">
        <v>1392</v>
      </c>
      <c r="D12" s="291">
        <v>2</v>
      </c>
      <c r="E12" s="829">
        <f>0.9094*100</f>
        <v>90.94</v>
      </c>
      <c r="F12" s="42"/>
      <c r="G12" s="400" t="s">
        <v>25143</v>
      </c>
      <c r="I12" s="1959"/>
      <c r="K12" s="1377"/>
      <c r="L12" s="792">
        <f>IF( SUM( N12:N12 ) = 0, 0, $N$5 )</f>
        <v>0</v>
      </c>
      <c r="M12" s="1377"/>
      <c r="N12" s="356">
        <f xml:space="preserve"> IF( ISNUMBER(E12 ), 0, 1 )</f>
        <v>0</v>
      </c>
      <c r="O12" s="1377"/>
      <c r="Q12" s="1441" t="s">
        <v>25142</v>
      </c>
      <c r="R12" s="329" t="s">
        <v>25144</v>
      </c>
    </row>
    <row r="13" spans="2:18" ht="15" customHeight="1" thickBot="1">
      <c r="B13" s="44"/>
      <c r="C13" s="76"/>
      <c r="D13" s="76"/>
      <c r="E13" s="76"/>
      <c r="F13" s="42"/>
      <c r="G13" s="18"/>
      <c r="K13" s="1377"/>
      <c r="M13" s="1377"/>
      <c r="O13" s="1377"/>
      <c r="Q13" s="44"/>
      <c r="R13" s="76"/>
    </row>
    <row r="14" spans="2:18" ht="33" customHeight="1" thickBot="1">
      <c r="B14" s="237" t="s">
        <v>25145</v>
      </c>
      <c r="C14" s="224" t="s">
        <v>25130</v>
      </c>
      <c r="D14" s="224">
        <v>1</v>
      </c>
      <c r="E14" s="660">
        <v>207.2</v>
      </c>
      <c r="F14" s="42"/>
      <c r="G14" s="230" t="s">
        <v>25146</v>
      </c>
      <c r="I14" s="1890"/>
      <c r="K14" s="1377"/>
      <c r="L14" s="792">
        <f>IF( SUM( N14:N14 ) = 0, 0, $N$5 )</f>
        <v>0</v>
      </c>
      <c r="M14" s="1377"/>
      <c r="N14" s="356">
        <f xml:space="preserve"> IF( ISNUMBER(E14 ), 0, 1 )</f>
        <v>0</v>
      </c>
      <c r="O14" s="1377"/>
      <c r="Q14" s="237" t="s">
        <v>25145</v>
      </c>
      <c r="R14" s="774" t="s">
        <v>25147</v>
      </c>
    </row>
    <row r="15" spans="2:18" ht="33" customHeight="1">
      <c r="B15" s="237" t="s">
        <v>25148</v>
      </c>
      <c r="C15" s="220" t="s">
        <v>25130</v>
      </c>
      <c r="D15" s="220">
        <v>1</v>
      </c>
      <c r="E15" s="662">
        <v>0</v>
      </c>
      <c r="F15" s="42"/>
      <c r="G15" s="231" t="s">
        <v>25149</v>
      </c>
      <c r="I15" s="1891"/>
      <c r="K15" s="1377"/>
      <c r="L15" s="792">
        <f>IF( SUM( N15:N15 ) = 0, 0, $N$5 )</f>
        <v>0</v>
      </c>
      <c r="M15" s="1377"/>
      <c r="N15" s="356">
        <f xml:space="preserve"> IF( ISNUMBER(E15 ), 0, 1 )</f>
        <v>0</v>
      </c>
      <c r="O15" s="1377"/>
      <c r="Q15" s="1423" t="s">
        <v>25148</v>
      </c>
      <c r="R15" s="226" t="s">
        <v>25150</v>
      </c>
    </row>
    <row r="16" spans="2:18" ht="33" customHeight="1" thickBot="1">
      <c r="B16" s="1431" t="s">
        <v>25151</v>
      </c>
      <c r="C16" s="227" t="s">
        <v>25130</v>
      </c>
      <c r="D16" s="227">
        <v>1</v>
      </c>
      <c r="E16" s="953">
        <f>IFERROR(E14 + E15, 0)</f>
        <v>207.2</v>
      </c>
      <c r="F16" s="42"/>
      <c r="G16" s="232" t="s">
        <v>25152</v>
      </c>
      <c r="I16" s="1894"/>
      <c r="K16" s="1377"/>
      <c r="L16" s="792"/>
      <c r="M16" s="1377"/>
      <c r="O16" s="1377"/>
      <c r="Q16" s="1431" t="s">
        <v>25151</v>
      </c>
      <c r="R16" s="229" t="s">
        <v>25153</v>
      </c>
    </row>
    <row r="17" spans="2:18" ht="15" customHeight="1" thickBot="1">
      <c r="B17" s="44"/>
      <c r="C17" s="44"/>
      <c r="D17" s="44"/>
      <c r="E17" s="76"/>
      <c r="F17" s="42"/>
      <c r="G17" s="18"/>
      <c r="K17" s="1377"/>
      <c r="L17" s="792"/>
      <c r="M17" s="1377"/>
      <c r="O17" s="1377"/>
      <c r="Q17" s="44"/>
      <c r="R17" s="76"/>
    </row>
    <row r="18" spans="2:18" ht="33" customHeight="1">
      <c r="B18" s="237" t="s">
        <v>25154</v>
      </c>
      <c r="C18" s="224" t="s">
        <v>25155</v>
      </c>
      <c r="D18" s="224">
        <v>0</v>
      </c>
      <c r="E18" s="660">
        <v>101</v>
      </c>
      <c r="F18" s="42"/>
      <c r="G18" s="230" t="s">
        <v>25156</v>
      </c>
      <c r="I18" s="1890"/>
      <c r="K18" s="1377"/>
      <c r="L18" s="792">
        <f>IF( SUM( N18:N18 ) = 0, 0, $N$5 )</f>
        <v>0</v>
      </c>
      <c r="M18" s="1377"/>
      <c r="N18" s="356">
        <f xml:space="preserve"> IF( ISNUMBER(E18 ), 0, 1 )</f>
        <v>0</v>
      </c>
      <c r="O18" s="1377"/>
      <c r="Q18" s="237" t="s">
        <v>25154</v>
      </c>
      <c r="R18" s="774" t="s">
        <v>25157</v>
      </c>
    </row>
    <row r="19" spans="2:18" ht="33" customHeight="1">
      <c r="B19" s="1423" t="s">
        <v>25158</v>
      </c>
      <c r="C19" s="220" t="s">
        <v>25155</v>
      </c>
      <c r="D19" s="220">
        <v>0</v>
      </c>
      <c r="E19" s="662">
        <v>771</v>
      </c>
      <c r="F19" s="42"/>
      <c r="G19" s="231" t="s">
        <v>25159</v>
      </c>
      <c r="I19" s="1891"/>
      <c r="K19" s="1377"/>
      <c r="L19" s="792">
        <f>IF( SUM( N19:N19 ) = 0, 0, $N$5 )</f>
        <v>0</v>
      </c>
      <c r="M19" s="1377"/>
      <c r="N19" s="356">
        <f xml:space="preserve"> IF( ISNUMBER(E19 ), 0, 1 )</f>
        <v>0</v>
      </c>
      <c r="O19" s="1377"/>
      <c r="Q19" s="1423" t="s">
        <v>25158</v>
      </c>
      <c r="R19" s="226" t="s">
        <v>25160</v>
      </c>
    </row>
    <row r="20" spans="2:18" ht="33" customHeight="1">
      <c r="B20" s="1423" t="s">
        <v>25161</v>
      </c>
      <c r="C20" s="220" t="s">
        <v>25155</v>
      </c>
      <c r="D20" s="220">
        <v>0</v>
      </c>
      <c r="E20" s="662">
        <v>757</v>
      </c>
      <c r="F20" s="42"/>
      <c r="G20" s="231" t="s">
        <v>25162</v>
      </c>
      <c r="I20" s="1891"/>
      <c r="K20" s="1377"/>
      <c r="L20" s="792">
        <f>IF( SUM( N20:N20 ) = 0, 0, $N$5 )</f>
        <v>0</v>
      </c>
      <c r="M20" s="1377"/>
      <c r="N20" s="356">
        <f xml:space="preserve"> IF( ISNUMBER(E20 ), 0, 1 )</f>
        <v>0</v>
      </c>
      <c r="O20" s="1377"/>
      <c r="Q20" s="1423" t="s">
        <v>25161</v>
      </c>
      <c r="R20" s="226" t="s">
        <v>25163</v>
      </c>
    </row>
    <row r="21" spans="2:18" ht="33" customHeight="1" thickBot="1">
      <c r="B21" s="1431" t="s">
        <v>25164</v>
      </c>
      <c r="C21" s="227" t="s">
        <v>25155</v>
      </c>
      <c r="D21" s="227">
        <v>0</v>
      </c>
      <c r="E21" s="954">
        <f>IFERROR(E18 + E19 + E20, 0)</f>
        <v>1629</v>
      </c>
      <c r="F21" s="42"/>
      <c r="G21" s="232" t="s">
        <v>25165</v>
      </c>
      <c r="I21" s="1894"/>
      <c r="K21" s="1377"/>
      <c r="M21" s="1377"/>
      <c r="O21" s="1377"/>
      <c r="Q21" s="1431" t="s">
        <v>25164</v>
      </c>
      <c r="R21" s="229" t="s">
        <v>25166</v>
      </c>
    </row>
    <row r="22" spans="2:18" ht="15" customHeight="1" thickBot="1">
      <c r="B22" s="46"/>
      <c r="C22" s="101"/>
      <c r="D22" s="101"/>
      <c r="E22" s="76"/>
      <c r="F22" s="42"/>
      <c r="G22" s="18"/>
      <c r="K22" s="1377"/>
      <c r="M22" s="1377"/>
      <c r="O22" s="1377"/>
      <c r="Q22" s="46"/>
      <c r="R22" s="76"/>
    </row>
    <row r="23" spans="2:18" ht="33" customHeight="1" thickBot="1">
      <c r="B23" s="1441" t="s">
        <v>25167</v>
      </c>
      <c r="C23" s="291" t="s">
        <v>25168</v>
      </c>
      <c r="D23" s="291">
        <v>0</v>
      </c>
      <c r="E23" s="1960">
        <v>22850906</v>
      </c>
      <c r="F23" s="42"/>
      <c r="G23" s="400" t="s">
        <v>25169</v>
      </c>
      <c r="I23" s="1959"/>
      <c r="K23" s="1377"/>
      <c r="L23" s="792">
        <f>IF( SUM( N23:N23 ) = 0, 0, $N$5 )</f>
        <v>0</v>
      </c>
      <c r="M23" s="1377"/>
      <c r="N23" s="356">
        <f xml:space="preserve"> IF( ISNUMBER(E23 ), 0, 1 )</f>
        <v>0</v>
      </c>
      <c r="O23" s="1377"/>
      <c r="Q23" s="1441" t="s">
        <v>25167</v>
      </c>
      <c r="R23" s="329" t="s">
        <v>25170</v>
      </c>
    </row>
    <row r="24" spans="2:18" ht="15" customHeight="1" thickBot="1">
      <c r="B24" s="46"/>
      <c r="C24" s="101"/>
      <c r="D24" s="101"/>
      <c r="E24" s="76"/>
      <c r="F24" s="42"/>
      <c r="G24" s="18"/>
      <c r="K24" s="1377"/>
      <c r="M24" s="1377"/>
      <c r="O24" s="1377"/>
      <c r="Q24" s="46"/>
      <c r="R24" s="76"/>
    </row>
    <row r="25" spans="2:18" ht="33" customHeight="1">
      <c r="B25" s="237" t="s">
        <v>25171</v>
      </c>
      <c r="C25" s="224" t="s">
        <v>25155</v>
      </c>
      <c r="D25" s="224">
        <v>0</v>
      </c>
      <c r="E25" s="660">
        <v>0</v>
      </c>
      <c r="F25" s="42"/>
      <c r="G25" s="230" t="s">
        <v>25172</v>
      </c>
      <c r="I25" s="1890"/>
      <c r="K25" s="1377"/>
      <c r="L25" s="792">
        <f>IF( SUM( N25:N25 ) = 0, 0, $N$5 )</f>
        <v>0</v>
      </c>
      <c r="M25" s="1377"/>
      <c r="N25" s="356">
        <f xml:space="preserve"> IF( ISNUMBER(E25 ), 0, 1 )</f>
        <v>0</v>
      </c>
      <c r="O25" s="1377"/>
      <c r="Q25" s="237" t="s">
        <v>25171</v>
      </c>
      <c r="R25" s="774" t="s">
        <v>25173</v>
      </c>
    </row>
    <row r="26" spans="2:18" ht="33" customHeight="1">
      <c r="B26" s="1423" t="s">
        <v>25174</v>
      </c>
      <c r="C26" s="220" t="s">
        <v>25155</v>
      </c>
      <c r="D26" s="220">
        <v>0</v>
      </c>
      <c r="E26" s="662">
        <v>0</v>
      </c>
      <c r="F26" s="42"/>
      <c r="G26" s="231" t="s">
        <v>25175</v>
      </c>
      <c r="I26" s="1891"/>
      <c r="K26" s="1377"/>
      <c r="L26" s="792">
        <f>IF( SUM( N26:N26 ) = 0, 0, $N$5 )</f>
        <v>0</v>
      </c>
      <c r="M26" s="1377"/>
      <c r="N26" s="356">
        <f xml:space="preserve"> IF( ISNUMBER(E26 ), 0, 1 )</f>
        <v>0</v>
      </c>
      <c r="O26" s="1377"/>
      <c r="Q26" s="1423" t="s">
        <v>25174</v>
      </c>
      <c r="R26" s="226" t="s">
        <v>25176</v>
      </c>
    </row>
    <row r="27" spans="2:18" ht="33" customHeight="1">
      <c r="B27" s="1423" t="s">
        <v>25177</v>
      </c>
      <c r="C27" s="220" t="s">
        <v>25155</v>
      </c>
      <c r="D27" s="220">
        <v>0</v>
      </c>
      <c r="E27" s="662">
        <v>13756</v>
      </c>
      <c r="F27" s="42"/>
      <c r="G27" s="231" t="s">
        <v>25178</v>
      </c>
      <c r="I27" s="1891"/>
      <c r="K27" s="1377"/>
      <c r="L27" s="792">
        <f>IF( SUM( N27:N27 ) = 0, 0, $N$5 )</f>
        <v>0</v>
      </c>
      <c r="M27" s="1377"/>
      <c r="N27" s="356">
        <f xml:space="preserve"> IF( ISNUMBER(E27 ), 0, 1 )</f>
        <v>0</v>
      </c>
      <c r="O27" s="1377"/>
      <c r="Q27" s="1423" t="s">
        <v>25177</v>
      </c>
      <c r="R27" s="226" t="s">
        <v>25179</v>
      </c>
    </row>
    <row r="28" spans="2:18" ht="33" customHeight="1" thickBot="1">
      <c r="B28" s="1431" t="s">
        <v>25180</v>
      </c>
      <c r="C28" s="227" t="s">
        <v>25155</v>
      </c>
      <c r="D28" s="227">
        <v>0</v>
      </c>
      <c r="E28" s="229">
        <f>IFERROR(E25 + E26 + E27, 0)</f>
        <v>13756</v>
      </c>
      <c r="F28" s="42"/>
      <c r="G28" s="232" t="s">
        <v>25181</v>
      </c>
      <c r="I28" s="1894"/>
      <c r="K28" s="1377"/>
      <c r="M28" s="1377"/>
      <c r="O28" s="1377"/>
      <c r="Q28" s="1431" t="s">
        <v>25180</v>
      </c>
      <c r="R28" s="229" t="s">
        <v>25182</v>
      </c>
    </row>
    <row r="29" spans="2:18" ht="15" customHeight="1" thickBot="1">
      <c r="B29" s="46"/>
      <c r="C29" s="101"/>
      <c r="D29" s="101"/>
      <c r="E29" s="76"/>
      <c r="F29" s="42"/>
      <c r="G29" s="18"/>
      <c r="K29" s="1377"/>
      <c r="M29" s="1377"/>
      <c r="O29" s="1377"/>
      <c r="Q29" s="46"/>
      <c r="R29" s="76"/>
    </row>
    <row r="30" spans="2:18" ht="33" customHeight="1">
      <c r="B30" s="237" t="s">
        <v>25183</v>
      </c>
      <c r="C30" s="224" t="s">
        <v>25168</v>
      </c>
      <c r="D30" s="224">
        <v>0</v>
      </c>
      <c r="E30" s="660">
        <v>0</v>
      </c>
      <c r="F30" s="42"/>
      <c r="G30" s="230" t="s">
        <v>25184</v>
      </c>
      <c r="I30" s="1890"/>
      <c r="K30" s="1377"/>
      <c r="L30" s="792">
        <f>IF( SUM( N30:N30 ) = 0, 0, $N$5 )</f>
        <v>0</v>
      </c>
      <c r="M30" s="1377"/>
      <c r="N30" s="356">
        <f xml:space="preserve"> IF( ISNUMBER(E30 ), 0, 1 )</f>
        <v>0</v>
      </c>
      <c r="O30" s="1377"/>
      <c r="Q30" s="237" t="s">
        <v>25183</v>
      </c>
      <c r="R30" s="774" t="s">
        <v>25185</v>
      </c>
    </row>
    <row r="31" spans="2:18" ht="33" customHeight="1" thickBot="1">
      <c r="B31" s="1431" t="s">
        <v>25186</v>
      </c>
      <c r="C31" s="227" t="s">
        <v>1392</v>
      </c>
      <c r="D31" s="227">
        <v>2</v>
      </c>
      <c r="E31" s="1961">
        <v>45.1</v>
      </c>
      <c r="F31" s="42"/>
      <c r="G31" s="232" t="s">
        <v>25187</v>
      </c>
      <c r="I31" s="1894"/>
      <c r="K31" s="1377"/>
      <c r="L31" s="792">
        <f>IF( SUM( N31:N31 ) = 0, 0, $N$5 )</f>
        <v>0</v>
      </c>
      <c r="M31" s="1377"/>
      <c r="N31" s="356">
        <f xml:space="preserve"> IF( ISNUMBER(E31 ), 0, 1 )</f>
        <v>0</v>
      </c>
      <c r="O31" s="1377"/>
      <c r="Q31" s="1431" t="s">
        <v>25186</v>
      </c>
      <c r="R31" s="793" t="s">
        <v>25188</v>
      </c>
    </row>
  </sheetData>
  <mergeCells count="2">
    <mergeCell ref="B3:I3"/>
    <mergeCell ref="Q3:R3"/>
  </mergeCells>
  <conditionalFormatting sqref="L16:L17 L7:L8 L10:L12">
    <cfRule type="cellIs" dxfId="25" priority="6" operator="equal">
      <formula>0</formula>
    </cfRule>
  </conditionalFormatting>
  <conditionalFormatting sqref="L14:L15">
    <cfRule type="cellIs" dxfId="24" priority="5" operator="equal">
      <formula>0</formula>
    </cfRule>
  </conditionalFormatting>
  <conditionalFormatting sqref="L18:L20">
    <cfRule type="cellIs" dxfId="23" priority="4" operator="equal">
      <formula>0</formula>
    </cfRule>
  </conditionalFormatting>
  <conditionalFormatting sqref="L23">
    <cfRule type="cellIs" dxfId="22" priority="3" operator="equal">
      <formula>0</formula>
    </cfRule>
  </conditionalFormatting>
  <conditionalFormatting sqref="L25:L27">
    <cfRule type="cellIs" dxfId="21" priority="2" operator="equal">
      <formula>0</formula>
    </cfRule>
  </conditionalFormatting>
  <conditionalFormatting sqref="L30:L31">
    <cfRule type="cellIs" dxfId="20"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pageSetUpPr fitToPage="1"/>
  </sheetPr>
  <dimension ref="B1:AO56"/>
  <sheetViews>
    <sheetView showGridLines="0" zoomScale="70" zoomScaleNormal="70" zoomScaleSheetLayoutView="100" workbookViewId="0">
      <selection activeCell="D17" sqref="D17:D31"/>
    </sheetView>
  </sheetViews>
  <sheetFormatPr defaultColWidth="9" defaultRowHeight="15.6"/>
  <cols>
    <col min="1" max="1" width="1.625" style="1311" customWidth="1"/>
    <col min="2" max="2" width="36.125" style="1311" customWidth="1"/>
    <col min="3" max="3" width="7" style="1311" customWidth="1"/>
    <col min="4" max="4" width="5.5" style="1311" customWidth="1"/>
    <col min="5" max="10" width="12.5" style="1311" customWidth="1"/>
    <col min="11" max="11" width="12.5" style="54" customWidth="1"/>
    <col min="12" max="13" width="12.5" style="1311" customWidth="1"/>
    <col min="14" max="14" width="1.625" style="1311" customWidth="1"/>
    <col min="15" max="15" width="12.5" style="1344" customWidth="1"/>
    <col min="16" max="16" width="1.625" style="204" customWidth="1"/>
    <col min="17" max="17" width="33.625" style="204" customWidth="1"/>
    <col min="18" max="18" width="1.625" style="204" customWidth="1"/>
    <col min="19" max="19" width="1.625" style="1310" customWidth="1"/>
    <col min="20" max="20" width="25.125" style="54" customWidth="1"/>
    <col min="21" max="21" width="1.625" style="1310" customWidth="1"/>
    <col min="22" max="29" width="6.125" style="1311" hidden="1" customWidth="1"/>
    <col min="30" max="30" width="1.625" style="1310" hidden="1" customWidth="1"/>
    <col min="31" max="31" width="1.625" style="1310" customWidth="1"/>
    <col min="32" max="32" width="36.125" style="1310" customWidth="1"/>
    <col min="33" max="36" width="15" style="1310" customWidth="1"/>
    <col min="37" max="41" width="15" style="1311" customWidth="1"/>
    <col min="42" max="42" width="1.625" style="1311" customWidth="1"/>
    <col min="43" max="16384" width="9" style="1311"/>
  </cols>
  <sheetData>
    <row r="1" spans="2:41" s="66" customFormat="1" ht="30" customHeight="1">
      <c r="B1" s="693" t="s">
        <v>779</v>
      </c>
      <c r="C1" s="693"/>
      <c r="D1" s="693"/>
      <c r="E1" s="693"/>
      <c r="F1" s="693"/>
      <c r="G1" s="812"/>
      <c r="H1" s="18"/>
      <c r="I1" s="693"/>
      <c r="J1" s="693"/>
      <c r="K1" s="693"/>
      <c r="L1" s="812"/>
      <c r="M1" s="18"/>
      <c r="N1" s="693"/>
      <c r="O1" s="693"/>
      <c r="P1" s="711"/>
      <c r="Q1" s="711"/>
      <c r="R1" s="711"/>
      <c r="S1" s="1377"/>
      <c r="T1" s="955"/>
      <c r="U1" s="1377"/>
      <c r="AC1" s="1310"/>
      <c r="AD1" s="1377"/>
      <c r="AE1" s="1393"/>
      <c r="AF1" s="693" t="s">
        <v>779</v>
      </c>
      <c r="AG1" s="693"/>
      <c r="AH1" s="693"/>
      <c r="AI1" s="812"/>
      <c r="AJ1" s="18"/>
      <c r="AK1" s="693"/>
      <c r="AL1" s="693"/>
      <c r="AM1" s="693"/>
      <c r="AN1" s="812"/>
      <c r="AO1" s="18"/>
    </row>
    <row r="2" spans="2:41" s="66" customFormat="1" ht="30" customHeight="1">
      <c r="B2" s="693" t="s">
        <v>12</v>
      </c>
      <c r="C2" s="694"/>
      <c r="D2" s="694"/>
      <c r="E2" s="694"/>
      <c r="F2" s="694"/>
      <c r="G2" s="217"/>
      <c r="H2" s="18"/>
      <c r="I2" s="694"/>
      <c r="J2" s="694"/>
      <c r="K2" s="694"/>
      <c r="L2" s="217"/>
      <c r="M2" s="18"/>
      <c r="N2" s="956"/>
      <c r="O2" s="1437"/>
      <c r="P2" s="711"/>
      <c r="Q2" s="711"/>
      <c r="R2" s="711"/>
      <c r="S2" s="1377"/>
      <c r="T2" s="955"/>
      <c r="U2" s="1377"/>
      <c r="AC2" s="1310"/>
      <c r="AD2" s="1377"/>
      <c r="AE2" s="367"/>
      <c r="AF2" s="693"/>
      <c r="AG2" s="694"/>
      <c r="AH2" s="694"/>
      <c r="AI2" s="217"/>
      <c r="AJ2" s="18"/>
      <c r="AK2" s="694"/>
      <c r="AL2" s="694"/>
      <c r="AM2" s="694"/>
      <c r="AN2" s="217"/>
      <c r="AO2" s="18"/>
    </row>
    <row r="3" spans="2:41" ht="45" customHeight="1">
      <c r="B3" s="2159" t="s">
        <v>780</v>
      </c>
      <c r="C3" s="2159"/>
      <c r="D3" s="2159"/>
      <c r="E3" s="2159"/>
      <c r="F3" s="2159"/>
      <c r="G3" s="2159"/>
      <c r="H3" s="2159"/>
      <c r="I3" s="2159"/>
      <c r="J3" s="2159"/>
      <c r="K3" s="2159"/>
      <c r="L3" s="2159"/>
      <c r="M3" s="2159"/>
      <c r="N3" s="2159"/>
      <c r="O3" s="2159"/>
      <c r="P3" s="2159"/>
      <c r="Q3" s="2159"/>
      <c r="R3" s="1347"/>
      <c r="S3" s="1377"/>
      <c r="T3" s="695" t="s">
        <v>798</v>
      </c>
      <c r="U3" s="1377"/>
      <c r="AC3" s="1310"/>
      <c r="AD3" s="1377"/>
      <c r="AE3" s="71"/>
      <c r="AF3" s="2159" t="s">
        <v>780</v>
      </c>
      <c r="AG3" s="2159"/>
      <c r="AH3" s="2159"/>
      <c r="AI3" s="2159"/>
      <c r="AJ3" s="2159"/>
      <c r="AK3" s="2159"/>
      <c r="AL3" s="2159"/>
      <c r="AM3" s="2159"/>
      <c r="AN3" s="2159"/>
      <c r="AO3" s="2159"/>
    </row>
    <row r="4" spans="2:41" ht="15" customHeight="1" thickBot="1">
      <c r="B4" s="96"/>
      <c r="C4" s="96"/>
      <c r="D4" s="96"/>
      <c r="E4" s="96"/>
      <c r="F4" s="96"/>
      <c r="G4" s="27"/>
      <c r="H4" s="18"/>
      <c r="I4" s="96"/>
      <c r="J4" s="96"/>
      <c r="K4" s="96"/>
      <c r="L4" s="27"/>
      <c r="M4" s="18"/>
      <c r="N4" s="53"/>
      <c r="O4" s="17"/>
      <c r="P4" s="1311"/>
      <c r="Q4" s="1311"/>
      <c r="R4" s="1311"/>
      <c r="S4" s="1377"/>
      <c r="U4" s="1377"/>
      <c r="V4" s="2274" t="s">
        <v>799</v>
      </c>
      <c r="W4" s="2274"/>
      <c r="X4" s="2274"/>
      <c r="Y4" s="2274"/>
      <c r="Z4" s="2274"/>
      <c r="AA4" s="2274"/>
      <c r="AB4" s="2274"/>
      <c r="AC4" s="2274"/>
      <c r="AD4" s="1377"/>
      <c r="AF4" s="96"/>
      <c r="AG4" s="96"/>
      <c r="AH4" s="96"/>
      <c r="AI4" s="27"/>
      <c r="AJ4" s="18"/>
      <c r="AK4" s="96"/>
      <c r="AL4" s="96"/>
      <c r="AM4" s="96"/>
      <c r="AN4" s="27"/>
      <c r="AO4" s="18"/>
    </row>
    <row r="5" spans="2:41" ht="56.25" customHeight="1" thickBot="1">
      <c r="B5" s="341" t="s">
        <v>800</v>
      </c>
      <c r="C5" s="321" t="s">
        <v>801</v>
      </c>
      <c r="D5" s="321" t="s">
        <v>802</v>
      </c>
      <c r="E5" s="321" t="s">
        <v>25189</v>
      </c>
      <c r="F5" s="321" t="s">
        <v>25190</v>
      </c>
      <c r="G5" s="321" t="s">
        <v>25191</v>
      </c>
      <c r="H5" s="342" t="s">
        <v>1016</v>
      </c>
      <c r="I5" s="42"/>
      <c r="J5" s="42"/>
      <c r="K5" s="42"/>
      <c r="L5" s="42"/>
      <c r="M5" s="42"/>
      <c r="N5" s="42"/>
      <c r="O5" s="343" t="s">
        <v>806</v>
      </c>
      <c r="P5" s="1311"/>
      <c r="Q5" s="343" t="s">
        <v>25128</v>
      </c>
      <c r="R5" s="1311"/>
      <c r="S5" s="1377"/>
      <c r="U5" s="1377"/>
      <c r="V5" s="198" t="s">
        <v>808</v>
      </c>
      <c r="AC5" s="1310"/>
      <c r="AD5" s="1377"/>
      <c r="AF5" s="341" t="s">
        <v>800</v>
      </c>
      <c r="AG5" s="321" t="s">
        <v>25189</v>
      </c>
      <c r="AH5" s="321" t="s">
        <v>25190</v>
      </c>
      <c r="AI5" s="321" t="s">
        <v>25191</v>
      </c>
      <c r="AJ5" s="342" t="s">
        <v>1016</v>
      </c>
      <c r="AK5" s="42"/>
      <c r="AL5" s="42"/>
      <c r="AM5" s="42"/>
      <c r="AN5" s="42"/>
      <c r="AO5" s="42"/>
    </row>
    <row r="6" spans="2:41" ht="15" customHeight="1" thickBot="1">
      <c r="B6" s="376"/>
      <c r="C6" s="376"/>
      <c r="D6" s="376"/>
      <c r="E6" s="376"/>
      <c r="F6" s="376"/>
      <c r="G6" s="376"/>
      <c r="H6" s="376"/>
      <c r="I6" s="42"/>
      <c r="J6" s="42"/>
      <c r="K6" s="42"/>
      <c r="L6" s="42"/>
      <c r="M6" s="42"/>
      <c r="N6" s="42"/>
      <c r="O6" s="101"/>
      <c r="P6" s="1311"/>
      <c r="Q6" s="1311"/>
      <c r="R6" s="1311"/>
      <c r="S6" s="1377"/>
      <c r="U6" s="1377"/>
      <c r="AC6" s="1310"/>
      <c r="AD6" s="1377"/>
      <c r="AF6" s="376"/>
      <c r="AG6" s="376"/>
      <c r="AH6" s="376"/>
      <c r="AI6" s="376"/>
      <c r="AJ6" s="376"/>
      <c r="AK6" s="42"/>
      <c r="AL6" s="42"/>
      <c r="AM6" s="42"/>
      <c r="AN6" s="42"/>
      <c r="AO6" s="42"/>
    </row>
    <row r="7" spans="2:41" ht="21" customHeight="1" thickBot="1">
      <c r="B7" s="1449" t="s">
        <v>25192</v>
      </c>
      <c r="C7" s="1310"/>
      <c r="D7" s="1310"/>
      <c r="E7" s="376"/>
      <c r="F7" s="376"/>
      <c r="G7" s="376"/>
      <c r="H7" s="376"/>
      <c r="I7" s="42"/>
      <c r="J7" s="42"/>
      <c r="K7" s="42"/>
      <c r="L7" s="42"/>
      <c r="M7" s="42"/>
      <c r="N7" s="42"/>
      <c r="O7" s="101"/>
      <c r="P7" s="1311"/>
      <c r="Q7" s="1311"/>
      <c r="R7" s="1311"/>
      <c r="S7" s="1377"/>
      <c r="U7" s="1377"/>
      <c r="AC7" s="1346"/>
      <c r="AD7" s="1377"/>
      <c r="AF7" s="341" t="s">
        <v>25192</v>
      </c>
      <c r="AG7" s="376"/>
      <c r="AH7" s="376"/>
      <c r="AI7" s="376"/>
      <c r="AJ7" s="376"/>
      <c r="AK7" s="42"/>
      <c r="AL7" s="42"/>
      <c r="AM7" s="42"/>
      <c r="AN7" s="42"/>
      <c r="AO7" s="42"/>
    </row>
    <row r="8" spans="2:41" ht="33" customHeight="1" thickBot="1">
      <c r="B8" s="237" t="s">
        <v>1838</v>
      </c>
      <c r="C8" s="224" t="s">
        <v>813</v>
      </c>
      <c r="D8" s="224">
        <v>3</v>
      </c>
      <c r="E8" s="659">
        <v>1E-3</v>
      </c>
      <c r="F8" s="659">
        <v>3.2000000000000001E-2</v>
      </c>
      <c r="G8" s="659">
        <v>1.7000000000000001E-2</v>
      </c>
      <c r="H8" s="335">
        <f>IFERROR(SUM(E8:G8), 0)</f>
        <v>0.05</v>
      </c>
      <c r="I8" s="101"/>
      <c r="J8" s="42"/>
      <c r="K8" s="42"/>
      <c r="L8" s="42"/>
      <c r="M8" s="42"/>
      <c r="N8" s="42"/>
      <c r="O8" s="230" t="s">
        <v>25193</v>
      </c>
      <c r="P8" s="1311"/>
      <c r="Q8" s="685"/>
      <c r="R8" s="1311"/>
      <c r="S8" s="1377"/>
      <c r="T8" s="705">
        <f>IF( SUM( V8:X8 ) = 0, 0, $V$5 )</f>
        <v>0</v>
      </c>
      <c r="U8" s="1377"/>
      <c r="V8" s="356">
        <f xml:space="preserve"> IF( ISNUMBER(E8 ), 0, 1 )</f>
        <v>0</v>
      </c>
      <c r="W8" s="356">
        <f xml:space="preserve"> IF( ISNUMBER(F8 ), 0, 1 )</f>
        <v>0</v>
      </c>
      <c r="X8" s="356">
        <f xml:space="preserve"> IF( ISNUMBER(G8 ), 0, 1 )</f>
        <v>0</v>
      </c>
      <c r="AC8" s="1346"/>
      <c r="AD8" s="1377"/>
      <c r="AF8" s="237" t="s">
        <v>1838</v>
      </c>
      <c r="AG8" s="225" t="s">
        <v>25194</v>
      </c>
      <c r="AH8" s="225" t="s">
        <v>25195</v>
      </c>
      <c r="AI8" s="225" t="s">
        <v>25196</v>
      </c>
      <c r="AJ8" s="298" t="s">
        <v>25197</v>
      </c>
      <c r="AK8" s="101"/>
      <c r="AL8" s="42"/>
      <c r="AM8" s="42"/>
      <c r="AN8" s="42"/>
      <c r="AO8" s="42"/>
    </row>
    <row r="9" spans="2:41" ht="33" customHeight="1" thickBot="1">
      <c r="B9" s="1423" t="s">
        <v>1846</v>
      </c>
      <c r="C9" s="220" t="s">
        <v>813</v>
      </c>
      <c r="D9" s="220">
        <v>3</v>
      </c>
      <c r="E9" s="659">
        <v>0</v>
      </c>
      <c r="F9" s="659">
        <v>0</v>
      </c>
      <c r="G9" s="659">
        <v>0</v>
      </c>
      <c r="H9" s="336">
        <f>IFERROR(SUM(E9:G9), 0)</f>
        <v>0</v>
      </c>
      <c r="I9" s="101"/>
      <c r="J9" s="42"/>
      <c r="K9" s="42"/>
      <c r="L9" s="42"/>
      <c r="M9" s="42"/>
      <c r="N9" s="42"/>
      <c r="O9" s="231" t="s">
        <v>25198</v>
      </c>
      <c r="P9" s="1311"/>
      <c r="Q9" s="685"/>
      <c r="R9" s="1311"/>
      <c r="S9" s="1377"/>
      <c r="T9" s="705">
        <f>IF( SUM( V9:X9 ) = 0, 0, $V$5 )</f>
        <v>0</v>
      </c>
      <c r="U9" s="1377"/>
      <c r="V9" s="356">
        <f t="shared" ref="V9:X11" si="0" xml:space="preserve"> IF( ISNUMBER(E9 ), 0, 1 )</f>
        <v>0</v>
      </c>
      <c r="W9" s="356">
        <f t="shared" si="0"/>
        <v>0</v>
      </c>
      <c r="X9" s="356">
        <f t="shared" si="0"/>
        <v>0</v>
      </c>
      <c r="AC9" s="1346"/>
      <c r="AD9" s="1377"/>
      <c r="AF9" s="1423" t="s">
        <v>1846</v>
      </c>
      <c r="AG9" s="221" t="s">
        <v>25199</v>
      </c>
      <c r="AH9" s="221" t="s">
        <v>25200</v>
      </c>
      <c r="AI9" s="221" t="s">
        <v>25201</v>
      </c>
      <c r="AJ9" s="299" t="s">
        <v>25202</v>
      </c>
      <c r="AK9" s="101"/>
      <c r="AL9" s="42"/>
      <c r="AM9" s="42"/>
      <c r="AN9" s="42"/>
      <c r="AO9" s="42"/>
    </row>
    <row r="10" spans="2:41" ht="33" customHeight="1" thickBot="1">
      <c r="B10" s="1423" t="s">
        <v>25203</v>
      </c>
      <c r="C10" s="220" t="s">
        <v>813</v>
      </c>
      <c r="D10" s="220">
        <v>3</v>
      </c>
      <c r="E10" s="659">
        <v>0</v>
      </c>
      <c r="F10" s="659">
        <v>0</v>
      </c>
      <c r="G10" s="659">
        <v>0</v>
      </c>
      <c r="H10" s="336">
        <f>IFERROR(SUM(E10:G10), 0)</f>
        <v>0</v>
      </c>
      <c r="I10" s="101"/>
      <c r="J10" s="42"/>
      <c r="K10" s="42"/>
      <c r="L10" s="42"/>
      <c r="M10" s="42"/>
      <c r="N10" s="42"/>
      <c r="O10" s="231" t="s">
        <v>25204</v>
      </c>
      <c r="P10" s="1311"/>
      <c r="Q10" s="685"/>
      <c r="R10" s="1311"/>
      <c r="S10" s="1377"/>
      <c r="T10" s="705">
        <f>IF( SUM( V10:X10 ) = 0, 0, $V$5 )</f>
        <v>0</v>
      </c>
      <c r="U10" s="1377"/>
      <c r="V10" s="356">
        <f t="shared" si="0"/>
        <v>0</v>
      </c>
      <c r="W10" s="356">
        <f t="shared" si="0"/>
        <v>0</v>
      </c>
      <c r="X10" s="356">
        <f t="shared" si="0"/>
        <v>0</v>
      </c>
      <c r="AC10" s="1346"/>
      <c r="AD10" s="1377"/>
      <c r="AF10" s="1423" t="s">
        <v>25203</v>
      </c>
      <c r="AG10" s="221" t="s">
        <v>25205</v>
      </c>
      <c r="AH10" s="221" t="s">
        <v>25206</v>
      </c>
      <c r="AI10" s="221" t="s">
        <v>25207</v>
      </c>
      <c r="AJ10" s="299" t="s">
        <v>25208</v>
      </c>
      <c r="AK10" s="101"/>
      <c r="AL10" s="42"/>
      <c r="AM10" s="42"/>
      <c r="AN10" s="42"/>
      <c r="AO10" s="42"/>
    </row>
    <row r="11" spans="2:41" ht="33" customHeight="1" thickBot="1">
      <c r="B11" s="1431" t="s">
        <v>21519</v>
      </c>
      <c r="C11" s="227" t="s">
        <v>813</v>
      </c>
      <c r="D11" s="227">
        <v>3</v>
      </c>
      <c r="E11" s="659">
        <v>0</v>
      </c>
      <c r="F11" s="659">
        <v>0</v>
      </c>
      <c r="G11" s="659">
        <v>0</v>
      </c>
      <c r="H11" s="235">
        <f t="shared" ref="H11" si="1">IFERROR(SUM(E11:G11), 0)</f>
        <v>0</v>
      </c>
      <c r="I11" s="101"/>
      <c r="J11" s="42"/>
      <c r="K11" s="42"/>
      <c r="L11" s="42"/>
      <c r="M11" s="42"/>
      <c r="N11" s="42"/>
      <c r="O11" s="232" t="s">
        <v>25209</v>
      </c>
      <c r="P11" s="1311"/>
      <c r="Q11" s="685"/>
      <c r="R11" s="1311"/>
      <c r="S11" s="1377"/>
      <c r="T11" s="705">
        <f>IF( SUM( V11:X11 ) = 0, 0, $V$5 )</f>
        <v>0</v>
      </c>
      <c r="U11" s="1377"/>
      <c r="V11" s="356">
        <f t="shared" si="0"/>
        <v>0</v>
      </c>
      <c r="W11" s="356">
        <f t="shared" si="0"/>
        <v>0</v>
      </c>
      <c r="X11" s="356">
        <f t="shared" si="0"/>
        <v>0</v>
      </c>
      <c r="AC11" s="1346"/>
      <c r="AD11" s="1377"/>
      <c r="AF11" s="1431" t="s">
        <v>21519</v>
      </c>
      <c r="AG11" s="332" t="s">
        <v>25210</v>
      </c>
      <c r="AH11" s="332" t="s">
        <v>25211</v>
      </c>
      <c r="AI11" s="332" t="s">
        <v>25212</v>
      </c>
      <c r="AJ11" s="229" t="s">
        <v>25213</v>
      </c>
      <c r="AK11" s="101"/>
      <c r="AL11" s="42"/>
      <c r="AM11" s="42"/>
      <c r="AN11" s="42"/>
      <c r="AO11" s="42"/>
    </row>
    <row r="12" spans="2:41" ht="15" customHeight="1" thickBot="1">
      <c r="B12" s="732"/>
      <c r="C12" s="732"/>
      <c r="D12" s="732"/>
      <c r="E12" s="411"/>
      <c r="F12" s="411"/>
      <c r="G12" s="411"/>
      <c r="H12" s="411"/>
      <c r="I12" s="101"/>
      <c r="J12" s="42"/>
      <c r="K12" s="42"/>
      <c r="L12" s="42"/>
      <c r="M12" s="42"/>
      <c r="N12" s="42"/>
      <c r="O12" s="20"/>
      <c r="P12" s="1311"/>
      <c r="Q12" s="1311"/>
      <c r="R12" s="1311"/>
      <c r="S12" s="1377"/>
      <c r="T12" s="705">
        <f>IF( SUM( V12:AB12 ) = 0, 0, $U$5 )</f>
        <v>0</v>
      </c>
      <c r="U12" s="1377"/>
      <c r="AC12" s="1346"/>
      <c r="AD12" s="1377"/>
      <c r="AF12" s="732"/>
      <c r="AG12" s="411"/>
      <c r="AH12" s="411"/>
      <c r="AI12" s="411"/>
      <c r="AJ12" s="411"/>
      <c r="AK12" s="101"/>
      <c r="AL12" s="42"/>
      <c r="AM12" s="42"/>
      <c r="AN12" s="42"/>
      <c r="AO12" s="42"/>
    </row>
    <row r="13" spans="2:41" ht="21" customHeight="1" thickBot="1">
      <c r="B13" s="223" t="s">
        <v>1886</v>
      </c>
      <c r="C13" s="1310"/>
      <c r="D13" s="1310"/>
      <c r="E13" s="376"/>
      <c r="F13" s="376"/>
      <c r="G13" s="376"/>
      <c r="H13" s="376"/>
      <c r="I13" s="101"/>
      <c r="J13" s="101"/>
      <c r="K13" s="101"/>
      <c r="L13" s="101"/>
      <c r="M13" s="101"/>
      <c r="N13" s="42"/>
      <c r="O13" s="20"/>
      <c r="P13" s="1311"/>
      <c r="Q13" s="1311"/>
      <c r="R13" s="1311"/>
      <c r="S13" s="1377"/>
      <c r="T13" s="705">
        <f>IF( SUM( V13:X13 ) = 0, 0, $U$5 )</f>
        <v>0</v>
      </c>
      <c r="U13" s="1377"/>
      <c r="AC13" s="1346"/>
      <c r="AD13" s="1377"/>
      <c r="AF13" s="223" t="s">
        <v>1886</v>
      </c>
      <c r="AG13" s="376"/>
      <c r="AH13" s="376"/>
      <c r="AI13" s="376"/>
      <c r="AJ13" s="376"/>
      <c r="AK13" s="101"/>
      <c r="AL13" s="101"/>
      <c r="AM13" s="101"/>
      <c r="AN13" s="101"/>
      <c r="AO13" s="101"/>
    </row>
    <row r="14" spans="2:41" ht="33" customHeight="1" thickBot="1">
      <c r="B14" s="237" t="s">
        <v>1870</v>
      </c>
      <c r="C14" s="224" t="s">
        <v>813</v>
      </c>
      <c r="D14" s="224">
        <v>3</v>
      </c>
      <c r="E14" s="659">
        <v>0</v>
      </c>
      <c r="F14" s="659">
        <v>0</v>
      </c>
      <c r="G14" s="659">
        <v>0</v>
      </c>
      <c r="H14" s="335">
        <f>IFERROR(SUM(E14:G14), 0)</f>
        <v>0</v>
      </c>
      <c r="I14" s="101"/>
      <c r="J14" s="101"/>
      <c r="K14" s="101"/>
      <c r="L14" s="101"/>
      <c r="M14" s="101"/>
      <c r="N14" s="42"/>
      <c r="O14" s="230" t="s">
        <v>25214</v>
      </c>
      <c r="P14" s="1311"/>
      <c r="Q14" s="685"/>
      <c r="R14" s="1311"/>
      <c r="S14" s="1377"/>
      <c r="T14" s="705">
        <f>IF( SUM( V14:X14 ) = 0, 0, $V$5 )</f>
        <v>0</v>
      </c>
      <c r="U14" s="1377"/>
      <c r="V14" s="356">
        <f xml:space="preserve"> IF( ISNUMBER(E14 ), 0, 1 )</f>
        <v>0</v>
      </c>
      <c r="W14" s="356">
        <f xml:space="preserve"> IF( ISNUMBER(F14 ), 0, 1 )</f>
        <v>0</v>
      </c>
      <c r="X14" s="356">
        <f xml:space="preserve"> IF( ISNUMBER(G14 ), 0, 1 )</f>
        <v>0</v>
      </c>
      <c r="AC14" s="1346"/>
      <c r="AD14" s="1377"/>
      <c r="AF14" s="237" t="s">
        <v>1870</v>
      </c>
      <c r="AG14" s="225" t="s">
        <v>25215</v>
      </c>
      <c r="AH14" s="225" t="s">
        <v>25216</v>
      </c>
      <c r="AI14" s="225" t="s">
        <v>25217</v>
      </c>
      <c r="AJ14" s="298" t="s">
        <v>25218</v>
      </c>
      <c r="AK14" s="101"/>
      <c r="AL14" s="101"/>
      <c r="AM14" s="101"/>
      <c r="AN14" s="101"/>
      <c r="AO14" s="101"/>
    </row>
    <row r="15" spans="2:41" ht="33" customHeight="1" thickBot="1">
      <c r="B15" s="1423" t="s">
        <v>1878</v>
      </c>
      <c r="C15" s="220" t="s">
        <v>813</v>
      </c>
      <c r="D15" s="220">
        <v>3</v>
      </c>
      <c r="E15" s="659">
        <v>0</v>
      </c>
      <c r="F15" s="659">
        <v>0</v>
      </c>
      <c r="G15" s="659">
        <v>0</v>
      </c>
      <c r="H15" s="336">
        <f t="shared" ref="H15:H19" si="2">IFERROR(SUM(E15:G15), 0)</f>
        <v>0</v>
      </c>
      <c r="I15" s="101"/>
      <c r="J15" s="101"/>
      <c r="K15" s="101"/>
      <c r="L15" s="101"/>
      <c r="M15" s="101"/>
      <c r="N15" s="42"/>
      <c r="O15" s="231" t="s">
        <v>25219</v>
      </c>
      <c r="P15" s="1311"/>
      <c r="Q15" s="685"/>
      <c r="R15" s="1311"/>
      <c r="S15" s="1377"/>
      <c r="T15" s="705">
        <f>IF( SUM( V15:X15 ) = 0, 0, $V$5 )</f>
        <v>0</v>
      </c>
      <c r="U15" s="1377"/>
      <c r="V15" s="356">
        <f t="shared" ref="V15:X17" si="3" xml:space="preserve"> IF( ISNUMBER(E15 ), 0, 1 )</f>
        <v>0</v>
      </c>
      <c r="W15" s="356">
        <f t="shared" si="3"/>
        <v>0</v>
      </c>
      <c r="X15" s="356">
        <f t="shared" si="3"/>
        <v>0</v>
      </c>
      <c r="AC15" s="1346"/>
      <c r="AD15" s="1377"/>
      <c r="AF15" s="1423" t="s">
        <v>1878</v>
      </c>
      <c r="AG15" s="221" t="s">
        <v>25220</v>
      </c>
      <c r="AH15" s="221" t="s">
        <v>25221</v>
      </c>
      <c r="AI15" s="221" t="s">
        <v>25222</v>
      </c>
      <c r="AJ15" s="299" t="s">
        <v>25223</v>
      </c>
      <c r="AK15" s="101"/>
      <c r="AL15" s="101"/>
      <c r="AM15" s="101"/>
      <c r="AN15" s="101"/>
      <c r="AO15" s="101"/>
    </row>
    <row r="16" spans="2:41" ht="33" customHeight="1" thickBot="1">
      <c r="B16" s="1423" t="s">
        <v>23981</v>
      </c>
      <c r="C16" s="220" t="s">
        <v>813</v>
      </c>
      <c r="D16" s="220">
        <v>3</v>
      </c>
      <c r="E16" s="659">
        <v>9.7000000000000003E-2</v>
      </c>
      <c r="F16" s="659">
        <v>5.95</v>
      </c>
      <c r="G16" s="659">
        <v>3.2</v>
      </c>
      <c r="H16" s="336">
        <f t="shared" si="2"/>
        <v>9.2469999999999999</v>
      </c>
      <c r="I16" s="101"/>
      <c r="J16" s="101"/>
      <c r="K16" s="101"/>
      <c r="L16" s="101"/>
      <c r="M16" s="101"/>
      <c r="N16" s="42"/>
      <c r="O16" s="231" t="s">
        <v>25224</v>
      </c>
      <c r="P16" s="1311"/>
      <c r="Q16" s="685"/>
      <c r="R16" s="1311"/>
      <c r="S16" s="1377"/>
      <c r="T16" s="705">
        <f>IF( SUM( V16:X16 ) = 0, 0, $V$5 )</f>
        <v>0</v>
      </c>
      <c r="U16" s="1377"/>
      <c r="V16" s="356">
        <f t="shared" si="3"/>
        <v>0</v>
      </c>
      <c r="W16" s="356">
        <f t="shared" si="3"/>
        <v>0</v>
      </c>
      <c r="X16" s="356">
        <f t="shared" si="3"/>
        <v>0</v>
      </c>
      <c r="AC16" s="1346"/>
      <c r="AD16" s="1377"/>
      <c r="AF16" s="1423" t="s">
        <v>23981</v>
      </c>
      <c r="AG16" s="221" t="s">
        <v>25225</v>
      </c>
      <c r="AH16" s="221" t="s">
        <v>25226</v>
      </c>
      <c r="AI16" s="221" t="s">
        <v>25227</v>
      </c>
      <c r="AJ16" s="299" t="s">
        <v>25228</v>
      </c>
      <c r="AK16" s="101"/>
      <c r="AL16" s="101"/>
      <c r="AM16" s="101"/>
      <c r="AN16" s="101"/>
      <c r="AO16" s="101"/>
    </row>
    <row r="17" spans="2:41" ht="33" customHeight="1">
      <c r="B17" s="1423" t="s">
        <v>23991</v>
      </c>
      <c r="C17" s="220" t="s">
        <v>813</v>
      </c>
      <c r="D17" s="220">
        <v>3</v>
      </c>
      <c r="E17" s="659">
        <v>1.9E-2</v>
      </c>
      <c r="F17" s="659">
        <v>1.079</v>
      </c>
      <c r="G17" s="659">
        <v>0.64</v>
      </c>
      <c r="H17" s="336">
        <f>IFERROR(SUM(E17:G17), 0)</f>
        <v>1.738</v>
      </c>
      <c r="I17" s="101"/>
      <c r="J17" s="101"/>
      <c r="K17" s="101"/>
      <c r="L17" s="101"/>
      <c r="M17" s="101"/>
      <c r="N17" s="42"/>
      <c r="O17" s="231" t="s">
        <v>25229</v>
      </c>
      <c r="P17" s="1311"/>
      <c r="Q17" s="685"/>
      <c r="R17" s="1311"/>
      <c r="S17" s="1377"/>
      <c r="T17" s="705">
        <f>IF( SUM( V17:X17 ) = 0, 0, $V$5 )</f>
        <v>0</v>
      </c>
      <c r="U17" s="1377"/>
      <c r="V17" s="356">
        <f t="shared" si="3"/>
        <v>0</v>
      </c>
      <c r="W17" s="356">
        <f t="shared" si="3"/>
        <v>0</v>
      </c>
      <c r="X17" s="356">
        <f t="shared" si="3"/>
        <v>0</v>
      </c>
      <c r="AC17" s="1346"/>
      <c r="AD17" s="1377"/>
      <c r="AF17" s="1423" t="s">
        <v>23991</v>
      </c>
      <c r="AG17" s="221" t="s">
        <v>25230</v>
      </c>
      <c r="AH17" s="221" t="s">
        <v>25231</v>
      </c>
      <c r="AI17" s="221" t="s">
        <v>25232</v>
      </c>
      <c r="AJ17" s="299" t="s">
        <v>25233</v>
      </c>
      <c r="AK17" s="101"/>
      <c r="AL17" s="101"/>
      <c r="AM17" s="101"/>
      <c r="AN17" s="101"/>
      <c r="AO17" s="101"/>
    </row>
    <row r="18" spans="2:41" ht="33" customHeight="1" thickBot="1">
      <c r="B18" s="1423" t="s">
        <v>25234</v>
      </c>
      <c r="C18" s="220" t="s">
        <v>813</v>
      </c>
      <c r="D18" s="220">
        <v>3</v>
      </c>
      <c r="E18" s="333">
        <f>IFERROR(SUM(E8:E11,E14:E17), 0)</f>
        <v>0.11700000000000001</v>
      </c>
      <c r="F18" s="333">
        <f>IFERROR(SUM(F8:F11,F14:F17), 0)</f>
        <v>7.0609999999999999</v>
      </c>
      <c r="G18" s="333">
        <f>IFERROR(SUM(G8:G11,G14:G17), 0)</f>
        <v>3.8570000000000002</v>
      </c>
      <c r="H18" s="336">
        <f t="shared" si="2"/>
        <v>11.035</v>
      </c>
      <c r="I18" s="101"/>
      <c r="J18" s="101"/>
      <c r="K18" s="101"/>
      <c r="L18" s="101"/>
      <c r="M18" s="101"/>
      <c r="N18" s="42"/>
      <c r="O18" s="231" t="s">
        <v>25235</v>
      </c>
      <c r="P18" s="1311"/>
      <c r="Q18" s="686"/>
      <c r="R18" s="1311"/>
      <c r="S18" s="1377"/>
      <c r="T18" s="1310"/>
      <c r="U18" s="1377"/>
      <c r="AC18" s="1346"/>
      <c r="AD18" s="1377"/>
      <c r="AE18" s="211"/>
      <c r="AF18" s="1423" t="s">
        <v>25234</v>
      </c>
      <c r="AG18" s="222" t="s">
        <v>25236</v>
      </c>
      <c r="AH18" s="222" t="s">
        <v>25237</v>
      </c>
      <c r="AI18" s="222" t="s">
        <v>25238</v>
      </c>
      <c r="AJ18" s="299" t="s">
        <v>25239</v>
      </c>
      <c r="AK18" s="101"/>
      <c r="AL18" s="101"/>
      <c r="AM18" s="101"/>
      <c r="AN18" s="101"/>
      <c r="AO18" s="101"/>
    </row>
    <row r="19" spans="2:41" s="30" customFormat="1" ht="33" customHeight="1">
      <c r="B19" s="1423" t="s">
        <v>1894</v>
      </c>
      <c r="C19" s="220" t="s">
        <v>813</v>
      </c>
      <c r="D19" s="220">
        <v>3</v>
      </c>
      <c r="E19" s="659">
        <v>0</v>
      </c>
      <c r="F19" s="659">
        <v>0</v>
      </c>
      <c r="G19" s="659">
        <v>0</v>
      </c>
      <c r="H19" s="336">
        <f t="shared" si="2"/>
        <v>0</v>
      </c>
      <c r="I19" s="101"/>
      <c r="J19" s="101"/>
      <c r="K19" s="101"/>
      <c r="L19" s="101"/>
      <c r="M19" s="101"/>
      <c r="N19" s="42"/>
      <c r="O19" s="231" t="s">
        <v>25240</v>
      </c>
      <c r="P19" s="42"/>
      <c r="Q19" s="685"/>
      <c r="R19" s="42"/>
      <c r="S19" s="1377"/>
      <c r="T19" s="705">
        <f>IF( SUM( V19:X19 ) = 0, 0, $V$5 )</f>
        <v>0</v>
      </c>
      <c r="U19" s="1377"/>
      <c r="V19" s="356">
        <f xml:space="preserve"> IF( ISNUMBER(E19 ), 0, 1 )</f>
        <v>0</v>
      </c>
      <c r="W19" s="356">
        <f xml:space="preserve"> IF( ISNUMBER(F19 ), 0, 1 )</f>
        <v>0</v>
      </c>
      <c r="X19" s="356">
        <f xml:space="preserve"> IF( ISNUMBER(G19 ), 0, 1 )</f>
        <v>0</v>
      </c>
      <c r="AC19" s="1346"/>
      <c r="AD19" s="1377"/>
      <c r="AE19" s="1310"/>
      <c r="AF19" s="1423" t="s">
        <v>1894</v>
      </c>
      <c r="AG19" s="221" t="s">
        <v>25241</v>
      </c>
      <c r="AH19" s="221" t="s">
        <v>25242</v>
      </c>
      <c r="AI19" s="221" t="s">
        <v>25243</v>
      </c>
      <c r="AJ19" s="299" t="s">
        <v>25244</v>
      </c>
      <c r="AK19" s="101"/>
      <c r="AL19" s="101"/>
      <c r="AM19" s="101"/>
      <c r="AN19" s="101"/>
      <c r="AO19" s="101"/>
    </row>
    <row r="20" spans="2:41" s="30" customFormat="1" ht="33" customHeight="1" thickBot="1">
      <c r="B20" s="1431" t="s">
        <v>24010</v>
      </c>
      <c r="C20" s="227" t="s">
        <v>813</v>
      </c>
      <c r="D20" s="227">
        <v>3</v>
      </c>
      <c r="E20" s="234">
        <f>IFERROR(E18 + E19, 0)</f>
        <v>0.11700000000000001</v>
      </c>
      <c r="F20" s="234">
        <f>IFERROR(F18 + F19, 0)</f>
        <v>7.0609999999999999</v>
      </c>
      <c r="G20" s="234">
        <f>IFERROR(G18 + G19, 0)</f>
        <v>3.8570000000000002</v>
      </c>
      <c r="H20" s="235">
        <f>IFERROR(SUM(E20:G20), 0)</f>
        <v>11.035</v>
      </c>
      <c r="I20" s="101"/>
      <c r="J20" s="101"/>
      <c r="K20" s="101"/>
      <c r="L20" s="101"/>
      <c r="M20" s="101"/>
      <c r="N20" s="42"/>
      <c r="O20" s="232" t="s">
        <v>25245</v>
      </c>
      <c r="P20" s="42"/>
      <c r="Q20" s="686"/>
      <c r="R20" s="42"/>
      <c r="S20" s="1377"/>
      <c r="T20" s="705">
        <f>IF( SUM( W20 ) = 0, 0, $U$5 )</f>
        <v>0</v>
      </c>
      <c r="U20" s="1377"/>
      <c r="AC20" s="1346"/>
      <c r="AD20" s="1377"/>
      <c r="AE20" s="1310"/>
      <c r="AF20" s="1431" t="s">
        <v>24010</v>
      </c>
      <c r="AG20" s="228" t="s">
        <v>25246</v>
      </c>
      <c r="AH20" s="228" t="s">
        <v>25247</v>
      </c>
      <c r="AI20" s="228" t="s">
        <v>25248</v>
      </c>
      <c r="AJ20" s="229" t="s">
        <v>25249</v>
      </c>
      <c r="AK20" s="101"/>
      <c r="AL20" s="101"/>
      <c r="AM20" s="101"/>
      <c r="AN20" s="101"/>
      <c r="AO20" s="101"/>
    </row>
    <row r="21" spans="2:41" ht="15" customHeight="1" thickBot="1">
      <c r="B21" s="77"/>
      <c r="C21" s="77"/>
      <c r="D21" s="77"/>
      <c r="E21" s="82"/>
      <c r="F21" s="82"/>
      <c r="G21" s="82"/>
      <c r="H21" s="82"/>
      <c r="I21" s="82"/>
      <c r="J21" s="82"/>
      <c r="K21" s="82"/>
      <c r="L21" s="82"/>
      <c r="M21" s="82"/>
      <c r="N21" s="82"/>
      <c r="O21" s="20"/>
      <c r="P21" s="22"/>
      <c r="Q21" s="22"/>
      <c r="R21" s="22"/>
      <c r="S21" s="1377"/>
      <c r="T21" s="705">
        <f>IF( SUM( W21 ) = 0, 0, $U$5 )</f>
        <v>0</v>
      </c>
      <c r="U21" s="1377"/>
      <c r="AC21" s="1310"/>
      <c r="AD21" s="1377"/>
      <c r="AF21" s="77"/>
      <c r="AG21" s="82"/>
      <c r="AH21" s="82"/>
      <c r="AI21" s="82"/>
      <c r="AJ21" s="82"/>
      <c r="AK21" s="82"/>
      <c r="AL21" s="82"/>
      <c r="AM21" s="82"/>
      <c r="AN21" s="82"/>
      <c r="AO21" s="82"/>
    </row>
    <row r="22" spans="2:41" ht="56.25" customHeight="1" thickBot="1">
      <c r="B22" s="341" t="s">
        <v>800</v>
      </c>
      <c r="C22" s="321" t="s">
        <v>801</v>
      </c>
      <c r="D22" s="321" t="s">
        <v>802</v>
      </c>
      <c r="E22" s="321" t="s">
        <v>25250</v>
      </c>
      <c r="F22" s="321" t="s">
        <v>25251</v>
      </c>
      <c r="G22" s="321" t="s">
        <v>25252</v>
      </c>
      <c r="H22" s="321" t="s">
        <v>25253</v>
      </c>
      <c r="I22" s="321" t="s">
        <v>25254</v>
      </c>
      <c r="J22" s="321" t="s">
        <v>25255</v>
      </c>
      <c r="K22" s="321" t="s">
        <v>25256</v>
      </c>
      <c r="L22" s="321" t="s">
        <v>1307</v>
      </c>
      <c r="M22" s="342" t="s">
        <v>1016</v>
      </c>
      <c r="N22" s="76"/>
      <c r="O22" s="20"/>
      <c r="P22" s="22"/>
      <c r="Q22" s="22"/>
      <c r="R22" s="22"/>
      <c r="S22" s="1377"/>
      <c r="T22" s="705">
        <f>IF( SUM( W22 ) = 0, 0, $U$5 )</f>
        <v>0</v>
      </c>
      <c r="U22" s="1377"/>
      <c r="AC22" s="1310"/>
      <c r="AD22" s="1377"/>
      <c r="AF22" s="341" t="s">
        <v>800</v>
      </c>
      <c r="AG22" s="321" t="s">
        <v>25250</v>
      </c>
      <c r="AH22" s="321" t="s">
        <v>25251</v>
      </c>
      <c r="AI22" s="321" t="s">
        <v>25252</v>
      </c>
      <c r="AJ22" s="321" t="s">
        <v>25253</v>
      </c>
      <c r="AK22" s="321" t="s">
        <v>25254</v>
      </c>
      <c r="AL22" s="321" t="s">
        <v>25255</v>
      </c>
      <c r="AM22" s="321" t="s">
        <v>25256</v>
      </c>
      <c r="AN22" s="321" t="s">
        <v>1307</v>
      </c>
      <c r="AO22" s="342" t="s">
        <v>1016</v>
      </c>
    </row>
    <row r="23" spans="2:41" ht="15" customHeight="1" thickBot="1">
      <c r="B23" s="376"/>
      <c r="C23" s="376"/>
      <c r="D23" s="376"/>
      <c r="E23" s="376"/>
      <c r="F23" s="376"/>
      <c r="G23" s="376"/>
      <c r="H23" s="376"/>
      <c r="I23" s="376"/>
      <c r="J23" s="376"/>
      <c r="K23" s="376"/>
      <c r="L23" s="376"/>
      <c r="M23" s="376"/>
      <c r="N23" s="76"/>
      <c r="O23" s="20"/>
      <c r="P23" s="22"/>
      <c r="Q23" s="22"/>
      <c r="R23" s="22"/>
      <c r="S23" s="1377"/>
      <c r="T23" s="705"/>
      <c r="U23" s="1377"/>
      <c r="AC23" s="1310"/>
      <c r="AD23" s="1377"/>
      <c r="AF23" s="376"/>
      <c r="AG23" s="376"/>
      <c r="AH23" s="376"/>
      <c r="AI23" s="376"/>
      <c r="AJ23" s="376"/>
      <c r="AK23" s="376"/>
      <c r="AL23" s="376"/>
      <c r="AM23" s="376"/>
      <c r="AN23" s="376"/>
      <c r="AO23" s="376"/>
    </row>
    <row r="24" spans="2:41" ht="21" customHeight="1" thickBot="1">
      <c r="B24" s="1449" t="s">
        <v>25257</v>
      </c>
      <c r="C24" s="1310"/>
      <c r="D24" s="1310"/>
      <c r="E24" s="376"/>
      <c r="F24" s="376"/>
      <c r="G24" s="376"/>
      <c r="H24" s="376"/>
      <c r="I24" s="42"/>
      <c r="J24" s="42"/>
      <c r="K24" s="42"/>
      <c r="L24" s="42"/>
      <c r="M24" s="42"/>
      <c r="N24" s="42"/>
      <c r="O24" s="101"/>
      <c r="P24" s="22"/>
      <c r="Q24" s="22"/>
      <c r="R24" s="22"/>
      <c r="S24" s="1377"/>
      <c r="T24" s="705">
        <f>IF( SUM( W24 ) = 0, 0, $U$5 )</f>
        <v>0</v>
      </c>
      <c r="U24" s="1377"/>
      <c r="AC24" s="1310"/>
      <c r="AD24" s="1377"/>
      <c r="AF24" s="341" t="s">
        <v>25257</v>
      </c>
      <c r="AG24" s="376"/>
      <c r="AH24" s="376"/>
      <c r="AI24" s="376"/>
      <c r="AJ24" s="376"/>
      <c r="AK24" s="42"/>
      <c r="AL24" s="42"/>
      <c r="AM24" s="42"/>
      <c r="AN24" s="42"/>
      <c r="AO24" s="42"/>
    </row>
    <row r="25" spans="2:41" ht="33" customHeight="1" thickBot="1">
      <c r="B25" s="237" t="s">
        <v>1838</v>
      </c>
      <c r="C25" s="224" t="s">
        <v>813</v>
      </c>
      <c r="D25" s="224">
        <v>3</v>
      </c>
      <c r="E25" s="659">
        <v>-0.04</v>
      </c>
      <c r="F25" s="659">
        <v>-0.17299999999999999</v>
      </c>
      <c r="G25" s="659">
        <v>-4.6079999999999997</v>
      </c>
      <c r="H25" s="659">
        <v>3.7120000000000002</v>
      </c>
      <c r="I25" s="659">
        <v>0.40699999999999997</v>
      </c>
      <c r="J25" s="659">
        <v>0</v>
      </c>
      <c r="K25" s="659">
        <v>-12.616</v>
      </c>
      <c r="L25" s="659">
        <v>0</v>
      </c>
      <c r="M25" s="335">
        <f>IFERROR(SUM(E25:L25), 0)</f>
        <v>-13.318</v>
      </c>
      <c r="N25" s="42"/>
      <c r="O25" s="230" t="s">
        <v>25258</v>
      </c>
      <c r="P25" s="22"/>
      <c r="Q25" s="685"/>
      <c r="R25" s="22"/>
      <c r="S25" s="1377"/>
      <c r="T25" s="705">
        <f>IF( SUM( V25:AC25 ) = 0, 0, $V$5 )</f>
        <v>0</v>
      </c>
      <c r="U25" s="1377"/>
      <c r="V25" s="356">
        <f t="shared" ref="V25:AC28" si="4" xml:space="preserve"> IF( ISNUMBER(E25 ), 0, 1 )</f>
        <v>0</v>
      </c>
      <c r="W25" s="356">
        <f t="shared" si="4"/>
        <v>0</v>
      </c>
      <c r="X25" s="356">
        <f t="shared" si="4"/>
        <v>0</v>
      </c>
      <c r="Y25" s="356">
        <f t="shared" si="4"/>
        <v>0</v>
      </c>
      <c r="Z25" s="356">
        <f t="shared" si="4"/>
        <v>0</v>
      </c>
      <c r="AA25" s="356">
        <f t="shared" si="4"/>
        <v>0</v>
      </c>
      <c r="AB25" s="356">
        <f t="shared" si="4"/>
        <v>0</v>
      </c>
      <c r="AC25" s="356">
        <f t="shared" si="4"/>
        <v>0</v>
      </c>
      <c r="AD25" s="1377"/>
      <c r="AF25" s="237" t="s">
        <v>1838</v>
      </c>
      <c r="AG25" s="225" t="s">
        <v>25259</v>
      </c>
      <c r="AH25" s="225" t="s">
        <v>25260</v>
      </c>
      <c r="AI25" s="225" t="s">
        <v>25261</v>
      </c>
      <c r="AJ25" s="225" t="s">
        <v>25262</v>
      </c>
      <c r="AK25" s="225" t="s">
        <v>25263</v>
      </c>
      <c r="AL25" s="225" t="s">
        <v>25264</v>
      </c>
      <c r="AM25" s="225" t="s">
        <v>25265</v>
      </c>
      <c r="AN25" s="225" t="s">
        <v>25266</v>
      </c>
      <c r="AO25" s="298" t="s">
        <v>25267</v>
      </c>
    </row>
    <row r="26" spans="2:41" ht="33" customHeight="1" thickBot="1">
      <c r="B26" s="1423" t="s">
        <v>1846</v>
      </c>
      <c r="C26" s="220" t="s">
        <v>813</v>
      </c>
      <c r="D26" s="220">
        <v>3</v>
      </c>
      <c r="E26" s="659">
        <v>-3.2000000000000001E-2</v>
      </c>
      <c r="F26" s="659">
        <v>-0.14099999999999999</v>
      </c>
      <c r="G26" s="659">
        <v>-3.7410000000000001</v>
      </c>
      <c r="H26" s="659">
        <v>-0.54100000000000004</v>
      </c>
      <c r="I26" s="659">
        <v>0</v>
      </c>
      <c r="J26" s="659">
        <v>0</v>
      </c>
      <c r="K26" s="659">
        <v>-6.3570000000000002</v>
      </c>
      <c r="L26" s="659">
        <v>0</v>
      </c>
      <c r="M26" s="336">
        <f t="shared" ref="M26:M28" si="5">IFERROR(SUM(E26:L26), 0)</f>
        <v>-10.812000000000001</v>
      </c>
      <c r="N26" s="42"/>
      <c r="O26" s="231" t="s">
        <v>25268</v>
      </c>
      <c r="P26" s="22"/>
      <c r="Q26" s="685"/>
      <c r="R26" s="22"/>
      <c r="S26" s="1377"/>
      <c r="T26" s="705">
        <f>IF( SUM( V26:AC26 ) = 0, 0, $V$5 )</f>
        <v>0</v>
      </c>
      <c r="U26" s="1377"/>
      <c r="V26" s="356">
        <f t="shared" si="4"/>
        <v>0</v>
      </c>
      <c r="W26" s="356">
        <f t="shared" si="4"/>
        <v>0</v>
      </c>
      <c r="X26" s="356">
        <f t="shared" si="4"/>
        <v>0</v>
      </c>
      <c r="Y26" s="356">
        <f t="shared" si="4"/>
        <v>0</v>
      </c>
      <c r="Z26" s="356">
        <f t="shared" si="4"/>
        <v>0</v>
      </c>
      <c r="AA26" s="356">
        <f t="shared" si="4"/>
        <v>0</v>
      </c>
      <c r="AB26" s="356">
        <f t="shared" si="4"/>
        <v>0</v>
      </c>
      <c r="AC26" s="356">
        <f t="shared" si="4"/>
        <v>0</v>
      </c>
      <c r="AD26" s="1377"/>
      <c r="AF26" s="1423" t="s">
        <v>1846</v>
      </c>
      <c r="AG26" s="221" t="s">
        <v>25269</v>
      </c>
      <c r="AH26" s="221" t="s">
        <v>25270</v>
      </c>
      <c r="AI26" s="221" t="s">
        <v>25271</v>
      </c>
      <c r="AJ26" s="221" t="s">
        <v>25272</v>
      </c>
      <c r="AK26" s="221" t="s">
        <v>25273</v>
      </c>
      <c r="AL26" s="221" t="s">
        <v>25274</v>
      </c>
      <c r="AM26" s="221" t="s">
        <v>25275</v>
      </c>
      <c r="AN26" s="221" t="s">
        <v>25276</v>
      </c>
      <c r="AO26" s="299" t="s">
        <v>25277</v>
      </c>
    </row>
    <row r="27" spans="2:41" ht="33" customHeight="1" thickBot="1">
      <c r="B27" s="1423" t="s">
        <v>25203</v>
      </c>
      <c r="C27" s="220" t="s">
        <v>813</v>
      </c>
      <c r="D27" s="220">
        <v>3</v>
      </c>
      <c r="E27" s="659">
        <v>0</v>
      </c>
      <c r="F27" s="659">
        <v>0</v>
      </c>
      <c r="G27" s="659">
        <v>3.0000000000000001E-3</v>
      </c>
      <c r="H27" s="659">
        <v>3.3000000000000002E-2</v>
      </c>
      <c r="I27" s="659">
        <v>0</v>
      </c>
      <c r="J27" s="659">
        <v>0</v>
      </c>
      <c r="K27" s="659">
        <v>5.0000000000000001E-3</v>
      </c>
      <c r="L27" s="659">
        <v>0</v>
      </c>
      <c r="M27" s="336">
        <f t="shared" si="5"/>
        <v>4.1000000000000002E-2</v>
      </c>
      <c r="N27" s="42"/>
      <c r="O27" s="231" t="s">
        <v>25278</v>
      </c>
      <c r="P27" s="22"/>
      <c r="Q27" s="685"/>
      <c r="R27" s="22"/>
      <c r="S27" s="1377"/>
      <c r="T27" s="705">
        <f>IF( SUM( V27:AC27 ) = 0, 0, $V$5 )</f>
        <v>0</v>
      </c>
      <c r="U27" s="1377"/>
      <c r="V27" s="356">
        <f t="shared" si="4"/>
        <v>0</v>
      </c>
      <c r="W27" s="356">
        <f t="shared" si="4"/>
        <v>0</v>
      </c>
      <c r="X27" s="356">
        <f t="shared" si="4"/>
        <v>0</v>
      </c>
      <c r="Y27" s="356">
        <f t="shared" si="4"/>
        <v>0</v>
      </c>
      <c r="Z27" s="356">
        <f t="shared" si="4"/>
        <v>0</v>
      </c>
      <c r="AA27" s="356">
        <f t="shared" si="4"/>
        <v>0</v>
      </c>
      <c r="AB27" s="356">
        <f t="shared" si="4"/>
        <v>0</v>
      </c>
      <c r="AC27" s="356">
        <f t="shared" si="4"/>
        <v>0</v>
      </c>
      <c r="AD27" s="1377"/>
      <c r="AF27" s="1423" t="s">
        <v>25203</v>
      </c>
      <c r="AG27" s="221" t="s">
        <v>25279</v>
      </c>
      <c r="AH27" s="221" t="s">
        <v>25280</v>
      </c>
      <c r="AI27" s="221" t="s">
        <v>25281</v>
      </c>
      <c r="AJ27" s="221" t="s">
        <v>25282</v>
      </c>
      <c r="AK27" s="221" t="s">
        <v>25283</v>
      </c>
      <c r="AL27" s="221" t="s">
        <v>25284</v>
      </c>
      <c r="AM27" s="221" t="s">
        <v>25285</v>
      </c>
      <c r="AN27" s="221" t="s">
        <v>25286</v>
      </c>
      <c r="AO27" s="299" t="s">
        <v>25287</v>
      </c>
    </row>
    <row r="28" spans="2:41" ht="33" customHeight="1" thickBot="1">
      <c r="B28" s="1431" t="s">
        <v>21519</v>
      </c>
      <c r="C28" s="227" t="s">
        <v>813</v>
      </c>
      <c r="D28" s="227">
        <v>3</v>
      </c>
      <c r="E28" s="659">
        <v>0</v>
      </c>
      <c r="F28" s="659">
        <v>0</v>
      </c>
      <c r="G28" s="659">
        <v>0</v>
      </c>
      <c r="H28" s="659">
        <v>0</v>
      </c>
      <c r="I28" s="659">
        <v>0</v>
      </c>
      <c r="J28" s="659">
        <v>0</v>
      </c>
      <c r="K28" s="659">
        <v>0</v>
      </c>
      <c r="L28" s="659">
        <v>0</v>
      </c>
      <c r="M28" s="235">
        <f t="shared" si="5"/>
        <v>0</v>
      </c>
      <c r="N28" s="42"/>
      <c r="O28" s="232" t="s">
        <v>25288</v>
      </c>
      <c r="P28" s="22"/>
      <c r="Q28" s="685"/>
      <c r="R28" s="22"/>
      <c r="S28" s="1377"/>
      <c r="T28" s="705">
        <f>IF( SUM( V28:AC28 ) = 0, 0, $V$5 )</f>
        <v>0</v>
      </c>
      <c r="U28" s="1377"/>
      <c r="V28" s="356">
        <f t="shared" si="4"/>
        <v>0</v>
      </c>
      <c r="W28" s="356">
        <f t="shared" si="4"/>
        <v>0</v>
      </c>
      <c r="X28" s="356">
        <f t="shared" si="4"/>
        <v>0</v>
      </c>
      <c r="Y28" s="356">
        <f t="shared" si="4"/>
        <v>0</v>
      </c>
      <c r="Z28" s="356">
        <f t="shared" si="4"/>
        <v>0</v>
      </c>
      <c r="AA28" s="356">
        <f t="shared" si="4"/>
        <v>0</v>
      </c>
      <c r="AB28" s="356">
        <f t="shared" si="4"/>
        <v>0</v>
      </c>
      <c r="AC28" s="356">
        <f t="shared" si="4"/>
        <v>0</v>
      </c>
      <c r="AD28" s="1377"/>
      <c r="AF28" s="1431" t="s">
        <v>21519</v>
      </c>
      <c r="AG28" s="332" t="s">
        <v>25289</v>
      </c>
      <c r="AH28" s="332" t="s">
        <v>25290</v>
      </c>
      <c r="AI28" s="332" t="s">
        <v>25291</v>
      </c>
      <c r="AJ28" s="332" t="s">
        <v>25292</v>
      </c>
      <c r="AK28" s="332" t="s">
        <v>25293</v>
      </c>
      <c r="AL28" s="332" t="s">
        <v>25294</v>
      </c>
      <c r="AM28" s="332" t="s">
        <v>25295</v>
      </c>
      <c r="AN28" s="332" t="s">
        <v>25296</v>
      </c>
      <c r="AO28" s="229" t="s">
        <v>25297</v>
      </c>
    </row>
    <row r="29" spans="2:41" ht="15" customHeight="1" thickBot="1">
      <c r="B29" s="732"/>
      <c r="C29" s="732"/>
      <c r="D29" s="732"/>
      <c r="E29" s="411"/>
      <c r="F29" s="411"/>
      <c r="G29" s="411"/>
      <c r="H29" s="411"/>
      <c r="I29" s="101"/>
      <c r="J29" s="42"/>
      <c r="K29" s="42"/>
      <c r="L29" s="42"/>
      <c r="M29" s="42"/>
      <c r="N29" s="42"/>
      <c r="O29" s="20"/>
      <c r="P29" s="22"/>
      <c r="Q29" s="22"/>
      <c r="R29" s="22"/>
      <c r="S29" s="1377"/>
      <c r="U29" s="1377"/>
      <c r="AC29" s="1346"/>
      <c r="AD29" s="1377"/>
      <c r="AF29" s="732"/>
      <c r="AG29" s="411"/>
      <c r="AH29" s="411"/>
      <c r="AI29" s="411"/>
      <c r="AJ29" s="411"/>
      <c r="AK29" s="101"/>
      <c r="AL29" s="42"/>
      <c r="AM29" s="42"/>
      <c r="AN29" s="42"/>
      <c r="AO29" s="42"/>
    </row>
    <row r="30" spans="2:41" ht="21" customHeight="1" thickBot="1">
      <c r="B30" s="223" t="s">
        <v>1886</v>
      </c>
      <c r="C30" s="1310"/>
      <c r="D30" s="1310"/>
      <c r="E30" s="376"/>
      <c r="F30" s="376"/>
      <c r="G30" s="376"/>
      <c r="H30" s="376"/>
      <c r="I30" s="101"/>
      <c r="J30" s="101"/>
      <c r="K30" s="101"/>
      <c r="L30" s="101"/>
      <c r="M30" s="101"/>
      <c r="N30" s="42"/>
      <c r="O30" s="20"/>
      <c r="P30" s="22"/>
      <c r="Q30" s="22"/>
      <c r="R30" s="22"/>
      <c r="S30" s="1377"/>
      <c r="U30" s="1377"/>
      <c r="AC30" s="1310"/>
      <c r="AD30" s="1377"/>
      <c r="AF30" s="223" t="s">
        <v>1886</v>
      </c>
      <c r="AG30" s="376"/>
      <c r="AH30" s="376"/>
      <c r="AI30" s="376"/>
      <c r="AJ30" s="376"/>
      <c r="AK30" s="101"/>
      <c r="AL30" s="101"/>
      <c r="AM30" s="101"/>
      <c r="AN30" s="101"/>
      <c r="AO30" s="101"/>
    </row>
    <row r="31" spans="2:41" ht="33" customHeight="1" thickBot="1">
      <c r="B31" s="237" t="s">
        <v>1870</v>
      </c>
      <c r="C31" s="224" t="s">
        <v>813</v>
      </c>
      <c r="D31" s="224">
        <v>3</v>
      </c>
      <c r="E31" s="659">
        <v>0</v>
      </c>
      <c r="F31" s="659">
        <v>0</v>
      </c>
      <c r="G31" s="659">
        <v>0</v>
      </c>
      <c r="H31" s="659">
        <v>0</v>
      </c>
      <c r="I31" s="659">
        <v>0</v>
      </c>
      <c r="J31" s="659">
        <v>0</v>
      </c>
      <c r="K31" s="659">
        <v>0</v>
      </c>
      <c r="L31" s="659">
        <v>0</v>
      </c>
      <c r="M31" s="335">
        <f>IFERROR(SUM(E31:L31), 0)</f>
        <v>0</v>
      </c>
      <c r="N31" s="42"/>
      <c r="O31" s="230" t="s">
        <v>25298</v>
      </c>
      <c r="P31" s="22"/>
      <c r="Q31" s="685"/>
      <c r="R31" s="22"/>
      <c r="S31" s="1377"/>
      <c r="T31" s="705">
        <f t="shared" ref="T31:T34" si="6">IF( SUM( V31:AC31 ) = 0, 0, $V$5 )</f>
        <v>0</v>
      </c>
      <c r="U31" s="1377"/>
      <c r="V31" s="356">
        <f t="shared" ref="V31:AC34" si="7" xml:space="preserve"> IF( ISNUMBER(E31 ), 0, 1 )</f>
        <v>0</v>
      </c>
      <c r="W31" s="356">
        <f t="shared" si="7"/>
        <v>0</v>
      </c>
      <c r="X31" s="356">
        <f t="shared" si="7"/>
        <v>0</v>
      </c>
      <c r="Y31" s="356">
        <f t="shared" si="7"/>
        <v>0</v>
      </c>
      <c r="Z31" s="356">
        <f t="shared" si="7"/>
        <v>0</v>
      </c>
      <c r="AA31" s="356">
        <f t="shared" si="7"/>
        <v>0</v>
      </c>
      <c r="AB31" s="356">
        <f t="shared" si="7"/>
        <v>0</v>
      </c>
      <c r="AC31" s="356">
        <f t="shared" si="7"/>
        <v>0</v>
      </c>
      <c r="AD31" s="1377"/>
      <c r="AF31" s="237" t="s">
        <v>1870</v>
      </c>
      <c r="AG31" s="225" t="s">
        <v>25299</v>
      </c>
      <c r="AH31" s="225" t="s">
        <v>25300</v>
      </c>
      <c r="AI31" s="225" t="s">
        <v>25301</v>
      </c>
      <c r="AJ31" s="225" t="s">
        <v>25302</v>
      </c>
      <c r="AK31" s="225" t="s">
        <v>25303</v>
      </c>
      <c r="AL31" s="225" t="s">
        <v>25304</v>
      </c>
      <c r="AM31" s="225" t="s">
        <v>25305</v>
      </c>
      <c r="AN31" s="225" t="s">
        <v>25306</v>
      </c>
      <c r="AO31" s="298" t="s">
        <v>25307</v>
      </c>
    </row>
    <row r="32" spans="2:41" ht="33" customHeight="1" thickBot="1">
      <c r="B32" s="1423" t="s">
        <v>1878</v>
      </c>
      <c r="C32" s="220" t="s">
        <v>813</v>
      </c>
      <c r="D32" s="220">
        <v>3</v>
      </c>
      <c r="E32" s="659">
        <v>0</v>
      </c>
      <c r="F32" s="659">
        <v>0</v>
      </c>
      <c r="G32" s="659">
        <v>0</v>
      </c>
      <c r="H32" s="659">
        <v>0</v>
      </c>
      <c r="I32" s="659">
        <v>0</v>
      </c>
      <c r="J32" s="659">
        <v>0</v>
      </c>
      <c r="K32" s="659">
        <v>0</v>
      </c>
      <c r="L32" s="659">
        <v>0</v>
      </c>
      <c r="M32" s="336">
        <f t="shared" ref="M32:M36" si="8">IFERROR(SUM(E32:L32), 0)</f>
        <v>0</v>
      </c>
      <c r="N32" s="42"/>
      <c r="O32" s="231" t="s">
        <v>25308</v>
      </c>
      <c r="P32" s="22"/>
      <c r="Q32" s="685"/>
      <c r="R32" s="22"/>
      <c r="S32" s="1377"/>
      <c r="T32" s="705">
        <f t="shared" si="6"/>
        <v>0</v>
      </c>
      <c r="U32" s="1377"/>
      <c r="V32" s="356">
        <f t="shared" si="7"/>
        <v>0</v>
      </c>
      <c r="W32" s="356">
        <f t="shared" si="7"/>
        <v>0</v>
      </c>
      <c r="X32" s="356">
        <f t="shared" si="7"/>
        <v>0</v>
      </c>
      <c r="Y32" s="356">
        <f t="shared" si="7"/>
        <v>0</v>
      </c>
      <c r="Z32" s="356">
        <f t="shared" si="7"/>
        <v>0</v>
      </c>
      <c r="AA32" s="356">
        <f t="shared" si="7"/>
        <v>0</v>
      </c>
      <c r="AB32" s="356">
        <f t="shared" si="7"/>
        <v>0</v>
      </c>
      <c r="AC32" s="356">
        <f t="shared" si="7"/>
        <v>0</v>
      </c>
      <c r="AD32" s="1377"/>
      <c r="AF32" s="1423" t="s">
        <v>1878</v>
      </c>
      <c r="AG32" s="221" t="s">
        <v>25309</v>
      </c>
      <c r="AH32" s="221" t="s">
        <v>25310</v>
      </c>
      <c r="AI32" s="221" t="s">
        <v>25311</v>
      </c>
      <c r="AJ32" s="221" t="s">
        <v>25312</v>
      </c>
      <c r="AK32" s="221" t="s">
        <v>25313</v>
      </c>
      <c r="AL32" s="221" t="s">
        <v>25314</v>
      </c>
      <c r="AM32" s="221" t="s">
        <v>25315</v>
      </c>
      <c r="AN32" s="221" t="s">
        <v>25316</v>
      </c>
      <c r="AO32" s="299" t="s">
        <v>25317</v>
      </c>
    </row>
    <row r="33" spans="2:41" ht="33" customHeight="1" thickBot="1">
      <c r="B33" s="1423" t="s">
        <v>23981</v>
      </c>
      <c r="C33" s="220" t="s">
        <v>813</v>
      </c>
      <c r="D33" s="220">
        <v>3</v>
      </c>
      <c r="E33" s="659">
        <v>9.6000000000000002E-2</v>
      </c>
      <c r="F33" s="659">
        <v>0.41799999999999998</v>
      </c>
      <c r="G33" s="659">
        <v>11.122999999999999</v>
      </c>
      <c r="H33" s="659">
        <v>1.607</v>
      </c>
      <c r="I33" s="659">
        <v>0</v>
      </c>
      <c r="J33" s="659">
        <v>0</v>
      </c>
      <c r="K33" s="659">
        <v>18.902000000000001</v>
      </c>
      <c r="L33" s="659">
        <v>0</v>
      </c>
      <c r="M33" s="336">
        <f t="shared" si="8"/>
        <v>32.146000000000001</v>
      </c>
      <c r="N33" s="42"/>
      <c r="O33" s="231" t="s">
        <v>25318</v>
      </c>
      <c r="P33" s="22"/>
      <c r="Q33" s="685"/>
      <c r="R33" s="22"/>
      <c r="S33" s="1377"/>
      <c r="T33" s="705">
        <f t="shared" si="6"/>
        <v>0</v>
      </c>
      <c r="U33" s="1377"/>
      <c r="V33" s="356">
        <f t="shared" si="7"/>
        <v>0</v>
      </c>
      <c r="W33" s="356">
        <f t="shared" si="7"/>
        <v>0</v>
      </c>
      <c r="X33" s="356">
        <f t="shared" si="7"/>
        <v>0</v>
      </c>
      <c r="Y33" s="356">
        <f t="shared" si="7"/>
        <v>0</v>
      </c>
      <c r="Z33" s="356">
        <f t="shared" si="7"/>
        <v>0</v>
      </c>
      <c r="AA33" s="356">
        <f t="shared" si="7"/>
        <v>0</v>
      </c>
      <c r="AB33" s="356">
        <f t="shared" si="7"/>
        <v>0</v>
      </c>
      <c r="AC33" s="356">
        <f t="shared" si="7"/>
        <v>0</v>
      </c>
      <c r="AD33" s="1377"/>
      <c r="AF33" s="1423" t="s">
        <v>23981</v>
      </c>
      <c r="AG33" s="221" t="s">
        <v>25319</v>
      </c>
      <c r="AH33" s="221" t="s">
        <v>25320</v>
      </c>
      <c r="AI33" s="221" t="s">
        <v>25321</v>
      </c>
      <c r="AJ33" s="221" t="s">
        <v>25322</v>
      </c>
      <c r="AK33" s="221" t="s">
        <v>25323</v>
      </c>
      <c r="AL33" s="221" t="s">
        <v>25324</v>
      </c>
      <c r="AM33" s="221" t="s">
        <v>25325</v>
      </c>
      <c r="AN33" s="221" t="s">
        <v>25326</v>
      </c>
      <c r="AO33" s="299" t="s">
        <v>25327</v>
      </c>
    </row>
    <row r="34" spans="2:41" s="30" customFormat="1" ht="33" customHeight="1">
      <c r="B34" s="1423" t="s">
        <v>23991</v>
      </c>
      <c r="C34" s="220" t="s">
        <v>813</v>
      </c>
      <c r="D34" s="220">
        <v>3</v>
      </c>
      <c r="E34" s="659">
        <v>4.2999999999999997E-2</v>
      </c>
      <c r="F34" s="659">
        <v>0.186</v>
      </c>
      <c r="G34" s="659">
        <v>4.95</v>
      </c>
      <c r="H34" s="659">
        <v>0.71499999999999997</v>
      </c>
      <c r="I34" s="659">
        <v>0</v>
      </c>
      <c r="J34" s="659">
        <v>0</v>
      </c>
      <c r="K34" s="659">
        <v>8.4109999999999996</v>
      </c>
      <c r="L34" s="659">
        <v>0</v>
      </c>
      <c r="M34" s="336">
        <f t="shared" si="8"/>
        <v>14.305</v>
      </c>
      <c r="N34" s="42"/>
      <c r="O34" s="231" t="s">
        <v>25328</v>
      </c>
      <c r="P34" s="22"/>
      <c r="Q34" s="685"/>
      <c r="R34" s="22"/>
      <c r="S34" s="1377"/>
      <c r="T34" s="705">
        <f t="shared" si="6"/>
        <v>0</v>
      </c>
      <c r="U34" s="1377"/>
      <c r="V34" s="356">
        <f t="shared" si="7"/>
        <v>0</v>
      </c>
      <c r="W34" s="356">
        <f t="shared" si="7"/>
        <v>0</v>
      </c>
      <c r="X34" s="356">
        <f t="shared" si="7"/>
        <v>0</v>
      </c>
      <c r="Y34" s="356">
        <f t="shared" si="7"/>
        <v>0</v>
      </c>
      <c r="Z34" s="356">
        <f t="shared" si="7"/>
        <v>0</v>
      </c>
      <c r="AA34" s="356">
        <f t="shared" si="7"/>
        <v>0</v>
      </c>
      <c r="AB34" s="356">
        <f t="shared" si="7"/>
        <v>0</v>
      </c>
      <c r="AC34" s="356">
        <f t="shared" si="7"/>
        <v>0</v>
      </c>
      <c r="AD34" s="1377"/>
      <c r="AE34" s="211"/>
      <c r="AF34" s="1423" t="s">
        <v>23991</v>
      </c>
      <c r="AG34" s="221" t="s">
        <v>25329</v>
      </c>
      <c r="AH34" s="221" t="s">
        <v>25330</v>
      </c>
      <c r="AI34" s="221" t="s">
        <v>25331</v>
      </c>
      <c r="AJ34" s="221" t="s">
        <v>25332</v>
      </c>
      <c r="AK34" s="221" t="s">
        <v>25333</v>
      </c>
      <c r="AL34" s="221" t="s">
        <v>25334</v>
      </c>
      <c r="AM34" s="221" t="s">
        <v>25335</v>
      </c>
      <c r="AN34" s="221" t="s">
        <v>25336</v>
      </c>
      <c r="AO34" s="299" t="s">
        <v>25337</v>
      </c>
    </row>
    <row r="35" spans="2:41" s="30" customFormat="1" ht="33" customHeight="1" thickBot="1">
      <c r="B35" s="1423" t="s">
        <v>25234</v>
      </c>
      <c r="C35" s="220" t="s">
        <v>813</v>
      </c>
      <c r="D35" s="220">
        <v>3</v>
      </c>
      <c r="E35" s="333">
        <f>IFERROR(SUM(E25:E28,E31:E34), 0)</f>
        <v>6.699999999999999E-2</v>
      </c>
      <c r="F35" s="333">
        <f t="shared" ref="F35:L35" si="9">IFERROR(SUM(F25:F28,F31:F34), 0)</f>
        <v>0.29000000000000004</v>
      </c>
      <c r="G35" s="333">
        <f t="shared" si="9"/>
        <v>7.7269999999999994</v>
      </c>
      <c r="H35" s="333">
        <f t="shared" si="9"/>
        <v>5.5259999999999998</v>
      </c>
      <c r="I35" s="333">
        <f t="shared" si="9"/>
        <v>0.40699999999999997</v>
      </c>
      <c r="J35" s="333">
        <f t="shared" si="9"/>
        <v>0</v>
      </c>
      <c r="K35" s="333">
        <f t="shared" si="9"/>
        <v>8.3450000000000006</v>
      </c>
      <c r="L35" s="333">
        <f t="shared" si="9"/>
        <v>0</v>
      </c>
      <c r="M35" s="336">
        <f t="shared" si="8"/>
        <v>22.362000000000002</v>
      </c>
      <c r="N35" s="42"/>
      <c r="O35" s="231" t="s">
        <v>25338</v>
      </c>
      <c r="P35" s="22"/>
      <c r="Q35" s="686"/>
      <c r="R35" s="22"/>
      <c r="S35" s="1377"/>
      <c r="T35" s="54"/>
      <c r="U35" s="1377"/>
      <c r="AC35" s="1310"/>
      <c r="AD35" s="1377"/>
      <c r="AE35" s="1310"/>
      <c r="AF35" s="1423" t="s">
        <v>25234</v>
      </c>
      <c r="AG35" s="222" t="s">
        <v>25339</v>
      </c>
      <c r="AH35" s="222" t="s">
        <v>25340</v>
      </c>
      <c r="AI35" s="222" t="s">
        <v>25341</v>
      </c>
      <c r="AJ35" s="222" t="s">
        <v>25342</v>
      </c>
      <c r="AK35" s="222" t="s">
        <v>25343</v>
      </c>
      <c r="AL35" s="222" t="s">
        <v>25344</v>
      </c>
      <c r="AM35" s="222" t="s">
        <v>25345</v>
      </c>
      <c r="AN35" s="222" t="s">
        <v>25346</v>
      </c>
      <c r="AO35" s="299" t="s">
        <v>25347</v>
      </c>
    </row>
    <row r="36" spans="2:41" s="30" customFormat="1" ht="33" customHeight="1">
      <c r="B36" s="1423" t="s">
        <v>1894</v>
      </c>
      <c r="C36" s="220" t="s">
        <v>813</v>
      </c>
      <c r="D36" s="220">
        <v>3</v>
      </c>
      <c r="E36" s="659">
        <v>1E-3</v>
      </c>
      <c r="F36" s="659">
        <v>6.0000000000000001E-3</v>
      </c>
      <c r="G36" s="659">
        <v>0.152</v>
      </c>
      <c r="H36" s="659">
        <v>2.1999999999999999E-2</v>
      </c>
      <c r="I36" s="659">
        <v>0</v>
      </c>
      <c r="J36" s="659">
        <v>0</v>
      </c>
      <c r="K36" s="659">
        <v>0.25900000000000001</v>
      </c>
      <c r="L36" s="659">
        <v>0</v>
      </c>
      <c r="M36" s="336">
        <f t="shared" si="8"/>
        <v>0.44</v>
      </c>
      <c r="N36" s="42"/>
      <c r="O36" s="231" t="s">
        <v>25348</v>
      </c>
      <c r="P36" s="22"/>
      <c r="Q36" s="685"/>
      <c r="R36" s="22"/>
      <c r="S36" s="1377"/>
      <c r="T36" s="705">
        <f>IF( SUM( V36:AC36 ) = 0, 0, $V$5 )</f>
        <v>0</v>
      </c>
      <c r="U36" s="1377"/>
      <c r="V36" s="356">
        <f t="shared" ref="V36:AC36" si="10" xml:space="preserve"> IF( ISNUMBER(E36 ), 0, 1 )</f>
        <v>0</v>
      </c>
      <c r="W36" s="356">
        <f t="shared" si="10"/>
        <v>0</v>
      </c>
      <c r="X36" s="356">
        <f t="shared" si="10"/>
        <v>0</v>
      </c>
      <c r="Y36" s="356">
        <f t="shared" si="10"/>
        <v>0</v>
      </c>
      <c r="Z36" s="356">
        <f t="shared" si="10"/>
        <v>0</v>
      </c>
      <c r="AA36" s="356">
        <f t="shared" si="10"/>
        <v>0</v>
      </c>
      <c r="AB36" s="356">
        <f t="shared" si="10"/>
        <v>0</v>
      </c>
      <c r="AC36" s="356">
        <f t="shared" si="10"/>
        <v>0</v>
      </c>
      <c r="AD36" s="1377"/>
      <c r="AE36" s="1310"/>
      <c r="AF36" s="1423" t="s">
        <v>1894</v>
      </c>
      <c r="AG36" s="221" t="s">
        <v>25349</v>
      </c>
      <c r="AH36" s="221" t="s">
        <v>25350</v>
      </c>
      <c r="AI36" s="221" t="s">
        <v>25351</v>
      </c>
      <c r="AJ36" s="221" t="s">
        <v>25352</v>
      </c>
      <c r="AK36" s="221" t="s">
        <v>25353</v>
      </c>
      <c r="AL36" s="221" t="s">
        <v>25354</v>
      </c>
      <c r="AM36" s="221" t="s">
        <v>25355</v>
      </c>
      <c r="AN36" s="221" t="s">
        <v>25356</v>
      </c>
      <c r="AO36" s="299" t="s">
        <v>25357</v>
      </c>
    </row>
    <row r="37" spans="2:41" s="30" customFormat="1" ht="33" customHeight="1" thickBot="1">
      <c r="B37" s="1431" t="s">
        <v>24010</v>
      </c>
      <c r="C37" s="227" t="s">
        <v>813</v>
      </c>
      <c r="D37" s="227">
        <v>3</v>
      </c>
      <c r="E37" s="234">
        <f>IFERROR(E35 + E36, 0)</f>
        <v>6.7999999999999991E-2</v>
      </c>
      <c r="F37" s="234">
        <f t="shared" ref="F37:L37" si="11">IFERROR(F35 + F36, 0)</f>
        <v>0.29600000000000004</v>
      </c>
      <c r="G37" s="234">
        <f t="shared" si="11"/>
        <v>7.8789999999999996</v>
      </c>
      <c r="H37" s="234">
        <f t="shared" si="11"/>
        <v>5.548</v>
      </c>
      <c r="I37" s="234">
        <f t="shared" si="11"/>
        <v>0.40699999999999997</v>
      </c>
      <c r="J37" s="234">
        <f t="shared" si="11"/>
        <v>0</v>
      </c>
      <c r="K37" s="234">
        <f t="shared" si="11"/>
        <v>8.604000000000001</v>
      </c>
      <c r="L37" s="234">
        <f t="shared" si="11"/>
        <v>0</v>
      </c>
      <c r="M37" s="235">
        <f>IFERROR(SUM(E37:L37), 0)</f>
        <v>22.802</v>
      </c>
      <c r="N37" s="42"/>
      <c r="O37" s="232" t="s">
        <v>25358</v>
      </c>
      <c r="P37" s="22"/>
      <c r="Q37" s="686"/>
      <c r="R37" s="22"/>
      <c r="S37" s="1377"/>
      <c r="T37" s="54"/>
      <c r="U37" s="1377"/>
      <c r="AC37" s="1310"/>
      <c r="AD37" s="1377"/>
      <c r="AE37" s="1310"/>
      <c r="AF37" s="1431" t="s">
        <v>24010</v>
      </c>
      <c r="AG37" s="228" t="s">
        <v>25359</v>
      </c>
      <c r="AH37" s="228" t="s">
        <v>25360</v>
      </c>
      <c r="AI37" s="228" t="s">
        <v>25361</v>
      </c>
      <c r="AJ37" s="228" t="s">
        <v>25362</v>
      </c>
      <c r="AK37" s="228" t="s">
        <v>25363</v>
      </c>
      <c r="AL37" s="228" t="s">
        <v>25364</v>
      </c>
      <c r="AM37" s="228" t="s">
        <v>25365</v>
      </c>
      <c r="AN37" s="228" t="s">
        <v>25366</v>
      </c>
      <c r="AO37" s="229" t="s">
        <v>25367</v>
      </c>
    </row>
    <row r="38" spans="2:41" s="30" customFormat="1" ht="15" customHeight="1" thickBot="1">
      <c r="B38" s="42"/>
      <c r="C38" s="42"/>
      <c r="D38" s="42"/>
      <c r="E38" s="76"/>
      <c r="F38" s="76"/>
      <c r="G38" s="76"/>
      <c r="H38" s="76"/>
      <c r="I38" s="76"/>
      <c r="J38" s="76"/>
      <c r="K38" s="76"/>
      <c r="L38" s="76"/>
      <c r="M38" s="76"/>
      <c r="N38" s="76"/>
      <c r="O38" s="20"/>
      <c r="P38" s="22"/>
      <c r="Q38" s="22"/>
      <c r="R38" s="22"/>
      <c r="S38" s="1377"/>
      <c r="T38" s="54"/>
      <c r="U38" s="1377"/>
      <c r="AC38" s="1310"/>
      <c r="AD38" s="1377"/>
      <c r="AE38" s="1310"/>
      <c r="AF38" s="42"/>
      <c r="AG38" s="76"/>
      <c r="AH38" s="76"/>
      <c r="AI38" s="76"/>
      <c r="AJ38" s="76"/>
      <c r="AK38" s="76"/>
      <c r="AL38" s="76"/>
      <c r="AM38" s="76"/>
      <c r="AN38" s="76"/>
      <c r="AO38" s="76"/>
    </row>
    <row r="39" spans="2:41" s="30" customFormat="1" ht="56.25" customHeight="1" thickBot="1">
      <c r="B39" s="341" t="s">
        <v>800</v>
      </c>
      <c r="C39" s="321" t="s">
        <v>801</v>
      </c>
      <c r="D39" s="321" t="s">
        <v>802</v>
      </c>
      <c r="E39" s="321" t="s">
        <v>25368</v>
      </c>
      <c r="F39" s="321" t="s">
        <v>25369</v>
      </c>
      <c r="G39" s="321" t="s">
        <v>25370</v>
      </c>
      <c r="H39" s="321" t="s">
        <v>25371</v>
      </c>
      <c r="I39" s="321" t="s">
        <v>1307</v>
      </c>
      <c r="J39" s="342" t="s">
        <v>1016</v>
      </c>
      <c r="K39" s="76"/>
      <c r="L39" s="76"/>
      <c r="M39" s="76"/>
      <c r="N39" s="76"/>
      <c r="O39" s="20"/>
      <c r="P39" s="22"/>
      <c r="Q39" s="22"/>
      <c r="R39" s="22"/>
      <c r="S39" s="1377"/>
      <c r="T39" s="54"/>
      <c r="U39" s="1377"/>
      <c r="AC39" s="1310"/>
      <c r="AD39" s="1377"/>
      <c r="AE39" s="1310"/>
      <c r="AF39" s="341" t="s">
        <v>800</v>
      </c>
      <c r="AG39" s="321" t="s">
        <v>25368</v>
      </c>
      <c r="AH39" s="321" t="s">
        <v>25369</v>
      </c>
      <c r="AI39" s="321" t="s">
        <v>25370</v>
      </c>
      <c r="AJ39" s="321" t="s">
        <v>25371</v>
      </c>
      <c r="AK39" s="321" t="s">
        <v>1307</v>
      </c>
      <c r="AL39" s="342" t="s">
        <v>1016</v>
      </c>
      <c r="AM39" s="76"/>
      <c r="AN39" s="76"/>
      <c r="AO39" s="76"/>
    </row>
    <row r="40" spans="2:41" s="30" customFormat="1" ht="15" customHeight="1" thickBot="1">
      <c r="B40" s="701"/>
      <c r="C40" s="701"/>
      <c r="D40" s="701"/>
      <c r="E40" s="76"/>
      <c r="F40" s="76"/>
      <c r="G40" s="76"/>
      <c r="H40" s="76"/>
      <c r="I40" s="76"/>
      <c r="J40" s="76"/>
      <c r="K40" s="76"/>
      <c r="L40" s="76"/>
      <c r="M40" s="76"/>
      <c r="N40" s="76"/>
      <c r="O40" s="20"/>
      <c r="P40" s="22"/>
      <c r="Q40" s="22"/>
      <c r="R40" s="22"/>
      <c r="S40" s="1377"/>
      <c r="T40" s="54"/>
      <c r="U40" s="1377"/>
      <c r="AC40" s="1310"/>
      <c r="AD40" s="1377"/>
      <c r="AE40" s="1310"/>
      <c r="AF40" s="701"/>
      <c r="AG40" s="76"/>
      <c r="AH40" s="76"/>
      <c r="AI40" s="76"/>
      <c r="AJ40" s="76"/>
      <c r="AK40" s="76"/>
      <c r="AL40" s="76"/>
      <c r="AM40" s="76"/>
      <c r="AN40" s="76"/>
      <c r="AO40" s="76"/>
    </row>
    <row r="41" spans="2:41" s="30" customFormat="1" ht="21" customHeight="1" thickBot="1">
      <c r="B41" s="1449" t="s">
        <v>25372</v>
      </c>
      <c r="C41" s="1310"/>
      <c r="D41" s="1310"/>
      <c r="E41" s="376"/>
      <c r="F41" s="376"/>
      <c r="G41" s="376"/>
      <c r="H41" s="376"/>
      <c r="I41" s="42"/>
      <c r="J41" s="42"/>
      <c r="K41" s="42"/>
      <c r="L41" s="42"/>
      <c r="M41" s="42"/>
      <c r="N41" s="42"/>
      <c r="O41" s="101"/>
      <c r="P41" s="22"/>
      <c r="Q41" s="22"/>
      <c r="R41" s="22"/>
      <c r="S41" s="1377"/>
      <c r="T41" s="54"/>
      <c r="U41" s="1377"/>
      <c r="AC41" s="1310"/>
      <c r="AD41" s="1377"/>
      <c r="AE41" s="1310"/>
      <c r="AF41" s="341" t="s">
        <v>25372</v>
      </c>
      <c r="AG41" s="376"/>
      <c r="AH41" s="376"/>
      <c r="AI41" s="376"/>
      <c r="AJ41" s="376"/>
      <c r="AK41" s="42"/>
      <c r="AL41" s="42"/>
      <c r="AM41" s="42"/>
      <c r="AN41" s="42"/>
      <c r="AO41" s="42"/>
    </row>
    <row r="42" spans="2:41" s="30" customFormat="1" ht="33" customHeight="1" thickBot="1">
      <c r="B42" s="237" t="s">
        <v>1838</v>
      </c>
      <c r="C42" s="224" t="s">
        <v>813</v>
      </c>
      <c r="D42" s="224">
        <v>3</v>
      </c>
      <c r="E42" s="659">
        <v>0</v>
      </c>
      <c r="F42" s="659">
        <v>0</v>
      </c>
      <c r="G42" s="659">
        <v>0</v>
      </c>
      <c r="H42" s="659">
        <v>3.5999999999999997E-2</v>
      </c>
      <c r="I42" s="659">
        <v>0</v>
      </c>
      <c r="J42" s="335">
        <f>IFERROR(SUM(E42:I42), 0)</f>
        <v>3.5999999999999997E-2</v>
      </c>
      <c r="K42" s="22"/>
      <c r="L42" s="42"/>
      <c r="N42" s="42"/>
      <c r="O42" s="230" t="s">
        <v>25373</v>
      </c>
      <c r="P42" s="22"/>
      <c r="Q42" s="685"/>
      <c r="R42" s="22"/>
      <c r="S42" s="1377"/>
      <c r="T42" s="705">
        <f>IF( SUM( V42:Z42 ) = 0, 0, $V$5 )</f>
        <v>0</v>
      </c>
      <c r="U42" s="1377"/>
      <c r="V42" s="356">
        <f xml:space="preserve"> IF( ISNUMBER(E42 ), 0, 1 )</f>
        <v>0</v>
      </c>
      <c r="W42" s="356">
        <f xml:space="preserve"> IF( ISNUMBER(F42 ), 0, 1 )</f>
        <v>0</v>
      </c>
      <c r="X42" s="356">
        <f xml:space="preserve"> IF( ISNUMBER(G42 ), 0, 1 )</f>
        <v>0</v>
      </c>
      <c r="Y42" s="356">
        <f xml:space="preserve"> IF( ISNUMBER(H42 ), 0, 1 )</f>
        <v>0</v>
      </c>
      <c r="Z42" s="356">
        <f xml:space="preserve"> IF( ISNUMBER(I42 ), 0, 1 )</f>
        <v>0</v>
      </c>
      <c r="AC42" s="1310"/>
      <c r="AD42" s="1377"/>
      <c r="AE42" s="1310"/>
      <c r="AF42" s="237" t="s">
        <v>1838</v>
      </c>
      <c r="AG42" s="225" t="s">
        <v>25374</v>
      </c>
      <c r="AH42" s="225" t="s">
        <v>25375</v>
      </c>
      <c r="AI42" s="225" t="s">
        <v>25376</v>
      </c>
      <c r="AJ42" s="225" t="s">
        <v>25377</v>
      </c>
      <c r="AK42" s="225" t="s">
        <v>25378</v>
      </c>
      <c r="AL42" s="298" t="s">
        <v>25379</v>
      </c>
      <c r="AM42" s="22"/>
      <c r="AN42" s="42"/>
    </row>
    <row r="43" spans="2:41" s="30" customFormat="1" ht="33" customHeight="1" thickBot="1">
      <c r="B43" s="1423" t="s">
        <v>1846</v>
      </c>
      <c r="C43" s="220" t="s">
        <v>813</v>
      </c>
      <c r="D43" s="220">
        <v>3</v>
      </c>
      <c r="E43" s="659">
        <v>0</v>
      </c>
      <c r="F43" s="659">
        <v>0</v>
      </c>
      <c r="G43" s="659">
        <v>0</v>
      </c>
      <c r="H43" s="659">
        <v>-0.89400000000000002</v>
      </c>
      <c r="I43" s="659">
        <v>0</v>
      </c>
      <c r="J43" s="336">
        <f t="shared" ref="J43:J45" si="12">IFERROR(SUM(E43:I43), 0)</f>
        <v>-0.89400000000000002</v>
      </c>
      <c r="K43" s="22"/>
      <c r="L43" s="42"/>
      <c r="N43" s="42"/>
      <c r="O43" s="231" t="s">
        <v>25380</v>
      </c>
      <c r="P43" s="22"/>
      <c r="Q43" s="685"/>
      <c r="R43" s="22"/>
      <c r="S43" s="1377"/>
      <c r="T43" s="705">
        <f t="shared" ref="T43:T45" si="13">IF( SUM( V43:Z43 ) = 0, 0, $V$5 )</f>
        <v>0</v>
      </c>
      <c r="U43" s="1377"/>
      <c r="V43" s="356">
        <f t="shared" ref="V43:Z45" si="14" xml:space="preserve"> IF( ISNUMBER(E43 ), 0, 1 )</f>
        <v>0</v>
      </c>
      <c r="W43" s="356">
        <f t="shared" si="14"/>
        <v>0</v>
      </c>
      <c r="X43" s="356">
        <f t="shared" si="14"/>
        <v>0</v>
      </c>
      <c r="Y43" s="356">
        <f t="shared" si="14"/>
        <v>0</v>
      </c>
      <c r="Z43" s="356">
        <f t="shared" si="14"/>
        <v>0</v>
      </c>
      <c r="AC43" s="1310"/>
      <c r="AD43" s="1377"/>
      <c r="AE43" s="1310"/>
      <c r="AF43" s="1423" t="s">
        <v>1846</v>
      </c>
      <c r="AG43" s="221" t="s">
        <v>25381</v>
      </c>
      <c r="AH43" s="221" t="s">
        <v>25382</v>
      </c>
      <c r="AI43" s="221" t="s">
        <v>25383</v>
      </c>
      <c r="AJ43" s="221" t="s">
        <v>25384</v>
      </c>
      <c r="AK43" s="221" t="s">
        <v>25385</v>
      </c>
      <c r="AL43" s="299" t="s">
        <v>25386</v>
      </c>
      <c r="AM43" s="22"/>
      <c r="AN43" s="42"/>
    </row>
    <row r="44" spans="2:41" s="30" customFormat="1" ht="33" customHeight="1" thickBot="1">
      <c r="B44" s="1423" t="s">
        <v>25203</v>
      </c>
      <c r="C44" s="220" t="s">
        <v>813</v>
      </c>
      <c r="D44" s="220">
        <v>3</v>
      </c>
      <c r="E44" s="659">
        <v>0</v>
      </c>
      <c r="F44" s="659">
        <v>0</v>
      </c>
      <c r="G44" s="659">
        <v>0</v>
      </c>
      <c r="H44" s="659">
        <v>0.223</v>
      </c>
      <c r="I44" s="659">
        <v>0</v>
      </c>
      <c r="J44" s="336">
        <f t="shared" si="12"/>
        <v>0.223</v>
      </c>
      <c r="K44" s="23"/>
      <c r="L44" s="42"/>
      <c r="N44" s="42"/>
      <c r="O44" s="231" t="s">
        <v>25387</v>
      </c>
      <c r="P44" s="23"/>
      <c r="Q44" s="685"/>
      <c r="R44" s="23"/>
      <c r="S44" s="1377"/>
      <c r="T44" s="705">
        <f t="shared" si="13"/>
        <v>0</v>
      </c>
      <c r="U44" s="1377"/>
      <c r="V44" s="356">
        <f t="shared" si="14"/>
        <v>0</v>
      </c>
      <c r="W44" s="356">
        <f t="shared" si="14"/>
        <v>0</v>
      </c>
      <c r="X44" s="356">
        <f t="shared" si="14"/>
        <v>0</v>
      </c>
      <c r="Y44" s="356">
        <f t="shared" si="14"/>
        <v>0</v>
      </c>
      <c r="Z44" s="356">
        <f t="shared" si="14"/>
        <v>0</v>
      </c>
      <c r="AC44" s="1310"/>
      <c r="AD44" s="1377"/>
      <c r="AE44" s="1310"/>
      <c r="AF44" s="1423" t="s">
        <v>25203</v>
      </c>
      <c r="AG44" s="221" t="s">
        <v>25388</v>
      </c>
      <c r="AH44" s="221" t="s">
        <v>25389</v>
      </c>
      <c r="AI44" s="221" t="s">
        <v>25390</v>
      </c>
      <c r="AJ44" s="221" t="s">
        <v>25391</v>
      </c>
      <c r="AK44" s="221" t="s">
        <v>25392</v>
      </c>
      <c r="AL44" s="299" t="s">
        <v>25393</v>
      </c>
      <c r="AM44" s="23"/>
      <c r="AN44" s="42"/>
    </row>
    <row r="45" spans="2:41" s="30" customFormat="1" ht="33" customHeight="1" thickBot="1">
      <c r="B45" s="1431" t="s">
        <v>21519</v>
      </c>
      <c r="C45" s="227" t="s">
        <v>813</v>
      </c>
      <c r="D45" s="227">
        <v>3</v>
      </c>
      <c r="E45" s="659">
        <v>0</v>
      </c>
      <c r="F45" s="659">
        <v>0</v>
      </c>
      <c r="G45" s="659">
        <v>0</v>
      </c>
      <c r="H45" s="659">
        <v>0</v>
      </c>
      <c r="I45" s="659">
        <v>0</v>
      </c>
      <c r="J45" s="235">
        <f t="shared" si="12"/>
        <v>0</v>
      </c>
      <c r="K45" s="22"/>
      <c r="L45" s="42"/>
      <c r="N45" s="42"/>
      <c r="O45" s="232" t="s">
        <v>25394</v>
      </c>
      <c r="P45" s="22"/>
      <c r="Q45" s="685"/>
      <c r="R45" s="22"/>
      <c r="S45" s="1377"/>
      <c r="T45" s="705">
        <f t="shared" si="13"/>
        <v>0</v>
      </c>
      <c r="U45" s="1377"/>
      <c r="V45" s="356">
        <f t="shared" si="14"/>
        <v>0</v>
      </c>
      <c r="W45" s="356">
        <f t="shared" si="14"/>
        <v>0</v>
      </c>
      <c r="X45" s="356">
        <f t="shared" si="14"/>
        <v>0</v>
      </c>
      <c r="Y45" s="356">
        <f t="shared" si="14"/>
        <v>0</v>
      </c>
      <c r="Z45" s="356">
        <f t="shared" si="14"/>
        <v>0</v>
      </c>
      <c r="AC45" s="1310"/>
      <c r="AD45" s="1377"/>
      <c r="AE45" s="1310"/>
      <c r="AF45" s="1431" t="s">
        <v>21519</v>
      </c>
      <c r="AG45" s="332" t="s">
        <v>25395</v>
      </c>
      <c r="AH45" s="332" t="s">
        <v>25396</v>
      </c>
      <c r="AI45" s="332" t="s">
        <v>25397</v>
      </c>
      <c r="AJ45" s="332" t="s">
        <v>25398</v>
      </c>
      <c r="AK45" s="332" t="s">
        <v>25399</v>
      </c>
      <c r="AL45" s="229" t="s">
        <v>25400</v>
      </c>
      <c r="AM45" s="22"/>
      <c r="AN45" s="42"/>
    </row>
    <row r="46" spans="2:41" s="30" customFormat="1" ht="15" customHeight="1" thickBot="1">
      <c r="B46" s="46"/>
      <c r="C46" s="46"/>
      <c r="D46" s="76"/>
      <c r="E46" s="76"/>
      <c r="F46" s="76"/>
      <c r="G46" s="76"/>
      <c r="H46" s="76"/>
      <c r="I46" s="76"/>
      <c r="J46" s="101"/>
      <c r="K46" s="101"/>
      <c r="L46" s="76"/>
      <c r="M46" s="76"/>
      <c r="N46" s="76"/>
      <c r="O46" s="20"/>
      <c r="P46" s="22"/>
      <c r="Q46" s="22"/>
      <c r="R46" s="22"/>
      <c r="S46" s="1377"/>
      <c r="T46" s="1310"/>
      <c r="U46" s="1377"/>
      <c r="V46" s="1310"/>
      <c r="W46" s="1310"/>
      <c r="X46" s="1310"/>
      <c r="Y46" s="1310"/>
      <c r="Z46" s="1310"/>
      <c r="AC46" s="1310"/>
      <c r="AD46" s="1377"/>
      <c r="AE46" s="1310"/>
      <c r="AF46" s="46"/>
      <c r="AG46" s="76"/>
      <c r="AH46" s="76"/>
      <c r="AI46" s="76"/>
      <c r="AJ46" s="76"/>
      <c r="AK46" s="76"/>
      <c r="AL46" s="101"/>
      <c r="AM46" s="101"/>
      <c r="AN46" s="76"/>
      <c r="AO46" s="76"/>
    </row>
    <row r="47" spans="2:41" s="30" customFormat="1" ht="21" customHeight="1" thickBot="1">
      <c r="B47" s="223" t="s">
        <v>1886</v>
      </c>
      <c r="C47" s="1310"/>
      <c r="D47" s="1392"/>
      <c r="E47" s="376"/>
      <c r="F47" s="376"/>
      <c r="G47" s="376"/>
      <c r="H47" s="376"/>
      <c r="I47" s="101"/>
      <c r="J47" s="101"/>
      <c r="K47" s="101"/>
      <c r="L47" s="76"/>
      <c r="M47" s="76"/>
      <c r="N47" s="76"/>
      <c r="O47" s="20"/>
      <c r="P47" s="22"/>
      <c r="Q47" s="22"/>
      <c r="R47" s="22"/>
      <c r="S47" s="1377"/>
      <c r="T47" s="1310"/>
      <c r="U47" s="1377"/>
      <c r="V47" s="1310"/>
      <c r="W47" s="1310"/>
      <c r="X47" s="1310"/>
      <c r="Y47" s="1310"/>
      <c r="Z47" s="1310"/>
      <c r="AC47" s="1310"/>
      <c r="AD47" s="1377"/>
      <c r="AE47" s="1310"/>
      <c r="AF47" s="223" t="s">
        <v>1886</v>
      </c>
      <c r="AG47" s="376"/>
      <c r="AH47" s="376"/>
      <c r="AI47" s="376"/>
      <c r="AJ47" s="376"/>
      <c r="AK47" s="101"/>
      <c r="AL47" s="101"/>
      <c r="AM47" s="101"/>
      <c r="AN47" s="76"/>
      <c r="AO47" s="76"/>
    </row>
    <row r="48" spans="2:41" s="30" customFormat="1" ht="33" customHeight="1" thickBot="1">
      <c r="B48" s="237" t="s">
        <v>1870</v>
      </c>
      <c r="C48" s="224" t="s">
        <v>813</v>
      </c>
      <c r="D48" s="224">
        <v>3</v>
      </c>
      <c r="E48" s="659">
        <v>0</v>
      </c>
      <c r="F48" s="659">
        <v>0</v>
      </c>
      <c r="G48" s="659">
        <v>0</v>
      </c>
      <c r="H48" s="659">
        <v>0</v>
      </c>
      <c r="I48" s="659">
        <v>0</v>
      </c>
      <c r="J48" s="335">
        <f>IFERROR(SUM(E48:I48), 0)</f>
        <v>0</v>
      </c>
      <c r="K48" s="101"/>
      <c r="L48" s="76"/>
      <c r="M48" s="76"/>
      <c r="N48" s="76"/>
      <c r="O48" s="230" t="s">
        <v>25401</v>
      </c>
      <c r="P48" s="22"/>
      <c r="Q48" s="685"/>
      <c r="R48" s="22"/>
      <c r="S48" s="1377"/>
      <c r="T48" s="705">
        <f>IF( SUM( V48:Z48 ) = 0, 0, $V$5 )</f>
        <v>0</v>
      </c>
      <c r="U48" s="1377"/>
      <c r="V48" s="356">
        <f t="shared" ref="V48:Z53" si="15" xml:space="preserve"> IF( ISNUMBER(E48 ), 0, 1 )</f>
        <v>0</v>
      </c>
      <c r="W48" s="356">
        <f t="shared" si="15"/>
        <v>0</v>
      </c>
      <c r="X48" s="356">
        <f t="shared" si="15"/>
        <v>0</v>
      </c>
      <c r="Y48" s="356">
        <f t="shared" si="15"/>
        <v>0</v>
      </c>
      <c r="Z48" s="356">
        <f t="shared" si="15"/>
        <v>0</v>
      </c>
      <c r="AC48" s="1310"/>
      <c r="AD48" s="1377"/>
      <c r="AE48" s="1310"/>
      <c r="AF48" s="237" t="s">
        <v>1870</v>
      </c>
      <c r="AG48" s="225" t="s">
        <v>25402</v>
      </c>
      <c r="AH48" s="225" t="s">
        <v>25403</v>
      </c>
      <c r="AI48" s="225" t="s">
        <v>25404</v>
      </c>
      <c r="AJ48" s="225" t="s">
        <v>25405</v>
      </c>
      <c r="AK48" s="225" t="s">
        <v>25406</v>
      </c>
      <c r="AL48" s="298" t="s">
        <v>25407</v>
      </c>
      <c r="AM48" s="101"/>
      <c r="AN48" s="76"/>
      <c r="AO48" s="76"/>
    </row>
    <row r="49" spans="2:41" s="30" customFormat="1" ht="33" customHeight="1" thickBot="1">
      <c r="B49" s="1423" t="s">
        <v>1878</v>
      </c>
      <c r="C49" s="220" t="s">
        <v>813</v>
      </c>
      <c r="D49" s="220">
        <v>3</v>
      </c>
      <c r="E49" s="659">
        <v>0</v>
      </c>
      <c r="F49" s="659">
        <v>0</v>
      </c>
      <c r="G49" s="659">
        <v>0</v>
      </c>
      <c r="H49" s="659">
        <v>0</v>
      </c>
      <c r="I49" s="659">
        <v>0</v>
      </c>
      <c r="J49" s="336">
        <f t="shared" ref="J49:J53" si="16">IFERROR(SUM(E49:I49), 0)</f>
        <v>0</v>
      </c>
      <c r="K49" s="101"/>
      <c r="L49" s="76"/>
      <c r="M49" s="76"/>
      <c r="N49" s="76"/>
      <c r="O49" s="231" t="s">
        <v>25408</v>
      </c>
      <c r="P49" s="22"/>
      <c r="Q49" s="685"/>
      <c r="R49" s="22"/>
      <c r="S49" s="1377"/>
      <c r="T49" s="705">
        <f>IF( SUM( V49:Z49 ) = 0, 0, $V$5 )</f>
        <v>0</v>
      </c>
      <c r="U49" s="1377"/>
      <c r="V49" s="356">
        <f t="shared" si="15"/>
        <v>0</v>
      </c>
      <c r="W49" s="356">
        <f t="shared" si="15"/>
        <v>0</v>
      </c>
      <c r="X49" s="356">
        <f t="shared" si="15"/>
        <v>0</v>
      </c>
      <c r="Y49" s="356">
        <f t="shared" si="15"/>
        <v>0</v>
      </c>
      <c r="Z49" s="356">
        <f t="shared" si="15"/>
        <v>0</v>
      </c>
      <c r="AC49" s="1310"/>
      <c r="AD49" s="1377"/>
      <c r="AE49" s="1310"/>
      <c r="AF49" s="1423" t="s">
        <v>1878</v>
      </c>
      <c r="AG49" s="221" t="s">
        <v>25409</v>
      </c>
      <c r="AH49" s="221" t="s">
        <v>25410</v>
      </c>
      <c r="AI49" s="221" t="s">
        <v>25411</v>
      </c>
      <c r="AJ49" s="221" t="s">
        <v>25412</v>
      </c>
      <c r="AK49" s="221" t="s">
        <v>25413</v>
      </c>
      <c r="AL49" s="299" t="s">
        <v>25414</v>
      </c>
      <c r="AM49" s="101"/>
      <c r="AN49" s="76"/>
      <c r="AO49" s="76"/>
    </row>
    <row r="50" spans="2:41" s="30" customFormat="1" ht="33" customHeight="1" thickBot="1">
      <c r="B50" s="1423" t="s">
        <v>23981</v>
      </c>
      <c r="C50" s="220" t="s">
        <v>813</v>
      </c>
      <c r="D50" s="220">
        <v>3</v>
      </c>
      <c r="E50" s="659">
        <v>0</v>
      </c>
      <c r="F50" s="659">
        <v>0</v>
      </c>
      <c r="G50" s="659">
        <v>7.1999999999999995E-2</v>
      </c>
      <c r="H50" s="659">
        <v>17.981999999999999</v>
      </c>
      <c r="I50" s="659">
        <v>0</v>
      </c>
      <c r="J50" s="336">
        <f t="shared" si="16"/>
        <v>18.053999999999998</v>
      </c>
      <c r="K50" s="101"/>
      <c r="L50" s="76"/>
      <c r="M50" s="76"/>
      <c r="N50" s="76"/>
      <c r="O50" s="231" t="s">
        <v>25415</v>
      </c>
      <c r="P50" s="22"/>
      <c r="Q50" s="685"/>
      <c r="R50" s="22"/>
      <c r="S50" s="1377"/>
      <c r="T50" s="705">
        <f>IF( SUM( V50:Z50 ) = 0, 0, $V$5 )</f>
        <v>0</v>
      </c>
      <c r="U50" s="1377"/>
      <c r="V50" s="356">
        <f t="shared" si="15"/>
        <v>0</v>
      </c>
      <c r="W50" s="356">
        <f t="shared" si="15"/>
        <v>0</v>
      </c>
      <c r="X50" s="356">
        <f t="shared" si="15"/>
        <v>0</v>
      </c>
      <c r="Y50" s="356">
        <f t="shared" si="15"/>
        <v>0</v>
      </c>
      <c r="Z50" s="356">
        <f t="shared" si="15"/>
        <v>0</v>
      </c>
      <c r="AD50" s="1377"/>
      <c r="AE50" s="1310"/>
      <c r="AF50" s="1423" t="s">
        <v>23981</v>
      </c>
      <c r="AG50" s="221" t="s">
        <v>25416</v>
      </c>
      <c r="AH50" s="221" t="s">
        <v>25417</v>
      </c>
      <c r="AI50" s="221" t="s">
        <v>25418</v>
      </c>
      <c r="AJ50" s="221" t="s">
        <v>25419</v>
      </c>
      <c r="AK50" s="221" t="s">
        <v>25420</v>
      </c>
      <c r="AL50" s="299" t="s">
        <v>25421</v>
      </c>
      <c r="AM50" s="101"/>
      <c r="AN50" s="76"/>
      <c r="AO50" s="76"/>
    </row>
    <row r="51" spans="2:41" s="30" customFormat="1" ht="33" customHeight="1">
      <c r="B51" s="1423" t="s">
        <v>23991</v>
      </c>
      <c r="C51" s="220" t="s">
        <v>813</v>
      </c>
      <c r="D51" s="220">
        <v>3</v>
      </c>
      <c r="E51" s="659">
        <v>0</v>
      </c>
      <c r="F51" s="659">
        <v>0</v>
      </c>
      <c r="G51" s="659">
        <v>5.0000000000000001E-3</v>
      </c>
      <c r="H51" s="659">
        <v>0.95099999999999996</v>
      </c>
      <c r="I51" s="659">
        <v>0</v>
      </c>
      <c r="J51" s="336">
        <f>IFERROR(SUM(E51:I51), 0)</f>
        <v>0.95599999999999996</v>
      </c>
      <c r="K51" s="101"/>
      <c r="L51" s="76"/>
      <c r="M51" s="76"/>
      <c r="N51" s="76"/>
      <c r="O51" s="231" t="s">
        <v>25422</v>
      </c>
      <c r="P51" s="22"/>
      <c r="Q51" s="685"/>
      <c r="R51" s="22"/>
      <c r="S51" s="1377"/>
      <c r="T51" s="705">
        <f>IF( SUM( V51:Z51 ) = 0, 0, $V$5 )</f>
        <v>0</v>
      </c>
      <c r="U51" s="1377"/>
      <c r="V51" s="356">
        <f t="shared" si="15"/>
        <v>0</v>
      </c>
      <c r="W51" s="356">
        <f t="shared" si="15"/>
        <v>0</v>
      </c>
      <c r="X51" s="356">
        <f t="shared" si="15"/>
        <v>0</v>
      </c>
      <c r="Y51" s="356">
        <f t="shared" si="15"/>
        <v>0</v>
      </c>
      <c r="Z51" s="356">
        <f t="shared" si="15"/>
        <v>0</v>
      </c>
      <c r="AD51" s="1377"/>
      <c r="AE51" s="1310"/>
      <c r="AF51" s="1423" t="s">
        <v>23991</v>
      </c>
      <c r="AG51" s="221" t="s">
        <v>25423</v>
      </c>
      <c r="AH51" s="221" t="s">
        <v>25424</v>
      </c>
      <c r="AI51" s="221" t="s">
        <v>25425</v>
      </c>
      <c r="AJ51" s="221" t="s">
        <v>25426</v>
      </c>
      <c r="AK51" s="221" t="s">
        <v>25427</v>
      </c>
      <c r="AL51" s="299" t="s">
        <v>25428</v>
      </c>
      <c r="AM51" s="101"/>
      <c r="AN51" s="76"/>
      <c r="AO51" s="76"/>
    </row>
    <row r="52" spans="2:41" s="30" customFormat="1" ht="33" customHeight="1" thickBot="1">
      <c r="B52" s="1423" t="s">
        <v>25234</v>
      </c>
      <c r="C52" s="220" t="s">
        <v>813</v>
      </c>
      <c r="D52" s="220">
        <v>3</v>
      </c>
      <c r="E52" s="333">
        <f>IFERROR(SUM(E42:E45,E48:E51), 0)</f>
        <v>0</v>
      </c>
      <c r="F52" s="333">
        <f t="shared" ref="F52:H52" si="17">IFERROR(SUM(F42:F45,F48:F51), 0)</f>
        <v>0</v>
      </c>
      <c r="G52" s="333">
        <f t="shared" si="17"/>
        <v>7.6999999999999999E-2</v>
      </c>
      <c r="H52" s="333">
        <f t="shared" si="17"/>
        <v>18.297999999999998</v>
      </c>
      <c r="I52" s="333">
        <f>IFERROR(SUM(I42:I45,I48:I51), 0)</f>
        <v>0</v>
      </c>
      <c r="J52" s="336">
        <f>IFERROR(SUM(E52:I52), 0)</f>
        <v>18.375</v>
      </c>
      <c r="K52" s="101"/>
      <c r="L52" s="76"/>
      <c r="M52" s="76"/>
      <c r="N52" s="76"/>
      <c r="O52" s="231" t="s">
        <v>25429</v>
      </c>
      <c r="P52" s="22"/>
      <c r="Q52" s="686"/>
      <c r="R52" s="22"/>
      <c r="S52" s="1377"/>
      <c r="T52" s="1310"/>
      <c r="U52" s="1377"/>
      <c r="V52" s="1310"/>
      <c r="W52" s="1310"/>
      <c r="X52" s="1310"/>
      <c r="Y52" s="1310"/>
      <c r="Z52" s="1310"/>
      <c r="AD52" s="1377"/>
      <c r="AE52" s="1310"/>
      <c r="AF52" s="1423" t="s">
        <v>25234</v>
      </c>
      <c r="AG52" s="222" t="s">
        <v>25430</v>
      </c>
      <c r="AH52" s="222" t="s">
        <v>25431</v>
      </c>
      <c r="AI52" s="222" t="s">
        <v>25432</v>
      </c>
      <c r="AJ52" s="222" t="s">
        <v>25433</v>
      </c>
      <c r="AK52" s="222" t="s">
        <v>25434</v>
      </c>
      <c r="AL52" s="299" t="s">
        <v>25435</v>
      </c>
      <c r="AM52" s="101"/>
      <c r="AN52" s="76"/>
      <c r="AO52" s="76"/>
    </row>
    <row r="53" spans="2:41" s="30" customFormat="1" ht="33" customHeight="1">
      <c r="B53" s="1423" t="s">
        <v>1894</v>
      </c>
      <c r="C53" s="220" t="s">
        <v>813</v>
      </c>
      <c r="D53" s="220">
        <v>3</v>
      </c>
      <c r="E53" s="659">
        <v>0</v>
      </c>
      <c r="F53" s="659">
        <v>0</v>
      </c>
      <c r="G53" s="659">
        <v>0</v>
      </c>
      <c r="H53" s="659">
        <v>3.5999999999999997E-2</v>
      </c>
      <c r="I53" s="659">
        <v>0</v>
      </c>
      <c r="J53" s="336">
        <f t="shared" si="16"/>
        <v>3.5999999999999997E-2</v>
      </c>
      <c r="K53" s="101"/>
      <c r="L53" s="76"/>
      <c r="M53" s="76"/>
      <c r="N53" s="76"/>
      <c r="O53" s="231" t="s">
        <v>25436</v>
      </c>
      <c r="P53" s="22"/>
      <c r="Q53" s="685"/>
      <c r="R53" s="22"/>
      <c r="S53" s="1377"/>
      <c r="T53" s="705">
        <f>IF( SUM( V53:Z53 ) = 0, 0, $V$5 )</f>
        <v>0</v>
      </c>
      <c r="U53" s="1377"/>
      <c r="V53" s="356">
        <f xml:space="preserve"> IF( ISNUMBER(E53 ), 0, 1 )</f>
        <v>0</v>
      </c>
      <c r="W53" s="356">
        <f t="shared" si="15"/>
        <v>0</v>
      </c>
      <c r="X53" s="356">
        <f t="shared" si="15"/>
        <v>0</v>
      </c>
      <c r="Y53" s="356">
        <f t="shared" si="15"/>
        <v>0</v>
      </c>
      <c r="Z53" s="356">
        <f xml:space="preserve"> IF( ISNUMBER(I53 ), 0, 1 )</f>
        <v>0</v>
      </c>
      <c r="AD53" s="1377"/>
      <c r="AE53" s="1310"/>
      <c r="AF53" s="1423" t="s">
        <v>1894</v>
      </c>
      <c r="AG53" s="221" t="s">
        <v>25437</v>
      </c>
      <c r="AH53" s="221" t="s">
        <v>25438</v>
      </c>
      <c r="AI53" s="221" t="s">
        <v>25439</v>
      </c>
      <c r="AJ53" s="221" t="s">
        <v>25440</v>
      </c>
      <c r="AK53" s="221" t="s">
        <v>25441</v>
      </c>
      <c r="AL53" s="299" t="s">
        <v>25442</v>
      </c>
      <c r="AM53" s="101"/>
      <c r="AN53" s="76"/>
      <c r="AO53" s="76"/>
    </row>
    <row r="54" spans="2:41" s="30" customFormat="1" ht="33" customHeight="1" thickBot="1">
      <c r="B54" s="1431" t="s">
        <v>24010</v>
      </c>
      <c r="C54" s="227" t="s">
        <v>813</v>
      </c>
      <c r="D54" s="227">
        <v>3</v>
      </c>
      <c r="E54" s="234">
        <f>IFERROR(E52 + E53, 0)</f>
        <v>0</v>
      </c>
      <c r="F54" s="234">
        <f t="shared" ref="F54:I54" si="18">IFERROR(F52 + F53, 0)</f>
        <v>0</v>
      </c>
      <c r="G54" s="234">
        <f t="shared" si="18"/>
        <v>7.6999999999999999E-2</v>
      </c>
      <c r="H54" s="234">
        <f t="shared" si="18"/>
        <v>18.334</v>
      </c>
      <c r="I54" s="234">
        <f t="shared" si="18"/>
        <v>0</v>
      </c>
      <c r="J54" s="235">
        <f>IFERROR(SUM(E54:I54), 0)</f>
        <v>18.411000000000001</v>
      </c>
      <c r="K54" s="76"/>
      <c r="L54" s="76"/>
      <c r="M54" s="76"/>
      <c r="N54" s="76"/>
      <c r="O54" s="232" t="s">
        <v>25443</v>
      </c>
      <c r="P54" s="22"/>
      <c r="Q54" s="686"/>
      <c r="R54" s="22"/>
      <c r="S54" s="1377"/>
      <c r="T54" s="54"/>
      <c r="U54" s="1377"/>
      <c r="AD54" s="1377"/>
      <c r="AE54" s="1310"/>
      <c r="AF54" s="1431" t="s">
        <v>24010</v>
      </c>
      <c r="AG54" s="228" t="s">
        <v>25444</v>
      </c>
      <c r="AH54" s="228" t="s">
        <v>25445</v>
      </c>
      <c r="AI54" s="228" t="s">
        <v>25446</v>
      </c>
      <c r="AJ54" s="228" t="s">
        <v>25447</v>
      </c>
      <c r="AK54" s="228" t="s">
        <v>25448</v>
      </c>
      <c r="AL54" s="229" t="s">
        <v>25449</v>
      </c>
      <c r="AM54" s="76"/>
      <c r="AN54" s="76"/>
      <c r="AO54" s="76"/>
    </row>
    <row r="55" spans="2:41" ht="9" customHeight="1">
      <c r="B55" s="77"/>
      <c r="C55" s="77"/>
      <c r="D55" s="77"/>
      <c r="E55" s="82"/>
      <c r="F55" s="82"/>
      <c r="G55" s="82"/>
      <c r="H55" s="82"/>
      <c r="I55" s="82"/>
      <c r="J55" s="82"/>
      <c r="K55" s="82"/>
      <c r="L55" s="82"/>
      <c r="M55" s="82"/>
      <c r="N55" s="82"/>
      <c r="O55" s="24"/>
      <c r="P55" s="22"/>
      <c r="Q55" s="22"/>
      <c r="R55" s="22"/>
    </row>
    <row r="56" spans="2:41" ht="30" customHeight="1">
      <c r="B56" s="77"/>
      <c r="C56" s="77"/>
      <c r="D56" s="77"/>
      <c r="E56" s="77"/>
      <c r="F56" s="77"/>
      <c r="G56" s="77"/>
      <c r="H56" s="77"/>
      <c r="I56" s="77"/>
      <c r="J56" s="77"/>
      <c r="L56" s="77"/>
      <c r="M56" s="77"/>
      <c r="N56" s="77"/>
      <c r="O56" s="957"/>
      <c r="P56" s="22"/>
      <c r="Q56" s="22"/>
      <c r="R56" s="22"/>
    </row>
  </sheetData>
  <dataConsolidate/>
  <mergeCells count="3">
    <mergeCell ref="B3:Q3"/>
    <mergeCell ref="AF3:AO3"/>
    <mergeCell ref="V4:AC4"/>
  </mergeCells>
  <conditionalFormatting sqref="T31:T34">
    <cfRule type="cellIs" dxfId="19" priority="3" operator="equal">
      <formula>0</formula>
    </cfRule>
  </conditionalFormatting>
  <conditionalFormatting sqref="T12:T13">
    <cfRule type="cellIs" dxfId="18" priority="7" operator="equal">
      <formula>0</formula>
    </cfRule>
  </conditionalFormatting>
  <conditionalFormatting sqref="T14:T17 T19">
    <cfRule type="cellIs" dxfId="17" priority="4" operator="equal">
      <formula>0</formula>
    </cfRule>
  </conditionalFormatting>
  <conditionalFormatting sqref="T20:T28">
    <cfRule type="cellIs" dxfId="16" priority="6" operator="equal">
      <formula>0</formula>
    </cfRule>
  </conditionalFormatting>
  <conditionalFormatting sqref="T8:T11">
    <cfRule type="cellIs" dxfId="15" priority="5" operator="equal">
      <formula>0</formula>
    </cfRule>
  </conditionalFormatting>
  <conditionalFormatting sqref="T42:T45 T48:T51 T53">
    <cfRule type="cellIs" dxfId="14" priority="1" operator="equal">
      <formula>0</formula>
    </cfRule>
  </conditionalFormatting>
  <conditionalFormatting sqref="T36">
    <cfRule type="cellIs" dxfId="13" priority="2" operator="equal">
      <formula>0</formula>
    </cfRule>
  </conditionalFormatting>
  <dataValidations count="1">
    <dataValidation type="custom" allowBlank="1" showErrorMessage="1" errorTitle="Input Error" error="Please enter a numeric value." sqref="E53:I53 E48:I51 E42:I45 E36:L36 E31:L34 E25:L28 E8:G11 E14:G17 E19:G19"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pageSetUpPr fitToPage="1"/>
  </sheetPr>
  <dimension ref="B1:AM65"/>
  <sheetViews>
    <sheetView showGridLines="0" zoomScale="70" zoomScaleNormal="70" zoomScaleSheetLayoutView="100" workbookViewId="0">
      <selection activeCell="D17" sqref="D17:D31"/>
    </sheetView>
  </sheetViews>
  <sheetFormatPr defaultColWidth="9" defaultRowHeight="15.6"/>
  <cols>
    <col min="1" max="1" width="1.625" style="54" customWidth="1"/>
    <col min="2" max="2" width="36.125" style="54" customWidth="1"/>
    <col min="3" max="4" width="12.5" style="780" customWidth="1"/>
    <col min="5" max="12" width="12.5" style="54" customWidth="1"/>
    <col min="13" max="13" width="1.625" style="88" customWidth="1"/>
    <col min="14" max="14" width="12.5" style="88" customWidth="1"/>
    <col min="15" max="15" width="1.625" style="16" customWidth="1"/>
    <col min="16" max="16" width="33.625" style="16" customWidth="1"/>
    <col min="17" max="17" width="1.625" style="16" customWidth="1"/>
    <col min="18" max="18" width="1.625" style="1310" customWidth="1"/>
    <col min="19" max="19" width="21.125" style="54" customWidth="1"/>
    <col min="20" max="20" width="1.625" style="1310" customWidth="1"/>
    <col min="21" max="28" width="0" style="54" hidden="1" customWidth="1"/>
    <col min="29" max="29" width="1.625" style="1310" hidden="1" customWidth="1"/>
    <col min="30" max="30" width="1.625" style="1310" customWidth="1"/>
    <col min="31" max="31" width="36.125" style="1310" customWidth="1"/>
    <col min="32" max="38" width="16.625" style="1310" customWidth="1"/>
    <col min="39" max="39" width="16.625" style="54" customWidth="1"/>
    <col min="40" max="40" width="1.625" style="54" customWidth="1"/>
    <col min="41" max="16384" width="9" style="54"/>
  </cols>
  <sheetData>
    <row r="1" spans="2:39" s="955" customFormat="1" ht="30" customHeight="1">
      <c r="B1" s="693" t="s">
        <v>781</v>
      </c>
      <c r="C1" s="693"/>
      <c r="D1" s="693"/>
      <c r="E1" s="693"/>
      <c r="F1" s="693"/>
      <c r="G1" s="693"/>
      <c r="H1" s="693"/>
      <c r="I1" s="693"/>
      <c r="J1" s="693"/>
      <c r="K1" s="693"/>
      <c r="L1" s="958"/>
      <c r="M1" s="958"/>
      <c r="N1" s="958"/>
      <c r="O1" s="959"/>
      <c r="P1" s="959"/>
      <c r="Q1" s="959"/>
      <c r="R1" s="1377"/>
      <c r="T1" s="1377"/>
      <c r="AC1" s="1377"/>
      <c r="AD1" s="960"/>
      <c r="AE1" s="693" t="s">
        <v>781</v>
      </c>
      <c r="AF1" s="693"/>
      <c r="AG1" s="693"/>
      <c r="AH1" s="693"/>
      <c r="AI1" s="693"/>
      <c r="AJ1" s="693"/>
      <c r="AK1" s="693"/>
      <c r="AL1" s="693"/>
      <c r="AM1" s="693"/>
    </row>
    <row r="2" spans="2:39" s="955" customFormat="1" ht="30" customHeight="1">
      <c r="B2" s="693" t="s">
        <v>12</v>
      </c>
      <c r="C2" s="694"/>
      <c r="D2" s="694"/>
      <c r="E2" s="694"/>
      <c r="F2" s="694"/>
      <c r="G2" s="694"/>
      <c r="H2" s="694"/>
      <c r="I2" s="694"/>
      <c r="J2" s="694"/>
      <c r="K2" s="694"/>
      <c r="L2" s="961"/>
      <c r="M2" s="962"/>
      <c r="N2" s="962"/>
      <c r="O2" s="959"/>
      <c r="P2" s="959"/>
      <c r="Q2" s="959"/>
      <c r="R2" s="1377"/>
      <c r="T2" s="1377"/>
      <c r="AC2" s="1377"/>
      <c r="AD2" s="206"/>
      <c r="AE2" s="693"/>
      <c r="AF2" s="694"/>
      <c r="AG2" s="694"/>
      <c r="AH2" s="694"/>
      <c r="AI2" s="694"/>
      <c r="AJ2" s="694"/>
      <c r="AK2" s="694"/>
      <c r="AL2" s="694"/>
      <c r="AM2" s="694"/>
    </row>
    <row r="3" spans="2:39" ht="45" customHeight="1">
      <c r="B3" s="2159" t="s">
        <v>782</v>
      </c>
      <c r="C3" s="2159"/>
      <c r="D3" s="2159"/>
      <c r="E3" s="2159"/>
      <c r="F3" s="2159"/>
      <c r="G3" s="2159"/>
      <c r="H3" s="2159"/>
      <c r="I3" s="2159"/>
      <c r="J3" s="2159"/>
      <c r="K3" s="2159"/>
      <c r="L3" s="2159"/>
      <c r="M3" s="2159"/>
      <c r="N3" s="2159"/>
      <c r="O3" s="2159"/>
      <c r="P3" s="2159"/>
      <c r="Q3" s="14"/>
      <c r="R3" s="1377"/>
      <c r="S3" s="695" t="s">
        <v>798</v>
      </c>
      <c r="T3" s="1377"/>
      <c r="AC3" s="1377"/>
      <c r="AD3" s="211"/>
      <c r="AE3" s="2159" t="s">
        <v>782</v>
      </c>
      <c r="AF3" s="2159"/>
      <c r="AG3" s="2159"/>
      <c r="AH3" s="2159"/>
      <c r="AI3" s="2159"/>
      <c r="AJ3" s="2159"/>
      <c r="AK3" s="2159"/>
      <c r="AL3" s="2159"/>
      <c r="AM3" s="2159"/>
    </row>
    <row r="4" spans="2:39" ht="15" customHeight="1" thickBot="1">
      <c r="B4" s="96"/>
      <c r="C4" s="96"/>
      <c r="D4" s="96"/>
      <c r="E4" s="96"/>
      <c r="F4" s="96"/>
      <c r="G4" s="96"/>
      <c r="H4" s="96"/>
      <c r="I4" s="96"/>
      <c r="J4" s="96"/>
      <c r="K4" s="96"/>
      <c r="L4" s="963"/>
      <c r="M4" s="13"/>
      <c r="N4" s="13"/>
      <c r="O4" s="14"/>
      <c r="P4" s="14"/>
      <c r="Q4" s="14"/>
      <c r="R4" s="1377"/>
      <c r="T4" s="1377"/>
      <c r="U4" s="2275" t="s">
        <v>799</v>
      </c>
      <c r="V4" s="2275"/>
      <c r="W4" s="2275"/>
      <c r="X4" s="2275"/>
      <c r="Y4" s="2275"/>
      <c r="Z4" s="2275"/>
      <c r="AA4" s="2275"/>
      <c r="AB4" s="2275"/>
      <c r="AC4" s="1377"/>
      <c r="AE4" s="96"/>
      <c r="AF4" s="96"/>
      <c r="AG4" s="96"/>
      <c r="AH4" s="96"/>
      <c r="AI4" s="96"/>
      <c r="AJ4" s="96"/>
      <c r="AK4" s="96"/>
      <c r="AL4" s="96"/>
      <c r="AM4" s="96"/>
    </row>
    <row r="5" spans="2:39" ht="30" customHeight="1">
      <c r="B5" s="2058" t="s">
        <v>800</v>
      </c>
      <c r="C5" s="2059" t="s">
        <v>801</v>
      </c>
      <c r="D5" s="2059" t="s">
        <v>802</v>
      </c>
      <c r="E5" s="1419" t="s">
        <v>25450</v>
      </c>
      <c r="F5" s="1419" t="s">
        <v>25451</v>
      </c>
      <c r="G5" s="1419" t="s">
        <v>25452</v>
      </c>
      <c r="H5" s="1419" t="s">
        <v>1016</v>
      </c>
      <c r="I5" s="1419" t="s">
        <v>25450</v>
      </c>
      <c r="J5" s="1419" t="s">
        <v>25451</v>
      </c>
      <c r="K5" s="1419" t="s">
        <v>25452</v>
      </c>
      <c r="L5" s="1413" t="s">
        <v>1016</v>
      </c>
      <c r="M5" s="52"/>
      <c r="N5" s="2134" t="s">
        <v>806</v>
      </c>
      <c r="O5" s="14"/>
      <c r="P5" s="2171" t="s">
        <v>25128</v>
      </c>
      <c r="Q5" s="14"/>
      <c r="R5" s="1377"/>
      <c r="T5" s="1377"/>
      <c r="U5" s="198" t="s">
        <v>808</v>
      </c>
      <c r="AC5" s="1377"/>
      <c r="AE5" s="2058" t="s">
        <v>800</v>
      </c>
      <c r="AF5" s="1419" t="s">
        <v>25450</v>
      </c>
      <c r="AG5" s="1419" t="s">
        <v>25451</v>
      </c>
      <c r="AH5" s="1419" t="s">
        <v>25452</v>
      </c>
      <c r="AI5" s="1419" t="s">
        <v>1016</v>
      </c>
      <c r="AJ5" s="1419" t="s">
        <v>25450</v>
      </c>
      <c r="AK5" s="1419" t="s">
        <v>25451</v>
      </c>
      <c r="AL5" s="1419" t="s">
        <v>25452</v>
      </c>
      <c r="AM5" s="1413" t="s">
        <v>1016</v>
      </c>
    </row>
    <row r="6" spans="2:39" ht="30" customHeight="1" thickBot="1">
      <c r="B6" s="2060"/>
      <c r="C6" s="2061"/>
      <c r="D6" s="2061"/>
      <c r="E6" s="1421" t="s">
        <v>25453</v>
      </c>
      <c r="F6" s="1421" t="s">
        <v>25453</v>
      </c>
      <c r="G6" s="1421" t="s">
        <v>25453</v>
      </c>
      <c r="H6" s="1421" t="s">
        <v>25453</v>
      </c>
      <c r="I6" s="1421" t="s">
        <v>25454</v>
      </c>
      <c r="J6" s="1421" t="s">
        <v>25454</v>
      </c>
      <c r="K6" s="1421" t="s">
        <v>25454</v>
      </c>
      <c r="L6" s="1414" t="s">
        <v>25454</v>
      </c>
      <c r="M6" s="52"/>
      <c r="N6" s="2136"/>
      <c r="O6" s="14"/>
      <c r="P6" s="2172"/>
      <c r="Q6" s="14"/>
      <c r="R6" s="1377"/>
      <c r="T6" s="1377"/>
      <c r="AC6" s="1377"/>
      <c r="AE6" s="2060"/>
      <c r="AF6" s="1421" t="s">
        <v>25453</v>
      </c>
      <c r="AG6" s="1421" t="s">
        <v>25453</v>
      </c>
      <c r="AH6" s="1421" t="s">
        <v>25453</v>
      </c>
      <c r="AI6" s="1421" t="s">
        <v>25453</v>
      </c>
      <c r="AJ6" s="1421" t="s">
        <v>25454</v>
      </c>
      <c r="AK6" s="1421" t="s">
        <v>25454</v>
      </c>
      <c r="AL6" s="1421" t="s">
        <v>25454</v>
      </c>
      <c r="AM6" s="1414" t="s">
        <v>25454</v>
      </c>
    </row>
    <row r="7" spans="2:39" ht="15" customHeight="1" thickBot="1">
      <c r="B7" s="694"/>
      <c r="C7" s="1310"/>
      <c r="D7" s="1310"/>
      <c r="E7" s="694"/>
      <c r="F7" s="694"/>
      <c r="G7" s="694"/>
      <c r="H7" s="694"/>
      <c r="I7" s="694"/>
      <c r="J7" s="694"/>
      <c r="K7" s="694"/>
      <c r="L7" s="694"/>
      <c r="M7" s="52"/>
      <c r="N7" s="964"/>
      <c r="O7" s="14"/>
      <c r="P7" s="14"/>
      <c r="Q7" s="14"/>
      <c r="R7" s="1377"/>
      <c r="T7" s="1377"/>
      <c r="AC7" s="1377"/>
      <c r="AE7" s="694"/>
      <c r="AF7" s="694"/>
      <c r="AG7" s="694"/>
      <c r="AH7" s="694"/>
      <c r="AI7" s="694"/>
      <c r="AJ7" s="694"/>
      <c r="AK7" s="694"/>
      <c r="AL7" s="694"/>
      <c r="AM7" s="694"/>
    </row>
    <row r="8" spans="2:39" ht="21" customHeight="1" thickBot="1">
      <c r="B8" s="233" t="s">
        <v>25455</v>
      </c>
      <c r="C8" s="1310"/>
      <c r="D8" s="1310"/>
      <c r="E8" s="376"/>
      <c r="F8" s="376"/>
      <c r="G8" s="376"/>
      <c r="H8" s="376"/>
      <c r="I8" s="376"/>
      <c r="J8" s="965"/>
      <c r="K8" s="965"/>
      <c r="L8" s="965"/>
      <c r="M8" s="966"/>
      <c r="N8" s="967"/>
      <c r="O8" s="14"/>
      <c r="P8" s="14"/>
      <c r="Q8" s="14"/>
      <c r="R8" s="1377"/>
      <c r="T8" s="1377"/>
      <c r="AC8" s="1377"/>
      <c r="AE8" s="233" t="s">
        <v>25455</v>
      </c>
      <c r="AF8" s="376"/>
      <c r="AG8" s="376"/>
      <c r="AH8" s="376"/>
      <c r="AI8" s="376"/>
      <c r="AJ8" s="376"/>
      <c r="AK8" s="965"/>
      <c r="AL8" s="965"/>
      <c r="AM8" s="965"/>
    </row>
    <row r="9" spans="2:39" ht="33" customHeight="1" thickBot="1">
      <c r="B9" s="237" t="s">
        <v>25456</v>
      </c>
      <c r="C9" s="224" t="s">
        <v>25457</v>
      </c>
      <c r="D9" s="224" t="s">
        <v>25457</v>
      </c>
      <c r="E9" s="825"/>
      <c r="F9" s="825"/>
      <c r="G9" s="825"/>
      <c r="H9" s="825"/>
      <c r="I9" s="825"/>
      <c r="J9" s="825"/>
      <c r="K9" s="825"/>
      <c r="L9" s="1499">
        <v>32.899000000000001</v>
      </c>
      <c r="M9" s="966"/>
      <c r="N9" s="230" t="s">
        <v>25458</v>
      </c>
      <c r="O9" s="14"/>
      <c r="P9" s="685"/>
      <c r="Q9" s="14"/>
      <c r="R9" s="1377"/>
      <c r="S9" s="705">
        <f>IF( SUM( AB9 ) = 0, 0, $U$5 )</f>
        <v>0</v>
      </c>
      <c r="T9" s="1377"/>
      <c r="AB9" s="356">
        <f xml:space="preserve"> IF( ISNUMBER(L9 ), 0, 1 )</f>
        <v>0</v>
      </c>
      <c r="AC9" s="1377"/>
      <c r="AE9" s="237" t="s">
        <v>25456</v>
      </c>
      <c r="AF9" s="651"/>
      <c r="AG9" s="651"/>
      <c r="AH9" s="651"/>
      <c r="AI9" s="651"/>
      <c r="AJ9" s="651"/>
      <c r="AK9" s="651"/>
      <c r="AL9" s="651"/>
      <c r="AM9" s="239" t="s">
        <v>25459</v>
      </c>
    </row>
    <row r="10" spans="2:39" ht="33" customHeight="1" thickBot="1">
      <c r="B10" s="1423" t="s">
        <v>25460</v>
      </c>
      <c r="C10" s="220" t="s">
        <v>25457</v>
      </c>
      <c r="D10" s="220" t="s">
        <v>25457</v>
      </c>
      <c r="E10" s="1962">
        <v>130080</v>
      </c>
      <c r="F10" s="1962">
        <v>158541</v>
      </c>
      <c r="G10" s="1962">
        <v>0</v>
      </c>
      <c r="H10" s="1963">
        <f>IFERROR(SUM(E10:G10), 0)</f>
        <v>288621</v>
      </c>
      <c r="I10" s="1499">
        <v>16.283000000000001</v>
      </c>
      <c r="J10" s="1499">
        <v>4.423</v>
      </c>
      <c r="K10" s="1499">
        <v>0</v>
      </c>
      <c r="L10" s="336">
        <f>IFERROR(SUM(I10:K10), 0)</f>
        <v>20.706000000000003</v>
      </c>
      <c r="M10" s="966"/>
      <c r="N10" s="231" t="s">
        <v>25461</v>
      </c>
      <c r="O10" s="14"/>
      <c r="P10" s="685"/>
      <c r="Q10" s="14"/>
      <c r="R10" s="1377"/>
      <c r="S10" s="705">
        <f>IF( SUM( U10:AA10 ) = 0, 0, $U$5 )</f>
        <v>0</v>
      </c>
      <c r="T10" s="1377"/>
      <c r="U10" s="356">
        <f t="shared" ref="U10:W14" si="0" xml:space="preserve"> IF( ISNUMBER(E10 ), 0, 1 )</f>
        <v>0</v>
      </c>
      <c r="V10" s="356">
        <f t="shared" si="0"/>
        <v>0</v>
      </c>
      <c r="W10" s="356">
        <f t="shared" si="0"/>
        <v>0</v>
      </c>
      <c r="X10" s="1310"/>
      <c r="Y10" s="356">
        <f t="shared" ref="Y10:AA12" si="1" xml:space="preserve"> IF( ISNUMBER(I10 ), 0, 1 )</f>
        <v>0</v>
      </c>
      <c r="Z10" s="356">
        <f t="shared" si="1"/>
        <v>0</v>
      </c>
      <c r="AA10" s="356">
        <f t="shared" si="1"/>
        <v>0</v>
      </c>
      <c r="AB10" s="1310"/>
      <c r="AC10" s="1377"/>
      <c r="AE10" s="1423" t="s">
        <v>25460</v>
      </c>
      <c r="AF10" s="236" t="s">
        <v>25462</v>
      </c>
      <c r="AG10" s="236" t="s">
        <v>25463</v>
      </c>
      <c r="AH10" s="236" t="s">
        <v>25464</v>
      </c>
      <c r="AI10" s="236" t="s">
        <v>25465</v>
      </c>
      <c r="AJ10" s="236" t="s">
        <v>25466</v>
      </c>
      <c r="AK10" s="236" t="s">
        <v>25467</v>
      </c>
      <c r="AL10" s="236" t="s">
        <v>25468</v>
      </c>
      <c r="AM10" s="240" t="s">
        <v>25469</v>
      </c>
    </row>
    <row r="11" spans="2:39" ht="33" customHeight="1" thickBot="1">
      <c r="B11" s="1423" t="s">
        <v>25470</v>
      </c>
      <c r="C11" s="220" t="s">
        <v>25457</v>
      </c>
      <c r="D11" s="220" t="s">
        <v>25457</v>
      </c>
      <c r="E11" s="1962">
        <v>176563</v>
      </c>
      <c r="F11" s="1962">
        <v>1028</v>
      </c>
      <c r="G11" s="1962">
        <v>0</v>
      </c>
      <c r="H11" s="1963">
        <f>IFERROR(SUM(E11:G11), 0)</f>
        <v>177591</v>
      </c>
      <c r="I11" s="1499">
        <v>-22.222000000000001</v>
      </c>
      <c r="J11" s="1499">
        <v>0.14599999999999999</v>
      </c>
      <c r="K11" s="1499">
        <v>0</v>
      </c>
      <c r="L11" s="336">
        <f>IFERROR(SUM(I11:K11), 0)</f>
        <v>-22.076000000000001</v>
      </c>
      <c r="M11" s="966"/>
      <c r="N11" s="231" t="s">
        <v>25471</v>
      </c>
      <c r="O11" s="14"/>
      <c r="P11" s="685"/>
      <c r="Q11" s="14"/>
      <c r="R11" s="1377"/>
      <c r="S11" s="705">
        <f>IF( SUM( U11:AA11 ) = 0, 0, $U$5 )</f>
        <v>0</v>
      </c>
      <c r="T11" s="1377"/>
      <c r="U11" s="356">
        <f t="shared" si="0"/>
        <v>0</v>
      </c>
      <c r="V11" s="356">
        <f t="shared" si="0"/>
        <v>0</v>
      </c>
      <c r="W11" s="356">
        <f t="shared" si="0"/>
        <v>0</v>
      </c>
      <c r="X11" s="1310"/>
      <c r="Y11" s="356">
        <f t="shared" si="1"/>
        <v>0</v>
      </c>
      <c r="Z11" s="356">
        <f t="shared" si="1"/>
        <v>0</v>
      </c>
      <c r="AA11" s="356">
        <f t="shared" si="1"/>
        <v>0</v>
      </c>
      <c r="AC11" s="1377"/>
      <c r="AE11" s="1423" t="s">
        <v>25470</v>
      </c>
      <c r="AF11" s="236" t="s">
        <v>25472</v>
      </c>
      <c r="AG11" s="236" t="s">
        <v>25473</v>
      </c>
      <c r="AH11" s="236" t="s">
        <v>25474</v>
      </c>
      <c r="AI11" s="236" t="s">
        <v>25475</v>
      </c>
      <c r="AJ11" s="236" t="s">
        <v>25476</v>
      </c>
      <c r="AK11" s="236" t="s">
        <v>25477</v>
      </c>
      <c r="AL11" s="236" t="s">
        <v>25478</v>
      </c>
      <c r="AM11" s="240" t="s">
        <v>25479</v>
      </c>
    </row>
    <row r="12" spans="2:39" ht="33" customHeight="1">
      <c r="B12" s="1423" t="s">
        <v>25480</v>
      </c>
      <c r="C12" s="220" t="s">
        <v>25457</v>
      </c>
      <c r="D12" s="220" t="s">
        <v>25457</v>
      </c>
      <c r="E12" s="1962">
        <v>18207</v>
      </c>
      <c r="F12" s="1962">
        <v>0</v>
      </c>
      <c r="G12" s="1962">
        <v>0</v>
      </c>
      <c r="H12" s="1963">
        <f>IFERROR(SUM(E12:G12), 0)</f>
        <v>18207</v>
      </c>
      <c r="I12" s="1499">
        <v>-1.0649999999999999</v>
      </c>
      <c r="J12" s="1499">
        <v>0</v>
      </c>
      <c r="K12" s="1499">
        <v>0</v>
      </c>
      <c r="L12" s="336">
        <f>IFERROR(SUM(I12:K12), 0)</f>
        <v>-1.0649999999999999</v>
      </c>
      <c r="M12" s="966"/>
      <c r="N12" s="231" t="s">
        <v>25481</v>
      </c>
      <c r="O12" s="14"/>
      <c r="P12" s="685"/>
      <c r="Q12" s="14"/>
      <c r="R12" s="1377"/>
      <c r="S12" s="705">
        <f>IF( SUM( U12:AA12 ) = 0, 0, $U$5 )</f>
        <v>0</v>
      </c>
      <c r="T12" s="1377"/>
      <c r="U12" s="356">
        <f t="shared" si="0"/>
        <v>0</v>
      </c>
      <c r="V12" s="356">
        <f t="shared" si="0"/>
        <v>0</v>
      </c>
      <c r="W12" s="356">
        <f t="shared" si="0"/>
        <v>0</v>
      </c>
      <c r="X12" s="1310"/>
      <c r="Y12" s="356">
        <f t="shared" si="1"/>
        <v>0</v>
      </c>
      <c r="Z12" s="356">
        <f t="shared" si="1"/>
        <v>0</v>
      </c>
      <c r="AA12" s="356">
        <f t="shared" si="1"/>
        <v>0</v>
      </c>
      <c r="AC12" s="1377"/>
      <c r="AE12" s="1423" t="s">
        <v>25480</v>
      </c>
      <c r="AF12" s="236" t="s">
        <v>25482</v>
      </c>
      <c r="AG12" s="236" t="s">
        <v>25483</v>
      </c>
      <c r="AH12" s="236" t="s">
        <v>25484</v>
      </c>
      <c r="AI12" s="236" t="s">
        <v>25485</v>
      </c>
      <c r="AJ12" s="236" t="s">
        <v>25486</v>
      </c>
      <c r="AK12" s="236" t="s">
        <v>25487</v>
      </c>
      <c r="AL12" s="236" t="s">
        <v>25488</v>
      </c>
      <c r="AM12" s="240" t="s">
        <v>25489</v>
      </c>
    </row>
    <row r="13" spans="2:39" ht="33" customHeight="1" thickBot="1">
      <c r="B13" s="1423" t="s">
        <v>25490</v>
      </c>
      <c r="C13" s="220" t="s">
        <v>25457</v>
      </c>
      <c r="D13" s="220" t="s">
        <v>25457</v>
      </c>
      <c r="E13" s="1962">
        <v>0</v>
      </c>
      <c r="F13" s="1962">
        <v>208621</v>
      </c>
      <c r="G13" s="1962">
        <v>0</v>
      </c>
      <c r="H13" s="1963">
        <f>IFERROR(SUM(E13:G13), 0)</f>
        <v>208621</v>
      </c>
      <c r="I13" s="1394"/>
      <c r="J13" s="1395"/>
      <c r="K13" s="1395"/>
      <c r="L13" s="1396"/>
      <c r="M13" s="966"/>
      <c r="N13" s="231" t="s">
        <v>25491</v>
      </c>
      <c r="O13" s="14"/>
      <c r="P13" s="1297"/>
      <c r="Q13" s="14"/>
      <c r="R13" s="1377"/>
      <c r="S13" s="705">
        <f>IF( SUM( U13:W13 ) = 0, 0, $U$5 )</f>
        <v>0</v>
      </c>
      <c r="T13" s="1377"/>
      <c r="U13" s="356">
        <f t="shared" si="0"/>
        <v>0</v>
      </c>
      <c r="V13" s="356">
        <f t="shared" si="0"/>
        <v>0</v>
      </c>
      <c r="W13" s="356">
        <f t="shared" si="0"/>
        <v>0</v>
      </c>
      <c r="X13" s="1310"/>
      <c r="Y13" s="1310"/>
      <c r="Z13" s="1310"/>
      <c r="AA13" s="1310"/>
      <c r="AC13" s="1377"/>
      <c r="AE13" s="1423" t="s">
        <v>25490</v>
      </c>
      <c r="AF13" s="236" t="s">
        <v>25492</v>
      </c>
      <c r="AG13" s="236" t="s">
        <v>25493</v>
      </c>
      <c r="AH13" s="236" t="s">
        <v>25494</v>
      </c>
      <c r="AI13" s="236" t="s">
        <v>25495</v>
      </c>
      <c r="AJ13" s="968"/>
      <c r="AK13" s="1397"/>
      <c r="AL13" s="1397"/>
      <c r="AM13" s="1398"/>
    </row>
    <row r="14" spans="2:39" ht="33" customHeight="1" thickBot="1">
      <c r="B14" s="1431" t="s">
        <v>25496</v>
      </c>
      <c r="C14" s="227" t="s">
        <v>25457</v>
      </c>
      <c r="D14" s="227" t="s">
        <v>25457</v>
      </c>
      <c r="E14" s="1962">
        <v>94701</v>
      </c>
      <c r="F14" s="1962">
        <v>65579</v>
      </c>
      <c r="G14" s="1962">
        <v>0</v>
      </c>
      <c r="H14" s="1964">
        <f>IFERROR(SUM(E14:G14), 0)</f>
        <v>160280</v>
      </c>
      <c r="I14" s="1499">
        <v>11.379</v>
      </c>
      <c r="J14" s="1499">
        <v>1.88</v>
      </c>
      <c r="K14" s="1499">
        <v>0</v>
      </c>
      <c r="L14" s="235">
        <f>IFERROR(SUM(I14:K14), 0)</f>
        <v>13.259</v>
      </c>
      <c r="M14" s="966"/>
      <c r="N14" s="232" t="s">
        <v>25497</v>
      </c>
      <c r="O14" s="14"/>
      <c r="P14" s="685"/>
      <c r="Q14" s="14"/>
      <c r="R14" s="1377"/>
      <c r="S14" s="705">
        <f>IF( SUM( U14:AA14 ) = 0, 0, $U$5 )</f>
        <v>0</v>
      </c>
      <c r="T14" s="1377"/>
      <c r="U14" s="356">
        <f t="shared" si="0"/>
        <v>0</v>
      </c>
      <c r="V14" s="356">
        <f t="shared" si="0"/>
        <v>0</v>
      </c>
      <c r="W14" s="356">
        <f t="shared" si="0"/>
        <v>0</v>
      </c>
      <c r="X14" s="1310"/>
      <c r="Y14" s="356">
        <f xml:space="preserve"> IF( ISNUMBER(I14 ), 0, 1 )</f>
        <v>0</v>
      </c>
      <c r="Z14" s="356">
        <f xml:space="preserve"> IF( ISNUMBER(J14 ), 0, 1 )</f>
        <v>0</v>
      </c>
      <c r="AA14" s="356">
        <f xml:space="preserve"> IF( ISNUMBER(K14 ), 0, 1 )</f>
        <v>0</v>
      </c>
      <c r="AC14" s="1377"/>
      <c r="AE14" s="1431" t="s">
        <v>25496</v>
      </c>
      <c r="AF14" s="337" t="s">
        <v>25498</v>
      </c>
      <c r="AG14" s="337" t="s">
        <v>25499</v>
      </c>
      <c r="AH14" s="337" t="s">
        <v>25500</v>
      </c>
      <c r="AI14" s="337" t="s">
        <v>25501</v>
      </c>
      <c r="AJ14" s="337" t="s">
        <v>25502</v>
      </c>
      <c r="AK14" s="337" t="s">
        <v>25503</v>
      </c>
      <c r="AL14" s="337" t="s">
        <v>25504</v>
      </c>
      <c r="AM14" s="338" t="s">
        <v>25505</v>
      </c>
    </row>
    <row r="15" spans="2:39" ht="15" customHeight="1" thickBot="1">
      <c r="B15" s="732"/>
      <c r="C15" s="411"/>
      <c r="D15" s="411"/>
      <c r="E15" s="411"/>
      <c r="F15" s="411"/>
      <c r="G15" s="411"/>
      <c r="H15" s="411"/>
      <c r="I15" s="411"/>
      <c r="J15" s="411"/>
      <c r="K15" s="411"/>
      <c r="L15" s="966"/>
      <c r="M15" s="3"/>
      <c r="N15" s="3"/>
      <c r="O15" s="14"/>
      <c r="P15" s="1300"/>
      <c r="Q15" s="14"/>
      <c r="R15" s="1377"/>
      <c r="T15" s="1377"/>
      <c r="AC15" s="1377"/>
      <c r="AE15" s="732"/>
      <c r="AF15" s="411"/>
      <c r="AG15" s="411"/>
      <c r="AH15" s="411"/>
      <c r="AI15" s="411"/>
      <c r="AJ15" s="411"/>
      <c r="AK15" s="411"/>
      <c r="AL15" s="411"/>
      <c r="AM15" s="411"/>
    </row>
    <row r="16" spans="2:39" ht="21" customHeight="1" thickBot="1">
      <c r="B16" s="745" t="s">
        <v>25506</v>
      </c>
      <c r="C16" s="321" t="s">
        <v>25507</v>
      </c>
      <c r="D16" s="321" t="s">
        <v>802</v>
      </c>
      <c r="E16" s="342" t="s">
        <v>25508</v>
      </c>
      <c r="F16" s="411"/>
      <c r="G16" s="411"/>
      <c r="H16" s="411"/>
      <c r="I16" s="411"/>
      <c r="J16" s="411"/>
      <c r="K16" s="411"/>
      <c r="L16" s="966"/>
      <c r="M16" s="3"/>
      <c r="N16" s="3"/>
      <c r="O16" s="14"/>
      <c r="P16" s="1300"/>
      <c r="Q16" s="14"/>
      <c r="R16" s="1377"/>
      <c r="T16" s="1377"/>
      <c r="AC16" s="1377"/>
      <c r="AE16" s="743" t="s">
        <v>25506</v>
      </c>
      <c r="AF16" s="1413" t="s">
        <v>25508</v>
      </c>
      <c r="AG16" s="411"/>
      <c r="AH16" s="411"/>
      <c r="AI16" s="411"/>
      <c r="AJ16" s="411"/>
      <c r="AK16" s="411"/>
      <c r="AL16" s="411"/>
      <c r="AM16" s="411"/>
    </row>
    <row r="17" spans="2:39" ht="43.5" customHeight="1" thickBot="1">
      <c r="B17" s="783" t="s">
        <v>25509</v>
      </c>
      <c r="C17" s="784" t="s">
        <v>813</v>
      </c>
      <c r="D17" s="784">
        <v>3</v>
      </c>
      <c r="E17" s="1499">
        <v>-8.6590000000000007</v>
      </c>
      <c r="F17" s="411"/>
      <c r="G17" s="411"/>
      <c r="H17" s="411"/>
      <c r="I17" s="411"/>
      <c r="J17" s="411"/>
      <c r="K17" s="411"/>
      <c r="L17" s="966"/>
      <c r="M17" s="3"/>
      <c r="N17" s="230" t="s">
        <v>25510</v>
      </c>
      <c r="O17" s="14"/>
      <c r="P17" s="685"/>
      <c r="Q17" s="14"/>
      <c r="R17" s="1377"/>
      <c r="S17" s="705">
        <f>IF( SUM( V17 ) = 0, 0, $U$5 )</f>
        <v>0</v>
      </c>
      <c r="T17" s="1377"/>
      <c r="V17" s="356">
        <f xml:space="preserve"> IF( ISNUMBER(E17 ), 0, 1 )</f>
        <v>0</v>
      </c>
      <c r="AC17" s="1377"/>
      <c r="AE17" s="1423" t="s">
        <v>25509</v>
      </c>
      <c r="AF17" s="240" t="s">
        <v>25511</v>
      </c>
      <c r="AG17" s="411"/>
      <c r="AH17" s="411"/>
      <c r="AI17" s="411"/>
      <c r="AJ17" s="411"/>
      <c r="AK17" s="411"/>
      <c r="AL17" s="411"/>
      <c r="AM17" s="411"/>
    </row>
    <row r="18" spans="2:39" ht="43.5" customHeight="1" thickBot="1">
      <c r="B18" s="1423" t="s">
        <v>25512</v>
      </c>
      <c r="C18" s="220" t="s">
        <v>813</v>
      </c>
      <c r="D18" s="220">
        <v>3</v>
      </c>
      <c r="E18" s="1499">
        <v>0</v>
      </c>
      <c r="F18" s="411"/>
      <c r="G18" s="411"/>
      <c r="H18" s="411"/>
      <c r="I18" s="411"/>
      <c r="J18" s="411"/>
      <c r="K18" s="411"/>
      <c r="L18" s="966"/>
      <c r="M18" s="3"/>
      <c r="N18" s="231" t="s">
        <v>25513</v>
      </c>
      <c r="O18" s="14"/>
      <c r="P18" s="685"/>
      <c r="Q18" s="14"/>
      <c r="R18" s="1377"/>
      <c r="S18" s="705">
        <f t="shared" ref="S18:S24" si="2">IF( SUM( V18 ) = 0, 0, $U$5 )</f>
        <v>0</v>
      </c>
      <c r="T18" s="1377"/>
      <c r="V18" s="356">
        <f t="shared" ref="V18:V24" si="3" xml:space="preserve"> IF( ISNUMBER(E18 ), 0, 1 )</f>
        <v>0</v>
      </c>
      <c r="AC18" s="1377"/>
      <c r="AE18" s="1423" t="s">
        <v>25512</v>
      </c>
      <c r="AF18" s="240" t="s">
        <v>25514</v>
      </c>
      <c r="AG18" s="411"/>
      <c r="AH18" s="411"/>
      <c r="AI18" s="411"/>
      <c r="AJ18" s="411"/>
      <c r="AK18" s="411"/>
      <c r="AL18" s="411"/>
      <c r="AM18" s="411"/>
    </row>
    <row r="19" spans="2:39" ht="43.5" customHeight="1" thickBot="1">
      <c r="B19" s="1423" t="s">
        <v>25515</v>
      </c>
      <c r="C19" s="220" t="s">
        <v>813</v>
      </c>
      <c r="D19" s="220">
        <v>3</v>
      </c>
      <c r="E19" s="1499">
        <v>-1.0580000000000001</v>
      </c>
      <c r="F19" s="411"/>
      <c r="G19" s="411"/>
      <c r="H19" s="411"/>
      <c r="I19" s="411"/>
      <c r="J19" s="411"/>
      <c r="K19" s="411"/>
      <c r="L19" s="966"/>
      <c r="M19" s="3"/>
      <c r="N19" s="231" t="s">
        <v>25516</v>
      </c>
      <c r="O19" s="14"/>
      <c r="P19" s="685"/>
      <c r="Q19" s="14"/>
      <c r="R19" s="1377"/>
      <c r="S19" s="705">
        <f t="shared" si="2"/>
        <v>0</v>
      </c>
      <c r="T19" s="1377"/>
      <c r="V19" s="356">
        <f t="shared" si="3"/>
        <v>0</v>
      </c>
      <c r="AC19" s="1377"/>
      <c r="AE19" s="1423" t="s">
        <v>25515</v>
      </c>
      <c r="AF19" s="240" t="s">
        <v>25517</v>
      </c>
      <c r="AG19" s="411"/>
      <c r="AH19" s="411"/>
      <c r="AI19" s="411"/>
      <c r="AJ19" s="411"/>
      <c r="AK19" s="411"/>
      <c r="AL19" s="411"/>
      <c r="AM19" s="411"/>
    </row>
    <row r="20" spans="2:39" ht="43.5" customHeight="1" thickBot="1">
      <c r="B20" s="1423" t="s">
        <v>25518</v>
      </c>
      <c r="C20" s="220" t="s">
        <v>813</v>
      </c>
      <c r="D20" s="220">
        <v>3</v>
      </c>
      <c r="E20" s="1499">
        <v>0</v>
      </c>
      <c r="F20" s="411"/>
      <c r="G20" s="411"/>
      <c r="H20" s="411"/>
      <c r="I20" s="411"/>
      <c r="J20" s="411"/>
      <c r="K20" s="411"/>
      <c r="L20" s="966"/>
      <c r="M20" s="3"/>
      <c r="N20" s="231" t="s">
        <v>25519</v>
      </c>
      <c r="O20" s="14"/>
      <c r="P20" s="685"/>
      <c r="Q20" s="14"/>
      <c r="R20" s="1377"/>
      <c r="S20" s="705">
        <f t="shared" si="2"/>
        <v>0</v>
      </c>
      <c r="T20" s="1377"/>
      <c r="V20" s="356">
        <f t="shared" si="3"/>
        <v>0</v>
      </c>
      <c r="AC20" s="1377"/>
      <c r="AE20" s="1423" t="s">
        <v>25518</v>
      </c>
      <c r="AF20" s="240" t="s">
        <v>25520</v>
      </c>
      <c r="AG20" s="411"/>
      <c r="AH20" s="411"/>
      <c r="AI20" s="411"/>
      <c r="AJ20" s="411"/>
      <c r="AK20" s="411"/>
      <c r="AL20" s="411"/>
      <c r="AM20" s="411"/>
    </row>
    <row r="21" spans="2:39" ht="43.5" customHeight="1">
      <c r="B21" s="1423" t="s">
        <v>25521</v>
      </c>
      <c r="C21" s="220" t="s">
        <v>813</v>
      </c>
      <c r="D21" s="220">
        <v>3</v>
      </c>
      <c r="E21" s="1499">
        <v>0</v>
      </c>
      <c r="F21" s="411"/>
      <c r="G21" s="411"/>
      <c r="H21" s="411"/>
      <c r="I21" s="411"/>
      <c r="J21" s="411"/>
      <c r="K21" s="411"/>
      <c r="L21" s="966"/>
      <c r="M21" s="3"/>
      <c r="N21" s="231" t="s">
        <v>25522</v>
      </c>
      <c r="O21" s="14"/>
      <c r="P21" s="685"/>
      <c r="Q21" s="14"/>
      <c r="R21" s="1377"/>
      <c r="S21" s="705">
        <f t="shared" si="2"/>
        <v>0</v>
      </c>
      <c r="T21" s="1377"/>
      <c r="V21" s="356">
        <f t="shared" si="3"/>
        <v>0</v>
      </c>
      <c r="AC21" s="1377"/>
      <c r="AD21" s="211"/>
      <c r="AE21" s="1423" t="s">
        <v>25521</v>
      </c>
      <c r="AF21" s="240" t="s">
        <v>25523</v>
      </c>
      <c r="AG21" s="411"/>
      <c r="AH21" s="411"/>
      <c r="AI21" s="411"/>
      <c r="AJ21" s="411"/>
      <c r="AK21" s="411"/>
      <c r="AL21" s="411"/>
      <c r="AM21" s="411"/>
    </row>
    <row r="22" spans="2:39" ht="43.5" customHeight="1" thickBot="1">
      <c r="B22" s="1423" t="s">
        <v>25524</v>
      </c>
      <c r="C22" s="220" t="s">
        <v>813</v>
      </c>
      <c r="D22" s="220">
        <v>3</v>
      </c>
      <c r="E22" s="336">
        <f>IFERROR(SUM(E17:E21), 0)</f>
        <v>-9.7170000000000005</v>
      </c>
      <c r="F22" s="411"/>
      <c r="G22" s="411"/>
      <c r="H22" s="411"/>
      <c r="I22" s="411"/>
      <c r="J22" s="411"/>
      <c r="K22" s="411"/>
      <c r="L22" s="966"/>
      <c r="M22" s="3"/>
      <c r="N22" s="231" t="s">
        <v>25525</v>
      </c>
      <c r="O22" s="14"/>
      <c r="P22" s="686"/>
      <c r="Q22" s="14"/>
      <c r="R22" s="1377"/>
      <c r="S22" s="705"/>
      <c r="T22" s="1377"/>
      <c r="V22" s="1310"/>
      <c r="AC22" s="1377"/>
      <c r="AD22" s="211"/>
      <c r="AE22" s="1423" t="s">
        <v>25524</v>
      </c>
      <c r="AF22" s="240" t="s">
        <v>25526</v>
      </c>
      <c r="AG22" s="411"/>
      <c r="AH22" s="411"/>
      <c r="AI22" s="411"/>
      <c r="AJ22" s="411"/>
      <c r="AK22" s="411"/>
      <c r="AL22" s="411"/>
      <c r="AM22" s="411"/>
    </row>
    <row r="23" spans="2:39" ht="43.5" customHeight="1" thickBot="1">
      <c r="B23" s="1423" t="s">
        <v>25527</v>
      </c>
      <c r="C23" s="220" t="s">
        <v>1392</v>
      </c>
      <c r="D23" s="220">
        <v>0</v>
      </c>
      <c r="E23" s="1965">
        <v>0</v>
      </c>
      <c r="F23" s="411"/>
      <c r="G23" s="411"/>
      <c r="H23" s="411"/>
      <c r="I23" s="411"/>
      <c r="J23" s="411"/>
      <c r="K23" s="411"/>
      <c r="L23" s="966"/>
      <c r="M23" s="3"/>
      <c r="N23" s="231" t="s">
        <v>25528</v>
      </c>
      <c r="O23" s="14"/>
      <c r="P23" s="685"/>
      <c r="Q23" s="14"/>
      <c r="R23" s="1377"/>
      <c r="S23" s="705">
        <f t="shared" si="2"/>
        <v>0</v>
      </c>
      <c r="T23" s="1377"/>
      <c r="V23" s="356">
        <f t="shared" si="3"/>
        <v>0</v>
      </c>
      <c r="AC23" s="1377"/>
      <c r="AD23" s="211"/>
      <c r="AE23" s="1423" t="s">
        <v>25527</v>
      </c>
      <c r="AF23" s="240" t="s">
        <v>25529</v>
      </c>
      <c r="AG23" s="411"/>
      <c r="AH23" s="411"/>
      <c r="AI23" s="411"/>
      <c r="AJ23" s="411"/>
      <c r="AK23" s="411"/>
      <c r="AL23" s="411"/>
      <c r="AM23" s="411"/>
    </row>
    <row r="24" spans="2:39" ht="43.5" customHeight="1" thickBot="1">
      <c r="B24" s="1431" t="s">
        <v>25530</v>
      </c>
      <c r="C24" s="227" t="s">
        <v>813</v>
      </c>
      <c r="D24" s="227">
        <v>3</v>
      </c>
      <c r="E24" s="1499">
        <v>0</v>
      </c>
      <c r="F24" s="411"/>
      <c r="G24" s="411"/>
      <c r="H24" s="411"/>
      <c r="I24" s="411"/>
      <c r="J24" s="411"/>
      <c r="K24" s="411"/>
      <c r="L24" s="966"/>
      <c r="M24" s="3"/>
      <c r="N24" s="232" t="s">
        <v>25531</v>
      </c>
      <c r="O24" s="14"/>
      <c r="P24" s="685"/>
      <c r="Q24" s="14"/>
      <c r="R24" s="1377"/>
      <c r="S24" s="705">
        <f t="shared" si="2"/>
        <v>0</v>
      </c>
      <c r="T24" s="1377"/>
      <c r="V24" s="356">
        <f t="shared" si="3"/>
        <v>0</v>
      </c>
      <c r="AC24" s="1377"/>
      <c r="AD24" s="211"/>
      <c r="AE24" s="1431" t="s">
        <v>25530</v>
      </c>
      <c r="AF24" s="338" t="s">
        <v>25532</v>
      </c>
      <c r="AG24" s="411"/>
      <c r="AH24" s="411"/>
      <c r="AI24" s="411"/>
      <c r="AJ24" s="411"/>
      <c r="AK24" s="411"/>
      <c r="AL24" s="411"/>
      <c r="AM24" s="411"/>
    </row>
    <row r="25" spans="2:39" ht="15" customHeight="1">
      <c r="B25" s="969"/>
      <c r="C25" s="970"/>
      <c r="D25" s="970"/>
      <c r="E25" s="971"/>
      <c r="F25" s="971"/>
      <c r="G25" s="971"/>
      <c r="H25" s="971"/>
      <c r="I25" s="971"/>
      <c r="J25" s="971"/>
      <c r="K25" s="971"/>
      <c r="L25" s="966"/>
      <c r="M25" s="1310"/>
      <c r="N25" s="1310"/>
      <c r="O25" s="14"/>
      <c r="P25" s="1300"/>
      <c r="Q25" s="14"/>
      <c r="R25" s="1377"/>
      <c r="T25" s="1377"/>
      <c r="AC25" s="1377"/>
      <c r="AD25" s="211"/>
      <c r="AE25" s="969"/>
      <c r="AF25" s="970"/>
      <c r="AG25" s="971"/>
      <c r="AH25" s="971"/>
      <c r="AI25" s="971"/>
      <c r="AJ25" s="971"/>
      <c r="AK25" s="971"/>
      <c r="AL25" s="971"/>
      <c r="AM25" s="971"/>
    </row>
    <row r="26" spans="2:39" ht="29.1" customHeight="1">
      <c r="B26" s="969" t="s">
        <v>25533</v>
      </c>
      <c r="C26" s="970"/>
      <c r="D26" s="970"/>
      <c r="E26" s="971"/>
      <c r="F26" s="971"/>
      <c r="G26" s="971"/>
      <c r="H26" s="971"/>
      <c r="I26" s="971"/>
      <c r="J26" s="971"/>
      <c r="K26" s="971"/>
      <c r="L26" s="966"/>
      <c r="M26" s="1310"/>
      <c r="N26" s="1310"/>
      <c r="O26" s="14"/>
      <c r="P26" s="1300"/>
      <c r="Q26" s="14"/>
      <c r="R26" s="1377"/>
      <c r="T26" s="1377"/>
      <c r="AC26" s="1377"/>
      <c r="AD26" s="211"/>
      <c r="AE26" s="969" t="s">
        <v>25533</v>
      </c>
      <c r="AF26" s="970"/>
      <c r="AG26" s="971"/>
      <c r="AH26" s="971"/>
      <c r="AI26" s="971"/>
      <c r="AJ26" s="971"/>
      <c r="AK26" s="971"/>
      <c r="AL26" s="971"/>
      <c r="AM26" s="971"/>
    </row>
    <row r="27" spans="2:39" ht="15" customHeight="1" thickBot="1">
      <c r="B27" s="969"/>
      <c r="C27" s="1310"/>
      <c r="D27" s="1310"/>
      <c r="E27" s="1310"/>
      <c r="F27" s="1310"/>
      <c r="G27" s="1310"/>
      <c r="H27" s="1310"/>
      <c r="I27" s="971"/>
      <c r="J27" s="971"/>
      <c r="K27" s="971"/>
      <c r="L27" s="966"/>
      <c r="M27" s="15"/>
      <c r="N27" s="15"/>
      <c r="O27" s="14"/>
      <c r="P27" s="1300"/>
      <c r="Q27" s="14"/>
      <c r="R27" s="1377"/>
      <c r="T27" s="1377"/>
      <c r="AC27" s="1377"/>
      <c r="AD27" s="211"/>
      <c r="AE27" s="969"/>
      <c r="AK27" s="971"/>
      <c r="AL27" s="971"/>
      <c r="AM27" s="971"/>
    </row>
    <row r="28" spans="2:39" ht="21" customHeight="1" thickBot="1">
      <c r="B28" s="223" t="s">
        <v>25534</v>
      </c>
      <c r="C28" s="343" t="s">
        <v>25507</v>
      </c>
      <c r="D28" s="343" t="s">
        <v>802</v>
      </c>
      <c r="E28" s="343" t="s">
        <v>25508</v>
      </c>
      <c r="F28" s="376"/>
      <c r="G28" s="971"/>
      <c r="H28" s="45"/>
      <c r="I28" s="45"/>
      <c r="J28" s="45"/>
      <c r="K28" s="45"/>
      <c r="L28" s="966"/>
      <c r="M28" s="15"/>
      <c r="N28" s="15"/>
      <c r="O28" s="14"/>
      <c r="P28" s="1300"/>
      <c r="Q28" s="14"/>
      <c r="R28" s="1377"/>
      <c r="T28" s="1377"/>
      <c r="AC28" s="1377"/>
      <c r="AE28" s="743" t="s">
        <v>25534</v>
      </c>
      <c r="AF28" s="1413" t="s">
        <v>25508</v>
      </c>
      <c r="AG28" s="376"/>
      <c r="AH28" s="376"/>
      <c r="AI28" s="971"/>
      <c r="AJ28" s="45"/>
      <c r="AK28" s="45"/>
      <c r="AL28" s="45"/>
      <c r="AM28" s="45"/>
    </row>
    <row r="29" spans="2:39" ht="43.5" customHeight="1" thickBot="1">
      <c r="B29" s="237" t="s">
        <v>25535</v>
      </c>
      <c r="C29" s="224" t="s">
        <v>25536</v>
      </c>
      <c r="D29" s="224">
        <v>0</v>
      </c>
      <c r="E29" s="1962">
        <v>22515</v>
      </c>
      <c r="F29" s="411"/>
      <c r="G29" s="971"/>
      <c r="H29" s="971"/>
      <c r="I29" s="971"/>
      <c r="J29" s="971"/>
      <c r="K29" s="971"/>
      <c r="L29" s="966"/>
      <c r="M29" s="166"/>
      <c r="N29" s="757" t="s">
        <v>25537</v>
      </c>
      <c r="O29" s="14"/>
      <c r="P29" s="685"/>
      <c r="Q29" s="14"/>
      <c r="R29" s="1377"/>
      <c r="S29" s="705">
        <f t="shared" ref="S29:S31" si="4">IF( SUM( V29 ) = 0, 0, $U$5 )</f>
        <v>0</v>
      </c>
      <c r="T29" s="1377"/>
      <c r="V29" s="356">
        <f xml:space="preserve"> IF( ISNUMBER(E29 ), 0, 1 )</f>
        <v>0</v>
      </c>
      <c r="AC29" s="1377"/>
      <c r="AD29" s="211"/>
      <c r="AE29" s="1423" t="s">
        <v>25535</v>
      </c>
      <c r="AF29" s="240" t="s">
        <v>25538</v>
      </c>
      <c r="AG29" s="411"/>
      <c r="AH29" s="411"/>
      <c r="AI29" s="971"/>
      <c r="AJ29" s="971"/>
      <c r="AK29" s="971"/>
      <c r="AL29" s="971"/>
      <c r="AM29" s="971"/>
    </row>
    <row r="30" spans="2:39" ht="43.5" customHeight="1" thickBot="1">
      <c r="B30" s="1423" t="s">
        <v>25539</v>
      </c>
      <c r="C30" s="220" t="s">
        <v>25540</v>
      </c>
      <c r="D30" s="220">
        <v>0</v>
      </c>
      <c r="E30" s="1962">
        <v>17739</v>
      </c>
      <c r="F30" s="411"/>
      <c r="G30" s="971"/>
      <c r="H30" s="971"/>
      <c r="I30" s="971"/>
      <c r="J30" s="971"/>
      <c r="K30" s="971"/>
      <c r="L30" s="966"/>
      <c r="M30" s="166"/>
      <c r="N30" s="758" t="s">
        <v>25541</v>
      </c>
      <c r="O30" s="14"/>
      <c r="P30" s="685"/>
      <c r="Q30" s="14"/>
      <c r="R30" s="1377"/>
      <c r="S30" s="705">
        <f t="shared" si="4"/>
        <v>0</v>
      </c>
      <c r="T30" s="1377"/>
      <c r="V30" s="356">
        <f t="shared" ref="V30" si="5" xml:space="preserve"> IF( ISNUMBER(E30 ), 0, 1 )</f>
        <v>0</v>
      </c>
      <c r="AC30" s="1377"/>
      <c r="AD30" s="211"/>
      <c r="AE30" s="1423" t="s">
        <v>25539</v>
      </c>
      <c r="AF30" s="240" t="s">
        <v>25542</v>
      </c>
      <c r="AG30" s="411"/>
      <c r="AH30" s="411"/>
      <c r="AI30" s="971"/>
      <c r="AJ30" s="971"/>
      <c r="AK30" s="971"/>
      <c r="AL30" s="971"/>
      <c r="AM30" s="971"/>
    </row>
    <row r="31" spans="2:39" ht="43.5" customHeight="1" thickBot="1">
      <c r="B31" s="1431" t="s">
        <v>25543</v>
      </c>
      <c r="C31" s="227" t="s">
        <v>813</v>
      </c>
      <c r="D31" s="227">
        <v>3</v>
      </c>
      <c r="E31" s="1499">
        <v>0</v>
      </c>
      <c r="F31" s="411"/>
      <c r="G31" s="971"/>
      <c r="H31" s="971"/>
      <c r="I31" s="971"/>
      <c r="J31" s="971"/>
      <c r="K31" s="971"/>
      <c r="L31" s="966"/>
      <c r="M31" s="166"/>
      <c r="N31" s="759" t="s">
        <v>25544</v>
      </c>
      <c r="O31" s="14"/>
      <c r="P31" s="685"/>
      <c r="Q31" s="14"/>
      <c r="R31" s="1377"/>
      <c r="S31" s="705">
        <f t="shared" si="4"/>
        <v>0</v>
      </c>
      <c r="T31" s="1377"/>
      <c r="V31" s="356">
        <f xml:space="preserve"> IF( ISNUMBER(E31 ), 0, 1 )</f>
        <v>0</v>
      </c>
      <c r="AC31" s="1377"/>
      <c r="AD31" s="211"/>
      <c r="AE31" s="1431" t="s">
        <v>25543</v>
      </c>
      <c r="AF31" s="338" t="s">
        <v>25545</v>
      </c>
      <c r="AG31" s="411"/>
      <c r="AH31" s="411"/>
      <c r="AI31" s="971"/>
      <c r="AJ31" s="971"/>
      <c r="AK31" s="971"/>
      <c r="AL31" s="971"/>
      <c r="AM31" s="971"/>
    </row>
    <row r="32" spans="2:39" ht="14.25" customHeight="1">
      <c r="AD32" s="211"/>
      <c r="AE32" s="211"/>
      <c r="AF32" s="1346"/>
      <c r="AJ32" s="972"/>
      <c r="AK32" s="973"/>
      <c r="AL32" s="974"/>
    </row>
    <row r="33" spans="2:38" ht="30" customHeight="1">
      <c r="B33" s="856"/>
      <c r="C33" s="975"/>
      <c r="D33" s="975"/>
      <c r="E33" s="975"/>
      <c r="F33" s="975"/>
      <c r="G33" s="975"/>
      <c r="H33" s="975"/>
      <c r="I33" s="975"/>
      <c r="J33" s="975"/>
      <c r="K33" s="975"/>
      <c r="L33" s="975"/>
      <c r="M33" s="976"/>
      <c r="N33" s="976"/>
    </row>
    <row r="35" spans="2:38">
      <c r="AD35" s="211"/>
      <c r="AE35" s="211"/>
      <c r="AF35" s="1346"/>
    </row>
    <row r="36" spans="2:38">
      <c r="AD36" s="211"/>
      <c r="AE36" s="211"/>
      <c r="AF36" s="1346"/>
    </row>
    <row r="37" spans="2:38">
      <c r="AD37" s="211"/>
      <c r="AE37" s="211"/>
      <c r="AF37" s="1346"/>
    </row>
    <row r="38" spans="2:38">
      <c r="AD38" s="211"/>
      <c r="AE38" s="211"/>
      <c r="AF38" s="1346"/>
    </row>
    <row r="39" spans="2:38">
      <c r="AD39" s="211"/>
      <c r="AE39" s="211"/>
      <c r="AF39" s="1346"/>
    </row>
    <row r="40" spans="2:38">
      <c r="AD40" s="211"/>
      <c r="AE40" s="211"/>
      <c r="AF40" s="1346"/>
    </row>
    <row r="41" spans="2:38">
      <c r="AD41" s="211"/>
      <c r="AE41" s="211"/>
      <c r="AF41" s="1346"/>
    </row>
    <row r="42" spans="2:38">
      <c r="AD42" s="211"/>
      <c r="AE42" s="211"/>
      <c r="AF42" s="1346"/>
    </row>
    <row r="43" spans="2:38">
      <c r="AD43" s="211"/>
      <c r="AE43" s="211"/>
      <c r="AF43" s="1346"/>
    </row>
    <row r="44" spans="2:38">
      <c r="AD44" s="211"/>
      <c r="AE44" s="211"/>
      <c r="AF44" s="1346"/>
    </row>
    <row r="45" spans="2:38">
      <c r="AD45" s="211"/>
      <c r="AE45" s="211"/>
      <c r="AF45" s="1346"/>
    </row>
    <row r="46" spans="2:38">
      <c r="AD46" s="211"/>
      <c r="AE46" s="211"/>
      <c r="AF46" s="1346"/>
      <c r="AG46" s="977"/>
      <c r="AH46" s="974"/>
      <c r="AI46" s="972"/>
      <c r="AJ46" s="972"/>
      <c r="AK46" s="978"/>
    </row>
    <row r="47" spans="2:38">
      <c r="AD47" s="211"/>
      <c r="AE47" s="211"/>
      <c r="AF47" s="1346"/>
    </row>
    <row r="48" spans="2:38">
      <c r="AD48" s="211"/>
      <c r="AE48" s="211"/>
      <c r="AF48" s="1346"/>
      <c r="AL48" s="213"/>
    </row>
    <row r="55" spans="30:32">
      <c r="AD55" s="211"/>
      <c r="AE55" s="211"/>
      <c r="AF55" s="1346"/>
    </row>
    <row r="56" spans="30:32">
      <c r="AD56" s="211"/>
      <c r="AE56" s="211"/>
      <c r="AF56" s="1346"/>
    </row>
    <row r="57" spans="30:32">
      <c r="AD57" s="211"/>
      <c r="AE57" s="211"/>
      <c r="AF57" s="1346"/>
    </row>
    <row r="58" spans="30:32">
      <c r="AD58" s="211"/>
      <c r="AE58" s="211"/>
      <c r="AF58" s="1346"/>
    </row>
    <row r="59" spans="30:32">
      <c r="AD59" s="211"/>
      <c r="AE59" s="211"/>
      <c r="AF59" s="1346"/>
    </row>
    <row r="63" spans="30:32">
      <c r="AD63" s="211"/>
      <c r="AE63" s="211"/>
      <c r="AF63" s="1346"/>
    </row>
    <row r="64" spans="30:32">
      <c r="AD64" s="211"/>
      <c r="AE64" s="211"/>
      <c r="AF64" s="1346"/>
    </row>
    <row r="65" spans="30:38">
      <c r="AD65" s="211"/>
      <c r="AE65" s="211"/>
      <c r="AF65" s="1346"/>
      <c r="AG65" s="211"/>
      <c r="AH65" s="213"/>
      <c r="AI65" s="1399"/>
      <c r="AJ65" s="1399"/>
      <c r="AK65" s="748"/>
      <c r="AL65" s="213"/>
    </row>
  </sheetData>
  <mergeCells count="9">
    <mergeCell ref="B3:P3"/>
    <mergeCell ref="AE3:AM3"/>
    <mergeCell ref="U4:AB4"/>
    <mergeCell ref="B5:B6"/>
    <mergeCell ref="C5:C6"/>
    <mergeCell ref="D5:D6"/>
    <mergeCell ref="N5:N6"/>
    <mergeCell ref="P5:P6"/>
    <mergeCell ref="AE5:AE6"/>
  </mergeCells>
  <conditionalFormatting sqref="S29:S31">
    <cfRule type="cellIs" dxfId="12" priority="1" operator="equal">
      <formula>0</formula>
    </cfRule>
  </conditionalFormatting>
  <conditionalFormatting sqref="S10:S14">
    <cfRule type="cellIs" dxfId="11" priority="4" operator="equal">
      <formula>0</formula>
    </cfRule>
  </conditionalFormatting>
  <conditionalFormatting sqref="S9">
    <cfRule type="cellIs" dxfId="10" priority="3" operator="equal">
      <formula>0</formula>
    </cfRule>
  </conditionalFormatting>
  <conditionalFormatting sqref="S17:S24">
    <cfRule type="cellIs" dxfId="9" priority="2"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pageSetUpPr fitToPage="1"/>
  </sheetPr>
  <dimension ref="B1:U24"/>
  <sheetViews>
    <sheetView showGridLines="0" zoomScaleNormal="100" zoomScaleSheetLayoutView="100" workbookViewId="0">
      <selection activeCell="D17" sqref="D17:D31"/>
    </sheetView>
  </sheetViews>
  <sheetFormatPr defaultColWidth="9" defaultRowHeight="14.45"/>
  <cols>
    <col min="1" max="1" width="1.625" style="1310" customWidth="1"/>
    <col min="2" max="2" width="36.125" style="1341" customWidth="1"/>
    <col min="3" max="3" width="7" style="1310" customWidth="1"/>
    <col min="4" max="4" width="5.125" style="1310" customWidth="1"/>
    <col min="5" max="6" width="12.125" style="1310" customWidth="1"/>
    <col min="7" max="7" width="1.625" style="1310" customWidth="1"/>
    <col min="8" max="8" width="12.125" style="982" customWidth="1"/>
    <col min="9" max="9" width="1.625" style="1310" customWidth="1"/>
    <col min="10" max="10" width="33.625" style="1310" customWidth="1"/>
    <col min="11" max="12" width="1.625" style="1310" customWidth="1"/>
    <col min="13" max="13" width="25" style="1310" customWidth="1"/>
    <col min="14" max="14" width="1.625" style="1310" customWidth="1"/>
    <col min="15" max="16" width="12.5" style="1310" hidden="1" customWidth="1"/>
    <col min="17" max="17" width="1.625" style="1310" hidden="1" customWidth="1"/>
    <col min="18" max="18" width="1.625" style="1310" customWidth="1"/>
    <col min="19" max="19" width="36.125" style="1310" customWidth="1"/>
    <col min="20" max="21" width="12.5" style="1310" customWidth="1"/>
    <col min="22" max="22" width="1.625" style="1310" customWidth="1"/>
    <col min="23" max="23" width="9" style="1310"/>
    <col min="24" max="24" width="9.125" style="1310" bestFit="1" customWidth="1"/>
    <col min="25" max="16384" width="9" style="1310"/>
  </cols>
  <sheetData>
    <row r="1" spans="2:21" ht="30" customHeight="1">
      <c r="B1" s="693" t="s">
        <v>783</v>
      </c>
      <c r="C1" s="693"/>
      <c r="D1" s="693"/>
      <c r="E1" s="693"/>
      <c r="F1" s="693"/>
      <c r="G1" s="693"/>
      <c r="H1" s="693"/>
      <c r="I1" s="693"/>
      <c r="J1" s="693"/>
      <c r="K1" s="693"/>
      <c r="L1" s="1377"/>
      <c r="N1" s="1377"/>
      <c r="Q1" s="1377"/>
      <c r="S1" s="693" t="s">
        <v>783</v>
      </c>
      <c r="T1" s="693"/>
      <c r="U1" s="693"/>
    </row>
    <row r="2" spans="2:21" ht="30" customHeight="1">
      <c r="B2" s="693" t="s">
        <v>12</v>
      </c>
      <c r="C2" s="694"/>
      <c r="D2" s="694"/>
      <c r="E2" s="694"/>
      <c r="F2" s="694"/>
      <c r="G2" s="694"/>
      <c r="H2" s="694"/>
      <c r="I2" s="694"/>
      <c r="J2" s="694"/>
      <c r="K2" s="694"/>
      <c r="L2" s="1377"/>
      <c r="N2" s="1377"/>
      <c r="Q2" s="1377"/>
      <c r="S2" s="693" t="s">
        <v>12</v>
      </c>
      <c r="T2" s="694"/>
      <c r="U2" s="694"/>
    </row>
    <row r="3" spans="2:21" ht="45" customHeight="1">
      <c r="B3" s="2159" t="s">
        <v>784</v>
      </c>
      <c r="C3" s="2159"/>
      <c r="D3" s="2159"/>
      <c r="E3" s="2159"/>
      <c r="F3" s="2159"/>
      <c r="G3" s="2159"/>
      <c r="H3" s="2159"/>
      <c r="I3" s="2159"/>
      <c r="J3" s="2159"/>
      <c r="K3" s="11"/>
      <c r="L3" s="1377"/>
      <c r="M3" s="695" t="s">
        <v>798</v>
      </c>
      <c r="N3" s="1377"/>
      <c r="Q3" s="1377"/>
      <c r="S3" s="2159" t="s">
        <v>784</v>
      </c>
      <c r="T3" s="2159"/>
      <c r="U3" s="2159"/>
    </row>
    <row r="4" spans="2:21" ht="14.25" customHeight="1" thickBot="1">
      <c r="B4" s="96"/>
      <c r="C4" s="96"/>
      <c r="D4" s="96"/>
      <c r="E4" s="96"/>
      <c r="F4" s="96"/>
      <c r="G4" s="96"/>
      <c r="H4" s="11"/>
      <c r="L4" s="1377"/>
      <c r="N4" s="1377"/>
      <c r="O4" s="2253" t="s">
        <v>799</v>
      </c>
      <c r="P4" s="2253"/>
      <c r="Q4" s="1377"/>
      <c r="S4" s="96"/>
      <c r="T4" s="96"/>
      <c r="U4" s="96"/>
    </row>
    <row r="5" spans="2:21" ht="55.5" customHeight="1" thickBot="1">
      <c r="B5" s="341" t="s">
        <v>800</v>
      </c>
      <c r="C5" s="321" t="s">
        <v>801</v>
      </c>
      <c r="D5" s="321" t="s">
        <v>802</v>
      </c>
      <c r="E5" s="321" t="s">
        <v>25546</v>
      </c>
      <c r="F5" s="342" t="s">
        <v>25547</v>
      </c>
      <c r="G5" s="796"/>
      <c r="H5" s="343" t="s">
        <v>806</v>
      </c>
      <c r="J5" s="343" t="s">
        <v>25128</v>
      </c>
      <c r="L5" s="1377"/>
      <c r="N5" s="1377"/>
      <c r="O5" s="198" t="s">
        <v>808</v>
      </c>
      <c r="Q5" s="1377"/>
      <c r="S5" s="341" t="s">
        <v>800</v>
      </c>
      <c r="T5" s="321" t="s">
        <v>25546</v>
      </c>
      <c r="U5" s="342" t="s">
        <v>25547</v>
      </c>
    </row>
    <row r="6" spans="2:21" ht="14.25" customHeight="1" thickBot="1">
      <c r="B6" s="714"/>
      <c r="C6" s="700"/>
      <c r="D6" s="700"/>
      <c r="E6" s="700"/>
      <c r="F6" s="700"/>
      <c r="G6" s="796"/>
      <c r="H6" s="55"/>
      <c r="L6" s="1377"/>
      <c r="N6" s="1377"/>
      <c r="Q6" s="1377"/>
      <c r="S6" s="714"/>
      <c r="T6" s="700"/>
      <c r="U6" s="700"/>
    </row>
    <row r="7" spans="2:21" ht="20.25" customHeight="1" thickBot="1">
      <c r="B7" s="233" t="s">
        <v>25548</v>
      </c>
      <c r="C7" s="376"/>
      <c r="D7" s="376"/>
      <c r="E7" s="376"/>
      <c r="F7" s="804"/>
      <c r="G7" s="804"/>
      <c r="H7" s="55"/>
      <c r="L7" s="1377"/>
      <c r="N7" s="1377"/>
      <c r="Q7" s="1377"/>
      <c r="S7" s="223" t="s">
        <v>25548</v>
      </c>
      <c r="T7" s="376"/>
      <c r="U7" s="804"/>
    </row>
    <row r="8" spans="2:21" ht="31.5" customHeight="1">
      <c r="B8" s="237" t="s">
        <v>25549</v>
      </c>
      <c r="C8" s="224" t="s">
        <v>1392</v>
      </c>
      <c r="D8" s="224">
        <v>1</v>
      </c>
      <c r="E8" s="1923">
        <v>0.214</v>
      </c>
      <c r="F8" s="1907">
        <v>0</v>
      </c>
      <c r="G8" s="804"/>
      <c r="H8" s="230" t="s">
        <v>25550</v>
      </c>
      <c r="J8" s="1890"/>
      <c r="L8" s="1377"/>
      <c r="M8" s="705">
        <f t="shared" ref="M8:M13" si="0">IF( SUM( O8:P8 ) = 0, 0, $O$5 )</f>
        <v>0</v>
      </c>
      <c r="N8" s="1377"/>
      <c r="O8" s="356">
        <f t="shared" ref="O8:P13" si="1" xml:space="preserve"> IF( ISNUMBER(E8 ), 0, 1 )</f>
        <v>0</v>
      </c>
      <c r="P8" s="356">
        <f t="shared" si="1"/>
        <v>0</v>
      </c>
      <c r="Q8" s="1377"/>
      <c r="S8" s="237" t="s">
        <v>25549</v>
      </c>
      <c r="T8" s="225" t="s">
        <v>25551</v>
      </c>
      <c r="U8" s="774" t="s">
        <v>25552</v>
      </c>
    </row>
    <row r="9" spans="2:21" ht="31.5" customHeight="1">
      <c r="B9" s="1423" t="s">
        <v>25553</v>
      </c>
      <c r="C9" s="220" t="s">
        <v>1392</v>
      </c>
      <c r="D9" s="220">
        <v>1</v>
      </c>
      <c r="E9" s="1966">
        <v>1.2829999999999999</v>
      </c>
      <c r="F9" s="1908">
        <v>0</v>
      </c>
      <c r="G9" s="804"/>
      <c r="H9" s="231" t="s">
        <v>25554</v>
      </c>
      <c r="J9" s="1891"/>
      <c r="L9" s="1377"/>
      <c r="M9" s="792">
        <f t="shared" si="0"/>
        <v>0</v>
      </c>
      <c r="N9" s="1377"/>
      <c r="O9" s="356">
        <f t="shared" si="1"/>
        <v>0</v>
      </c>
      <c r="P9" s="356">
        <f t="shared" si="1"/>
        <v>0</v>
      </c>
      <c r="Q9" s="1377"/>
      <c r="S9" s="1423" t="s">
        <v>25553</v>
      </c>
      <c r="T9" s="221" t="s">
        <v>25555</v>
      </c>
      <c r="U9" s="226" t="s">
        <v>25556</v>
      </c>
    </row>
    <row r="10" spans="2:21" ht="31.5" customHeight="1">
      <c r="B10" s="1423" t="s">
        <v>25557</v>
      </c>
      <c r="C10" s="220" t="s">
        <v>1392</v>
      </c>
      <c r="D10" s="220">
        <v>1</v>
      </c>
      <c r="E10" s="1966">
        <v>34.64</v>
      </c>
      <c r="F10" s="1908">
        <v>0</v>
      </c>
      <c r="G10" s="804"/>
      <c r="H10" s="231" t="s">
        <v>25558</v>
      </c>
      <c r="J10" s="1891"/>
      <c r="L10" s="1377"/>
      <c r="M10" s="792">
        <f t="shared" si="0"/>
        <v>0</v>
      </c>
      <c r="N10" s="1377"/>
      <c r="O10" s="356">
        <f t="shared" si="1"/>
        <v>0</v>
      </c>
      <c r="P10" s="356">
        <f t="shared" si="1"/>
        <v>0</v>
      </c>
      <c r="Q10" s="1377"/>
      <c r="S10" s="1423" t="s">
        <v>25557</v>
      </c>
      <c r="T10" s="221" t="s">
        <v>25559</v>
      </c>
      <c r="U10" s="226" t="s">
        <v>25560</v>
      </c>
    </row>
    <row r="11" spans="2:21" ht="31.5" customHeight="1">
      <c r="B11" s="1423" t="s">
        <v>25561</v>
      </c>
      <c r="C11" s="220" t="s">
        <v>1392</v>
      </c>
      <c r="D11" s="220">
        <v>1</v>
      </c>
      <c r="E11" s="1966">
        <v>58.831000000000003</v>
      </c>
      <c r="F11" s="1908">
        <v>0</v>
      </c>
      <c r="G11" s="446"/>
      <c r="H11" s="231" t="s">
        <v>25562</v>
      </c>
      <c r="J11" s="1891"/>
      <c r="L11" s="1377"/>
      <c r="M11" s="792">
        <f t="shared" si="0"/>
        <v>0</v>
      </c>
      <c r="N11" s="1377"/>
      <c r="O11" s="356">
        <f t="shared" si="1"/>
        <v>0</v>
      </c>
      <c r="P11" s="356">
        <f t="shared" si="1"/>
        <v>0</v>
      </c>
      <c r="Q11" s="1377"/>
      <c r="S11" s="1423" t="s">
        <v>25561</v>
      </c>
      <c r="T11" s="221" t="s">
        <v>25563</v>
      </c>
      <c r="U11" s="226" t="s">
        <v>25564</v>
      </c>
    </row>
    <row r="12" spans="2:21" ht="31.5" customHeight="1">
      <c r="B12" s="1423" t="s">
        <v>25565</v>
      </c>
      <c r="C12" s="220" t="s">
        <v>1392</v>
      </c>
      <c r="D12" s="220">
        <v>1</v>
      </c>
      <c r="E12" s="1966">
        <v>5.0330000000000004</v>
      </c>
      <c r="F12" s="1908">
        <v>0</v>
      </c>
      <c r="G12" s="804"/>
      <c r="H12" s="231" t="s">
        <v>25566</v>
      </c>
      <c r="J12" s="1891"/>
      <c r="L12" s="1377"/>
      <c r="M12" s="792">
        <f t="shared" si="0"/>
        <v>0</v>
      </c>
      <c r="N12" s="1377"/>
      <c r="O12" s="356">
        <f t="shared" si="1"/>
        <v>0</v>
      </c>
      <c r="P12" s="356">
        <f t="shared" si="1"/>
        <v>0</v>
      </c>
      <c r="Q12" s="1377"/>
      <c r="S12" s="1423" t="s">
        <v>25565</v>
      </c>
      <c r="T12" s="221" t="s">
        <v>25567</v>
      </c>
      <c r="U12" s="226" t="s">
        <v>25568</v>
      </c>
    </row>
    <row r="13" spans="2:21" ht="31.5" customHeight="1">
      <c r="B13" s="1423" t="s">
        <v>25569</v>
      </c>
      <c r="C13" s="220" t="s">
        <v>1392</v>
      </c>
      <c r="D13" s="220">
        <v>1</v>
      </c>
      <c r="E13" s="1966">
        <v>0</v>
      </c>
      <c r="F13" s="1908">
        <v>0</v>
      </c>
      <c r="G13" s="762"/>
      <c r="H13" s="231" t="s">
        <v>25570</v>
      </c>
      <c r="J13" s="1891"/>
      <c r="L13" s="1377"/>
      <c r="M13" s="792">
        <f t="shared" si="0"/>
        <v>0</v>
      </c>
      <c r="N13" s="1377"/>
      <c r="O13" s="356">
        <f t="shared" si="1"/>
        <v>0</v>
      </c>
      <c r="P13" s="356">
        <f t="shared" si="1"/>
        <v>0</v>
      </c>
      <c r="Q13" s="1377"/>
      <c r="S13" s="1423" t="s">
        <v>25569</v>
      </c>
      <c r="T13" s="221" t="s">
        <v>25571</v>
      </c>
      <c r="U13" s="226" t="s">
        <v>25572</v>
      </c>
    </row>
    <row r="14" spans="2:21" ht="31.5" customHeight="1" thickBot="1">
      <c r="B14" s="1431" t="s">
        <v>25573</v>
      </c>
      <c r="C14" s="227" t="s">
        <v>1392</v>
      </c>
      <c r="D14" s="227">
        <v>1</v>
      </c>
      <c r="E14" s="979">
        <f>IFERROR(SUM(E8:E13), 0)</f>
        <v>100.001</v>
      </c>
      <c r="F14" s="953">
        <f>IFERROR(SUM(F8:F13), 0)</f>
        <v>0</v>
      </c>
      <c r="G14" s="762"/>
      <c r="H14" s="232" t="s">
        <v>25574</v>
      </c>
      <c r="J14" s="1894"/>
      <c r="L14" s="1377"/>
      <c r="N14" s="1377"/>
      <c r="Q14" s="1377"/>
      <c r="S14" s="1431" t="s">
        <v>25573</v>
      </c>
      <c r="T14" s="228" t="s">
        <v>25575</v>
      </c>
      <c r="U14" s="229" t="s">
        <v>25576</v>
      </c>
    </row>
    <row r="15" spans="2:21" ht="14.25" customHeight="1" thickBot="1">
      <c r="B15" s="980"/>
      <c r="C15" s="762"/>
      <c r="D15" s="762"/>
      <c r="E15" s="804"/>
      <c r="F15" s="804"/>
      <c r="G15" s="804"/>
      <c r="H15" s="12"/>
      <c r="L15" s="1377"/>
      <c r="N15" s="1377"/>
      <c r="Q15" s="1377"/>
      <c r="S15" s="981"/>
      <c r="T15" s="804"/>
      <c r="U15" s="804"/>
    </row>
    <row r="16" spans="2:21" ht="30" customHeight="1" thickBot="1">
      <c r="B16" s="223" t="s">
        <v>25577</v>
      </c>
      <c r="C16" s="376"/>
      <c r="D16" s="376"/>
      <c r="E16" s="376"/>
      <c r="F16" s="804"/>
      <c r="G16" s="804"/>
      <c r="H16" s="55"/>
      <c r="L16" s="1377"/>
      <c r="N16" s="1377"/>
      <c r="Q16" s="1377"/>
      <c r="S16" s="223" t="s">
        <v>25577</v>
      </c>
      <c r="T16" s="376"/>
      <c r="U16" s="804"/>
    </row>
    <row r="17" spans="2:21" ht="31.5" customHeight="1">
      <c r="B17" s="237" t="s">
        <v>25578</v>
      </c>
      <c r="C17" s="224" t="s">
        <v>1392</v>
      </c>
      <c r="D17" s="224">
        <v>1</v>
      </c>
      <c r="E17" s="1923">
        <v>0</v>
      </c>
      <c r="F17" s="1907">
        <v>0</v>
      </c>
      <c r="G17" s="804"/>
      <c r="H17" s="230" t="s">
        <v>25579</v>
      </c>
      <c r="J17" s="1890"/>
      <c r="L17" s="1377"/>
      <c r="M17" s="792">
        <f>IF( SUM( O17:P17 ) = 0, 0, $O$5 )</f>
        <v>0</v>
      </c>
      <c r="N17" s="1377"/>
      <c r="O17" s="356">
        <f t="shared" ref="O17:P21" si="2" xml:space="preserve"> IF( ISNUMBER(E17 ), 0, 1 )</f>
        <v>0</v>
      </c>
      <c r="P17" s="356">
        <f t="shared" si="2"/>
        <v>0</v>
      </c>
      <c r="Q17" s="1377"/>
      <c r="S17" s="237" t="s">
        <v>25578</v>
      </c>
      <c r="T17" s="225" t="s">
        <v>25580</v>
      </c>
      <c r="U17" s="774" t="s">
        <v>25581</v>
      </c>
    </row>
    <row r="18" spans="2:21" ht="31.5" customHeight="1">
      <c r="B18" s="1423" t="s">
        <v>25582</v>
      </c>
      <c r="C18" s="220" t="s">
        <v>1392</v>
      </c>
      <c r="D18" s="220">
        <v>1</v>
      </c>
      <c r="E18" s="1966">
        <v>0</v>
      </c>
      <c r="F18" s="1908">
        <v>0</v>
      </c>
      <c r="G18" s="804"/>
      <c r="H18" s="231" t="s">
        <v>25583</v>
      </c>
      <c r="J18" s="1891"/>
      <c r="L18" s="1377"/>
      <c r="M18" s="792">
        <f>IF( SUM( O18:P18 ) = 0, 0, $O$5 )</f>
        <v>0</v>
      </c>
      <c r="N18" s="1377"/>
      <c r="O18" s="356">
        <f t="shared" si="2"/>
        <v>0</v>
      </c>
      <c r="P18" s="356">
        <f t="shared" si="2"/>
        <v>0</v>
      </c>
      <c r="Q18" s="1377"/>
      <c r="S18" s="1423" t="s">
        <v>25582</v>
      </c>
      <c r="T18" s="221" t="s">
        <v>25584</v>
      </c>
      <c r="U18" s="226" t="s">
        <v>25585</v>
      </c>
    </row>
    <row r="19" spans="2:21" ht="31.5" customHeight="1">
      <c r="B19" s="1423" t="s">
        <v>25586</v>
      </c>
      <c r="C19" s="220" t="s">
        <v>1392</v>
      </c>
      <c r="D19" s="220">
        <v>1</v>
      </c>
      <c r="E19" s="1966">
        <v>0.38900000000000001</v>
      </c>
      <c r="F19" s="1908">
        <v>0</v>
      </c>
      <c r="G19" s="804"/>
      <c r="H19" s="231" t="s">
        <v>25587</v>
      </c>
      <c r="J19" s="1891"/>
      <c r="L19" s="1377"/>
      <c r="M19" s="792">
        <f>IF( SUM( O19:P19 ) = 0, 0, $O$5 )</f>
        <v>0</v>
      </c>
      <c r="N19" s="1377"/>
      <c r="O19" s="356">
        <f t="shared" si="2"/>
        <v>0</v>
      </c>
      <c r="P19" s="356">
        <f t="shared" si="2"/>
        <v>0</v>
      </c>
      <c r="Q19" s="1377"/>
      <c r="S19" s="1423" t="s">
        <v>25586</v>
      </c>
      <c r="T19" s="221" t="s">
        <v>25588</v>
      </c>
      <c r="U19" s="226" t="s">
        <v>25589</v>
      </c>
    </row>
    <row r="20" spans="2:21" ht="31.5" customHeight="1">
      <c r="B20" s="1423" t="s">
        <v>25590</v>
      </c>
      <c r="C20" s="220" t="s">
        <v>1392</v>
      </c>
      <c r="D20" s="220">
        <v>1</v>
      </c>
      <c r="E20" s="1966">
        <v>99.611000000000004</v>
      </c>
      <c r="F20" s="1908">
        <v>0</v>
      </c>
      <c r="G20" s="446"/>
      <c r="H20" s="231" t="s">
        <v>25591</v>
      </c>
      <c r="J20" s="1891"/>
      <c r="L20" s="1377"/>
      <c r="M20" s="792">
        <f>IF( SUM( O20:P20 ) = 0, 0, $O$5 )</f>
        <v>0</v>
      </c>
      <c r="N20" s="1377"/>
      <c r="O20" s="356">
        <f t="shared" si="2"/>
        <v>0</v>
      </c>
      <c r="P20" s="356">
        <f t="shared" si="2"/>
        <v>0</v>
      </c>
      <c r="Q20" s="1377"/>
      <c r="S20" s="1423" t="s">
        <v>25590</v>
      </c>
      <c r="T20" s="221" t="s">
        <v>25592</v>
      </c>
      <c r="U20" s="226" t="s">
        <v>25593</v>
      </c>
    </row>
    <row r="21" spans="2:21" ht="31.5" customHeight="1">
      <c r="B21" s="1423" t="s">
        <v>25594</v>
      </c>
      <c r="C21" s="220" t="s">
        <v>1392</v>
      </c>
      <c r="D21" s="220">
        <v>1</v>
      </c>
      <c r="E21" s="1966">
        <v>0</v>
      </c>
      <c r="F21" s="1908">
        <v>0</v>
      </c>
      <c r="G21" s="804"/>
      <c r="H21" s="231" t="s">
        <v>25595</v>
      </c>
      <c r="J21" s="1891"/>
      <c r="L21" s="1377"/>
      <c r="M21" s="792">
        <f>IF( SUM( O21:P21 ) = 0, 0, $O$5 )</f>
        <v>0</v>
      </c>
      <c r="N21" s="1377"/>
      <c r="O21" s="356">
        <f t="shared" si="2"/>
        <v>0</v>
      </c>
      <c r="P21" s="356">
        <f t="shared" si="2"/>
        <v>0</v>
      </c>
      <c r="Q21" s="1377"/>
      <c r="S21" s="1423" t="s">
        <v>25594</v>
      </c>
      <c r="T21" s="221" t="s">
        <v>25596</v>
      </c>
      <c r="U21" s="226" t="s">
        <v>25597</v>
      </c>
    </row>
    <row r="22" spans="2:21" ht="31.5" customHeight="1" thickBot="1">
      <c r="B22" s="1431" t="s">
        <v>25598</v>
      </c>
      <c r="C22" s="227" t="s">
        <v>1392</v>
      </c>
      <c r="D22" s="227">
        <v>1</v>
      </c>
      <c r="E22" s="979">
        <f>IFERROR(SUM(E17:E21), 0)</f>
        <v>100</v>
      </c>
      <c r="F22" s="953">
        <f>IFERROR(SUM(F17:F21), 0)</f>
        <v>0</v>
      </c>
      <c r="G22" s="762"/>
      <c r="H22" s="232" t="s">
        <v>25599</v>
      </c>
      <c r="J22" s="1894"/>
      <c r="L22" s="1377"/>
      <c r="N22" s="1377"/>
      <c r="Q22" s="1377"/>
      <c r="S22" s="1431" t="s">
        <v>25598</v>
      </c>
      <c r="T22" s="228" t="s">
        <v>25600</v>
      </c>
      <c r="U22" s="229" t="s">
        <v>25601</v>
      </c>
    </row>
    <row r="23" spans="2:21" ht="33" customHeight="1"/>
    <row r="24" spans="2:21" ht="33" customHeight="1"/>
  </sheetData>
  <mergeCells count="3">
    <mergeCell ref="B3:J3"/>
    <mergeCell ref="S3:U3"/>
    <mergeCell ref="O4:P4"/>
  </mergeCells>
  <conditionalFormatting sqref="M8:M13 M17:M21">
    <cfRule type="cellIs" dxfId="8"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tabColor theme="1"/>
    <pageSetUpPr fitToPage="1"/>
  </sheetPr>
  <dimension ref="A1"/>
  <sheetViews>
    <sheetView showGridLines="0" zoomScale="80" zoomScaleNormal="80" zoomScaleSheetLayoutView="80" workbookViewId="0">
      <selection activeCell="D17" sqref="D17:D31"/>
    </sheetView>
  </sheetViews>
  <sheetFormatPr defaultColWidth="9" defaultRowHeight="13.9"/>
  <sheetData/>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pageSetUpPr fitToPage="1"/>
  </sheetPr>
  <dimension ref="B1:AN52"/>
  <sheetViews>
    <sheetView showGridLines="0" zoomScale="70" zoomScaleNormal="70" zoomScaleSheetLayoutView="100" workbookViewId="0">
      <selection activeCell="D17" sqref="D17:D31"/>
    </sheetView>
  </sheetViews>
  <sheetFormatPr defaultColWidth="9" defaultRowHeight="14.45"/>
  <cols>
    <col min="1" max="1" width="1.625" style="1400" customWidth="1"/>
    <col min="2" max="2" width="40" style="1400" customWidth="1"/>
    <col min="3" max="3" width="7" style="1402" customWidth="1"/>
    <col min="4" max="4" width="5.125" style="1402" customWidth="1"/>
    <col min="5" max="11" width="15" style="1400" customWidth="1"/>
    <col min="12" max="12" width="1.625" style="1400" customWidth="1"/>
    <col min="13" max="13" width="12.5" style="1400" customWidth="1"/>
    <col min="14" max="14" width="1.625" style="1400" customWidth="1"/>
    <col min="15" max="15" width="33.625" style="1400" customWidth="1"/>
    <col min="16" max="16" width="1.625" style="1400" customWidth="1"/>
    <col min="17" max="17" width="1.625" style="1310" customWidth="1"/>
    <col min="18" max="18" width="20.625" style="1310" customWidth="1"/>
    <col min="19" max="19" width="1.625" style="1310" customWidth="1"/>
    <col min="20" max="20" width="6.125" style="1310" hidden="1" customWidth="1"/>
    <col min="21" max="21" width="7.5" style="1310" hidden="1" customWidth="1"/>
    <col min="22" max="22" width="10.125" style="1310" hidden="1" customWidth="1"/>
    <col min="23" max="23" width="7.5" style="1310" hidden="1" customWidth="1"/>
    <col min="24" max="24" width="9" style="1310" hidden="1" customWidth="1"/>
    <col min="25" max="26" width="9.625" style="1310" hidden="1" customWidth="1"/>
    <col min="27" max="27" width="1.625" style="1310" hidden="1" customWidth="1"/>
    <col min="28" max="28" width="1.625" style="1400" customWidth="1"/>
    <col min="29" max="29" width="40" style="1400" customWidth="1"/>
    <col min="30" max="36" width="18.125" style="1310" customWidth="1"/>
    <col min="37" max="37" width="1.625" style="1310" customWidth="1"/>
    <col min="38" max="40" width="9" style="1310"/>
    <col min="41" max="16384" width="9" style="1400"/>
  </cols>
  <sheetData>
    <row r="1" spans="2:40" ht="30.75" customHeight="1">
      <c r="B1" s="693" t="s">
        <v>786</v>
      </c>
      <c r="C1" s="983"/>
      <c r="D1" s="983"/>
      <c r="E1" s="693"/>
      <c r="F1" s="693"/>
      <c r="G1" s="693"/>
      <c r="Q1" s="1377"/>
      <c r="S1" s="1377"/>
      <c r="AA1" s="1377"/>
      <c r="AC1" s="693" t="s">
        <v>786</v>
      </c>
      <c r="AD1" s="693"/>
      <c r="AE1" s="693"/>
      <c r="AF1" s="693"/>
      <c r="AG1" s="1400"/>
      <c r="AH1" s="1400"/>
      <c r="AI1" s="1400"/>
      <c r="AJ1" s="1400"/>
    </row>
    <row r="2" spans="2:40" ht="30.75" customHeight="1">
      <c r="B2" s="693" t="s">
        <v>12</v>
      </c>
      <c r="C2" s="1437"/>
      <c r="D2" s="1437"/>
      <c r="E2" s="694"/>
      <c r="F2" s="694"/>
      <c r="G2" s="694"/>
      <c r="Q2" s="1377"/>
      <c r="S2" s="1377"/>
      <c r="AA2" s="1377"/>
      <c r="AC2" s="694"/>
      <c r="AD2" s="694"/>
      <c r="AE2" s="694"/>
      <c r="AF2" s="694"/>
      <c r="AG2" s="1400"/>
      <c r="AH2" s="1400"/>
      <c r="AI2" s="1400"/>
      <c r="AJ2" s="1400"/>
    </row>
    <row r="3" spans="2:40" ht="45" customHeight="1">
      <c r="B3" s="2159" t="s">
        <v>787</v>
      </c>
      <c r="C3" s="2159"/>
      <c r="D3" s="2159"/>
      <c r="E3" s="2159"/>
      <c r="F3" s="2159"/>
      <c r="G3" s="2159"/>
      <c r="H3" s="2159"/>
      <c r="I3" s="2159"/>
      <c r="J3" s="2159"/>
      <c r="K3" s="2159"/>
      <c r="L3" s="2159"/>
      <c r="M3" s="2159"/>
      <c r="N3" s="2159"/>
      <c r="O3" s="2159"/>
      <c r="Q3" s="1377"/>
      <c r="R3" s="695" t="s">
        <v>798</v>
      </c>
      <c r="S3" s="1377"/>
      <c r="AA3" s="1377"/>
      <c r="AC3" s="2159" t="s">
        <v>787</v>
      </c>
      <c r="AD3" s="2159"/>
      <c r="AE3" s="2159"/>
      <c r="AF3" s="2159"/>
      <c r="AG3" s="2159"/>
      <c r="AH3" s="2159"/>
      <c r="AI3" s="2159"/>
      <c r="AJ3" s="2159"/>
      <c r="AK3" s="1400"/>
      <c r="AL3" s="1400"/>
      <c r="AM3" s="1400"/>
      <c r="AN3" s="1400"/>
    </row>
    <row r="4" spans="2:40" ht="15.75" customHeight="1" thickBot="1">
      <c r="B4" s="96"/>
      <c r="C4" s="96"/>
      <c r="D4" s="96"/>
      <c r="E4" s="96"/>
      <c r="F4" s="96"/>
      <c r="G4" s="96"/>
      <c r="Q4" s="1377"/>
      <c r="S4" s="1377"/>
      <c r="T4" s="2282" t="s">
        <v>799</v>
      </c>
      <c r="U4" s="2282"/>
      <c r="V4" s="2282"/>
      <c r="W4" s="2282"/>
      <c r="X4" s="2282"/>
      <c r="Y4" s="2282"/>
      <c r="Z4" s="2282"/>
      <c r="AA4" s="1377"/>
      <c r="AC4" s="96"/>
      <c r="AD4" s="96"/>
      <c r="AE4" s="96"/>
      <c r="AF4" s="96"/>
      <c r="AG4" s="1400"/>
      <c r="AH4" s="1400"/>
      <c r="AI4" s="1400"/>
      <c r="AJ4" s="1400"/>
      <c r="AK4" s="1400"/>
      <c r="AL4" s="1400"/>
      <c r="AM4" s="1400"/>
      <c r="AN4" s="1400"/>
    </row>
    <row r="5" spans="2:40" ht="57" customHeight="1" thickBot="1">
      <c r="B5" s="341" t="s">
        <v>800</v>
      </c>
      <c r="C5" s="321" t="s">
        <v>801</v>
      </c>
      <c r="D5" s="321" t="s">
        <v>802</v>
      </c>
      <c r="E5" s="342" t="s">
        <v>919</v>
      </c>
      <c r="M5" s="343" t="s">
        <v>806</v>
      </c>
      <c r="O5" s="343" t="s">
        <v>25128</v>
      </c>
      <c r="Q5" s="1377"/>
      <c r="S5" s="1377"/>
      <c r="T5" s="198" t="s">
        <v>808</v>
      </c>
      <c r="U5" s="198"/>
      <c r="V5" s="198"/>
      <c r="W5" s="198"/>
      <c r="X5" s="198"/>
      <c r="Y5" s="198"/>
      <c r="Z5" s="198"/>
      <c r="AA5" s="1377"/>
      <c r="AC5" s="341" t="s">
        <v>800</v>
      </c>
      <c r="AD5" s="342" t="s">
        <v>919</v>
      </c>
      <c r="AE5" s="1400"/>
      <c r="AF5" s="1400"/>
      <c r="AG5" s="1400"/>
      <c r="AH5" s="1400"/>
      <c r="AI5" s="1400"/>
      <c r="AJ5" s="1400"/>
      <c r="AK5" s="1400"/>
      <c r="AL5" s="1400"/>
      <c r="AM5" s="1400"/>
      <c r="AN5" s="1400"/>
    </row>
    <row r="6" spans="2:40" ht="15.75" customHeight="1" thickBot="1">
      <c r="B6" s="7"/>
      <c r="C6" s="984"/>
      <c r="D6" s="984"/>
      <c r="E6" s="8"/>
      <c r="M6" s="964"/>
      <c r="Q6" s="1377"/>
      <c r="S6" s="1377"/>
      <c r="AA6" s="1377"/>
      <c r="AC6" s="7"/>
      <c r="AD6" s="8"/>
      <c r="AE6" s="1400"/>
      <c r="AF6" s="1400"/>
      <c r="AG6" s="1400"/>
      <c r="AH6" s="1400"/>
      <c r="AI6" s="1400"/>
      <c r="AJ6" s="1400"/>
      <c r="AK6" s="1400"/>
      <c r="AL6" s="1400"/>
      <c r="AM6" s="1400"/>
      <c r="AN6" s="1400"/>
    </row>
    <row r="7" spans="2:40" ht="20.25" customHeight="1" thickBot="1">
      <c r="B7" s="233" t="s">
        <v>25602</v>
      </c>
      <c r="C7" s="376"/>
      <c r="D7" s="376"/>
      <c r="E7" s="376"/>
      <c r="Q7" s="1377"/>
      <c r="S7" s="1377"/>
      <c r="AA7" s="1377"/>
      <c r="AC7" s="223" t="s">
        <v>25602</v>
      </c>
      <c r="AD7" s="376"/>
      <c r="AE7" s="1400"/>
      <c r="AF7" s="1400"/>
      <c r="AG7" s="1400"/>
      <c r="AH7" s="1400"/>
      <c r="AI7" s="1400"/>
      <c r="AJ7" s="1400"/>
      <c r="AK7" s="1400"/>
      <c r="AL7" s="1400"/>
      <c r="AM7" s="1400"/>
      <c r="AN7" s="1400"/>
    </row>
    <row r="8" spans="2:40" ht="33" customHeight="1" thickBot="1">
      <c r="B8" s="1441" t="s">
        <v>25603</v>
      </c>
      <c r="C8" s="253" t="s">
        <v>813</v>
      </c>
      <c r="D8" s="253">
        <v>3</v>
      </c>
      <c r="E8" s="829">
        <v>7.1879999999999997</v>
      </c>
      <c r="F8" s="9"/>
      <c r="M8" s="770" t="s">
        <v>25604</v>
      </c>
      <c r="O8" s="685" t="s">
        <v>25605</v>
      </c>
      <c r="Q8" s="1377"/>
      <c r="R8" s="705">
        <f>IF( SUM( T8:T8 ) = 0, 0, $T$5 )</f>
        <v>0</v>
      </c>
      <c r="S8" s="1377"/>
      <c r="T8" s="356">
        <f xml:space="preserve"> IF( ISNUMBER(E8 ), 0, 1 )</f>
        <v>0</v>
      </c>
      <c r="AA8" s="1377"/>
      <c r="AC8" s="1441" t="s">
        <v>25603</v>
      </c>
      <c r="AD8" s="621" t="s">
        <v>25606</v>
      </c>
      <c r="AE8" s="9"/>
      <c r="AF8" s="1400"/>
      <c r="AG8" s="1400"/>
      <c r="AH8" s="1400"/>
      <c r="AI8" s="1400"/>
      <c r="AJ8" s="1400"/>
      <c r="AK8" s="1400"/>
      <c r="AL8" s="1400"/>
      <c r="AM8" s="1400"/>
      <c r="AN8" s="1400"/>
    </row>
    <row r="9" spans="2:40" ht="15.75" customHeight="1" thickBot="1">
      <c r="B9" s="985"/>
      <c r="C9" s="986"/>
      <c r="D9" s="986"/>
      <c r="E9" s="986"/>
      <c r="F9" s="9"/>
      <c r="M9" s="10"/>
      <c r="Q9" s="1377"/>
      <c r="R9" s="705">
        <f>IF( SUM( T9:T9 ) = 0, 0, $Q$5 )</f>
        <v>0</v>
      </c>
      <c r="S9" s="1377"/>
      <c r="AA9" s="1377"/>
      <c r="AC9" s="985"/>
      <c r="AD9" s="986"/>
      <c r="AE9" s="9"/>
      <c r="AF9" s="1400"/>
      <c r="AG9" s="1400"/>
      <c r="AH9" s="1400"/>
      <c r="AI9" s="1400"/>
      <c r="AJ9" s="1400"/>
      <c r="AK9" s="1400"/>
      <c r="AL9" s="1400"/>
      <c r="AM9" s="1400"/>
      <c r="AN9" s="1400"/>
    </row>
    <row r="10" spans="2:40" ht="30" customHeight="1" thickBot="1">
      <c r="B10" s="233" t="s">
        <v>25607</v>
      </c>
      <c r="C10" s="376"/>
      <c r="D10" s="376"/>
      <c r="E10" s="376"/>
      <c r="F10" s="804"/>
      <c r="Q10" s="1377"/>
      <c r="R10" s="705">
        <f xml:space="preserve"> IF( SUM( T10:AN10 ) = 0, 0,#REF! )</f>
        <v>0</v>
      </c>
      <c r="S10" s="1377"/>
      <c r="AA10" s="1377"/>
      <c r="AC10" s="223" t="s">
        <v>25607</v>
      </c>
      <c r="AD10" s="376"/>
      <c r="AE10" s="804"/>
      <c r="AF10" s="1400"/>
      <c r="AG10" s="1400"/>
      <c r="AH10" s="1400"/>
      <c r="AI10" s="1400"/>
      <c r="AJ10" s="1400"/>
      <c r="AK10" s="1400"/>
      <c r="AL10" s="1400"/>
      <c r="AM10" s="1400"/>
      <c r="AN10" s="1400"/>
    </row>
    <row r="11" spans="2:40" ht="33" customHeight="1" thickBot="1">
      <c r="B11" s="237" t="s">
        <v>25608</v>
      </c>
      <c r="C11" s="345" t="s">
        <v>813</v>
      </c>
      <c r="D11" s="345">
        <v>3</v>
      </c>
      <c r="E11" s="1694">
        <v>7.0049999999999999</v>
      </c>
      <c r="M11" s="230" t="s">
        <v>25609</v>
      </c>
      <c r="O11" s="685" t="s">
        <v>25605</v>
      </c>
      <c r="Q11" s="1377"/>
      <c r="R11" s="705">
        <f t="shared" ref="R11:R12" si="0">IF( SUM( T11:T11 ) = 0, 0, $T$5 )</f>
        <v>0</v>
      </c>
      <c r="S11" s="1377"/>
      <c r="T11" s="356">
        <f xml:space="preserve"> IF( ISNUMBER(E11 ), 0, 1 )</f>
        <v>0</v>
      </c>
      <c r="AA11" s="1377"/>
      <c r="AC11" s="237" t="s">
        <v>25608</v>
      </c>
      <c r="AD11" s="239" t="s">
        <v>25610</v>
      </c>
      <c r="AE11" s="1400"/>
      <c r="AF11" s="1400"/>
      <c r="AG11" s="1400"/>
      <c r="AH11" s="1400"/>
      <c r="AI11" s="1400"/>
      <c r="AJ11" s="1400"/>
      <c r="AK11" s="1400"/>
      <c r="AL11" s="1400"/>
      <c r="AM11" s="1400"/>
      <c r="AN11" s="1400"/>
    </row>
    <row r="12" spans="2:40" ht="33" customHeight="1" thickBot="1">
      <c r="B12" s="1423" t="s">
        <v>25611</v>
      </c>
      <c r="C12" s="242" t="s">
        <v>813</v>
      </c>
      <c r="D12" s="242">
        <v>3</v>
      </c>
      <c r="E12" s="1695">
        <v>0</v>
      </c>
      <c r="M12" s="231" t="s">
        <v>25612</v>
      </c>
      <c r="O12" s="685" t="s">
        <v>25605</v>
      </c>
      <c r="Q12" s="1377"/>
      <c r="R12" s="705">
        <f t="shared" si="0"/>
        <v>0</v>
      </c>
      <c r="S12" s="1377"/>
      <c r="T12" s="356">
        <f xml:space="preserve"> IF( ISNUMBER(E12 ), 0, 1 )</f>
        <v>0</v>
      </c>
      <c r="AA12" s="1377"/>
      <c r="AC12" s="1423" t="s">
        <v>25611</v>
      </c>
      <c r="AD12" s="240" t="s">
        <v>25613</v>
      </c>
      <c r="AE12" s="1400"/>
      <c r="AF12" s="1400"/>
      <c r="AG12" s="1400"/>
      <c r="AH12" s="1400"/>
      <c r="AI12" s="1400"/>
      <c r="AJ12" s="1400"/>
      <c r="AK12" s="1400"/>
      <c r="AL12" s="1400"/>
      <c r="AM12" s="1400"/>
      <c r="AN12" s="1400"/>
    </row>
    <row r="13" spans="2:40" ht="33" customHeight="1" thickBot="1">
      <c r="B13" s="1431" t="s">
        <v>25614</v>
      </c>
      <c r="C13" s="248" t="s">
        <v>813</v>
      </c>
      <c r="D13" s="248">
        <v>3</v>
      </c>
      <c r="E13" s="1698">
        <v>7.0049999999999999</v>
      </c>
      <c r="M13" s="232" t="s">
        <v>25615</v>
      </c>
      <c r="O13" s="685" t="s">
        <v>25605</v>
      </c>
      <c r="Q13" s="1377"/>
      <c r="R13" s="705">
        <f>IF( SUM( T13:T13 ) = 0, 0, $T$5 )</f>
        <v>0</v>
      </c>
      <c r="S13" s="1377"/>
      <c r="T13" s="356">
        <f xml:space="preserve"> IF( ISNUMBER(E13 ), 0, 1 )</f>
        <v>0</v>
      </c>
      <c r="AA13" s="1377"/>
      <c r="AC13" s="1431" t="s">
        <v>25614</v>
      </c>
      <c r="AD13" s="338" t="s">
        <v>25616</v>
      </c>
      <c r="AE13" s="1400"/>
      <c r="AF13" s="1400"/>
      <c r="AG13" s="1400"/>
      <c r="AH13" s="1400"/>
      <c r="AI13" s="1400"/>
      <c r="AJ13" s="1400"/>
      <c r="AK13" s="1400"/>
      <c r="AL13" s="1400"/>
      <c r="AM13" s="1400"/>
      <c r="AN13" s="1400"/>
    </row>
    <row r="14" spans="2:40" ht="15.75" customHeight="1" thickBot="1">
      <c r="E14" s="988"/>
      <c r="F14" s="988"/>
      <c r="G14" s="988"/>
      <c r="H14" s="988"/>
      <c r="I14" s="988"/>
      <c r="J14" s="988"/>
      <c r="K14" s="988"/>
      <c r="Q14" s="1377"/>
      <c r="R14" s="705">
        <f xml:space="preserve"> IF( SUM( T14:AN14 ) = 0, 0,#REF! )</f>
        <v>0</v>
      </c>
      <c r="S14" s="1377"/>
      <c r="AA14" s="1377"/>
      <c r="AD14" s="988"/>
      <c r="AE14" s="988"/>
      <c r="AF14" s="988"/>
      <c r="AG14" s="988"/>
      <c r="AH14" s="988"/>
      <c r="AI14" s="988"/>
      <c r="AJ14" s="988"/>
      <c r="AK14" s="1400"/>
      <c r="AL14" s="1400"/>
      <c r="AM14" s="1400"/>
      <c r="AN14" s="1400"/>
    </row>
    <row r="15" spans="2:40" ht="115.5" customHeight="1">
      <c r="B15" s="2283" t="s">
        <v>800</v>
      </c>
      <c r="C15" s="2199"/>
      <c r="D15" s="2200"/>
      <c r="E15" s="1419" t="s">
        <v>25617</v>
      </c>
      <c r="F15" s="1419" t="s">
        <v>25618</v>
      </c>
      <c r="G15" s="1419" t="s">
        <v>25619</v>
      </c>
      <c r="H15" s="1419" t="s">
        <v>25620</v>
      </c>
      <c r="I15" s="1419" t="s">
        <v>25621</v>
      </c>
      <c r="J15" s="1419" t="s">
        <v>25622</v>
      </c>
      <c r="K15" s="1413" t="s">
        <v>25623</v>
      </c>
      <c r="Q15" s="1377"/>
      <c r="R15" s="705">
        <f xml:space="preserve"> IF( SUM( T15:AN15 ) = 0, 0,#REF! )</f>
        <v>0</v>
      </c>
      <c r="S15" s="1377"/>
      <c r="AA15" s="1377"/>
      <c r="AC15" s="989" t="s">
        <v>800</v>
      </c>
      <c r="AD15" s="1419" t="s">
        <v>25617</v>
      </c>
      <c r="AE15" s="1419" t="s">
        <v>25618</v>
      </c>
      <c r="AF15" s="1419" t="s">
        <v>25619</v>
      </c>
      <c r="AG15" s="1419" t="s">
        <v>25620</v>
      </c>
      <c r="AH15" s="1419" t="s">
        <v>25621</v>
      </c>
      <c r="AI15" s="1419" t="s">
        <v>25622</v>
      </c>
      <c r="AJ15" s="1413" t="s">
        <v>25623</v>
      </c>
      <c r="AK15" s="1400"/>
      <c r="AL15" s="1400"/>
      <c r="AM15" s="1400"/>
      <c r="AN15" s="1400"/>
    </row>
    <row r="16" spans="2:40" ht="15" customHeight="1">
      <c r="B16" s="2284" t="s">
        <v>801</v>
      </c>
      <c r="C16" s="2285"/>
      <c r="D16" s="2286"/>
      <c r="E16" s="1435" t="s">
        <v>1430</v>
      </c>
      <c r="F16" s="1435" t="s">
        <v>813</v>
      </c>
      <c r="G16" s="1435" t="s">
        <v>813</v>
      </c>
      <c r="H16" s="1435" t="s">
        <v>813</v>
      </c>
      <c r="I16" s="1435" t="s">
        <v>813</v>
      </c>
      <c r="J16" s="1435" t="s">
        <v>813</v>
      </c>
      <c r="K16" s="1436" t="s">
        <v>813</v>
      </c>
      <c r="Q16" s="1377"/>
      <c r="R16" s="705"/>
      <c r="S16" s="1377"/>
      <c r="AA16" s="1377"/>
      <c r="AC16" s="990" t="s">
        <v>801</v>
      </c>
      <c r="AD16" s="1435" t="s">
        <v>1430</v>
      </c>
      <c r="AE16" s="1435" t="s">
        <v>813</v>
      </c>
      <c r="AF16" s="1435" t="s">
        <v>813</v>
      </c>
      <c r="AG16" s="1435" t="s">
        <v>813</v>
      </c>
      <c r="AH16" s="1435" t="s">
        <v>813</v>
      </c>
      <c r="AI16" s="1435" t="s">
        <v>813</v>
      </c>
      <c r="AJ16" s="1436" t="s">
        <v>813</v>
      </c>
      <c r="AK16" s="1400"/>
      <c r="AL16" s="1400"/>
      <c r="AM16" s="1400"/>
      <c r="AN16" s="1400"/>
    </row>
    <row r="17" spans="2:40" ht="15" customHeight="1" thickBot="1">
      <c r="B17" s="2287" t="s">
        <v>802</v>
      </c>
      <c r="C17" s="2288"/>
      <c r="D17" s="2289"/>
      <c r="E17" s="1421">
        <v>0</v>
      </c>
      <c r="F17" s="1421">
        <v>3</v>
      </c>
      <c r="G17" s="1421">
        <v>3</v>
      </c>
      <c r="H17" s="1421">
        <v>3</v>
      </c>
      <c r="I17" s="1421">
        <v>3</v>
      </c>
      <c r="J17" s="1421">
        <v>3</v>
      </c>
      <c r="K17" s="1414">
        <v>3</v>
      </c>
      <c r="Q17" s="1377"/>
      <c r="R17" s="705"/>
      <c r="S17" s="1377"/>
      <c r="AA17" s="1377"/>
      <c r="AC17" s="991" t="s">
        <v>802</v>
      </c>
      <c r="AD17" s="1421">
        <v>0</v>
      </c>
      <c r="AE17" s="1421">
        <v>3</v>
      </c>
      <c r="AF17" s="1421">
        <v>3</v>
      </c>
      <c r="AG17" s="1421">
        <v>3</v>
      </c>
      <c r="AH17" s="1421">
        <v>3</v>
      </c>
      <c r="AI17" s="1421">
        <v>3</v>
      </c>
      <c r="AJ17" s="1414">
        <v>3</v>
      </c>
      <c r="AK17" s="1400"/>
      <c r="AL17" s="1400"/>
      <c r="AM17" s="1400"/>
      <c r="AN17" s="1400"/>
    </row>
    <row r="18" spans="2:40" ht="15" customHeight="1" thickBot="1">
      <c r="B18" s="376"/>
      <c r="C18" s="376"/>
      <c r="D18" s="376"/>
      <c r="E18" s="376"/>
      <c r="F18" s="376"/>
      <c r="G18" s="376"/>
      <c r="H18" s="376"/>
      <c r="I18" s="376"/>
      <c r="J18" s="376"/>
      <c r="K18" s="376"/>
      <c r="Q18" s="1377"/>
      <c r="R18" s="992"/>
      <c r="S18" s="1377"/>
      <c r="AA18" s="1377"/>
      <c r="AD18" s="376"/>
      <c r="AE18" s="376"/>
      <c r="AF18" s="376"/>
      <c r="AG18" s="376"/>
      <c r="AH18" s="376"/>
      <c r="AI18" s="376"/>
      <c r="AJ18" s="376"/>
      <c r="AK18" s="1400"/>
      <c r="AL18" s="1400"/>
      <c r="AM18" s="1400"/>
      <c r="AN18" s="1400"/>
    </row>
    <row r="19" spans="2:40" ht="18" customHeight="1" thickBot="1">
      <c r="B19" s="2290" t="s">
        <v>25624</v>
      </c>
      <c r="C19" s="2291"/>
      <c r="D19" s="2292"/>
      <c r="E19" s="659">
        <v>0</v>
      </c>
      <c r="F19" s="659">
        <v>0</v>
      </c>
      <c r="G19" s="659">
        <v>0</v>
      </c>
      <c r="H19" s="330">
        <f>IFERROR(G19 - F19, 0)</f>
        <v>0</v>
      </c>
      <c r="I19" s="659">
        <v>0</v>
      </c>
      <c r="J19" s="659">
        <v>0</v>
      </c>
      <c r="K19" s="659">
        <v>0</v>
      </c>
      <c r="M19" s="230" t="s">
        <v>25625</v>
      </c>
      <c r="O19" s="685"/>
      <c r="Q19" s="1377"/>
      <c r="R19" s="705">
        <f>IF( SUM( T19:Z19 ) = 0, 0, $T$5 )</f>
        <v>0</v>
      </c>
      <c r="S19" s="1377"/>
      <c r="T19" s="356">
        <f t="shared" ref="T19:Z33" si="1" xml:space="preserve"> IF( ISNUMBER(E19 ), 0, 1 )</f>
        <v>0</v>
      </c>
      <c r="U19" s="356">
        <f t="shared" si="1"/>
        <v>0</v>
      </c>
      <c r="V19" s="356">
        <f t="shared" si="1"/>
        <v>0</v>
      </c>
      <c r="W19" s="356">
        <f t="shared" si="1"/>
        <v>0</v>
      </c>
      <c r="X19" s="356">
        <f t="shared" si="1"/>
        <v>0</v>
      </c>
      <c r="Y19" s="356">
        <f t="shared" si="1"/>
        <v>0</v>
      </c>
      <c r="Z19" s="356">
        <f t="shared" si="1"/>
        <v>0</v>
      </c>
      <c r="AA19" s="1377"/>
      <c r="AC19" s="237" t="s">
        <v>25624</v>
      </c>
      <c r="AD19" s="238" t="s">
        <v>25626</v>
      </c>
      <c r="AE19" s="238" t="s">
        <v>25627</v>
      </c>
      <c r="AF19" s="238" t="s">
        <v>25628</v>
      </c>
      <c r="AG19" s="238" t="s">
        <v>25629</v>
      </c>
      <c r="AH19" s="238" t="s">
        <v>25630</v>
      </c>
      <c r="AI19" s="238" t="s">
        <v>25631</v>
      </c>
      <c r="AJ19" s="239" t="s">
        <v>25632</v>
      </c>
      <c r="AK19" s="1400"/>
      <c r="AL19" s="1400"/>
      <c r="AM19" s="1400"/>
      <c r="AN19" s="1400"/>
    </row>
    <row r="20" spans="2:40" ht="18" customHeight="1" thickBot="1">
      <c r="B20" s="2276" t="s">
        <v>25633</v>
      </c>
      <c r="C20" s="2277"/>
      <c r="D20" s="2278"/>
      <c r="E20" s="659">
        <v>0</v>
      </c>
      <c r="F20" s="659">
        <v>0</v>
      </c>
      <c r="G20" s="659">
        <v>0</v>
      </c>
      <c r="H20" s="222">
        <f t="shared" ref="H20:H31" si="2">IFERROR(G20 - F20, 0)</f>
        <v>0</v>
      </c>
      <c r="I20" s="659">
        <v>0</v>
      </c>
      <c r="J20" s="659">
        <v>0</v>
      </c>
      <c r="K20" s="659">
        <v>0</v>
      </c>
      <c r="M20" s="231" t="s">
        <v>25634</v>
      </c>
      <c r="O20" s="685"/>
      <c r="Q20" s="1377"/>
      <c r="R20" s="705">
        <f t="shared" ref="R20:R32" si="3">IF( SUM( T20:Z20 ) = 0, 0, $T$5 )</f>
        <v>0</v>
      </c>
      <c r="S20" s="1377"/>
      <c r="T20" s="356">
        <f t="shared" si="1"/>
        <v>0</v>
      </c>
      <c r="U20" s="356">
        <f t="shared" si="1"/>
        <v>0</v>
      </c>
      <c r="V20" s="356">
        <f t="shared" si="1"/>
        <v>0</v>
      </c>
      <c r="W20" s="356">
        <f t="shared" si="1"/>
        <v>0</v>
      </c>
      <c r="X20" s="356">
        <f t="shared" si="1"/>
        <v>0</v>
      </c>
      <c r="Y20" s="356">
        <f t="shared" si="1"/>
        <v>0</v>
      </c>
      <c r="Z20" s="356">
        <f t="shared" si="1"/>
        <v>0</v>
      </c>
      <c r="AA20" s="1377"/>
      <c r="AC20" s="1423" t="s">
        <v>25633</v>
      </c>
      <c r="AD20" s="236" t="s">
        <v>25635</v>
      </c>
      <c r="AE20" s="236" t="s">
        <v>25636</v>
      </c>
      <c r="AF20" s="236" t="s">
        <v>25637</v>
      </c>
      <c r="AG20" s="236" t="s">
        <v>25638</v>
      </c>
      <c r="AH20" s="236" t="s">
        <v>25639</v>
      </c>
      <c r="AI20" s="236" t="s">
        <v>25640</v>
      </c>
      <c r="AJ20" s="240" t="s">
        <v>25641</v>
      </c>
      <c r="AK20" s="1400"/>
      <c r="AL20" s="1400"/>
      <c r="AM20" s="1400"/>
      <c r="AN20" s="1400"/>
    </row>
    <row r="21" spans="2:40" ht="18" customHeight="1" thickBot="1">
      <c r="B21" s="2276" t="s">
        <v>25642</v>
      </c>
      <c r="C21" s="2277"/>
      <c r="D21" s="2278"/>
      <c r="E21" s="659">
        <v>0</v>
      </c>
      <c r="F21" s="659">
        <v>0</v>
      </c>
      <c r="G21" s="659">
        <v>0</v>
      </c>
      <c r="H21" s="222">
        <f t="shared" si="2"/>
        <v>0</v>
      </c>
      <c r="I21" s="659">
        <v>0</v>
      </c>
      <c r="J21" s="659">
        <v>0</v>
      </c>
      <c r="K21" s="659">
        <v>0</v>
      </c>
      <c r="M21" s="231" t="s">
        <v>25643</v>
      </c>
      <c r="O21" s="685"/>
      <c r="Q21" s="1377"/>
      <c r="R21" s="705">
        <f t="shared" si="3"/>
        <v>0</v>
      </c>
      <c r="S21" s="1377"/>
      <c r="T21" s="356">
        <f t="shared" si="1"/>
        <v>0</v>
      </c>
      <c r="U21" s="356">
        <f t="shared" si="1"/>
        <v>0</v>
      </c>
      <c r="V21" s="356">
        <f t="shared" si="1"/>
        <v>0</v>
      </c>
      <c r="W21" s="356">
        <f t="shared" si="1"/>
        <v>0</v>
      </c>
      <c r="X21" s="356">
        <f t="shared" si="1"/>
        <v>0</v>
      </c>
      <c r="Y21" s="356">
        <f t="shared" si="1"/>
        <v>0</v>
      </c>
      <c r="Z21" s="356">
        <f t="shared" si="1"/>
        <v>0</v>
      </c>
      <c r="AA21" s="1377"/>
      <c r="AC21" s="1423" t="s">
        <v>25642</v>
      </c>
      <c r="AD21" s="236" t="s">
        <v>25644</v>
      </c>
      <c r="AE21" s="236" t="s">
        <v>25645</v>
      </c>
      <c r="AF21" s="236" t="s">
        <v>25646</v>
      </c>
      <c r="AG21" s="236" t="s">
        <v>25647</v>
      </c>
      <c r="AH21" s="236" t="s">
        <v>25648</v>
      </c>
      <c r="AI21" s="236" t="s">
        <v>25649</v>
      </c>
      <c r="AJ21" s="240" t="s">
        <v>25650</v>
      </c>
      <c r="AK21" s="1400"/>
      <c r="AL21" s="1400"/>
      <c r="AM21" s="1400"/>
      <c r="AN21" s="1400"/>
    </row>
    <row r="22" spans="2:40" ht="18" customHeight="1" thickBot="1">
      <c r="B22" s="2276" t="s">
        <v>25651</v>
      </c>
      <c r="C22" s="2277"/>
      <c r="D22" s="2278"/>
      <c r="E22" s="659">
        <v>0</v>
      </c>
      <c r="F22" s="659">
        <v>0</v>
      </c>
      <c r="G22" s="659">
        <v>0</v>
      </c>
      <c r="H22" s="222">
        <f t="shared" si="2"/>
        <v>0</v>
      </c>
      <c r="I22" s="659">
        <v>0</v>
      </c>
      <c r="J22" s="659">
        <v>0</v>
      </c>
      <c r="K22" s="659">
        <v>0</v>
      </c>
      <c r="M22" s="231" t="s">
        <v>25652</v>
      </c>
      <c r="O22" s="685"/>
      <c r="Q22" s="1377"/>
      <c r="R22" s="705">
        <f>IF( SUM( T22:Z22 ) = 0, 0, $T$5 )</f>
        <v>0</v>
      </c>
      <c r="S22" s="1377"/>
      <c r="T22" s="356">
        <f t="shared" si="1"/>
        <v>0</v>
      </c>
      <c r="U22" s="356">
        <f t="shared" si="1"/>
        <v>0</v>
      </c>
      <c r="V22" s="356">
        <f t="shared" si="1"/>
        <v>0</v>
      </c>
      <c r="W22" s="356">
        <f t="shared" si="1"/>
        <v>0</v>
      </c>
      <c r="X22" s="356">
        <f t="shared" si="1"/>
        <v>0</v>
      </c>
      <c r="Y22" s="356">
        <f t="shared" si="1"/>
        <v>0</v>
      </c>
      <c r="Z22" s="356">
        <f t="shared" si="1"/>
        <v>0</v>
      </c>
      <c r="AA22" s="1377"/>
      <c r="AC22" s="1423" t="s">
        <v>25651</v>
      </c>
      <c r="AD22" s="236" t="s">
        <v>25653</v>
      </c>
      <c r="AE22" s="236" t="s">
        <v>25654</v>
      </c>
      <c r="AF22" s="236" t="s">
        <v>25655</v>
      </c>
      <c r="AG22" s="236" t="s">
        <v>25656</v>
      </c>
      <c r="AH22" s="236" t="s">
        <v>25657</v>
      </c>
      <c r="AI22" s="236" t="s">
        <v>25658</v>
      </c>
      <c r="AJ22" s="240" t="s">
        <v>25659</v>
      </c>
      <c r="AK22" s="1400"/>
      <c r="AL22" s="1400"/>
      <c r="AM22" s="1400"/>
      <c r="AN22" s="1400"/>
    </row>
    <row r="23" spans="2:40" ht="18" customHeight="1" thickBot="1">
      <c r="B23" s="2276" t="s">
        <v>25660</v>
      </c>
      <c r="C23" s="2277"/>
      <c r="D23" s="2278"/>
      <c r="E23" s="659">
        <v>0</v>
      </c>
      <c r="F23" s="659">
        <v>0</v>
      </c>
      <c r="G23" s="659">
        <v>0</v>
      </c>
      <c r="H23" s="222">
        <f t="shared" si="2"/>
        <v>0</v>
      </c>
      <c r="I23" s="659">
        <v>0</v>
      </c>
      <c r="J23" s="659">
        <v>0</v>
      </c>
      <c r="K23" s="659">
        <v>0</v>
      </c>
      <c r="M23" s="231" t="s">
        <v>25661</v>
      </c>
      <c r="O23" s="685"/>
      <c r="Q23" s="1377"/>
      <c r="R23" s="705">
        <f t="shared" si="3"/>
        <v>0</v>
      </c>
      <c r="S23" s="1377"/>
      <c r="T23" s="356">
        <f t="shared" si="1"/>
        <v>0</v>
      </c>
      <c r="U23" s="356">
        <f t="shared" si="1"/>
        <v>0</v>
      </c>
      <c r="V23" s="356">
        <f t="shared" si="1"/>
        <v>0</v>
      </c>
      <c r="W23" s="356">
        <f t="shared" si="1"/>
        <v>0</v>
      </c>
      <c r="X23" s="356">
        <f t="shared" si="1"/>
        <v>0</v>
      </c>
      <c r="Y23" s="356">
        <f t="shared" si="1"/>
        <v>0</v>
      </c>
      <c r="Z23" s="356">
        <f t="shared" si="1"/>
        <v>0</v>
      </c>
      <c r="AA23" s="1377"/>
      <c r="AC23" s="1423" t="s">
        <v>25660</v>
      </c>
      <c r="AD23" s="236" t="s">
        <v>25662</v>
      </c>
      <c r="AE23" s="236" t="s">
        <v>25663</v>
      </c>
      <c r="AF23" s="236" t="s">
        <v>25664</v>
      </c>
      <c r="AG23" s="236" t="s">
        <v>25665</v>
      </c>
      <c r="AH23" s="236" t="s">
        <v>25666</v>
      </c>
      <c r="AI23" s="236" t="s">
        <v>25667</v>
      </c>
      <c r="AJ23" s="240" t="s">
        <v>25668</v>
      </c>
      <c r="AK23" s="1400"/>
      <c r="AL23" s="1400"/>
      <c r="AM23" s="1400"/>
      <c r="AN23" s="1400"/>
    </row>
    <row r="24" spans="2:40" ht="18" customHeight="1" thickBot="1">
      <c r="B24" s="2276" t="s">
        <v>25669</v>
      </c>
      <c r="C24" s="2277"/>
      <c r="D24" s="2278"/>
      <c r="E24" s="659">
        <v>0</v>
      </c>
      <c r="F24" s="659">
        <v>0</v>
      </c>
      <c r="G24" s="659">
        <v>0</v>
      </c>
      <c r="H24" s="222">
        <f t="shared" si="2"/>
        <v>0</v>
      </c>
      <c r="I24" s="659">
        <v>0</v>
      </c>
      <c r="J24" s="659">
        <v>0</v>
      </c>
      <c r="K24" s="659">
        <v>0</v>
      </c>
      <c r="M24" s="231" t="s">
        <v>25670</v>
      </c>
      <c r="O24" s="685"/>
      <c r="Q24" s="1377"/>
      <c r="R24" s="705">
        <f t="shared" si="3"/>
        <v>0</v>
      </c>
      <c r="S24" s="1377"/>
      <c r="T24" s="356">
        <f t="shared" si="1"/>
        <v>0</v>
      </c>
      <c r="U24" s="356">
        <f t="shared" si="1"/>
        <v>0</v>
      </c>
      <c r="V24" s="356">
        <f t="shared" si="1"/>
        <v>0</v>
      </c>
      <c r="W24" s="356">
        <f t="shared" si="1"/>
        <v>0</v>
      </c>
      <c r="X24" s="356">
        <f t="shared" si="1"/>
        <v>0</v>
      </c>
      <c r="Y24" s="356">
        <f t="shared" si="1"/>
        <v>0</v>
      </c>
      <c r="Z24" s="356">
        <f t="shared" si="1"/>
        <v>0</v>
      </c>
      <c r="AA24" s="1377"/>
      <c r="AC24" s="1423" t="s">
        <v>25669</v>
      </c>
      <c r="AD24" s="236" t="s">
        <v>25671</v>
      </c>
      <c r="AE24" s="236" t="s">
        <v>25672</v>
      </c>
      <c r="AF24" s="236" t="s">
        <v>25673</v>
      </c>
      <c r="AG24" s="236" t="s">
        <v>25674</v>
      </c>
      <c r="AH24" s="236" t="s">
        <v>25675</v>
      </c>
      <c r="AI24" s="236" t="s">
        <v>25676</v>
      </c>
      <c r="AJ24" s="240" t="s">
        <v>25677</v>
      </c>
      <c r="AK24" s="1400"/>
      <c r="AL24" s="1400"/>
      <c r="AM24" s="1400"/>
      <c r="AN24" s="1400"/>
    </row>
    <row r="25" spans="2:40" ht="18" customHeight="1" thickBot="1">
      <c r="B25" s="2276" t="s">
        <v>25678</v>
      </c>
      <c r="C25" s="2277"/>
      <c r="D25" s="2278"/>
      <c r="E25" s="659">
        <v>0</v>
      </c>
      <c r="F25" s="659">
        <v>0</v>
      </c>
      <c r="G25" s="659">
        <v>0</v>
      </c>
      <c r="H25" s="222">
        <f t="shared" si="2"/>
        <v>0</v>
      </c>
      <c r="I25" s="659">
        <v>0</v>
      </c>
      <c r="J25" s="659">
        <v>0</v>
      </c>
      <c r="K25" s="659">
        <v>0</v>
      </c>
      <c r="M25" s="231" t="s">
        <v>25679</v>
      </c>
      <c r="O25" s="685"/>
      <c r="Q25" s="1377"/>
      <c r="R25" s="705">
        <f t="shared" si="3"/>
        <v>0</v>
      </c>
      <c r="S25" s="1377"/>
      <c r="T25" s="356">
        <f t="shared" si="1"/>
        <v>0</v>
      </c>
      <c r="U25" s="356">
        <f t="shared" si="1"/>
        <v>0</v>
      </c>
      <c r="V25" s="356">
        <f t="shared" si="1"/>
        <v>0</v>
      </c>
      <c r="W25" s="356">
        <f t="shared" si="1"/>
        <v>0</v>
      </c>
      <c r="X25" s="356">
        <f t="shared" si="1"/>
        <v>0</v>
      </c>
      <c r="Y25" s="356">
        <f t="shared" si="1"/>
        <v>0</v>
      </c>
      <c r="Z25" s="356">
        <f t="shared" si="1"/>
        <v>0</v>
      </c>
      <c r="AA25" s="1377"/>
      <c r="AC25" s="1423" t="s">
        <v>25678</v>
      </c>
      <c r="AD25" s="236" t="s">
        <v>25680</v>
      </c>
      <c r="AE25" s="236" t="s">
        <v>25681</v>
      </c>
      <c r="AF25" s="236" t="s">
        <v>25682</v>
      </c>
      <c r="AG25" s="236" t="s">
        <v>25683</v>
      </c>
      <c r="AH25" s="236" t="s">
        <v>25684</v>
      </c>
      <c r="AI25" s="236" t="s">
        <v>25685</v>
      </c>
      <c r="AJ25" s="240" t="s">
        <v>25686</v>
      </c>
      <c r="AK25" s="1400"/>
      <c r="AL25" s="1400"/>
      <c r="AM25" s="1400"/>
      <c r="AN25" s="1400"/>
    </row>
    <row r="26" spans="2:40" ht="18" customHeight="1" thickBot="1">
      <c r="B26" s="2276" t="s">
        <v>25687</v>
      </c>
      <c r="C26" s="2277"/>
      <c r="D26" s="2278"/>
      <c r="E26" s="659">
        <v>0</v>
      </c>
      <c r="F26" s="659">
        <v>0</v>
      </c>
      <c r="G26" s="659">
        <v>0</v>
      </c>
      <c r="H26" s="222">
        <f t="shared" si="2"/>
        <v>0</v>
      </c>
      <c r="I26" s="659">
        <v>0</v>
      </c>
      <c r="J26" s="659">
        <v>0</v>
      </c>
      <c r="K26" s="659">
        <v>0</v>
      </c>
      <c r="M26" s="231" t="s">
        <v>25688</v>
      </c>
      <c r="O26" s="685"/>
      <c r="Q26" s="1377"/>
      <c r="R26" s="705">
        <f t="shared" si="3"/>
        <v>0</v>
      </c>
      <c r="S26" s="1377"/>
      <c r="T26" s="356">
        <f t="shared" si="1"/>
        <v>0</v>
      </c>
      <c r="U26" s="356">
        <f t="shared" si="1"/>
        <v>0</v>
      </c>
      <c r="V26" s="356">
        <f t="shared" si="1"/>
        <v>0</v>
      </c>
      <c r="W26" s="356">
        <f t="shared" si="1"/>
        <v>0</v>
      </c>
      <c r="X26" s="356">
        <f t="shared" si="1"/>
        <v>0</v>
      </c>
      <c r="Y26" s="356">
        <f t="shared" si="1"/>
        <v>0</v>
      </c>
      <c r="Z26" s="356">
        <f t="shared" si="1"/>
        <v>0</v>
      </c>
      <c r="AA26" s="1377"/>
      <c r="AC26" s="1423" t="s">
        <v>25687</v>
      </c>
      <c r="AD26" s="236" t="s">
        <v>25689</v>
      </c>
      <c r="AE26" s="236" t="s">
        <v>25690</v>
      </c>
      <c r="AF26" s="236" t="s">
        <v>25691</v>
      </c>
      <c r="AG26" s="236" t="s">
        <v>25692</v>
      </c>
      <c r="AH26" s="236" t="s">
        <v>25693</v>
      </c>
      <c r="AI26" s="236" t="s">
        <v>25694</v>
      </c>
      <c r="AJ26" s="240" t="s">
        <v>25695</v>
      </c>
      <c r="AK26" s="1400"/>
      <c r="AL26" s="1400"/>
      <c r="AM26" s="1400"/>
      <c r="AN26" s="1400"/>
    </row>
    <row r="27" spans="2:40" ht="18" customHeight="1" thickBot="1">
      <c r="B27" s="2276" t="s">
        <v>25696</v>
      </c>
      <c r="C27" s="2277"/>
      <c r="D27" s="2278"/>
      <c r="E27" s="659">
        <v>0</v>
      </c>
      <c r="F27" s="659">
        <v>0</v>
      </c>
      <c r="G27" s="659">
        <v>0</v>
      </c>
      <c r="H27" s="222">
        <f t="shared" si="2"/>
        <v>0</v>
      </c>
      <c r="I27" s="659">
        <v>0</v>
      </c>
      <c r="J27" s="659">
        <v>0</v>
      </c>
      <c r="K27" s="659">
        <v>0</v>
      </c>
      <c r="M27" s="231" t="s">
        <v>25697</v>
      </c>
      <c r="O27" s="685"/>
      <c r="Q27" s="1377"/>
      <c r="R27" s="705">
        <f t="shared" si="3"/>
        <v>0</v>
      </c>
      <c r="S27" s="1377"/>
      <c r="T27" s="356">
        <f t="shared" si="1"/>
        <v>0</v>
      </c>
      <c r="U27" s="356">
        <f t="shared" si="1"/>
        <v>0</v>
      </c>
      <c r="V27" s="356">
        <f t="shared" si="1"/>
        <v>0</v>
      </c>
      <c r="W27" s="356">
        <f t="shared" si="1"/>
        <v>0</v>
      </c>
      <c r="X27" s="356">
        <f t="shared" si="1"/>
        <v>0</v>
      </c>
      <c r="Y27" s="356">
        <f t="shared" si="1"/>
        <v>0</v>
      </c>
      <c r="Z27" s="356">
        <f t="shared" si="1"/>
        <v>0</v>
      </c>
      <c r="AA27" s="1377"/>
      <c r="AC27" s="1423" t="s">
        <v>25696</v>
      </c>
      <c r="AD27" s="236" t="s">
        <v>25698</v>
      </c>
      <c r="AE27" s="236" t="s">
        <v>25699</v>
      </c>
      <c r="AF27" s="236" t="s">
        <v>25700</v>
      </c>
      <c r="AG27" s="236" t="s">
        <v>25701</v>
      </c>
      <c r="AH27" s="236" t="s">
        <v>25702</v>
      </c>
      <c r="AI27" s="236" t="s">
        <v>25703</v>
      </c>
      <c r="AJ27" s="240" t="s">
        <v>25704</v>
      </c>
      <c r="AK27" s="1400"/>
      <c r="AL27" s="1400"/>
      <c r="AM27" s="1400"/>
      <c r="AN27" s="1400"/>
    </row>
    <row r="28" spans="2:40" ht="18" customHeight="1" thickBot="1">
      <c r="B28" s="2276" t="s">
        <v>25705</v>
      </c>
      <c r="C28" s="2277"/>
      <c r="D28" s="2278"/>
      <c r="E28" s="659">
        <v>0</v>
      </c>
      <c r="F28" s="659">
        <v>0</v>
      </c>
      <c r="G28" s="659">
        <v>0</v>
      </c>
      <c r="H28" s="222">
        <f t="shared" si="2"/>
        <v>0</v>
      </c>
      <c r="I28" s="659">
        <v>0</v>
      </c>
      <c r="J28" s="659">
        <v>0</v>
      </c>
      <c r="K28" s="659">
        <v>0</v>
      </c>
      <c r="M28" s="231" t="s">
        <v>25706</v>
      </c>
      <c r="O28" s="685"/>
      <c r="Q28" s="1377"/>
      <c r="R28" s="705">
        <f t="shared" si="3"/>
        <v>0</v>
      </c>
      <c r="S28" s="1377"/>
      <c r="T28" s="356">
        <f t="shared" si="1"/>
        <v>0</v>
      </c>
      <c r="U28" s="356">
        <f t="shared" si="1"/>
        <v>0</v>
      </c>
      <c r="V28" s="356">
        <f t="shared" si="1"/>
        <v>0</v>
      </c>
      <c r="W28" s="356">
        <f t="shared" si="1"/>
        <v>0</v>
      </c>
      <c r="X28" s="356">
        <f t="shared" si="1"/>
        <v>0</v>
      </c>
      <c r="Y28" s="356">
        <f t="shared" si="1"/>
        <v>0</v>
      </c>
      <c r="Z28" s="356">
        <f t="shared" si="1"/>
        <v>0</v>
      </c>
      <c r="AA28" s="1377"/>
      <c r="AC28" s="1423" t="s">
        <v>25705</v>
      </c>
      <c r="AD28" s="236" t="s">
        <v>25707</v>
      </c>
      <c r="AE28" s="236" t="s">
        <v>25708</v>
      </c>
      <c r="AF28" s="236" t="s">
        <v>25709</v>
      </c>
      <c r="AG28" s="236" t="s">
        <v>25710</v>
      </c>
      <c r="AH28" s="236" t="s">
        <v>25711</v>
      </c>
      <c r="AI28" s="236" t="s">
        <v>25712</v>
      </c>
      <c r="AJ28" s="240" t="s">
        <v>25713</v>
      </c>
      <c r="AK28" s="1400"/>
      <c r="AL28" s="1400"/>
      <c r="AM28" s="1400"/>
      <c r="AN28" s="1400"/>
    </row>
    <row r="29" spans="2:40" ht="18" customHeight="1" thickBot="1">
      <c r="B29" s="2276" t="s">
        <v>25714</v>
      </c>
      <c r="C29" s="2277"/>
      <c r="D29" s="2278"/>
      <c r="E29" s="659">
        <v>0</v>
      </c>
      <c r="F29" s="659">
        <v>0</v>
      </c>
      <c r="G29" s="659">
        <v>0</v>
      </c>
      <c r="H29" s="222">
        <f t="shared" si="2"/>
        <v>0</v>
      </c>
      <c r="I29" s="659">
        <v>0</v>
      </c>
      <c r="J29" s="659">
        <v>0</v>
      </c>
      <c r="K29" s="659">
        <v>0</v>
      </c>
      <c r="M29" s="231" t="s">
        <v>25715</v>
      </c>
      <c r="O29" s="685"/>
      <c r="Q29" s="1377"/>
      <c r="R29" s="705">
        <f t="shared" si="3"/>
        <v>0</v>
      </c>
      <c r="S29" s="1377"/>
      <c r="T29" s="356">
        <f t="shared" si="1"/>
        <v>0</v>
      </c>
      <c r="U29" s="356">
        <f t="shared" si="1"/>
        <v>0</v>
      </c>
      <c r="V29" s="356">
        <f t="shared" si="1"/>
        <v>0</v>
      </c>
      <c r="W29" s="356">
        <f t="shared" si="1"/>
        <v>0</v>
      </c>
      <c r="X29" s="356">
        <f t="shared" si="1"/>
        <v>0</v>
      </c>
      <c r="Y29" s="356">
        <f t="shared" si="1"/>
        <v>0</v>
      </c>
      <c r="Z29" s="356">
        <f t="shared" si="1"/>
        <v>0</v>
      </c>
      <c r="AA29" s="1377"/>
      <c r="AC29" s="1423" t="s">
        <v>25714</v>
      </c>
      <c r="AD29" s="236" t="s">
        <v>25716</v>
      </c>
      <c r="AE29" s="236" t="s">
        <v>25717</v>
      </c>
      <c r="AF29" s="236" t="s">
        <v>25718</v>
      </c>
      <c r="AG29" s="236" t="s">
        <v>25719</v>
      </c>
      <c r="AH29" s="236" t="s">
        <v>25720</v>
      </c>
      <c r="AI29" s="236" t="s">
        <v>25721</v>
      </c>
      <c r="AJ29" s="240" t="s">
        <v>25722</v>
      </c>
      <c r="AK29" s="1400"/>
      <c r="AL29" s="1400"/>
      <c r="AM29" s="1400"/>
      <c r="AN29" s="1400"/>
    </row>
    <row r="30" spans="2:40" ht="18" customHeight="1" thickBot="1">
      <c r="B30" s="2276" t="s">
        <v>25723</v>
      </c>
      <c r="C30" s="2277"/>
      <c r="D30" s="2278"/>
      <c r="E30" s="659">
        <v>0</v>
      </c>
      <c r="F30" s="659">
        <v>0</v>
      </c>
      <c r="G30" s="659">
        <v>0</v>
      </c>
      <c r="H30" s="222">
        <f t="shared" si="2"/>
        <v>0</v>
      </c>
      <c r="I30" s="659">
        <v>0</v>
      </c>
      <c r="J30" s="659">
        <v>0</v>
      </c>
      <c r="K30" s="659">
        <v>0</v>
      </c>
      <c r="M30" s="231" t="s">
        <v>25724</v>
      </c>
      <c r="O30" s="685"/>
      <c r="Q30" s="1377"/>
      <c r="R30" s="705">
        <f t="shared" si="3"/>
        <v>0</v>
      </c>
      <c r="S30" s="1377"/>
      <c r="T30" s="356">
        <f t="shared" si="1"/>
        <v>0</v>
      </c>
      <c r="U30" s="356">
        <f t="shared" si="1"/>
        <v>0</v>
      </c>
      <c r="V30" s="356">
        <f t="shared" si="1"/>
        <v>0</v>
      </c>
      <c r="W30" s="356">
        <f t="shared" si="1"/>
        <v>0</v>
      </c>
      <c r="X30" s="356">
        <f t="shared" si="1"/>
        <v>0</v>
      </c>
      <c r="Y30" s="356">
        <f t="shared" si="1"/>
        <v>0</v>
      </c>
      <c r="Z30" s="356">
        <f t="shared" si="1"/>
        <v>0</v>
      </c>
      <c r="AA30" s="1377"/>
      <c r="AC30" s="1423" t="s">
        <v>25723</v>
      </c>
      <c r="AD30" s="236" t="s">
        <v>25725</v>
      </c>
      <c r="AE30" s="236" t="s">
        <v>25726</v>
      </c>
      <c r="AF30" s="236" t="s">
        <v>25727</v>
      </c>
      <c r="AG30" s="236" t="s">
        <v>25728</v>
      </c>
      <c r="AH30" s="236" t="s">
        <v>25729</v>
      </c>
      <c r="AI30" s="236" t="s">
        <v>25730</v>
      </c>
      <c r="AJ30" s="240" t="s">
        <v>25731</v>
      </c>
      <c r="AK30" s="1400"/>
      <c r="AL30" s="1400"/>
      <c r="AM30" s="1400"/>
      <c r="AN30" s="1400"/>
    </row>
    <row r="31" spans="2:40" ht="18" customHeight="1" thickBot="1">
      <c r="B31" s="2276" t="s">
        <v>25732</v>
      </c>
      <c r="C31" s="2277"/>
      <c r="D31" s="2278"/>
      <c r="E31" s="659">
        <v>0</v>
      </c>
      <c r="F31" s="659">
        <v>0</v>
      </c>
      <c r="G31" s="659">
        <v>0</v>
      </c>
      <c r="H31" s="222">
        <f t="shared" si="2"/>
        <v>0</v>
      </c>
      <c r="I31" s="659">
        <v>0</v>
      </c>
      <c r="J31" s="659">
        <v>0</v>
      </c>
      <c r="K31" s="659">
        <v>0</v>
      </c>
      <c r="M31" s="231" t="s">
        <v>25733</v>
      </c>
      <c r="O31" s="685"/>
      <c r="Q31" s="1377"/>
      <c r="R31" s="705">
        <f t="shared" si="3"/>
        <v>0</v>
      </c>
      <c r="S31" s="1377"/>
      <c r="T31" s="356">
        <f t="shared" si="1"/>
        <v>0</v>
      </c>
      <c r="U31" s="356">
        <f t="shared" si="1"/>
        <v>0</v>
      </c>
      <c r="V31" s="356">
        <f t="shared" si="1"/>
        <v>0</v>
      </c>
      <c r="W31" s="356">
        <f t="shared" si="1"/>
        <v>0</v>
      </c>
      <c r="X31" s="356">
        <f t="shared" si="1"/>
        <v>0</v>
      </c>
      <c r="Y31" s="356">
        <f t="shared" si="1"/>
        <v>0</v>
      </c>
      <c r="Z31" s="356">
        <f t="shared" si="1"/>
        <v>0</v>
      </c>
      <c r="AA31" s="1377"/>
      <c r="AC31" s="1423" t="s">
        <v>25732</v>
      </c>
      <c r="AD31" s="236" t="s">
        <v>25734</v>
      </c>
      <c r="AE31" s="236" t="s">
        <v>25735</v>
      </c>
      <c r="AF31" s="236" t="s">
        <v>25736</v>
      </c>
      <c r="AG31" s="236" t="s">
        <v>25737</v>
      </c>
      <c r="AH31" s="236" t="s">
        <v>25738</v>
      </c>
      <c r="AI31" s="236" t="s">
        <v>25739</v>
      </c>
      <c r="AJ31" s="240" t="s">
        <v>25740</v>
      </c>
      <c r="AK31" s="1400"/>
      <c r="AL31" s="1400"/>
      <c r="AM31" s="1400"/>
      <c r="AN31" s="1400"/>
    </row>
    <row r="32" spans="2:40" ht="18" customHeight="1" thickBot="1">
      <c r="B32" s="2276" t="s">
        <v>25741</v>
      </c>
      <c r="C32" s="2277"/>
      <c r="D32" s="2278"/>
      <c r="E32" s="659">
        <v>0</v>
      </c>
      <c r="F32" s="659">
        <v>0</v>
      </c>
      <c r="G32" s="659">
        <v>0</v>
      </c>
      <c r="H32" s="222">
        <f>IFERROR(G32 - F32, 0)</f>
        <v>0</v>
      </c>
      <c r="I32" s="659">
        <v>0</v>
      </c>
      <c r="J32" s="659">
        <v>0</v>
      </c>
      <c r="K32" s="659">
        <v>0</v>
      </c>
      <c r="M32" s="231" t="s">
        <v>25742</v>
      </c>
      <c r="O32" s="685"/>
      <c r="Q32" s="1377"/>
      <c r="R32" s="705">
        <f t="shared" si="3"/>
        <v>0</v>
      </c>
      <c r="S32" s="1377"/>
      <c r="T32" s="356">
        <f t="shared" si="1"/>
        <v>0</v>
      </c>
      <c r="U32" s="356">
        <f t="shared" si="1"/>
        <v>0</v>
      </c>
      <c r="V32" s="356">
        <f t="shared" si="1"/>
        <v>0</v>
      </c>
      <c r="W32" s="356">
        <f t="shared" si="1"/>
        <v>0</v>
      </c>
      <c r="X32" s="356">
        <f t="shared" si="1"/>
        <v>0</v>
      </c>
      <c r="Y32" s="356">
        <f t="shared" si="1"/>
        <v>0</v>
      </c>
      <c r="Z32" s="356">
        <f t="shared" si="1"/>
        <v>0</v>
      </c>
      <c r="AA32" s="1377"/>
      <c r="AC32" s="1423" t="s">
        <v>25741</v>
      </c>
      <c r="AD32" s="236" t="s">
        <v>25743</v>
      </c>
      <c r="AE32" s="236" t="s">
        <v>25744</v>
      </c>
      <c r="AF32" s="236" t="s">
        <v>25745</v>
      </c>
      <c r="AG32" s="236" t="s">
        <v>25746</v>
      </c>
      <c r="AH32" s="236" t="s">
        <v>25747</v>
      </c>
      <c r="AI32" s="236" t="s">
        <v>25748</v>
      </c>
      <c r="AJ32" s="240" t="s">
        <v>25749</v>
      </c>
      <c r="AK32" s="1400"/>
      <c r="AL32" s="1400"/>
      <c r="AM32" s="1400"/>
      <c r="AN32" s="1400"/>
    </row>
    <row r="33" spans="2:40" ht="18" customHeight="1" thickBot="1">
      <c r="B33" s="2276" t="s">
        <v>25750</v>
      </c>
      <c r="C33" s="2277"/>
      <c r="D33" s="2278"/>
      <c r="E33" s="659">
        <v>0</v>
      </c>
      <c r="F33" s="659">
        <v>0</v>
      </c>
      <c r="G33" s="659">
        <v>0</v>
      </c>
      <c r="H33" s="222">
        <f t="shared" ref="H33" si="4">IFERROR(G33 - F33, 0)</f>
        <v>0</v>
      </c>
      <c r="I33" s="659">
        <v>0</v>
      </c>
      <c r="J33" s="659">
        <v>0</v>
      </c>
      <c r="K33" s="659">
        <v>0</v>
      </c>
      <c r="M33" s="231" t="s">
        <v>25751</v>
      </c>
      <c r="O33" s="685"/>
      <c r="Q33" s="1377"/>
      <c r="R33" s="705">
        <f>IF( SUM( T33:Z33 ) = 0, 0, $T$5 )</f>
        <v>0</v>
      </c>
      <c r="S33" s="1377"/>
      <c r="T33" s="356">
        <f t="shared" si="1"/>
        <v>0</v>
      </c>
      <c r="U33" s="356">
        <f t="shared" si="1"/>
        <v>0</v>
      </c>
      <c r="V33" s="356">
        <f t="shared" si="1"/>
        <v>0</v>
      </c>
      <c r="W33" s="356">
        <f t="shared" si="1"/>
        <v>0</v>
      </c>
      <c r="X33" s="356">
        <f t="shared" si="1"/>
        <v>0</v>
      </c>
      <c r="Y33" s="356">
        <f t="shared" si="1"/>
        <v>0</v>
      </c>
      <c r="Z33" s="356">
        <f t="shared" si="1"/>
        <v>0</v>
      </c>
      <c r="AA33" s="1377"/>
      <c r="AC33" s="1423" t="s">
        <v>25750</v>
      </c>
      <c r="AD33" s="236" t="s">
        <v>25752</v>
      </c>
      <c r="AE33" s="236" t="s">
        <v>25753</v>
      </c>
      <c r="AF33" s="236" t="s">
        <v>25754</v>
      </c>
      <c r="AG33" s="236" t="s">
        <v>25755</v>
      </c>
      <c r="AH33" s="236" t="s">
        <v>25756</v>
      </c>
      <c r="AI33" s="236" t="s">
        <v>25757</v>
      </c>
      <c r="AJ33" s="240" t="s">
        <v>25758</v>
      </c>
      <c r="AK33" s="1400"/>
      <c r="AL33" s="1400"/>
      <c r="AM33" s="1400"/>
      <c r="AN33" s="1400"/>
    </row>
    <row r="34" spans="2:40" ht="18" customHeight="1" thickBot="1">
      <c r="B34" s="2279" t="s">
        <v>1016</v>
      </c>
      <c r="C34" s="2280"/>
      <c r="D34" s="2281"/>
      <c r="E34" s="228">
        <f>IFERROR(SUM(E19:E33), 0)</f>
        <v>0</v>
      </c>
      <c r="F34" s="234">
        <f t="shared" ref="F34:G34" si="5">IFERROR(SUM(F19:F33), 0)</f>
        <v>0</v>
      </c>
      <c r="G34" s="234">
        <f t="shared" si="5"/>
        <v>0</v>
      </c>
      <c r="H34" s="234">
        <f>IFERROR(G34 - F34, 0)</f>
        <v>0</v>
      </c>
      <c r="I34" s="234">
        <f>IFERROR(SUM(I19:I33), 0)</f>
        <v>0</v>
      </c>
      <c r="J34" s="234">
        <f>IFERROR(SUM(J19:J33), 0)</f>
        <v>0</v>
      </c>
      <c r="K34" s="235">
        <f>IFERROR(SUM(K19:K33), 0)</f>
        <v>0</v>
      </c>
      <c r="M34" s="232" t="s">
        <v>25759</v>
      </c>
      <c r="O34" s="685"/>
      <c r="Q34" s="1377"/>
      <c r="R34" s="705">
        <f xml:space="preserve"> IF( SUM( T34:T34 ) = 0, 0,#REF! )</f>
        <v>0</v>
      </c>
      <c r="S34" s="1377"/>
      <c r="AA34" s="1377"/>
      <c r="AC34" s="1431" t="s">
        <v>1016</v>
      </c>
      <c r="AD34" s="337" t="s">
        <v>25760</v>
      </c>
      <c r="AE34" s="337" t="s">
        <v>25761</v>
      </c>
      <c r="AF34" s="337" t="s">
        <v>25762</v>
      </c>
      <c r="AG34" s="337" t="s">
        <v>25763</v>
      </c>
      <c r="AH34" s="337" t="s">
        <v>25764</v>
      </c>
      <c r="AI34" s="337" t="s">
        <v>25765</v>
      </c>
      <c r="AJ34" s="338" t="s">
        <v>25766</v>
      </c>
      <c r="AK34" s="1400"/>
      <c r="AL34" s="1400"/>
      <c r="AM34" s="1400"/>
      <c r="AN34" s="1400"/>
    </row>
    <row r="35" spans="2:40" ht="15.75" customHeight="1" thickBot="1">
      <c r="B35" s="993"/>
      <c r="C35" s="986"/>
      <c r="D35" s="986"/>
      <c r="E35" s="986"/>
      <c r="F35" s="9"/>
      <c r="M35" s="10"/>
      <c r="Q35" s="1377"/>
      <c r="R35" s="705">
        <f xml:space="preserve"> IF( SUM( T35:T35 ) = 0, 0,#REF! )</f>
        <v>0</v>
      </c>
      <c r="S35" s="1377"/>
      <c r="AA35" s="1377"/>
      <c r="AC35" s="993"/>
      <c r="AD35" s="986"/>
      <c r="AE35" s="9"/>
      <c r="AF35" s="1400"/>
      <c r="AG35" s="1400"/>
      <c r="AH35" s="1400"/>
      <c r="AI35" s="1400"/>
      <c r="AJ35" s="1400"/>
      <c r="AK35" s="1400"/>
      <c r="AL35" s="1400"/>
      <c r="AM35" s="1400"/>
      <c r="AN35" s="1400"/>
    </row>
    <row r="36" spans="2:40" ht="20.25" customHeight="1" thickBot="1">
      <c r="B36" s="743" t="s">
        <v>25767</v>
      </c>
      <c r="C36" s="1419" t="s">
        <v>801</v>
      </c>
      <c r="D36" s="1419" t="s">
        <v>802</v>
      </c>
      <c r="E36" s="1413" t="s">
        <v>25768</v>
      </c>
      <c r="Q36" s="1377"/>
      <c r="R36" s="705">
        <f xml:space="preserve"> IF( SUM( T36:T36 ) = 0, 0,#REF! )</f>
        <v>0</v>
      </c>
      <c r="S36" s="1377"/>
      <c r="AA36" s="1377"/>
      <c r="AC36" s="223" t="s">
        <v>25767</v>
      </c>
      <c r="AD36" s="1413" t="s">
        <v>25768</v>
      </c>
      <c r="AE36" s="1400"/>
      <c r="AF36" s="1400"/>
      <c r="AG36" s="1400"/>
      <c r="AH36" s="1400"/>
      <c r="AI36" s="1400"/>
      <c r="AJ36" s="1400"/>
      <c r="AK36" s="1400"/>
      <c r="AL36" s="1400"/>
      <c r="AM36" s="1400"/>
      <c r="AN36" s="1400"/>
    </row>
    <row r="37" spans="2:40" ht="19.5" customHeight="1" thickBot="1">
      <c r="B37" s="1431" t="s">
        <v>25769</v>
      </c>
      <c r="C37" s="248" t="s">
        <v>813</v>
      </c>
      <c r="D37" s="227">
        <v>3</v>
      </c>
      <c r="E37" s="1695">
        <v>0</v>
      </c>
      <c r="F37" s="9"/>
      <c r="M37" s="770" t="s">
        <v>25770</v>
      </c>
      <c r="O37" s="1401"/>
      <c r="Q37" s="1377"/>
      <c r="R37" s="705">
        <f xml:space="preserve"> IF( SUM( T37:T37 ) = 0, 0,$T$5 )</f>
        <v>0</v>
      </c>
      <c r="S37" s="1377"/>
      <c r="T37" s="356">
        <f xml:space="preserve"> IF( ISNUMBER(E37 ), 0, 1 )</f>
        <v>0</v>
      </c>
      <c r="AA37" s="1377"/>
      <c r="AC37" s="1441" t="s">
        <v>25769</v>
      </c>
      <c r="AD37" s="621" t="s">
        <v>25771</v>
      </c>
      <c r="AE37" s="9"/>
      <c r="AF37" s="1400"/>
      <c r="AG37" s="1400"/>
      <c r="AH37" s="1400"/>
      <c r="AI37" s="1400"/>
      <c r="AJ37" s="1400"/>
      <c r="AK37" s="1400"/>
      <c r="AL37" s="1400"/>
      <c r="AM37" s="1400"/>
      <c r="AN37" s="1400"/>
    </row>
    <row r="38" spans="2:40" ht="4.5" customHeight="1">
      <c r="Q38" s="1377"/>
      <c r="R38" s="705">
        <f xml:space="preserve"> IF( SUM( T38:T38 ) = 0, 0,#REF! )</f>
        <v>0</v>
      </c>
      <c r="S38" s="1377"/>
      <c r="AA38" s="1377"/>
      <c r="AC38" s="1310"/>
      <c r="AD38" s="1400"/>
      <c r="AE38" s="1400"/>
      <c r="AF38" s="1400"/>
      <c r="AG38" s="1400"/>
      <c r="AH38" s="1400"/>
      <c r="AI38" s="1400"/>
      <c r="AJ38" s="1400"/>
      <c r="AK38" s="1400"/>
      <c r="AL38" s="1400"/>
      <c r="AM38" s="1400"/>
      <c r="AN38" s="1400"/>
    </row>
    <row r="39" spans="2:40" ht="19.5" customHeight="1">
      <c r="Q39" s="1377"/>
      <c r="R39" s="705">
        <f xml:space="preserve"> IF( SUM( T39:T39 ) = 0, 0,#REF! )</f>
        <v>0</v>
      </c>
      <c r="S39" s="1377"/>
      <c r="AA39" s="1377"/>
      <c r="AC39" s="1310"/>
      <c r="AD39" s="1400"/>
      <c r="AE39" s="1400"/>
      <c r="AF39" s="1400"/>
      <c r="AG39" s="1400"/>
      <c r="AH39" s="1400"/>
      <c r="AI39" s="1400"/>
      <c r="AJ39" s="1400"/>
      <c r="AK39" s="1400"/>
      <c r="AL39" s="1400"/>
      <c r="AM39" s="1400"/>
      <c r="AN39" s="1400"/>
    </row>
    <row r="40" spans="2:40">
      <c r="Q40" s="1377"/>
      <c r="R40" s="705">
        <f xml:space="preserve"> IF( SUM( T40:T40 ) = 0, 0,#REF! )</f>
        <v>0</v>
      </c>
      <c r="S40" s="1377"/>
      <c r="AA40" s="1377"/>
      <c r="AC40" s="1310"/>
    </row>
    <row r="41" spans="2:40">
      <c r="Q41" s="1377"/>
      <c r="R41" s="705">
        <f xml:space="preserve"> IF( SUM( T41:T41 ) = 0, 0,#REF! )</f>
        <v>0</v>
      </c>
      <c r="S41" s="1377"/>
      <c r="AA41" s="1377"/>
      <c r="AC41" s="1310"/>
    </row>
    <row r="42" spans="2:40">
      <c r="AC42" s="1310"/>
    </row>
    <row r="43" spans="2:40">
      <c r="AC43" s="1310"/>
    </row>
    <row r="44" spans="2:40">
      <c r="AC44" s="1310"/>
    </row>
    <row r="45" spans="2:40">
      <c r="AC45" s="1310"/>
    </row>
    <row r="46" spans="2:40">
      <c r="AC46" s="1310"/>
    </row>
    <row r="47" spans="2:40">
      <c r="AC47" s="1310"/>
    </row>
    <row r="48" spans="2:40">
      <c r="AC48" s="1310"/>
    </row>
    <row r="49" spans="29:29">
      <c r="AC49" s="1310"/>
    </row>
    <row r="50" spans="29:29">
      <c r="AC50" s="1310"/>
    </row>
    <row r="51" spans="29:29">
      <c r="AC51" s="1310"/>
    </row>
    <row r="52" spans="29:29">
      <c r="AC52" s="1310"/>
    </row>
  </sheetData>
  <mergeCells count="22">
    <mergeCell ref="B24:D24"/>
    <mergeCell ref="B3:O3"/>
    <mergeCell ref="AC3:AJ3"/>
    <mergeCell ref="T4:Z4"/>
    <mergeCell ref="B15:D15"/>
    <mergeCell ref="B16:D16"/>
    <mergeCell ref="B17:D17"/>
    <mergeCell ref="B19:D19"/>
    <mergeCell ref="B20:D20"/>
    <mergeCell ref="B21:D21"/>
    <mergeCell ref="B22:D22"/>
    <mergeCell ref="B23:D23"/>
    <mergeCell ref="B31:D31"/>
    <mergeCell ref="B32:D32"/>
    <mergeCell ref="B33:D33"/>
    <mergeCell ref="B34:D34"/>
    <mergeCell ref="B25:D25"/>
    <mergeCell ref="B26:D26"/>
    <mergeCell ref="B27:D27"/>
    <mergeCell ref="B28:D28"/>
    <mergeCell ref="B29:D29"/>
    <mergeCell ref="B30:D30"/>
  </mergeCells>
  <conditionalFormatting sqref="R19:R33">
    <cfRule type="cellIs" dxfId="7" priority="1" operator="equal">
      <formula>0</formula>
    </cfRule>
  </conditionalFormatting>
  <conditionalFormatting sqref="R8:R18">
    <cfRule type="cellIs" dxfId="6" priority="3" operator="equal">
      <formula>0</formula>
    </cfRule>
  </conditionalFormatting>
  <conditionalFormatting sqref="R34:R41">
    <cfRule type="cellIs" dxfId="5" priority="2" operator="equal">
      <formula>0</formula>
    </cfRule>
  </conditionalFormatting>
  <dataValidations count="1">
    <dataValidation type="custom" allowBlank="1" showErrorMessage="1" errorTitle="Input Error" error="Please enter a numeric value." sqref="E8 E11:E13 I19:K33 E19:G33 E37"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DA911-2CA1-4434-9471-3D2AB3CAEF10}">
  <sheetPr>
    <tabColor theme="1"/>
    <pageSetUpPr fitToPage="1"/>
  </sheetPr>
  <dimension ref="A1"/>
  <sheetViews>
    <sheetView showGridLines="0" zoomScale="80" zoomScaleNormal="80" zoomScaleSheetLayoutView="80" workbookViewId="0"/>
  </sheetViews>
  <sheetFormatPr defaultColWidth="9" defaultRowHeight="13.9"/>
  <sheetData/>
  <sheetProtection algorithmName="SHA-512" hashValue="Jz+RUl78RRiIdmOMeFjQg9g4WNW0KD+Q8GZA/2xmUzTb2itACGU6KpmQBUqMjkN+111oLOKLBBNpec8lIeqpCQ==" saltValue="BPt8398pUQ7cLR8HXJ9EhQ==" spinCount="100000" sheet="1" objects="1" scenarios="1"/>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474E-FA76-4FDD-A989-1AF886435ED0}">
  <sheetPr>
    <pageSetUpPr fitToPage="1"/>
  </sheetPr>
  <dimension ref="B1:AF37"/>
  <sheetViews>
    <sheetView showGridLines="0" topLeftCell="A13" zoomScale="55" zoomScaleNormal="55" zoomScaleSheetLayoutView="100" workbookViewId="0"/>
  </sheetViews>
  <sheetFormatPr defaultColWidth="9" defaultRowHeight="14.45"/>
  <cols>
    <col min="1" max="1" width="1.75" style="1311" customWidth="1"/>
    <col min="2" max="2" width="36.125" style="1311" customWidth="1"/>
    <col min="3" max="3" width="7" style="1311" customWidth="1"/>
    <col min="4" max="4" width="5.25" style="1311" customWidth="1"/>
    <col min="5" max="10" width="12.5" style="1311" customWidth="1"/>
    <col min="11" max="11" width="1.75" style="1311" customWidth="1"/>
    <col min="12" max="12" width="12.5" style="1311" customWidth="1"/>
    <col min="13" max="13" width="1.75" style="1311" customWidth="1"/>
    <col min="14" max="14" width="33.625" style="1311" customWidth="1"/>
    <col min="15" max="16" width="1.75" style="1311" customWidth="1"/>
    <col min="17" max="17" width="25" style="1311" customWidth="1"/>
    <col min="18" max="18" width="1.75" style="1311" customWidth="1"/>
    <col min="19" max="23" width="7.625" style="1311" hidden="1" customWidth="1"/>
    <col min="24" max="24" width="1.75" style="1311" hidden="1" customWidth="1"/>
    <col min="25" max="25" width="1.75" style="1311" customWidth="1"/>
    <col min="26" max="26" width="36.125" style="1311" customWidth="1"/>
    <col min="27" max="32" width="13.625" style="1311" customWidth="1"/>
    <col min="33" max="33" width="1.75" style="1311" customWidth="1"/>
    <col min="34" max="16384" width="9" style="1311"/>
  </cols>
  <sheetData>
    <row r="1" spans="2:32" ht="30.75" customHeight="1">
      <c r="B1" s="693" t="s">
        <v>789</v>
      </c>
      <c r="C1" s="693"/>
      <c r="D1" s="693"/>
      <c r="P1" s="1403"/>
      <c r="R1" s="1403"/>
      <c r="X1" s="1403"/>
      <c r="Z1" s="693" t="s">
        <v>789</v>
      </c>
    </row>
    <row r="2" spans="2:32" ht="30.75" customHeight="1">
      <c r="B2" s="693" t="str">
        <f>[1]Validation!B4</f>
        <v>Thames Water</v>
      </c>
      <c r="P2" s="1403"/>
      <c r="R2" s="1403"/>
      <c r="X2" s="1403"/>
      <c r="Z2" s="693" t="str">
        <f>[1]Validation!B4</f>
        <v>Thames Water</v>
      </c>
    </row>
    <row r="3" spans="2:32" ht="45" customHeight="1">
      <c r="B3" s="2159" t="s">
        <v>790</v>
      </c>
      <c r="C3" s="2159"/>
      <c r="D3" s="2159"/>
      <c r="E3" s="2159"/>
      <c r="F3" s="2159"/>
      <c r="G3" s="2159"/>
      <c r="H3" s="2159"/>
      <c r="I3" s="2159"/>
      <c r="J3" s="2159"/>
      <c r="K3" s="2159"/>
      <c r="L3" s="2159"/>
      <c r="M3" s="2159"/>
      <c r="N3" s="2159"/>
      <c r="P3" s="1403"/>
      <c r="Q3" s="695" t="s">
        <v>798</v>
      </c>
      <c r="R3" s="1403"/>
      <c r="X3" s="1403"/>
      <c r="Z3" s="2159" t="s">
        <v>790</v>
      </c>
      <c r="AA3" s="2159"/>
      <c r="AB3" s="2159"/>
      <c r="AC3" s="2159"/>
      <c r="AD3" s="2159"/>
      <c r="AE3" s="2159"/>
      <c r="AF3" s="2159"/>
    </row>
    <row r="4" spans="2:32" ht="15" customHeight="1" thickBot="1">
      <c r="B4" s="96"/>
      <c r="C4" s="96"/>
      <c r="D4" s="96"/>
      <c r="E4" s="96"/>
      <c r="F4" s="96"/>
      <c r="G4" s="96"/>
      <c r="H4" s="96"/>
      <c r="I4" s="96"/>
      <c r="J4" s="96"/>
      <c r="L4" s="4"/>
      <c r="P4" s="1403"/>
      <c r="R4" s="1403"/>
      <c r="S4" s="2274" t="s">
        <v>799</v>
      </c>
      <c r="T4" s="2274"/>
      <c r="U4" s="2274"/>
      <c r="V4" s="2274"/>
      <c r="W4" s="2274"/>
      <c r="X4" s="1403"/>
      <c r="Y4" s="1310"/>
      <c r="Z4" s="96"/>
      <c r="AA4" s="96"/>
      <c r="AB4" s="96"/>
      <c r="AC4" s="96"/>
      <c r="AD4" s="96"/>
      <c r="AE4" s="96"/>
      <c r="AF4" s="96"/>
    </row>
    <row r="5" spans="2:32" ht="25.5" customHeight="1">
      <c r="B5" s="2058" t="s">
        <v>21686</v>
      </c>
      <c r="C5" s="2293" t="s">
        <v>801</v>
      </c>
      <c r="D5" s="2293" t="s">
        <v>802</v>
      </c>
      <c r="E5" s="2059" t="s">
        <v>919</v>
      </c>
      <c r="F5" s="2059"/>
      <c r="G5" s="2059"/>
      <c r="H5" s="2059" t="s">
        <v>25772</v>
      </c>
      <c r="I5" s="2059"/>
      <c r="J5" s="2064"/>
      <c r="L5" s="2134" t="s">
        <v>806</v>
      </c>
      <c r="N5" s="2171" t="s">
        <v>25128</v>
      </c>
      <c r="P5" s="1403"/>
      <c r="R5" s="1403"/>
      <c r="S5" s="198" t="s">
        <v>808</v>
      </c>
      <c r="X5" s="1403"/>
      <c r="Z5" s="2058" t="s">
        <v>21686</v>
      </c>
      <c r="AA5" s="2059" t="s">
        <v>919</v>
      </c>
      <c r="AB5" s="2059"/>
      <c r="AC5" s="2059"/>
      <c r="AD5" s="2059" t="s">
        <v>25772</v>
      </c>
      <c r="AE5" s="2059"/>
      <c r="AF5" s="2064"/>
    </row>
    <row r="6" spans="2:32" ht="23.25" customHeight="1" thickBot="1">
      <c r="B6" s="2060"/>
      <c r="C6" s="2139"/>
      <c r="D6" s="2139"/>
      <c r="E6" s="1421" t="s">
        <v>2930</v>
      </c>
      <c r="F6" s="1421" t="s">
        <v>2931</v>
      </c>
      <c r="G6" s="1421" t="s">
        <v>1016</v>
      </c>
      <c r="H6" s="1421" t="s">
        <v>2930</v>
      </c>
      <c r="I6" s="1421" t="s">
        <v>2931</v>
      </c>
      <c r="J6" s="1414" t="s">
        <v>1016</v>
      </c>
      <c r="L6" s="2136"/>
      <c r="N6" s="2172"/>
      <c r="P6" s="1403"/>
      <c r="R6" s="1403"/>
      <c r="X6" s="1403"/>
      <c r="Z6" s="2060"/>
      <c r="AA6" s="1421" t="s">
        <v>2930</v>
      </c>
      <c r="AB6" s="1421" t="s">
        <v>2931</v>
      </c>
      <c r="AC6" s="1421" t="s">
        <v>1016</v>
      </c>
      <c r="AD6" s="1421" t="s">
        <v>2930</v>
      </c>
      <c r="AE6" s="1421" t="s">
        <v>2931</v>
      </c>
      <c r="AF6" s="1414" t="s">
        <v>1016</v>
      </c>
    </row>
    <row r="7" spans="2:32" ht="15" customHeight="1" thickBot="1">
      <c r="B7" s="994"/>
      <c r="C7" s="994"/>
      <c r="D7" s="994"/>
      <c r="E7" s="32"/>
      <c r="F7" s="32"/>
      <c r="G7" s="32"/>
      <c r="H7" s="32"/>
      <c r="I7" s="32"/>
      <c r="J7" s="32"/>
      <c r="L7" s="995"/>
      <c r="P7" s="1403"/>
      <c r="R7" s="1403"/>
      <c r="X7" s="1403"/>
      <c r="Z7" s="994"/>
      <c r="AA7" s="32"/>
      <c r="AB7" s="32"/>
      <c r="AC7" s="32"/>
      <c r="AD7" s="32"/>
      <c r="AE7" s="32"/>
      <c r="AF7" s="32"/>
    </row>
    <row r="8" spans="2:32" ht="20.25" customHeight="1" thickBot="1">
      <c r="B8" s="223" t="s">
        <v>25773</v>
      </c>
      <c r="C8" s="416"/>
      <c r="D8" s="416"/>
      <c r="E8" s="376"/>
      <c r="F8" s="376"/>
      <c r="G8" s="376"/>
      <c r="H8" s="376"/>
      <c r="I8" s="965"/>
      <c r="J8" s="965"/>
      <c r="K8" s="966"/>
      <c r="L8" s="967"/>
      <c r="P8" s="1403"/>
      <c r="R8" s="1403"/>
      <c r="X8" s="1403"/>
      <c r="Z8" s="223" t="s">
        <v>25773</v>
      </c>
      <c r="AA8" s="376"/>
      <c r="AB8" s="376"/>
      <c r="AC8" s="376"/>
      <c r="AD8" s="376"/>
      <c r="AE8" s="965"/>
      <c r="AF8" s="965"/>
    </row>
    <row r="9" spans="2:32" ht="30" customHeight="1" thickBot="1">
      <c r="B9" s="237" t="s">
        <v>25774</v>
      </c>
      <c r="C9" s="224" t="s">
        <v>813</v>
      </c>
      <c r="D9" s="224">
        <v>3</v>
      </c>
      <c r="E9" s="659"/>
      <c r="F9" s="659"/>
      <c r="G9" s="334">
        <f>IFERROR(SUM(E9:F9), 0)</f>
        <v>0</v>
      </c>
      <c r="H9" s="659"/>
      <c r="I9" s="659"/>
      <c r="J9" s="335">
        <f>IFERROR(SUM(H9:I9), 0)</f>
        <v>0</v>
      </c>
      <c r="K9" s="966"/>
      <c r="L9" s="230" t="s">
        <v>25775</v>
      </c>
      <c r="N9" s="685" t="s">
        <v>2557</v>
      </c>
      <c r="P9" s="1403"/>
      <c r="Q9" s="355" t="str">
        <f>IF( SUM( S9:W9 ) = 0, 0, $S$5 )</f>
        <v>Please complete all cells in row</v>
      </c>
      <c r="R9" s="1403"/>
      <c r="S9" s="356">
        <f t="shared" ref="S9:T13" si="0" xml:space="preserve"> IF( ISNUMBER(E9 ), 0, 1 )</f>
        <v>1</v>
      </c>
      <c r="T9" s="356">
        <f t="shared" si="0"/>
        <v>1</v>
      </c>
      <c r="U9" s="1310"/>
      <c r="V9" s="356">
        <f t="shared" ref="V9:W13" si="1" xml:space="preserve"> IF( ISNUMBER(H9 ), 0, 1 )</f>
        <v>1</v>
      </c>
      <c r="W9" s="356">
        <f t="shared" si="1"/>
        <v>1</v>
      </c>
      <c r="X9" s="1403"/>
      <c r="Z9" s="237" t="s">
        <v>25774</v>
      </c>
      <c r="AA9" s="1212" t="s">
        <v>25776</v>
      </c>
      <c r="AB9" s="1212" t="s">
        <v>25777</v>
      </c>
      <c r="AC9" s="1212" t="s">
        <v>25778</v>
      </c>
      <c r="AD9" s="1212" t="s">
        <v>25779</v>
      </c>
      <c r="AE9" s="1212" t="s">
        <v>25780</v>
      </c>
      <c r="AF9" s="1213" t="s">
        <v>25781</v>
      </c>
    </row>
    <row r="10" spans="2:32" ht="30" customHeight="1" thickBot="1">
      <c r="B10" s="1423" t="s">
        <v>25782</v>
      </c>
      <c r="C10" s="220" t="s">
        <v>813</v>
      </c>
      <c r="D10" s="220">
        <v>3</v>
      </c>
      <c r="E10" s="661"/>
      <c r="F10" s="661"/>
      <c r="G10" s="333">
        <f>IFERROR(SUM(E10:F10), 0)</f>
        <v>0</v>
      </c>
      <c r="H10" s="661"/>
      <c r="I10" s="661"/>
      <c r="J10" s="336">
        <f>IFERROR(SUM(H10:I10), 0)</f>
        <v>0</v>
      </c>
      <c r="K10" s="966"/>
      <c r="L10" s="231" t="s">
        <v>25783</v>
      </c>
      <c r="N10" s="685" t="s">
        <v>2557</v>
      </c>
      <c r="P10" s="1403"/>
      <c r="Q10" s="996" t="str">
        <f>IF( SUM( S10:W10 ) = 0, 0, $S$5 )</f>
        <v>Please complete all cells in row</v>
      </c>
      <c r="R10" s="1403"/>
      <c r="S10" s="356">
        <f t="shared" si="0"/>
        <v>1</v>
      </c>
      <c r="T10" s="356">
        <f t="shared" si="0"/>
        <v>1</v>
      </c>
      <c r="U10" s="1310"/>
      <c r="V10" s="356">
        <f t="shared" si="1"/>
        <v>1</v>
      </c>
      <c r="W10" s="356">
        <f t="shared" si="1"/>
        <v>1</v>
      </c>
      <c r="X10" s="1403"/>
      <c r="Z10" s="1423" t="s">
        <v>25782</v>
      </c>
      <c r="AA10" s="1214" t="s">
        <v>25784</v>
      </c>
      <c r="AB10" s="1214" t="s">
        <v>25785</v>
      </c>
      <c r="AC10" s="1214" t="s">
        <v>25786</v>
      </c>
      <c r="AD10" s="1214" t="s">
        <v>25787</v>
      </c>
      <c r="AE10" s="1214" t="s">
        <v>25788</v>
      </c>
      <c r="AF10" s="1215" t="s">
        <v>25789</v>
      </c>
    </row>
    <row r="11" spans="2:32" ht="30" customHeight="1" thickBot="1">
      <c r="B11" s="1423" t="s">
        <v>25790</v>
      </c>
      <c r="C11" s="220" t="s">
        <v>813</v>
      </c>
      <c r="D11" s="220">
        <v>3</v>
      </c>
      <c r="E11" s="661"/>
      <c r="F11" s="661"/>
      <c r="G11" s="333">
        <f>IFERROR(SUM(E11:F11), 0)</f>
        <v>0</v>
      </c>
      <c r="H11" s="661"/>
      <c r="I11" s="661"/>
      <c r="J11" s="336">
        <f t="shared" ref="J11:J12" si="2">IFERROR(SUM(H11:I11), 0)</f>
        <v>0</v>
      </c>
      <c r="K11" s="966"/>
      <c r="L11" s="231" t="s">
        <v>25791</v>
      </c>
      <c r="N11" s="685" t="s">
        <v>2557</v>
      </c>
      <c r="P11" s="1403"/>
      <c r="Q11" s="355" t="str">
        <f>IF( SUM( S11:W11 ) = 0, 0, $S$5 )</f>
        <v>Please complete all cells in row</v>
      </c>
      <c r="R11" s="1403"/>
      <c r="S11" s="356">
        <f t="shared" si="0"/>
        <v>1</v>
      </c>
      <c r="T11" s="356">
        <f t="shared" si="0"/>
        <v>1</v>
      </c>
      <c r="U11" s="1310"/>
      <c r="V11" s="356">
        <f t="shared" si="1"/>
        <v>1</v>
      </c>
      <c r="W11" s="356">
        <f t="shared" si="1"/>
        <v>1</v>
      </c>
      <c r="X11" s="1403"/>
      <c r="Z11" s="1423" t="s">
        <v>25790</v>
      </c>
      <c r="AA11" s="1214" t="s">
        <v>25792</v>
      </c>
      <c r="AB11" s="1214" t="s">
        <v>25793</v>
      </c>
      <c r="AC11" s="1214" t="s">
        <v>25794</v>
      </c>
      <c r="AD11" s="1214" t="s">
        <v>25795</v>
      </c>
      <c r="AE11" s="1214" t="s">
        <v>25796</v>
      </c>
      <c r="AF11" s="1215" t="s">
        <v>25797</v>
      </c>
    </row>
    <row r="12" spans="2:32" ht="30" customHeight="1" thickBot="1">
      <c r="B12" s="1423" t="s">
        <v>25798</v>
      </c>
      <c r="C12" s="220" t="s">
        <v>813</v>
      </c>
      <c r="D12" s="220">
        <v>3</v>
      </c>
      <c r="E12" s="661"/>
      <c r="F12" s="661"/>
      <c r="G12" s="333">
        <f t="shared" ref="G12" si="3">IFERROR(SUM(E12:F12), 0)</f>
        <v>0</v>
      </c>
      <c r="H12" s="661"/>
      <c r="I12" s="661"/>
      <c r="J12" s="336">
        <f t="shared" si="2"/>
        <v>0</v>
      </c>
      <c r="K12" s="966"/>
      <c r="L12" s="231" t="s">
        <v>25799</v>
      </c>
      <c r="N12" s="685" t="s">
        <v>2557</v>
      </c>
      <c r="P12" s="1403"/>
      <c r="Q12" s="355" t="str">
        <f>IF( SUM( S12:W12 ) = 0, 0, $S$5 )</f>
        <v>Please complete all cells in row</v>
      </c>
      <c r="R12" s="1403"/>
      <c r="S12" s="356">
        <f t="shared" si="0"/>
        <v>1</v>
      </c>
      <c r="T12" s="356">
        <f t="shared" si="0"/>
        <v>1</v>
      </c>
      <c r="U12" s="1310"/>
      <c r="V12" s="356">
        <f t="shared" si="1"/>
        <v>1</v>
      </c>
      <c r="W12" s="356">
        <f t="shared" si="1"/>
        <v>1</v>
      </c>
      <c r="X12" s="1403"/>
      <c r="Z12" s="1423" t="s">
        <v>25798</v>
      </c>
      <c r="AA12" s="1214" t="s">
        <v>25800</v>
      </c>
      <c r="AB12" s="1214" t="s">
        <v>25801</v>
      </c>
      <c r="AC12" s="1214" t="s">
        <v>25802</v>
      </c>
      <c r="AD12" s="1214" t="s">
        <v>25803</v>
      </c>
      <c r="AE12" s="1214" t="s">
        <v>25804</v>
      </c>
      <c r="AF12" s="1215" t="s">
        <v>25805</v>
      </c>
    </row>
    <row r="13" spans="2:32" ht="30" customHeight="1">
      <c r="B13" s="1423" t="s">
        <v>1307</v>
      </c>
      <c r="C13" s="220" t="s">
        <v>813</v>
      </c>
      <c r="D13" s="220">
        <v>3</v>
      </c>
      <c r="E13" s="661"/>
      <c r="F13" s="661"/>
      <c r="G13" s="333">
        <f>IFERROR(SUM(E13:F13), 0)</f>
        <v>0</v>
      </c>
      <c r="H13" s="661"/>
      <c r="I13" s="661"/>
      <c r="J13" s="336">
        <f>IFERROR(SUM(H13:I13), 0)</f>
        <v>0</v>
      </c>
      <c r="K13" s="966"/>
      <c r="L13" s="231" t="s">
        <v>25806</v>
      </c>
      <c r="N13" s="685" t="s">
        <v>2557</v>
      </c>
      <c r="P13" s="1403"/>
      <c r="Q13" s="355" t="str">
        <f>IF( SUM( S13:W13 ) = 0, 0, $S$5 )</f>
        <v>Please complete all cells in row</v>
      </c>
      <c r="R13" s="1403"/>
      <c r="S13" s="356">
        <f t="shared" si="0"/>
        <v>1</v>
      </c>
      <c r="T13" s="356">
        <f t="shared" si="0"/>
        <v>1</v>
      </c>
      <c r="U13" s="1310"/>
      <c r="V13" s="356">
        <f t="shared" si="1"/>
        <v>1</v>
      </c>
      <c r="W13" s="356">
        <f t="shared" si="1"/>
        <v>1</v>
      </c>
      <c r="X13" s="1403"/>
      <c r="Z13" s="1423" t="s">
        <v>1307</v>
      </c>
      <c r="AA13" s="1214" t="s">
        <v>25807</v>
      </c>
      <c r="AB13" s="1214" t="s">
        <v>25808</v>
      </c>
      <c r="AC13" s="1214" t="s">
        <v>25809</v>
      </c>
      <c r="AD13" s="1214" t="s">
        <v>25810</v>
      </c>
      <c r="AE13" s="1214" t="s">
        <v>25811</v>
      </c>
      <c r="AF13" s="1215" t="s">
        <v>25812</v>
      </c>
    </row>
    <row r="14" spans="2:32" ht="30" customHeight="1" thickBot="1">
      <c r="B14" s="1431" t="s">
        <v>25813</v>
      </c>
      <c r="C14" s="227" t="s">
        <v>813</v>
      </c>
      <c r="D14" s="227">
        <v>3</v>
      </c>
      <c r="E14" s="234">
        <f>IFERROR(SUM(E9:E13), 0)</f>
        <v>0</v>
      </c>
      <c r="F14" s="234">
        <f t="shared" ref="F14:J14" si="4">IFERROR(SUM(F9:F13), 0)</f>
        <v>0</v>
      </c>
      <c r="G14" s="234">
        <f>IFERROR(SUM(G9:G13), 0)</f>
        <v>0</v>
      </c>
      <c r="H14" s="234">
        <f t="shared" si="4"/>
        <v>0</v>
      </c>
      <c r="I14" s="234">
        <f t="shared" si="4"/>
        <v>0</v>
      </c>
      <c r="J14" s="235">
        <f t="shared" si="4"/>
        <v>0</v>
      </c>
      <c r="K14" s="966"/>
      <c r="L14" s="232" t="s">
        <v>25814</v>
      </c>
      <c r="N14" s="1353"/>
      <c r="P14" s="1403"/>
      <c r="R14" s="1403"/>
      <c r="X14" s="1403"/>
      <c r="Z14" s="1431" t="s">
        <v>25813</v>
      </c>
      <c r="AA14" s="1216" t="s">
        <v>25815</v>
      </c>
      <c r="AB14" s="1216" t="s">
        <v>25816</v>
      </c>
      <c r="AC14" s="1216" t="s">
        <v>25817</v>
      </c>
      <c r="AD14" s="1216" t="s">
        <v>25818</v>
      </c>
      <c r="AE14" s="1216" t="s">
        <v>25819</v>
      </c>
      <c r="AF14" s="1217" t="s">
        <v>25820</v>
      </c>
    </row>
    <row r="15" spans="2:32" ht="15" customHeight="1" thickBot="1">
      <c r="B15" s="997"/>
      <c r="C15" s="997"/>
      <c r="D15" s="997"/>
      <c r="E15" s="32"/>
      <c r="F15" s="32"/>
      <c r="G15" s="32"/>
      <c r="H15" s="32"/>
      <c r="I15" s="32"/>
      <c r="J15" s="32"/>
      <c r="L15" s="995"/>
      <c r="P15" s="1403"/>
      <c r="R15" s="1403"/>
      <c r="X15" s="1403"/>
      <c r="Z15" s="997"/>
      <c r="AA15" s="71"/>
      <c r="AB15" s="71"/>
      <c r="AC15" s="71"/>
      <c r="AD15" s="71"/>
      <c r="AE15" s="71"/>
      <c r="AF15" s="71"/>
    </row>
    <row r="16" spans="2:32" ht="20.25" customHeight="1" thickBot="1">
      <c r="B16" s="223" t="s">
        <v>25821</v>
      </c>
      <c r="C16" s="416"/>
      <c r="D16" s="416"/>
      <c r="E16" s="376"/>
      <c r="F16" s="376"/>
      <c r="G16" s="376"/>
      <c r="H16" s="376"/>
      <c r="I16" s="965"/>
      <c r="J16" s="965"/>
      <c r="K16" s="966"/>
      <c r="L16" s="967"/>
      <c r="P16" s="1403"/>
      <c r="R16" s="1403"/>
      <c r="X16" s="1403"/>
      <c r="Z16" s="223" t="s">
        <v>25821</v>
      </c>
      <c r="AA16" s="71"/>
      <c r="AB16" s="71"/>
      <c r="AC16" s="71"/>
      <c r="AD16" s="71"/>
      <c r="AE16" s="71"/>
      <c r="AF16" s="71"/>
    </row>
    <row r="17" spans="2:32" ht="30" customHeight="1" thickBot="1">
      <c r="B17" s="237" t="s">
        <v>2052</v>
      </c>
      <c r="C17" s="224" t="s">
        <v>813</v>
      </c>
      <c r="D17" s="224">
        <v>3</v>
      </c>
      <c r="E17" s="659"/>
      <c r="F17" s="659"/>
      <c r="G17" s="334">
        <f>IFERROR(SUM(E17:F17), 0)</f>
        <v>0</v>
      </c>
      <c r="H17" s="659"/>
      <c r="I17" s="659"/>
      <c r="J17" s="335">
        <f>IFERROR(SUM(H17:I17), 0)</f>
        <v>0</v>
      </c>
      <c r="K17" s="966"/>
      <c r="L17" s="230" t="s">
        <v>25822</v>
      </c>
      <c r="N17" s="685" t="s">
        <v>2557</v>
      </c>
      <c r="P17" s="1403"/>
      <c r="Q17" s="355" t="str">
        <f>IF( SUM( S17:W17 ) = 0, 0, $S$5 )</f>
        <v>Please complete all cells in row</v>
      </c>
      <c r="R17" s="1403"/>
      <c r="S17" s="356">
        <f t="shared" ref="S17:T19" si="5" xml:space="preserve"> IF( ISNUMBER(E17 ), 0, 1 )</f>
        <v>1</v>
      </c>
      <c r="T17" s="356">
        <f t="shared" si="5"/>
        <v>1</v>
      </c>
      <c r="V17" s="356">
        <f t="shared" ref="V17:W19" si="6" xml:space="preserve"> IF( ISNUMBER(H17 ), 0, 1 )</f>
        <v>1</v>
      </c>
      <c r="W17" s="356">
        <f t="shared" si="6"/>
        <v>1</v>
      </c>
      <c r="X17" s="1403"/>
      <c r="Z17" s="237" t="s">
        <v>2052</v>
      </c>
      <c r="AA17" s="1212" t="s">
        <v>25823</v>
      </c>
      <c r="AB17" s="1212" t="s">
        <v>25824</v>
      </c>
      <c r="AC17" s="1212" t="s">
        <v>25825</v>
      </c>
      <c r="AD17" s="1212" t="s">
        <v>25826</v>
      </c>
      <c r="AE17" s="1212" t="s">
        <v>25827</v>
      </c>
      <c r="AF17" s="1213" t="s">
        <v>25828</v>
      </c>
    </row>
    <row r="18" spans="2:32" ht="30" customHeight="1" thickBot="1">
      <c r="B18" s="1423" t="s">
        <v>2062</v>
      </c>
      <c r="C18" s="220" t="s">
        <v>813</v>
      </c>
      <c r="D18" s="220">
        <v>3</v>
      </c>
      <c r="E18" s="661"/>
      <c r="F18" s="661"/>
      <c r="G18" s="333">
        <f>IFERROR(SUM(E18:F18), 0)</f>
        <v>0</v>
      </c>
      <c r="H18" s="661"/>
      <c r="I18" s="661"/>
      <c r="J18" s="336">
        <f>IFERROR(SUM(H18:I18), 0)</f>
        <v>0</v>
      </c>
      <c r="K18" s="966"/>
      <c r="L18" s="231" t="s">
        <v>25829</v>
      </c>
      <c r="N18" s="685" t="s">
        <v>2557</v>
      </c>
      <c r="P18" s="1403"/>
      <c r="Q18" s="355" t="str">
        <f>IF( SUM( S18:W18 ) = 0, 0, $S$5 )</f>
        <v>Please complete all cells in row</v>
      </c>
      <c r="R18" s="1403"/>
      <c r="S18" s="356">
        <f t="shared" si="5"/>
        <v>1</v>
      </c>
      <c r="T18" s="356">
        <f t="shared" si="5"/>
        <v>1</v>
      </c>
      <c r="V18" s="356">
        <f t="shared" si="6"/>
        <v>1</v>
      </c>
      <c r="W18" s="356">
        <f t="shared" si="6"/>
        <v>1</v>
      </c>
      <c r="X18" s="1403"/>
      <c r="Z18" s="1423" t="s">
        <v>2062</v>
      </c>
      <c r="AA18" s="1214" t="s">
        <v>25830</v>
      </c>
      <c r="AB18" s="1214" t="s">
        <v>25831</v>
      </c>
      <c r="AC18" s="1214" t="s">
        <v>25832</v>
      </c>
      <c r="AD18" s="1214" t="s">
        <v>25833</v>
      </c>
      <c r="AE18" s="1214" t="s">
        <v>25834</v>
      </c>
      <c r="AF18" s="1215" t="s">
        <v>25835</v>
      </c>
    </row>
    <row r="19" spans="2:32" ht="30" customHeight="1" thickBot="1">
      <c r="B19" s="1431" t="s">
        <v>25836</v>
      </c>
      <c r="C19" s="227" t="s">
        <v>813</v>
      </c>
      <c r="D19" s="227">
        <v>3</v>
      </c>
      <c r="E19" s="678"/>
      <c r="F19" s="678"/>
      <c r="G19" s="234">
        <f>IFERROR(SUM(E19:F19), 0)</f>
        <v>0</v>
      </c>
      <c r="H19" s="678"/>
      <c r="I19" s="678"/>
      <c r="J19" s="235">
        <f>IFERROR(SUM(H19:I19), 0)</f>
        <v>0</v>
      </c>
      <c r="K19" s="966"/>
      <c r="L19" s="232" t="s">
        <v>25837</v>
      </c>
      <c r="N19" s="685" t="s">
        <v>2557</v>
      </c>
      <c r="P19" s="1403"/>
      <c r="Q19" s="355" t="str">
        <f>IF( SUM( S19:W19 ) = 0, 0, $S$5 )</f>
        <v>Please complete all cells in row</v>
      </c>
      <c r="R19" s="1403"/>
      <c r="S19" s="356">
        <f t="shared" si="5"/>
        <v>1</v>
      </c>
      <c r="T19" s="356">
        <f t="shared" si="5"/>
        <v>1</v>
      </c>
      <c r="V19" s="356">
        <f t="shared" si="6"/>
        <v>1</v>
      </c>
      <c r="W19" s="356">
        <f t="shared" si="6"/>
        <v>1</v>
      </c>
      <c r="X19" s="1403"/>
      <c r="Z19" s="1431" t="s">
        <v>25836</v>
      </c>
      <c r="AA19" s="1216" t="s">
        <v>25838</v>
      </c>
      <c r="AB19" s="1216" t="s">
        <v>25839</v>
      </c>
      <c r="AC19" s="1216" t="s">
        <v>25840</v>
      </c>
      <c r="AD19" s="1216" t="s">
        <v>25841</v>
      </c>
      <c r="AE19" s="1216" t="s">
        <v>25842</v>
      </c>
      <c r="AF19" s="1217" t="s">
        <v>25843</v>
      </c>
    </row>
    <row r="20" spans="2:32" ht="15" customHeight="1" thickBot="1">
      <c r="B20" s="998"/>
      <c r="C20" s="999"/>
      <c r="D20" s="999"/>
      <c r="E20" s="1000"/>
      <c r="F20" s="1000"/>
      <c r="G20" s="1000"/>
      <c r="H20" s="1000"/>
      <c r="I20" s="1000"/>
      <c r="J20" s="1000"/>
      <c r="L20" s="995"/>
      <c r="P20" s="1403"/>
      <c r="R20" s="1403"/>
      <c r="X20" s="1403"/>
      <c r="Z20" s="998"/>
      <c r="AA20" s="71"/>
      <c r="AB20" s="71"/>
      <c r="AC20" s="71"/>
      <c r="AD20" s="71"/>
      <c r="AE20" s="71"/>
      <c r="AF20" s="71"/>
    </row>
    <row r="21" spans="2:32" ht="20.25" customHeight="1" thickBot="1">
      <c r="B21" s="233" t="s">
        <v>25844</v>
      </c>
      <c r="C21" s="376"/>
      <c r="D21" s="376"/>
      <c r="E21" s="376"/>
      <c r="F21" s="376"/>
      <c r="G21" s="376"/>
      <c r="H21" s="376"/>
      <c r="I21" s="965"/>
      <c r="J21" s="965"/>
      <c r="K21" s="966"/>
      <c r="L21" s="967"/>
      <c r="P21" s="1403"/>
      <c r="R21" s="1403"/>
      <c r="X21" s="1403"/>
      <c r="Z21" s="223" t="s">
        <v>25844</v>
      </c>
      <c r="AA21" s="71"/>
      <c r="AB21" s="71"/>
      <c r="AC21" s="71"/>
      <c r="AD21" s="71"/>
      <c r="AE21" s="71"/>
      <c r="AF21" s="71"/>
    </row>
    <row r="22" spans="2:32" ht="30" customHeight="1" thickBot="1">
      <c r="B22" s="237" t="s">
        <v>1838</v>
      </c>
      <c r="C22" s="224" t="s">
        <v>813</v>
      </c>
      <c r="D22" s="224">
        <v>3</v>
      </c>
      <c r="E22" s="659"/>
      <c r="F22" s="659"/>
      <c r="G22" s="334">
        <f>IFERROR(SUM(E22:F22), 0)</f>
        <v>0</v>
      </c>
      <c r="H22" s="659"/>
      <c r="I22" s="659"/>
      <c r="J22" s="335">
        <f>IFERROR(SUM(H22:I22), 0)</f>
        <v>0</v>
      </c>
      <c r="K22" s="966"/>
      <c r="L22" s="230" t="s">
        <v>25845</v>
      </c>
      <c r="N22" s="685" t="s">
        <v>2557</v>
      </c>
      <c r="P22" s="1403"/>
      <c r="Q22" s="355" t="str">
        <f>IF( SUM( S22:W22 ) = 0, 0, $S$5 )</f>
        <v>Please complete all cells in row</v>
      </c>
      <c r="R22" s="1403"/>
      <c r="S22" s="356">
        <f t="shared" ref="S22:T26" si="7" xml:space="preserve"> IF( ISNUMBER(E22 ), 0, 1 )</f>
        <v>1</v>
      </c>
      <c r="T22" s="356">
        <f t="shared" si="7"/>
        <v>1</v>
      </c>
      <c r="V22" s="356">
        <f t="shared" ref="V22:W26" si="8" xml:space="preserve"> IF( ISNUMBER(H22 ), 0, 1 )</f>
        <v>1</v>
      </c>
      <c r="W22" s="356">
        <f t="shared" si="8"/>
        <v>1</v>
      </c>
      <c r="X22" s="1403"/>
      <c r="Z22" s="237" t="s">
        <v>1838</v>
      </c>
      <c r="AA22" s="1212" t="s">
        <v>25846</v>
      </c>
      <c r="AB22" s="1212" t="s">
        <v>25847</v>
      </c>
      <c r="AC22" s="1212" t="s">
        <v>25848</v>
      </c>
      <c r="AD22" s="1212" t="s">
        <v>25849</v>
      </c>
      <c r="AE22" s="1212" t="s">
        <v>25850</v>
      </c>
      <c r="AF22" s="1213" t="s">
        <v>25851</v>
      </c>
    </row>
    <row r="23" spans="2:32" ht="30" customHeight="1" thickBot="1">
      <c r="B23" s="1423" t="s">
        <v>25852</v>
      </c>
      <c r="C23" s="220" t="s">
        <v>813</v>
      </c>
      <c r="D23" s="220">
        <v>3</v>
      </c>
      <c r="E23" s="661"/>
      <c r="F23" s="661"/>
      <c r="G23" s="333">
        <f>IFERROR(SUM(E23:F23), 0)</f>
        <v>0</v>
      </c>
      <c r="H23" s="661"/>
      <c r="I23" s="661"/>
      <c r="J23" s="336">
        <f>IFERROR(SUM(H23:I23), 0)</f>
        <v>0</v>
      </c>
      <c r="K23" s="966"/>
      <c r="L23" s="231" t="s">
        <v>25853</v>
      </c>
      <c r="N23" s="685" t="s">
        <v>2557</v>
      </c>
      <c r="P23" s="1403"/>
      <c r="Q23" s="355" t="str">
        <f>IF( SUM( S23:W23 ) = 0, 0, $S$5 )</f>
        <v>Please complete all cells in row</v>
      </c>
      <c r="R23" s="1403"/>
      <c r="S23" s="356">
        <f t="shared" si="7"/>
        <v>1</v>
      </c>
      <c r="T23" s="356">
        <f t="shared" si="7"/>
        <v>1</v>
      </c>
      <c r="V23" s="356">
        <f t="shared" si="8"/>
        <v>1</v>
      </c>
      <c r="W23" s="356">
        <f t="shared" si="8"/>
        <v>1</v>
      </c>
      <c r="X23" s="1403"/>
      <c r="Z23" s="1423" t="s">
        <v>25852</v>
      </c>
      <c r="AA23" s="1214" t="s">
        <v>25854</v>
      </c>
      <c r="AB23" s="1214" t="s">
        <v>25855</v>
      </c>
      <c r="AC23" s="1214" t="s">
        <v>25856</v>
      </c>
      <c r="AD23" s="1214" t="s">
        <v>25857</v>
      </c>
      <c r="AE23" s="1214" t="s">
        <v>25858</v>
      </c>
      <c r="AF23" s="1215" t="s">
        <v>25859</v>
      </c>
    </row>
    <row r="24" spans="2:32" ht="30" customHeight="1" thickBot="1">
      <c r="B24" s="1423" t="s">
        <v>1862</v>
      </c>
      <c r="C24" s="220" t="s">
        <v>813</v>
      </c>
      <c r="D24" s="220">
        <v>3</v>
      </c>
      <c r="E24" s="661"/>
      <c r="F24" s="661"/>
      <c r="G24" s="333">
        <f t="shared" ref="G24:G25" si="9">IFERROR(SUM(E24:F24), 0)</f>
        <v>0</v>
      </c>
      <c r="H24" s="661"/>
      <c r="I24" s="661"/>
      <c r="J24" s="336">
        <f t="shared" ref="J24:J25" si="10">IFERROR(SUM(H24:I24), 0)</f>
        <v>0</v>
      </c>
      <c r="K24" s="966"/>
      <c r="L24" s="231" t="s">
        <v>25860</v>
      </c>
      <c r="N24" s="685" t="s">
        <v>2557</v>
      </c>
      <c r="P24" s="1403"/>
      <c r="Q24" s="355" t="str">
        <f>IF( SUM( S24:W24 ) = 0, 0, $S$5 )</f>
        <v>Please complete all cells in row</v>
      </c>
      <c r="R24" s="1403"/>
      <c r="S24" s="356">
        <f t="shared" si="7"/>
        <v>1</v>
      </c>
      <c r="T24" s="356">
        <f t="shared" si="7"/>
        <v>1</v>
      </c>
      <c r="V24" s="356">
        <f t="shared" si="8"/>
        <v>1</v>
      </c>
      <c r="W24" s="356">
        <f t="shared" si="8"/>
        <v>1</v>
      </c>
      <c r="X24" s="1403"/>
      <c r="Z24" s="1423" t="s">
        <v>1862</v>
      </c>
      <c r="AA24" s="1214" t="s">
        <v>25861</v>
      </c>
      <c r="AB24" s="1214" t="s">
        <v>25862</v>
      </c>
      <c r="AC24" s="1214" t="s">
        <v>25863</v>
      </c>
      <c r="AD24" s="1214" t="s">
        <v>25864</v>
      </c>
      <c r="AE24" s="1214" t="s">
        <v>25865</v>
      </c>
      <c r="AF24" s="1215" t="s">
        <v>25866</v>
      </c>
    </row>
    <row r="25" spans="2:32" ht="30" customHeight="1" thickBot="1">
      <c r="B25" s="1423" t="s">
        <v>25836</v>
      </c>
      <c r="C25" s="220" t="s">
        <v>813</v>
      </c>
      <c r="D25" s="220">
        <v>3</v>
      </c>
      <c r="E25" s="661"/>
      <c r="F25" s="661"/>
      <c r="G25" s="333">
        <f t="shared" si="9"/>
        <v>0</v>
      </c>
      <c r="H25" s="661"/>
      <c r="I25" s="661"/>
      <c r="J25" s="336">
        <f t="shared" si="10"/>
        <v>0</v>
      </c>
      <c r="K25" s="966"/>
      <c r="L25" s="231" t="s">
        <v>25867</v>
      </c>
      <c r="N25" s="685" t="s">
        <v>2557</v>
      </c>
      <c r="P25" s="1403"/>
      <c r="Q25" s="355" t="str">
        <f>IF( SUM( S25:W25 ) = 0, 0, $S$5 )</f>
        <v>Please complete all cells in row</v>
      </c>
      <c r="R25" s="1403"/>
      <c r="S25" s="356">
        <f t="shared" si="7"/>
        <v>1</v>
      </c>
      <c r="T25" s="356">
        <f t="shared" si="7"/>
        <v>1</v>
      </c>
      <c r="V25" s="356">
        <f t="shared" si="8"/>
        <v>1</v>
      </c>
      <c r="W25" s="356">
        <f t="shared" si="8"/>
        <v>1</v>
      </c>
      <c r="X25" s="1403"/>
      <c r="Z25" s="1423" t="s">
        <v>25836</v>
      </c>
      <c r="AA25" s="1214" t="s">
        <v>25868</v>
      </c>
      <c r="AB25" s="1214" t="s">
        <v>25869</v>
      </c>
      <c r="AC25" s="1214" t="s">
        <v>25870</v>
      </c>
      <c r="AD25" s="1214" t="s">
        <v>25871</v>
      </c>
      <c r="AE25" s="1214" t="s">
        <v>25872</v>
      </c>
      <c r="AF25" s="1215" t="s">
        <v>25873</v>
      </c>
    </row>
    <row r="26" spans="2:32" ht="30" customHeight="1">
      <c r="B26" s="1423" t="s">
        <v>25874</v>
      </c>
      <c r="C26" s="220" t="s">
        <v>813</v>
      </c>
      <c r="D26" s="220">
        <v>3</v>
      </c>
      <c r="E26" s="661"/>
      <c r="F26" s="661"/>
      <c r="G26" s="333">
        <f>IFERROR(SUM(E26:F26), 0)</f>
        <v>0</v>
      </c>
      <c r="H26" s="661"/>
      <c r="I26" s="661"/>
      <c r="J26" s="336">
        <f>IFERROR(SUM(H26:I26), 0)</f>
        <v>0</v>
      </c>
      <c r="K26" s="966"/>
      <c r="L26" s="231" t="s">
        <v>25875</v>
      </c>
      <c r="N26" s="685" t="s">
        <v>2557</v>
      </c>
      <c r="P26" s="1403"/>
      <c r="Q26" s="355" t="str">
        <f>IF( SUM( S26:W26 ) = 0, 0, $S$5 )</f>
        <v>Please complete all cells in row</v>
      </c>
      <c r="R26" s="1403"/>
      <c r="S26" s="356">
        <f t="shared" si="7"/>
        <v>1</v>
      </c>
      <c r="T26" s="356">
        <f t="shared" si="7"/>
        <v>1</v>
      </c>
      <c r="V26" s="356">
        <f t="shared" si="8"/>
        <v>1</v>
      </c>
      <c r="W26" s="356">
        <f t="shared" si="8"/>
        <v>1</v>
      </c>
      <c r="X26" s="1403"/>
      <c r="Z26" s="1423" t="s">
        <v>25874</v>
      </c>
      <c r="AA26" s="1214" t="s">
        <v>25876</v>
      </c>
      <c r="AB26" s="1214" t="s">
        <v>25877</v>
      </c>
      <c r="AC26" s="1214" t="s">
        <v>25878</v>
      </c>
      <c r="AD26" s="1214" t="s">
        <v>25879</v>
      </c>
      <c r="AE26" s="1214" t="s">
        <v>25880</v>
      </c>
      <c r="AF26" s="1215" t="s">
        <v>25881</v>
      </c>
    </row>
    <row r="27" spans="2:32" ht="30" customHeight="1" thickBot="1">
      <c r="B27" s="1431" t="s">
        <v>25882</v>
      </c>
      <c r="C27" s="227" t="s">
        <v>813</v>
      </c>
      <c r="D27" s="227">
        <v>3</v>
      </c>
      <c r="E27" s="234">
        <f>IFERROR(SUM(E17:E19,E22:E26), 0)</f>
        <v>0</v>
      </c>
      <c r="F27" s="234">
        <f>IFERROR(SUM(F17:F19,F22:F26), 0)</f>
        <v>0</v>
      </c>
      <c r="G27" s="234">
        <f>IFERROR(SUM(G17:G19,G22:G26), 0)</f>
        <v>0</v>
      </c>
      <c r="H27" s="234">
        <f t="shared" ref="H27:I27" si="11">IFERROR(SUM(H17:H19,H22:H26), 0)</f>
        <v>0</v>
      </c>
      <c r="I27" s="234">
        <f t="shared" si="11"/>
        <v>0</v>
      </c>
      <c r="J27" s="235">
        <f>IFERROR(SUM(J17:J19,J22:J26), 0)</f>
        <v>0</v>
      </c>
      <c r="K27" s="966"/>
      <c r="L27" s="232" t="s">
        <v>25883</v>
      </c>
      <c r="N27" s="1353"/>
      <c r="P27" s="1403"/>
      <c r="R27" s="1403"/>
      <c r="X27" s="1403"/>
      <c r="Z27" s="1431" t="s">
        <v>25882</v>
      </c>
      <c r="AA27" s="1216" t="s">
        <v>25884</v>
      </c>
      <c r="AB27" s="1216" t="s">
        <v>25885</v>
      </c>
      <c r="AC27" s="1216" t="s">
        <v>25886</v>
      </c>
      <c r="AD27" s="1216" t="s">
        <v>25887</v>
      </c>
      <c r="AE27" s="1216" t="s">
        <v>25888</v>
      </c>
      <c r="AF27" s="1217" t="s">
        <v>25889</v>
      </c>
    </row>
    <row r="28" spans="2:32" ht="14.25" customHeight="1" thickBot="1">
      <c r="B28" s="998"/>
      <c r="C28" s="999"/>
      <c r="D28" s="999"/>
      <c r="E28" s="32"/>
      <c r="F28" s="32"/>
      <c r="G28" s="32"/>
      <c r="H28" s="32"/>
      <c r="I28" s="32"/>
      <c r="J28" s="32"/>
      <c r="L28" s="995"/>
      <c r="P28" s="1403"/>
      <c r="R28" s="1403"/>
      <c r="X28" s="1403"/>
      <c r="Z28" s="998"/>
      <c r="AA28" s="32"/>
      <c r="AB28" s="32"/>
      <c r="AC28" s="32"/>
      <c r="AD28" s="32"/>
      <c r="AE28" s="32"/>
      <c r="AF28" s="32"/>
    </row>
    <row r="29" spans="2:32" ht="20.25" customHeight="1" thickBot="1">
      <c r="B29" s="223" t="s">
        <v>1215</v>
      </c>
      <c r="C29" s="376"/>
      <c r="D29" s="376"/>
      <c r="E29" s="376"/>
      <c r="F29" s="376"/>
      <c r="G29" s="376"/>
      <c r="H29" s="376"/>
      <c r="I29" s="965"/>
      <c r="J29" s="965"/>
      <c r="K29" s="966"/>
      <c r="L29" s="967"/>
      <c r="P29" s="1403"/>
      <c r="R29" s="1403"/>
      <c r="X29" s="1403"/>
      <c r="Z29" s="223" t="s">
        <v>1215</v>
      </c>
      <c r="AA29" s="376"/>
      <c r="AB29" s="376"/>
      <c r="AC29" s="376"/>
      <c r="AD29" s="376"/>
      <c r="AE29" s="965"/>
      <c r="AF29" s="965"/>
    </row>
    <row r="30" spans="2:32" ht="30" customHeight="1" thickBot="1">
      <c r="B30" s="237" t="s">
        <v>25890</v>
      </c>
      <c r="C30" s="224" t="s">
        <v>813</v>
      </c>
      <c r="D30" s="224">
        <v>3</v>
      </c>
      <c r="E30" s="659"/>
      <c r="F30" s="659"/>
      <c r="G30" s="334">
        <f>IFERROR(SUM(E30:F30), 0)</f>
        <v>0</v>
      </c>
      <c r="H30" s="659"/>
      <c r="I30" s="659"/>
      <c r="J30" s="335">
        <f>IFERROR(SUM(H30:I30), 0)</f>
        <v>0</v>
      </c>
      <c r="K30" s="966"/>
      <c r="L30" s="230" t="s">
        <v>25891</v>
      </c>
      <c r="N30" s="685" t="s">
        <v>2557</v>
      </c>
      <c r="P30" s="1403"/>
      <c r="Q30" s="355" t="str">
        <f>IF( SUM( S30:W30 ) = 0, 0, $S$5 )</f>
        <v>Please complete all cells in row</v>
      </c>
      <c r="R30" s="1403"/>
      <c r="S30" s="356">
        <f xml:space="preserve"> IF( ISNUMBER(E30 ), 0, 1 )</f>
        <v>1</v>
      </c>
      <c r="T30" s="356">
        <f xml:space="preserve"> IF( ISNUMBER(F30 ), 0, 1 )</f>
        <v>1</v>
      </c>
      <c r="V30" s="356">
        <f xml:space="preserve"> IF( ISNUMBER(H30 ), 0, 1 )</f>
        <v>1</v>
      </c>
      <c r="W30" s="356">
        <f xml:space="preserve"> IF( ISNUMBER(I30 ), 0, 1 )</f>
        <v>1</v>
      </c>
      <c r="X30" s="1403"/>
      <c r="Z30" s="237" t="s">
        <v>25890</v>
      </c>
      <c r="AA30" s="1212" t="s">
        <v>25892</v>
      </c>
      <c r="AB30" s="1212" t="s">
        <v>25893</v>
      </c>
      <c r="AC30" s="1212" t="s">
        <v>25894</v>
      </c>
      <c r="AD30" s="1212" t="s">
        <v>25895</v>
      </c>
      <c r="AE30" s="1212" t="s">
        <v>25896</v>
      </c>
      <c r="AF30" s="1213" t="s">
        <v>25897</v>
      </c>
    </row>
    <row r="31" spans="2:32" ht="30" customHeight="1">
      <c r="B31" s="1423" t="s">
        <v>25898</v>
      </c>
      <c r="C31" s="220" t="s">
        <v>813</v>
      </c>
      <c r="D31" s="220">
        <v>3</v>
      </c>
      <c r="E31" s="661"/>
      <c r="F31" s="661"/>
      <c r="G31" s="333">
        <f>IFERROR(SUM(E31:F31), 0)</f>
        <v>0</v>
      </c>
      <c r="H31" s="661"/>
      <c r="I31" s="661"/>
      <c r="J31" s="336">
        <f>IFERROR(SUM(H31:I31), 0)</f>
        <v>0</v>
      </c>
      <c r="K31" s="966"/>
      <c r="L31" s="231" t="s">
        <v>25899</v>
      </c>
      <c r="N31" s="685" t="s">
        <v>2557</v>
      </c>
      <c r="P31" s="1403"/>
      <c r="Q31" s="355" t="str">
        <f>IF( SUM( S31:W31 ) = 0, 0, $S$5 )</f>
        <v>Please complete all cells in row</v>
      </c>
      <c r="R31" s="1403"/>
      <c r="S31" s="356">
        <f xml:space="preserve"> IF( ISNUMBER(E31 ), 0, 1 )</f>
        <v>1</v>
      </c>
      <c r="T31" s="356">
        <f xml:space="preserve"> IF( ISNUMBER(F31 ), 0, 1 )</f>
        <v>1</v>
      </c>
      <c r="V31" s="356">
        <f xml:space="preserve"> IF( ISNUMBER(H31 ), 0, 1 )</f>
        <v>1</v>
      </c>
      <c r="W31" s="356">
        <f xml:space="preserve"> IF( ISNUMBER(I31 ), 0, 1 )</f>
        <v>1</v>
      </c>
      <c r="X31" s="1403"/>
      <c r="Z31" s="1423" t="s">
        <v>25898</v>
      </c>
      <c r="AA31" s="1214" t="s">
        <v>25900</v>
      </c>
      <c r="AB31" s="1214" t="s">
        <v>25901</v>
      </c>
      <c r="AC31" s="1214" t="s">
        <v>25902</v>
      </c>
      <c r="AD31" s="1214" t="s">
        <v>25903</v>
      </c>
      <c r="AE31" s="1214" t="s">
        <v>25904</v>
      </c>
      <c r="AF31" s="1215" t="s">
        <v>25905</v>
      </c>
    </row>
    <row r="32" spans="2:32" ht="30" customHeight="1" thickBot="1">
      <c r="B32" s="1431" t="s">
        <v>25906</v>
      </c>
      <c r="C32" s="227" t="s">
        <v>813</v>
      </c>
      <c r="D32" s="227">
        <v>3</v>
      </c>
      <c r="E32" s="234">
        <f>IFERROR(E30 + E31, 0)</f>
        <v>0</v>
      </c>
      <c r="F32" s="234">
        <f>IFERROR(F30 + F31, 0)</f>
        <v>0</v>
      </c>
      <c r="G32" s="234">
        <f>IFERROR(G30 + G31, 0)</f>
        <v>0</v>
      </c>
      <c r="H32" s="234">
        <f t="shared" ref="H32:J32" si="12">IFERROR(H30 + H31, 0)</f>
        <v>0</v>
      </c>
      <c r="I32" s="234">
        <f t="shared" si="12"/>
        <v>0</v>
      </c>
      <c r="J32" s="235">
        <f t="shared" si="12"/>
        <v>0</v>
      </c>
      <c r="K32" s="966"/>
      <c r="L32" s="232" t="s">
        <v>25907</v>
      </c>
      <c r="N32" s="1353"/>
      <c r="P32" s="1403"/>
      <c r="R32" s="1403"/>
      <c r="X32" s="1403"/>
      <c r="Z32" s="1431" t="s">
        <v>25906</v>
      </c>
      <c r="AA32" s="1216" t="s">
        <v>25908</v>
      </c>
      <c r="AB32" s="1216" t="s">
        <v>25909</v>
      </c>
      <c r="AC32" s="1216" t="s">
        <v>25910</v>
      </c>
      <c r="AD32" s="1216" t="s">
        <v>25911</v>
      </c>
      <c r="AE32" s="1216" t="s">
        <v>25912</v>
      </c>
      <c r="AF32" s="1217" t="s">
        <v>25913</v>
      </c>
    </row>
    <row r="33" spans="2:32" ht="15" customHeight="1" thickBot="1">
      <c r="B33" s="998"/>
      <c r="C33" s="999"/>
      <c r="D33" s="999"/>
      <c r="E33" s="32"/>
      <c r="F33" s="32"/>
      <c r="G33" s="32"/>
      <c r="H33" s="32"/>
      <c r="I33" s="32"/>
      <c r="J33" s="32"/>
      <c r="L33" s="4"/>
      <c r="P33" s="1403"/>
      <c r="R33" s="1403"/>
      <c r="X33" s="1403"/>
      <c r="Z33" s="998"/>
      <c r="AA33" s="32"/>
      <c r="AB33" s="32"/>
      <c r="AC33" s="32"/>
      <c r="AD33" s="32"/>
      <c r="AE33" s="32"/>
      <c r="AF33" s="32"/>
    </row>
    <row r="34" spans="2:32" ht="20.25" customHeight="1" thickBot="1">
      <c r="B34" s="233" t="s">
        <v>834</v>
      </c>
      <c r="C34" s="376"/>
      <c r="D34" s="376"/>
      <c r="E34" s="376"/>
      <c r="F34" s="376"/>
      <c r="G34" s="376"/>
      <c r="H34" s="376"/>
      <c r="I34" s="965"/>
      <c r="J34" s="965"/>
      <c r="K34" s="966"/>
      <c r="L34" s="967"/>
      <c r="P34" s="1403"/>
      <c r="R34" s="1403"/>
      <c r="X34" s="1403"/>
      <c r="Z34" s="223" t="s">
        <v>834</v>
      </c>
      <c r="AA34" s="376"/>
      <c r="AB34" s="376"/>
      <c r="AC34" s="376"/>
      <c r="AD34" s="376"/>
      <c r="AE34" s="965"/>
      <c r="AF34" s="965"/>
    </row>
    <row r="35" spans="2:32" ht="30" customHeight="1" thickBot="1">
      <c r="B35" s="1092" t="s">
        <v>25914</v>
      </c>
      <c r="C35" s="1093" t="s">
        <v>813</v>
      </c>
      <c r="D35" s="1093">
        <v>3</v>
      </c>
      <c r="E35" s="1094">
        <f>IFERROR(SUM(E14, - E27, - E32), 0)</f>
        <v>0</v>
      </c>
      <c r="F35" s="1094">
        <f t="shared" ref="F35:J35" si="13">IFERROR(SUM(F14, - F27, - F32), 0)</f>
        <v>0</v>
      </c>
      <c r="G35" s="1094">
        <f t="shared" si="13"/>
        <v>0</v>
      </c>
      <c r="H35" s="1094">
        <f t="shared" si="13"/>
        <v>0</v>
      </c>
      <c r="I35" s="1094">
        <f t="shared" si="13"/>
        <v>0</v>
      </c>
      <c r="J35" s="1095">
        <f t="shared" si="13"/>
        <v>0</v>
      </c>
      <c r="K35" s="966"/>
      <c r="L35" s="400" t="s">
        <v>25915</v>
      </c>
      <c r="N35" s="1356"/>
      <c r="P35" s="1403"/>
      <c r="R35" s="1403"/>
      <c r="X35" s="1403"/>
      <c r="Z35" s="1441" t="s">
        <v>25914</v>
      </c>
      <c r="AA35" s="1218" t="s">
        <v>25916</v>
      </c>
      <c r="AB35" s="1218" t="s">
        <v>25917</v>
      </c>
      <c r="AC35" s="1218" t="s">
        <v>25918</v>
      </c>
      <c r="AD35" s="1218" t="s">
        <v>25919</v>
      </c>
      <c r="AE35" s="1218" t="s">
        <v>25920</v>
      </c>
      <c r="AF35" s="1219" t="s">
        <v>25921</v>
      </c>
    </row>
    <row r="36" spans="2:32" ht="15.6">
      <c r="B36" s="142"/>
      <c r="C36" s="142"/>
      <c r="D36" s="142"/>
      <c r="E36" s="142"/>
      <c r="F36" s="142"/>
      <c r="G36" s="142"/>
      <c r="H36" s="142"/>
      <c r="I36" s="142"/>
      <c r="J36" s="142"/>
      <c r="L36" s="6"/>
      <c r="Z36" s="142"/>
      <c r="AA36" s="142"/>
      <c r="AB36" s="142"/>
      <c r="AC36" s="142"/>
      <c r="AD36" s="142"/>
      <c r="AE36" s="142"/>
      <c r="AF36" s="142"/>
    </row>
    <row r="37" spans="2:32" ht="15.6">
      <c r="L37" s="6"/>
    </row>
  </sheetData>
  <sheetProtection algorithmName="SHA-512" hashValue="NqmV2Ns/DXZBkNqRmpYcTMmGhORhivU68tZ83t5zG5M6Qcq/jTEq4rOmaTrbcBAAsWSzXHDR52vlfYBen57YTA==" saltValue="hMK1X4urwJ3iKEM6gEtz3g==" spinCount="100000" sheet="1" objects="1" scenarios="1"/>
  <mergeCells count="13">
    <mergeCell ref="Z5:Z6"/>
    <mergeCell ref="AA5:AC5"/>
    <mergeCell ref="AD5:AF5"/>
    <mergeCell ref="B3:N3"/>
    <mergeCell ref="Z3:AF3"/>
    <mergeCell ref="S4:W4"/>
    <mergeCell ref="B5:B6"/>
    <mergeCell ref="C5:C6"/>
    <mergeCell ref="D5:D6"/>
    <mergeCell ref="E5:G5"/>
    <mergeCell ref="H5:J5"/>
    <mergeCell ref="L5:L6"/>
    <mergeCell ref="N5:N6"/>
  </mergeCells>
  <conditionalFormatting sqref="Q30:Q31">
    <cfRule type="cellIs" dxfId="4" priority="1" operator="equal">
      <formula>0</formula>
    </cfRule>
  </conditionalFormatting>
  <conditionalFormatting sqref="Q9:Q13">
    <cfRule type="cellIs" dxfId="3" priority="4" operator="equal">
      <formula>0</formula>
    </cfRule>
  </conditionalFormatting>
  <conditionalFormatting sqref="Q17:Q19">
    <cfRule type="cellIs" dxfId="2" priority="3" operator="equal">
      <formula>0</formula>
    </cfRule>
  </conditionalFormatting>
  <conditionalFormatting sqref="Q22:Q26">
    <cfRule type="cellIs" dxfId="1" priority="2" operator="equal">
      <formula>0</formula>
    </cfRule>
  </conditionalFormatting>
  <dataValidations count="1">
    <dataValidation type="custom" allowBlank="1" showErrorMessage="1" errorTitle="Input Error" error="Please enter a numeric value." sqref="H30:I31 E30:F31 E22:F26 H22:I26 H17:I19 E17:F19 E9:F13 H9:I13" xr:uid="{97565A49-CD4D-4DB8-BBCC-BA2AD3B2E75C}">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pageSetUpPr fitToPage="1"/>
  </sheetPr>
  <dimension ref="B1:AE37"/>
  <sheetViews>
    <sheetView showGridLines="0" topLeftCell="C1" zoomScale="70" zoomScaleNormal="70" zoomScaleSheetLayoutView="100" workbookViewId="0">
      <pane ySplit="6" topLeftCell="A7" activePane="bottomLeft" state="frozen"/>
      <selection pane="bottomLeft" activeCell="D17" sqref="D17:D31"/>
      <selection activeCell="D17" sqref="D17:D31"/>
    </sheetView>
  </sheetViews>
  <sheetFormatPr defaultColWidth="9.125" defaultRowHeight="14.45"/>
  <cols>
    <col min="1" max="1" width="1.625" style="1311" customWidth="1"/>
    <col min="2" max="2" width="14" style="1311" customWidth="1"/>
    <col min="3" max="3" width="22.125" style="1311" customWidth="1"/>
    <col min="4" max="4" width="7" style="1311" customWidth="1"/>
    <col min="5" max="5" width="5.125" style="1311" customWidth="1"/>
    <col min="6" max="9" width="12.5" style="1311" customWidth="1"/>
    <col min="10" max="10" width="12.5" style="77" customWidth="1"/>
    <col min="11" max="11" width="1.625" style="1311" customWidth="1"/>
    <col min="12" max="12" width="9.125" style="1311" customWidth="1"/>
    <col min="13" max="13" width="1.625" style="1311" customWidth="1"/>
    <col min="14" max="14" width="33.625" style="1311" customWidth="1"/>
    <col min="15" max="16" width="1.625" style="1311" customWidth="1"/>
    <col min="17" max="17" width="25.125" style="1311" customWidth="1"/>
    <col min="18" max="18" width="1.625" style="1346" customWidth="1"/>
    <col min="19" max="21" width="8.125" style="1346" hidden="1" customWidth="1"/>
    <col min="22" max="22" width="1.625" style="1346" hidden="1" customWidth="1"/>
    <col min="23" max="23" width="1.625" style="1311" customWidth="1"/>
    <col min="24" max="24" width="14.125" style="1311" customWidth="1"/>
    <col min="25" max="25" width="22.125" style="1311" customWidth="1"/>
    <col min="26" max="30" width="12.5" style="1311" customWidth="1"/>
    <col min="31" max="31" width="1.625" style="1311" customWidth="1"/>
    <col min="32" max="16384" width="9.125" style="1311"/>
  </cols>
  <sheetData>
    <row r="1" spans="2:31" s="114" customFormat="1" ht="30" customHeight="1">
      <c r="B1" s="2044" t="s">
        <v>654</v>
      </c>
      <c r="C1" s="2044"/>
      <c r="D1" s="2044"/>
      <c r="E1" s="2044"/>
      <c r="F1" s="2044"/>
      <c r="G1" s="2044"/>
      <c r="H1" s="2044"/>
      <c r="I1" s="2044"/>
      <c r="J1" s="113"/>
      <c r="P1" s="218"/>
      <c r="Q1" s="1347"/>
      <c r="R1" s="1345"/>
      <c r="S1" s="1346"/>
      <c r="T1" s="1346"/>
      <c r="U1" s="1346"/>
      <c r="V1" s="1345"/>
      <c r="X1" s="2044" t="s">
        <v>654</v>
      </c>
      <c r="Y1" s="2044"/>
      <c r="Z1" s="2044"/>
      <c r="AA1" s="2044"/>
      <c r="AB1" s="2044"/>
      <c r="AC1" s="2044"/>
      <c r="AD1" s="113"/>
      <c r="AE1" s="381"/>
    </row>
    <row r="2" spans="2:31" s="114" customFormat="1" ht="30" customHeight="1">
      <c r="B2" s="2044" t="s">
        <v>12</v>
      </c>
      <c r="C2" s="2044"/>
      <c r="D2" s="2044"/>
      <c r="E2" s="2044"/>
      <c r="F2" s="2044"/>
      <c r="G2" s="2044"/>
      <c r="H2" s="2044"/>
      <c r="I2" s="2044"/>
      <c r="J2" s="113"/>
      <c r="P2" s="218"/>
      <c r="Q2" s="1347"/>
      <c r="R2" s="1345"/>
      <c r="S2" s="1346"/>
      <c r="T2" s="1346"/>
      <c r="U2" s="1346"/>
      <c r="V2" s="1345"/>
      <c r="X2" s="2044"/>
      <c r="Y2" s="2044"/>
      <c r="Z2" s="2044"/>
      <c r="AA2" s="2044"/>
      <c r="AB2" s="2044"/>
      <c r="AC2" s="2044"/>
      <c r="AD2" s="113"/>
      <c r="AE2" s="381"/>
    </row>
    <row r="3" spans="2:31" s="64" customFormat="1" ht="45" customHeight="1">
      <c r="B3" s="2075" t="s">
        <v>655</v>
      </c>
      <c r="C3" s="2076"/>
      <c r="D3" s="2076"/>
      <c r="E3" s="2076"/>
      <c r="F3" s="2076"/>
      <c r="G3" s="2076"/>
      <c r="H3" s="2076"/>
      <c r="I3" s="2076"/>
      <c r="J3" s="2076"/>
      <c r="K3" s="2076"/>
      <c r="L3" s="2076"/>
      <c r="M3" s="2076"/>
      <c r="N3" s="2076"/>
      <c r="P3" s="171"/>
      <c r="Q3" s="265" t="s">
        <v>798</v>
      </c>
      <c r="R3" s="1345"/>
      <c r="S3" s="1346"/>
      <c r="T3" s="1346"/>
      <c r="U3" s="1346"/>
      <c r="V3" s="1345"/>
      <c r="X3" s="2077" t="s">
        <v>655</v>
      </c>
      <c r="Y3" s="2078"/>
      <c r="Z3" s="2078"/>
      <c r="AA3" s="2078"/>
      <c r="AB3" s="2078"/>
      <c r="AC3" s="2078"/>
      <c r="AD3" s="2079"/>
      <c r="AE3" s="382"/>
    </row>
    <row r="4" spans="2:31" ht="12.75" customHeight="1" thickBot="1">
      <c r="B4" s="117"/>
      <c r="C4" s="117"/>
      <c r="D4" s="117"/>
      <c r="E4" s="117"/>
      <c r="F4" s="2057"/>
      <c r="G4" s="2057"/>
      <c r="H4" s="2057"/>
      <c r="I4" s="2057"/>
      <c r="J4" s="135"/>
      <c r="P4" s="1350"/>
      <c r="Q4" s="1347"/>
      <c r="R4" s="1345"/>
      <c r="S4" s="2031" t="s">
        <v>799</v>
      </c>
      <c r="T4" s="2031"/>
      <c r="U4" s="2031"/>
      <c r="V4" s="1345"/>
      <c r="X4" s="117"/>
      <c r="Y4" s="117"/>
      <c r="Z4" s="2057"/>
      <c r="AA4" s="2057"/>
      <c r="AB4" s="2057"/>
      <c r="AC4" s="2057"/>
      <c r="AD4" s="135"/>
      <c r="AE4" s="172"/>
    </row>
    <row r="5" spans="2:31" ht="21" customHeight="1">
      <c r="B5" s="2058" t="s">
        <v>800</v>
      </c>
      <c r="C5" s="2059"/>
      <c r="D5" s="2062" t="s">
        <v>801</v>
      </c>
      <c r="E5" s="2062" t="s">
        <v>802</v>
      </c>
      <c r="F5" s="2059" t="s">
        <v>803</v>
      </c>
      <c r="G5" s="2059" t="s">
        <v>804</v>
      </c>
      <c r="H5" s="2059"/>
      <c r="I5" s="2059"/>
      <c r="J5" s="2064" t="s">
        <v>805</v>
      </c>
      <c r="L5" s="2042" t="s">
        <v>806</v>
      </c>
      <c r="N5" s="2042" t="s">
        <v>807</v>
      </c>
      <c r="P5" s="1350"/>
      <c r="Q5" s="1347"/>
      <c r="R5" s="1345"/>
      <c r="S5" s="198" t="s">
        <v>808</v>
      </c>
      <c r="T5" s="211"/>
      <c r="U5" s="211"/>
      <c r="V5" s="1345"/>
      <c r="X5" s="2066" t="s">
        <v>800</v>
      </c>
      <c r="Y5" s="2067"/>
      <c r="Z5" s="2070" t="s">
        <v>803</v>
      </c>
      <c r="AA5" s="2072" t="s">
        <v>804</v>
      </c>
      <c r="AB5" s="2073"/>
      <c r="AC5" s="2074"/>
      <c r="AD5" s="2040" t="s">
        <v>805</v>
      </c>
      <c r="AE5" s="376"/>
    </row>
    <row r="6" spans="2:31" ht="56.25" customHeight="1" thickBot="1">
      <c r="B6" s="2060"/>
      <c r="C6" s="2061"/>
      <c r="D6" s="2063"/>
      <c r="E6" s="2063"/>
      <c r="F6" s="2061"/>
      <c r="G6" s="1421" t="s">
        <v>809</v>
      </c>
      <c r="H6" s="1421" t="s">
        <v>810</v>
      </c>
      <c r="I6" s="1421" t="s">
        <v>811</v>
      </c>
      <c r="J6" s="2065"/>
      <c r="L6" s="2043"/>
      <c r="N6" s="2043"/>
      <c r="P6" s="1350"/>
      <c r="Q6" s="1347"/>
      <c r="R6" s="1345"/>
      <c r="S6" s="1311"/>
      <c r="T6" s="1311"/>
      <c r="U6" s="1311"/>
      <c r="V6" s="1345"/>
      <c r="X6" s="2068"/>
      <c r="Y6" s="2069"/>
      <c r="Z6" s="2071"/>
      <c r="AA6" s="1406" t="s">
        <v>809</v>
      </c>
      <c r="AB6" s="1406" t="s">
        <v>810</v>
      </c>
      <c r="AC6" s="1406" t="s">
        <v>811</v>
      </c>
      <c r="AD6" s="2041"/>
      <c r="AE6" s="376"/>
    </row>
    <row r="7" spans="2:31" ht="15" customHeight="1" thickBot="1">
      <c r="B7" s="383"/>
      <c r="C7" s="384"/>
      <c r="D7" s="384"/>
      <c r="E7" s="384"/>
      <c r="F7" s="32"/>
      <c r="G7" s="32"/>
      <c r="H7" s="32"/>
      <c r="I7" s="32"/>
      <c r="J7" s="76"/>
      <c r="P7" s="1350"/>
      <c r="Q7" s="1347"/>
      <c r="R7" s="1345"/>
      <c r="S7" s="1347"/>
      <c r="T7" s="1347"/>
      <c r="U7" s="1347"/>
      <c r="V7" s="1345"/>
      <c r="X7" s="383"/>
      <c r="Y7" s="384"/>
      <c r="Z7" s="32"/>
      <c r="AA7" s="32"/>
      <c r="AB7" s="32"/>
      <c r="AC7" s="32"/>
      <c r="AD7" s="76"/>
      <c r="AE7" s="76"/>
    </row>
    <row r="8" spans="2:31" ht="33" customHeight="1" thickBot="1">
      <c r="B8" s="2055" t="s">
        <v>904</v>
      </c>
      <c r="C8" s="2056"/>
      <c r="D8" s="352" t="s">
        <v>813</v>
      </c>
      <c r="E8" s="352">
        <v>3</v>
      </c>
      <c r="F8" s="1484">
        <f>IFERROR('1A'!F21,0)</f>
        <v>-198.41700000000029</v>
      </c>
      <c r="G8" s="1484">
        <f>IFERROR('1A'!G21,0)</f>
        <v>-63.315999999999995</v>
      </c>
      <c r="H8" s="1484">
        <f>IFERROR('1A'!H21,0)</f>
        <v>54.071000000000005</v>
      </c>
      <c r="I8" s="1461">
        <f>IFERROR(G8-H8,0)</f>
        <v>-117.387</v>
      </c>
      <c r="J8" s="1485">
        <f>IFERROR(F8+I8,0)</f>
        <v>-315.80400000000031</v>
      </c>
      <c r="L8" s="354" t="s">
        <v>951</v>
      </c>
      <c r="N8" s="686"/>
      <c r="P8" s="1350"/>
      <c r="Q8" s="355"/>
      <c r="R8" s="1345"/>
      <c r="S8" s="211"/>
      <c r="T8" s="211"/>
      <c r="U8" s="211"/>
      <c r="V8" s="1345"/>
      <c r="X8" s="2055" t="s">
        <v>904</v>
      </c>
      <c r="Y8" s="2056"/>
      <c r="Z8" s="385" t="s">
        <v>906</v>
      </c>
      <c r="AA8" s="385" t="s">
        <v>907</v>
      </c>
      <c r="AB8" s="385" t="s">
        <v>908</v>
      </c>
      <c r="AC8" s="357" t="s">
        <v>909</v>
      </c>
      <c r="AD8" s="371" t="s">
        <v>910</v>
      </c>
      <c r="AE8" s="377"/>
    </row>
    <row r="9" spans="2:31" ht="33" customHeight="1" thickBot="1">
      <c r="B9" s="2051" t="s">
        <v>952</v>
      </c>
      <c r="C9" s="2052"/>
      <c r="D9" s="79" t="s">
        <v>813</v>
      </c>
      <c r="E9" s="79">
        <v>3</v>
      </c>
      <c r="F9" s="1486">
        <v>-195</v>
      </c>
      <c r="G9" s="1486">
        <v>0</v>
      </c>
      <c r="H9" s="1486">
        <v>0</v>
      </c>
      <c r="I9" s="1463">
        <f t="shared" ref="I9:I11" si="0">IFERROR(G9-H9,0)</f>
        <v>0</v>
      </c>
      <c r="J9" s="1470">
        <f t="shared" ref="J9:J11" si="1">IFERROR(F9+I9,0)</f>
        <v>-195</v>
      </c>
      <c r="L9" s="359" t="s">
        <v>953</v>
      </c>
      <c r="N9" s="685"/>
      <c r="P9" s="1350"/>
      <c r="Q9" s="355">
        <f>IF( SUM( S9:U9 ) = 0, 0, $S$5 )</f>
        <v>0</v>
      </c>
      <c r="R9" s="1345"/>
      <c r="S9" s="356">
        <f t="shared" ref="S9:U10" si="2" xml:space="preserve"> IF( ISNUMBER( F9 ), 0, 1 )</f>
        <v>0</v>
      </c>
      <c r="T9" s="356">
        <f t="shared" si="2"/>
        <v>0</v>
      </c>
      <c r="U9" s="356">
        <f t="shared" si="2"/>
        <v>0</v>
      </c>
      <c r="V9" s="1345"/>
      <c r="X9" s="2051" t="s">
        <v>952</v>
      </c>
      <c r="Y9" s="2052"/>
      <c r="Z9" s="159" t="s">
        <v>954</v>
      </c>
      <c r="AA9" s="159" t="s">
        <v>955</v>
      </c>
      <c r="AB9" s="159" t="s">
        <v>956</v>
      </c>
      <c r="AC9" s="161" t="s">
        <v>957</v>
      </c>
      <c r="AD9" s="373" t="s">
        <v>958</v>
      </c>
      <c r="AE9" s="377"/>
    </row>
    <row r="10" spans="2:31" ht="33" customHeight="1">
      <c r="B10" s="1409" t="s">
        <v>959</v>
      </c>
      <c r="C10" s="1408"/>
      <c r="D10" s="2" t="s">
        <v>813</v>
      </c>
      <c r="E10" s="2">
        <v>3</v>
      </c>
      <c r="F10" s="1486">
        <v>73.52</v>
      </c>
      <c r="G10" s="1486">
        <v>0</v>
      </c>
      <c r="H10" s="1486">
        <v>0</v>
      </c>
      <c r="I10" s="1463">
        <f t="shared" si="0"/>
        <v>0</v>
      </c>
      <c r="J10" s="1470">
        <f t="shared" si="1"/>
        <v>73.52</v>
      </c>
      <c r="L10" s="359" t="s">
        <v>960</v>
      </c>
      <c r="N10" s="685"/>
      <c r="P10" s="1350"/>
      <c r="Q10" s="355">
        <f>IF( SUM( S10:U10 ) = 0, 0, $S$5 )</f>
        <v>0</v>
      </c>
      <c r="R10" s="1345"/>
      <c r="S10" s="356">
        <f t="shared" si="2"/>
        <v>0</v>
      </c>
      <c r="T10" s="356">
        <f t="shared" si="2"/>
        <v>0</v>
      </c>
      <c r="U10" s="356">
        <f t="shared" si="2"/>
        <v>0</v>
      </c>
      <c r="V10" s="1345"/>
      <c r="X10" s="1409" t="s">
        <v>959</v>
      </c>
      <c r="Y10" s="1408"/>
      <c r="Z10" s="159" t="s">
        <v>961</v>
      </c>
      <c r="AA10" s="159" t="s">
        <v>962</v>
      </c>
      <c r="AB10" s="159" t="s">
        <v>963</v>
      </c>
      <c r="AC10" s="161" t="s">
        <v>964</v>
      </c>
      <c r="AD10" s="373" t="s">
        <v>965</v>
      </c>
      <c r="AE10" s="377"/>
    </row>
    <row r="11" spans="2:31" ht="33" customHeight="1" thickBot="1">
      <c r="B11" s="2053" t="s">
        <v>966</v>
      </c>
      <c r="C11" s="2054"/>
      <c r="D11" s="387" t="s">
        <v>813</v>
      </c>
      <c r="E11" s="387">
        <v>3</v>
      </c>
      <c r="F11" s="1465">
        <f>IFERROR(SUM( F8:F10 ),0)</f>
        <v>-319.89700000000028</v>
      </c>
      <c r="G11" s="1465">
        <f>IFERROR(SUM( G8:G10 ),0)</f>
        <v>-63.315999999999995</v>
      </c>
      <c r="H11" s="1465">
        <f>IFERROR(SUM( H8:H10 ),0)</f>
        <v>54.071000000000005</v>
      </c>
      <c r="I11" s="1465">
        <f t="shared" si="0"/>
        <v>-117.387</v>
      </c>
      <c r="J11" s="1472">
        <f t="shared" si="1"/>
        <v>-437.28400000000028</v>
      </c>
      <c r="L11" s="388" t="s">
        <v>967</v>
      </c>
      <c r="N11" s="686"/>
      <c r="P11" s="1350"/>
      <c r="Q11" s="355"/>
      <c r="R11" s="1345"/>
      <c r="S11" s="211"/>
      <c r="T11" s="211"/>
      <c r="U11" s="211"/>
      <c r="V11" s="1345"/>
      <c r="X11" s="2053" t="s">
        <v>966</v>
      </c>
      <c r="Y11" s="2054"/>
      <c r="Z11" s="364" t="s">
        <v>968</v>
      </c>
      <c r="AA11" s="364" t="s">
        <v>969</v>
      </c>
      <c r="AB11" s="364" t="s">
        <v>970</v>
      </c>
      <c r="AC11" s="364" t="s">
        <v>971</v>
      </c>
      <c r="AD11" s="375" t="s">
        <v>972</v>
      </c>
      <c r="AE11" s="377"/>
    </row>
    <row r="12" spans="2:31" ht="24.75" customHeight="1">
      <c r="B12" s="2050"/>
      <c r="C12" s="2050"/>
      <c r="D12" s="1415"/>
      <c r="E12" s="1415"/>
      <c r="F12" s="32"/>
      <c r="G12" s="32"/>
      <c r="H12" s="32"/>
      <c r="I12" s="32"/>
      <c r="J12" s="76"/>
      <c r="Q12" s="355"/>
      <c r="S12" s="211"/>
      <c r="T12" s="211"/>
      <c r="U12" s="211"/>
    </row>
    <row r="13" spans="2:31" ht="39.75" customHeight="1">
      <c r="B13" s="136"/>
      <c r="C13" s="75"/>
      <c r="D13" s="75"/>
      <c r="E13" s="75"/>
      <c r="F13" s="32"/>
      <c r="G13" s="32"/>
      <c r="H13" s="32"/>
      <c r="I13" s="32"/>
      <c r="J13" s="76"/>
      <c r="Q13" s="355"/>
      <c r="S13" s="211"/>
      <c r="T13" s="211"/>
      <c r="U13" s="211"/>
    </row>
    <row r="14" spans="2:31">
      <c r="Q14" s="355"/>
      <c r="S14" s="211"/>
      <c r="T14" s="211"/>
      <c r="U14" s="211"/>
    </row>
    <row r="15" spans="2:31">
      <c r="Q15" s="355"/>
      <c r="S15" s="211"/>
      <c r="T15" s="211"/>
      <c r="U15" s="211"/>
    </row>
    <row r="16" spans="2:31">
      <c r="S16" s="211"/>
      <c r="T16" s="211"/>
      <c r="U16" s="211"/>
    </row>
    <row r="17" spans="17:22">
      <c r="Q17" s="355"/>
      <c r="S17" s="211"/>
      <c r="T17" s="211"/>
      <c r="U17" s="211"/>
    </row>
    <row r="18" spans="17:22">
      <c r="S18" s="211"/>
      <c r="T18" s="211"/>
      <c r="U18" s="211"/>
    </row>
    <row r="19" spans="17:22">
      <c r="S19" s="211"/>
      <c r="T19" s="211"/>
      <c r="U19" s="211"/>
    </row>
    <row r="20" spans="17:22">
      <c r="Q20" s="355"/>
      <c r="S20" s="211"/>
      <c r="T20" s="211"/>
      <c r="U20" s="211"/>
    </row>
    <row r="21" spans="17:22">
      <c r="S21" s="211"/>
      <c r="T21" s="211"/>
      <c r="U21" s="211"/>
    </row>
    <row r="22" spans="17:22">
      <c r="Q22" s="355"/>
      <c r="S22" s="211"/>
      <c r="T22" s="211"/>
      <c r="U22" s="211"/>
    </row>
    <row r="23" spans="17:22">
      <c r="R23" s="213"/>
      <c r="S23" s="1348"/>
      <c r="T23" s="1349"/>
      <c r="U23" s="1349"/>
      <c r="V23" s="213"/>
    </row>
    <row r="24" spans="17:22">
      <c r="R24" s="213"/>
      <c r="S24" s="211"/>
      <c r="T24" s="211"/>
      <c r="U24" s="211"/>
      <c r="V24" s="213"/>
    </row>
    <row r="25" spans="17:22">
      <c r="Q25" s="355"/>
      <c r="R25" s="213"/>
      <c r="S25" s="211"/>
      <c r="T25" s="211"/>
      <c r="U25" s="211"/>
      <c r="V25" s="213"/>
    </row>
    <row r="26" spans="17:22">
      <c r="Q26" s="355"/>
      <c r="S26" s="211"/>
      <c r="T26" s="211"/>
      <c r="U26" s="211"/>
    </row>
    <row r="27" spans="17:22">
      <c r="S27" s="211"/>
      <c r="T27" s="211"/>
      <c r="U27" s="211"/>
    </row>
    <row r="28" spans="17:22">
      <c r="S28" s="211"/>
      <c r="T28" s="211"/>
      <c r="U28" s="211"/>
    </row>
    <row r="30" spans="17:22">
      <c r="R30" s="213"/>
      <c r="S30" s="1348"/>
      <c r="T30" s="1349"/>
      <c r="U30" s="1349"/>
      <c r="V30" s="213"/>
    </row>
    <row r="31" spans="17:22">
      <c r="R31" s="213"/>
      <c r="S31" s="1348"/>
      <c r="T31" s="1349"/>
      <c r="U31" s="1349"/>
      <c r="V31" s="213"/>
    </row>
    <row r="32" spans="17:22">
      <c r="Q32" s="355">
        <f>IF( S32 = 0, 0, $U$5 )</f>
        <v>0</v>
      </c>
      <c r="S32" s="211"/>
    </row>
    <row r="33" spans="17:22">
      <c r="Q33" s="355">
        <f>IF( S33 = 0, 0, $U$5 )</f>
        <v>0</v>
      </c>
      <c r="S33" s="211"/>
      <c r="T33" s="211"/>
      <c r="U33" s="211"/>
    </row>
    <row r="34" spans="17:22">
      <c r="Q34" s="355">
        <f>IF( S34 = 0, 0, $U$5 )</f>
        <v>0</v>
      </c>
      <c r="S34" s="211"/>
      <c r="T34" s="211"/>
      <c r="U34" s="211"/>
    </row>
    <row r="35" spans="17:22">
      <c r="S35" s="211"/>
      <c r="T35" s="211"/>
      <c r="U35" s="211"/>
    </row>
    <row r="37" spans="17:22">
      <c r="R37" s="215"/>
      <c r="S37" s="380"/>
      <c r="T37" s="197"/>
      <c r="U37" s="197"/>
      <c r="V37" s="215"/>
    </row>
  </sheetData>
  <mergeCells count="28">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B12:C12"/>
    <mergeCell ref="AD5:AD6"/>
    <mergeCell ref="B9:C9"/>
    <mergeCell ref="X9:Y9"/>
    <mergeCell ref="B11:C11"/>
    <mergeCell ref="X11:Y11"/>
    <mergeCell ref="B8:C8"/>
    <mergeCell ref="X8:Y8"/>
  </mergeCells>
  <conditionalFormatting sqref="Q8:Q11">
    <cfRule type="cellIs" dxfId="414" priority="13" operator="equal">
      <formula>0</formula>
    </cfRule>
  </conditionalFormatting>
  <conditionalFormatting sqref="Q12">
    <cfRule type="cellIs" dxfId="413" priority="12" operator="equal">
      <formula>0</formula>
    </cfRule>
  </conditionalFormatting>
  <conditionalFormatting sqref="Q13">
    <cfRule type="cellIs" dxfId="412" priority="11" operator="equal">
      <formula>0</formula>
    </cfRule>
  </conditionalFormatting>
  <conditionalFormatting sqref="Q14">
    <cfRule type="cellIs" dxfId="411" priority="10" operator="equal">
      <formula>0</formula>
    </cfRule>
  </conditionalFormatting>
  <conditionalFormatting sqref="Q15">
    <cfRule type="cellIs" dxfId="410" priority="9" operator="equal">
      <formula>0</formula>
    </cfRule>
  </conditionalFormatting>
  <conditionalFormatting sqref="Q17">
    <cfRule type="cellIs" dxfId="409" priority="8" operator="equal">
      <formula>0</formula>
    </cfRule>
  </conditionalFormatting>
  <conditionalFormatting sqref="Q20">
    <cfRule type="cellIs" dxfId="408" priority="7" operator="equal">
      <formula>0</formula>
    </cfRule>
  </conditionalFormatting>
  <conditionalFormatting sqref="Q22">
    <cfRule type="cellIs" dxfId="407" priority="6" operator="equal">
      <formula>0</formula>
    </cfRule>
  </conditionalFormatting>
  <conditionalFormatting sqref="Q25">
    <cfRule type="cellIs" dxfId="406" priority="5" operator="equal">
      <formula>0</formula>
    </cfRule>
  </conditionalFormatting>
  <conditionalFormatting sqref="Q26">
    <cfRule type="cellIs" dxfId="405" priority="4" operator="equal">
      <formula>0</formula>
    </cfRule>
  </conditionalFormatting>
  <conditionalFormatting sqref="Q32">
    <cfRule type="cellIs" dxfId="404" priority="3" operator="equal">
      <formula>0</formula>
    </cfRule>
  </conditionalFormatting>
  <conditionalFormatting sqref="Q33">
    <cfRule type="cellIs" dxfId="403" priority="2" operator="equal">
      <formula>0</formula>
    </cfRule>
  </conditionalFormatting>
  <conditionalFormatting sqref="Q34">
    <cfRule type="cellIs" dxfId="402" priority="1"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EF086-61DF-4BA4-B41A-4C4E584CCBA5}">
  <sheetPr>
    <pageSetUpPr fitToPage="1"/>
  </sheetPr>
  <dimension ref="B1:AQ163"/>
  <sheetViews>
    <sheetView showGridLines="0" zoomScale="70" zoomScaleNormal="70" zoomScaleSheetLayoutView="100" workbookViewId="0"/>
  </sheetViews>
  <sheetFormatPr defaultColWidth="9" defaultRowHeight="14.45"/>
  <cols>
    <col min="1" max="1" width="1.625" style="1311" customWidth="1"/>
    <col min="2" max="2" width="32.625" style="1311" customWidth="1"/>
    <col min="3" max="11" width="12.5" style="1311" customWidth="1"/>
    <col min="12" max="12" width="1.625" style="1311" customWidth="1"/>
    <col min="13" max="13" width="12.5" style="1311" customWidth="1"/>
    <col min="14" max="14" width="1.625" style="1311" customWidth="1"/>
    <col min="15" max="15" width="33.75" style="1311" customWidth="1"/>
    <col min="16" max="17" width="1.625" style="1311" customWidth="1"/>
    <col min="18" max="18" width="25" style="1311" customWidth="1"/>
    <col min="19" max="19" width="1.625" style="1311" customWidth="1"/>
    <col min="20" max="31" width="3.125" style="1311" hidden="1" customWidth="1"/>
    <col min="32" max="32" width="1.625" style="1311" hidden="1" customWidth="1"/>
    <col min="33" max="33" width="1.625" style="1311" customWidth="1"/>
    <col min="34" max="34" width="24" style="1311" customWidth="1"/>
    <col min="35" max="43" width="15" style="1311" customWidth="1"/>
    <col min="44" max="44" width="1.625" style="1311" customWidth="1"/>
    <col min="45" max="16384" width="9" style="1311"/>
  </cols>
  <sheetData>
    <row r="1" spans="2:43" ht="30.75" customHeight="1">
      <c r="B1" s="693" t="s">
        <v>791</v>
      </c>
      <c r="Q1" s="1355"/>
      <c r="S1" s="1403"/>
      <c r="AF1" s="1403"/>
      <c r="AH1" s="693" t="s">
        <v>791</v>
      </c>
    </row>
    <row r="2" spans="2:43" ht="30.75" customHeight="1">
      <c r="B2" s="693" t="str">
        <f>[1]Validation!B4</f>
        <v>Thames Water</v>
      </c>
      <c r="Q2" s="1355"/>
      <c r="S2" s="1403"/>
      <c r="AF2" s="1403"/>
      <c r="AH2" s="693" t="str">
        <f>[1]Validation!B4</f>
        <v>Thames Water</v>
      </c>
    </row>
    <row r="3" spans="2:43" ht="45" customHeight="1">
      <c r="B3" s="2159" t="s">
        <v>792</v>
      </c>
      <c r="C3" s="2159"/>
      <c r="D3" s="2159"/>
      <c r="E3" s="2159"/>
      <c r="F3" s="2159"/>
      <c r="G3" s="2159"/>
      <c r="H3" s="2159"/>
      <c r="I3" s="2159"/>
      <c r="J3" s="2159"/>
      <c r="K3" s="2159"/>
      <c r="L3" s="2159"/>
      <c r="M3" s="2159"/>
      <c r="N3" s="2159"/>
      <c r="O3" s="2159"/>
      <c r="Q3" s="1355"/>
      <c r="R3" s="1001" t="s">
        <v>798</v>
      </c>
      <c r="S3" s="1403"/>
      <c r="T3" s="2274" t="s">
        <v>799</v>
      </c>
      <c r="U3" s="2274"/>
      <c r="V3" s="2274"/>
      <c r="W3" s="2274"/>
      <c r="X3" s="2274"/>
      <c r="Y3" s="2274"/>
      <c r="Z3" s="2274"/>
      <c r="AA3" s="2274"/>
      <c r="AB3" s="2274"/>
      <c r="AC3" s="2274"/>
      <c r="AD3" s="2274"/>
      <c r="AE3" s="2274"/>
      <c r="AF3" s="1403"/>
      <c r="AH3" s="2159" t="s">
        <v>792</v>
      </c>
      <c r="AI3" s="2159"/>
      <c r="AJ3" s="2159"/>
      <c r="AK3" s="2159"/>
      <c r="AL3" s="2159"/>
      <c r="AM3" s="2159"/>
      <c r="AN3" s="2159"/>
      <c r="AO3" s="2159"/>
      <c r="AP3" s="2159"/>
      <c r="AQ3" s="2159"/>
    </row>
    <row r="4" spans="2:43" ht="15" customHeight="1" thickBot="1">
      <c r="B4" s="976"/>
      <c r="C4" s="976"/>
      <c r="D4" s="976"/>
      <c r="E4" s="976"/>
      <c r="F4" s="976"/>
      <c r="G4" s="976"/>
      <c r="H4" s="1002"/>
      <c r="I4" s="1002"/>
      <c r="J4" s="82"/>
      <c r="K4" s="82"/>
      <c r="M4" s="1"/>
      <c r="Q4" s="1355"/>
      <c r="S4" s="1403"/>
      <c r="T4" s="1003" t="s">
        <v>808</v>
      </c>
      <c r="AF4" s="1403"/>
      <c r="AH4" s="976"/>
      <c r="AI4" s="976"/>
      <c r="AJ4" s="976"/>
      <c r="AK4" s="976"/>
      <c r="AL4" s="976"/>
      <c r="AM4" s="976"/>
      <c r="AN4" s="1002"/>
      <c r="AO4" s="1002"/>
      <c r="AP4" s="82"/>
      <c r="AQ4" s="82"/>
    </row>
    <row r="5" spans="2:43" s="30" customFormat="1" ht="65.099999999999994" customHeight="1">
      <c r="B5" s="2058" t="s">
        <v>800</v>
      </c>
      <c r="C5" s="2059" t="s">
        <v>25922</v>
      </c>
      <c r="D5" s="2059" t="s">
        <v>25923</v>
      </c>
      <c r="E5" s="2059" t="s">
        <v>25924</v>
      </c>
      <c r="F5" s="2059"/>
      <c r="G5" s="2059" t="s">
        <v>25925</v>
      </c>
      <c r="H5" s="2059"/>
      <c r="I5" s="2059" t="s">
        <v>25926</v>
      </c>
      <c r="J5" s="2059"/>
      <c r="K5" s="2064" t="s">
        <v>25927</v>
      </c>
      <c r="L5" s="42"/>
      <c r="M5" s="2171" t="s">
        <v>806</v>
      </c>
      <c r="O5" s="2171" t="s">
        <v>25128</v>
      </c>
      <c r="Q5" s="176"/>
      <c r="S5" s="173"/>
      <c r="AF5" s="173"/>
      <c r="AH5" s="2058" t="s">
        <v>800</v>
      </c>
      <c r="AI5" s="2059" t="s">
        <v>25922</v>
      </c>
      <c r="AJ5" s="2059" t="s">
        <v>25923</v>
      </c>
      <c r="AK5" s="2059" t="s">
        <v>25924</v>
      </c>
      <c r="AL5" s="2059"/>
      <c r="AM5" s="2059" t="s">
        <v>25925</v>
      </c>
      <c r="AN5" s="2059"/>
      <c r="AO5" s="2059" t="s">
        <v>25926</v>
      </c>
      <c r="AP5" s="2059"/>
      <c r="AQ5" s="2064" t="s">
        <v>25927</v>
      </c>
    </row>
    <row r="6" spans="2:43" s="30" customFormat="1" ht="18.75" customHeight="1">
      <c r="B6" s="2124"/>
      <c r="C6" s="2122"/>
      <c r="D6" s="2122"/>
      <c r="E6" s="1435" t="s">
        <v>2930</v>
      </c>
      <c r="F6" s="1435" t="s">
        <v>2931</v>
      </c>
      <c r="G6" s="1435" t="s">
        <v>2930</v>
      </c>
      <c r="H6" s="1435" t="s">
        <v>2931</v>
      </c>
      <c r="I6" s="1435" t="s">
        <v>2744</v>
      </c>
      <c r="J6" s="1435" t="s">
        <v>2752</v>
      </c>
      <c r="K6" s="2123"/>
      <c r="L6" s="42"/>
      <c r="M6" s="2137"/>
      <c r="O6" s="2137"/>
      <c r="Q6" s="176"/>
      <c r="S6" s="173"/>
      <c r="AF6" s="173"/>
      <c r="AH6" s="2124"/>
      <c r="AI6" s="2122"/>
      <c r="AJ6" s="2122"/>
      <c r="AK6" s="1435" t="s">
        <v>2930</v>
      </c>
      <c r="AL6" s="1435" t="s">
        <v>2931</v>
      </c>
      <c r="AM6" s="1435" t="s">
        <v>2930</v>
      </c>
      <c r="AN6" s="1435" t="s">
        <v>2931</v>
      </c>
      <c r="AO6" s="1435" t="s">
        <v>2744</v>
      </c>
      <c r="AP6" s="1435" t="s">
        <v>2752</v>
      </c>
      <c r="AQ6" s="2123"/>
    </row>
    <row r="7" spans="2:43" s="30" customFormat="1" ht="18.75" customHeight="1">
      <c r="B7" s="1434" t="s">
        <v>801</v>
      </c>
      <c r="C7" s="1435" t="s">
        <v>2552</v>
      </c>
      <c r="D7" s="1435" t="s">
        <v>2552</v>
      </c>
      <c r="E7" s="1435" t="s">
        <v>3287</v>
      </c>
      <c r="F7" s="1435" t="s">
        <v>3287</v>
      </c>
      <c r="G7" s="1435" t="s">
        <v>3287</v>
      </c>
      <c r="H7" s="1435" t="s">
        <v>3287</v>
      </c>
      <c r="I7" s="1435" t="s">
        <v>24424</v>
      </c>
      <c r="J7" s="1435" t="s">
        <v>24424</v>
      </c>
      <c r="K7" s="1436" t="s">
        <v>3287</v>
      </c>
      <c r="L7" s="42"/>
      <c r="M7" s="2137"/>
      <c r="O7" s="2137"/>
      <c r="Q7" s="176"/>
      <c r="S7" s="173"/>
      <c r="AF7" s="173"/>
      <c r="AH7" s="1434" t="s">
        <v>801</v>
      </c>
      <c r="AI7" s="1435" t="s">
        <v>2552</v>
      </c>
      <c r="AJ7" s="1435" t="s">
        <v>2552</v>
      </c>
      <c r="AK7" s="1435" t="s">
        <v>3287</v>
      </c>
      <c r="AL7" s="1435" t="s">
        <v>3287</v>
      </c>
      <c r="AM7" s="1435" t="s">
        <v>3287</v>
      </c>
      <c r="AN7" s="1435" t="s">
        <v>3287</v>
      </c>
      <c r="AO7" s="1435" t="s">
        <v>24424</v>
      </c>
      <c r="AP7" s="1435" t="s">
        <v>24424</v>
      </c>
      <c r="AQ7" s="1436" t="s">
        <v>3287</v>
      </c>
    </row>
    <row r="8" spans="2:43" ht="18.75" customHeight="1" thickBot="1">
      <c r="B8" s="1420" t="s">
        <v>802</v>
      </c>
      <c r="C8" s="1421">
        <v>0</v>
      </c>
      <c r="D8" s="1421">
        <v>0</v>
      </c>
      <c r="E8" s="1421">
        <v>3</v>
      </c>
      <c r="F8" s="1421">
        <v>3</v>
      </c>
      <c r="G8" s="1421">
        <v>3</v>
      </c>
      <c r="H8" s="1421">
        <v>3</v>
      </c>
      <c r="I8" s="1421">
        <v>3</v>
      </c>
      <c r="J8" s="1421">
        <v>3</v>
      </c>
      <c r="K8" s="1414">
        <v>3</v>
      </c>
      <c r="L8" s="77"/>
      <c r="M8" s="2172"/>
      <c r="O8" s="2172"/>
      <c r="Q8" s="1355"/>
      <c r="S8" s="1403"/>
      <c r="AF8" s="1403"/>
      <c r="AH8" s="1420" t="s">
        <v>802</v>
      </c>
      <c r="AI8" s="1421">
        <v>0</v>
      </c>
      <c r="AJ8" s="1421">
        <v>0</v>
      </c>
      <c r="AK8" s="1421">
        <v>3</v>
      </c>
      <c r="AL8" s="1421">
        <v>3</v>
      </c>
      <c r="AM8" s="1421">
        <v>3</v>
      </c>
      <c r="AN8" s="1421">
        <v>3</v>
      </c>
      <c r="AO8" s="1421">
        <v>3</v>
      </c>
      <c r="AP8" s="1421">
        <v>3</v>
      </c>
      <c r="AQ8" s="1414">
        <v>3</v>
      </c>
    </row>
    <row r="9" spans="2:43" ht="15" customHeight="1" thickBot="1">
      <c r="B9" s="1004"/>
      <c r="C9" s="77"/>
      <c r="D9" s="77"/>
      <c r="E9" s="77"/>
      <c r="F9" s="77"/>
      <c r="G9" s="77"/>
      <c r="H9" s="77"/>
      <c r="I9" s="77"/>
      <c r="J9" s="77"/>
      <c r="K9" s="77"/>
      <c r="L9" s="77"/>
      <c r="Q9" s="1355"/>
      <c r="S9" s="1403"/>
      <c r="AF9" s="1403"/>
      <c r="AH9" s="1004"/>
      <c r="AI9" s="77"/>
      <c r="AJ9" s="77"/>
      <c r="AK9" s="77"/>
      <c r="AL9" s="77"/>
      <c r="AM9" s="77"/>
      <c r="AN9" s="77"/>
      <c r="AO9" s="77"/>
      <c r="AP9" s="77"/>
      <c r="AQ9" s="77"/>
    </row>
    <row r="10" spans="2:43" ht="20.25" customHeight="1" thickBot="1">
      <c r="B10" s="223" t="s">
        <v>25928</v>
      </c>
      <c r="C10" s="376"/>
      <c r="D10" s="77"/>
      <c r="E10" s="77"/>
      <c r="F10" s="77"/>
      <c r="G10" s="77"/>
      <c r="H10" s="77"/>
      <c r="I10" s="77"/>
      <c r="J10" s="77"/>
      <c r="K10" s="77"/>
      <c r="L10" s="77"/>
      <c r="Q10" s="1355"/>
      <c r="S10" s="1403"/>
      <c r="AF10" s="1403"/>
      <c r="AH10" s="223" t="s">
        <v>25928</v>
      </c>
      <c r="AI10" s="376"/>
      <c r="AJ10" s="77"/>
      <c r="AK10" s="77"/>
      <c r="AL10" s="77"/>
      <c r="AM10" s="77"/>
      <c r="AN10" s="77"/>
      <c r="AO10" s="77"/>
      <c r="AP10" s="77"/>
      <c r="AQ10" s="77"/>
    </row>
    <row r="11" spans="2:43">
      <c r="B11" s="805"/>
      <c r="C11" s="659"/>
      <c r="D11" s="659"/>
      <c r="E11" s="659"/>
      <c r="F11" s="659"/>
      <c r="G11" s="659"/>
      <c r="H11" s="659"/>
      <c r="I11" s="659"/>
      <c r="J11" s="659"/>
      <c r="K11" s="660"/>
      <c r="L11" s="77"/>
      <c r="M11" s="230" t="s">
        <v>25929</v>
      </c>
      <c r="O11" s="1351"/>
      <c r="Q11" s="1355"/>
      <c r="R11" s="355" t="str">
        <f>IF( SUM( T11:X11 ) = 0, 0, $T$4 )</f>
        <v>Please complete all cells in row</v>
      </c>
      <c r="S11" s="1403"/>
      <c r="T11" s="356">
        <f xml:space="preserve"> IF( ISTEXT(B11 ), 0, 1 )</f>
        <v>1</v>
      </c>
      <c r="U11" s="1310"/>
      <c r="V11" s="1310"/>
      <c r="W11" s="356">
        <f t="shared" ref="W11:AE39" si="0" xml:space="preserve"> IF( ISNUMBER(C11 ), 0, 1 )</f>
        <v>1</v>
      </c>
      <c r="X11" s="356">
        <f t="shared" si="0"/>
        <v>1</v>
      </c>
      <c r="Y11" s="356">
        <f t="shared" si="0"/>
        <v>1</v>
      </c>
      <c r="Z11" s="356">
        <f t="shared" si="0"/>
        <v>1</v>
      </c>
      <c r="AA11" s="356">
        <f t="shared" si="0"/>
        <v>1</v>
      </c>
      <c r="AB11" s="356">
        <f t="shared" si="0"/>
        <v>1</v>
      </c>
      <c r="AC11" s="356">
        <f t="shared" si="0"/>
        <v>1</v>
      </c>
      <c r="AD11" s="356">
        <f t="shared" si="0"/>
        <v>1</v>
      </c>
      <c r="AE11" s="356">
        <f t="shared" si="0"/>
        <v>1</v>
      </c>
      <c r="AF11" s="1403"/>
      <c r="AH11" s="1220" t="s">
        <v>25930</v>
      </c>
      <c r="AI11" s="1221" t="s">
        <v>25931</v>
      </c>
      <c r="AJ11" s="1221" t="s">
        <v>25932</v>
      </c>
      <c r="AK11" s="644" t="s">
        <v>25933</v>
      </c>
      <c r="AL11" s="644" t="s">
        <v>25934</v>
      </c>
      <c r="AM11" s="644" t="s">
        <v>25935</v>
      </c>
      <c r="AN11" s="644" t="s">
        <v>25936</v>
      </c>
      <c r="AO11" s="644" t="s">
        <v>25937</v>
      </c>
      <c r="AP11" s="644" t="s">
        <v>25938</v>
      </c>
      <c r="AQ11" s="1116" t="s">
        <v>25939</v>
      </c>
    </row>
    <row r="12" spans="2:43">
      <c r="B12" s="807"/>
      <c r="C12" s="661"/>
      <c r="D12" s="661"/>
      <c r="E12" s="661"/>
      <c r="F12" s="661"/>
      <c r="G12" s="661"/>
      <c r="H12" s="661"/>
      <c r="I12" s="661"/>
      <c r="J12" s="661"/>
      <c r="K12" s="662"/>
      <c r="L12" s="77"/>
      <c r="M12" s="231" t="s">
        <v>25940</v>
      </c>
      <c r="O12" s="1352"/>
      <c r="Q12" s="1355"/>
      <c r="R12" s="355" t="str">
        <f t="shared" ref="R12:R75" si="1">IF( SUM( T12:X12 ) = 0, 0, $T$4 )</f>
        <v>Please complete all cells in row</v>
      </c>
      <c r="S12" s="1403"/>
      <c r="T12" s="356">
        <f t="shared" ref="T12:T75" si="2" xml:space="preserve"> IF( ISTEXT(B12 ), 0, 1 )</f>
        <v>1</v>
      </c>
      <c r="U12" s="1310"/>
      <c r="V12" s="1310"/>
      <c r="W12" s="356">
        <f t="shared" si="0"/>
        <v>1</v>
      </c>
      <c r="X12" s="356">
        <f t="shared" si="0"/>
        <v>1</v>
      </c>
      <c r="Y12" s="356">
        <f t="shared" si="0"/>
        <v>1</v>
      </c>
      <c r="Z12" s="356">
        <f t="shared" si="0"/>
        <v>1</v>
      </c>
      <c r="AA12" s="356">
        <f t="shared" si="0"/>
        <v>1</v>
      </c>
      <c r="AB12" s="356">
        <f t="shared" si="0"/>
        <v>1</v>
      </c>
      <c r="AC12" s="356">
        <f t="shared" si="0"/>
        <v>1</v>
      </c>
      <c r="AD12" s="356">
        <f t="shared" si="0"/>
        <v>1</v>
      </c>
      <c r="AE12" s="356">
        <f t="shared" si="0"/>
        <v>1</v>
      </c>
      <c r="AF12" s="1403"/>
      <c r="AH12" s="1222" t="s">
        <v>25941</v>
      </c>
      <c r="AI12" s="1223" t="s">
        <v>25942</v>
      </c>
      <c r="AJ12" s="1223" t="s">
        <v>25943</v>
      </c>
      <c r="AK12" s="631" t="s">
        <v>25944</v>
      </c>
      <c r="AL12" s="631" t="s">
        <v>25945</v>
      </c>
      <c r="AM12" s="631" t="s">
        <v>25946</v>
      </c>
      <c r="AN12" s="631" t="s">
        <v>25947</v>
      </c>
      <c r="AO12" s="631" t="s">
        <v>25948</v>
      </c>
      <c r="AP12" s="631" t="s">
        <v>25949</v>
      </c>
      <c r="AQ12" s="1117" t="s">
        <v>25950</v>
      </c>
    </row>
    <row r="13" spans="2:43">
      <c r="B13" s="807"/>
      <c r="C13" s="661"/>
      <c r="D13" s="661"/>
      <c r="E13" s="661"/>
      <c r="F13" s="661"/>
      <c r="G13" s="661"/>
      <c r="H13" s="661"/>
      <c r="I13" s="661"/>
      <c r="J13" s="661"/>
      <c r="K13" s="662"/>
      <c r="M13" s="231" t="s">
        <v>25951</v>
      </c>
      <c r="O13" s="1352"/>
      <c r="Q13" s="1355"/>
      <c r="R13" s="355" t="str">
        <f t="shared" si="1"/>
        <v>Please complete all cells in row</v>
      </c>
      <c r="S13" s="1403"/>
      <c r="T13" s="356">
        <f t="shared" si="2"/>
        <v>1</v>
      </c>
      <c r="U13" s="1310"/>
      <c r="V13" s="1310"/>
      <c r="W13" s="356">
        <f t="shared" si="0"/>
        <v>1</v>
      </c>
      <c r="X13" s="356">
        <f t="shared" si="0"/>
        <v>1</v>
      </c>
      <c r="Y13" s="356">
        <f t="shared" si="0"/>
        <v>1</v>
      </c>
      <c r="Z13" s="356">
        <f t="shared" si="0"/>
        <v>1</v>
      </c>
      <c r="AA13" s="356">
        <f t="shared" si="0"/>
        <v>1</v>
      </c>
      <c r="AB13" s="356">
        <f t="shared" si="0"/>
        <v>1</v>
      </c>
      <c r="AC13" s="356">
        <f t="shared" si="0"/>
        <v>1</v>
      </c>
      <c r="AD13" s="356">
        <f t="shared" si="0"/>
        <v>1</v>
      </c>
      <c r="AE13" s="356">
        <f t="shared" si="0"/>
        <v>1</v>
      </c>
      <c r="AF13" s="1403"/>
      <c r="AH13" s="1222" t="s">
        <v>25952</v>
      </c>
      <c r="AI13" s="1223" t="s">
        <v>25953</v>
      </c>
      <c r="AJ13" s="1223" t="s">
        <v>25954</v>
      </c>
      <c r="AK13" s="631" t="s">
        <v>25955</v>
      </c>
      <c r="AL13" s="631" t="s">
        <v>25956</v>
      </c>
      <c r="AM13" s="631" t="s">
        <v>25957</v>
      </c>
      <c r="AN13" s="631" t="s">
        <v>25958</v>
      </c>
      <c r="AO13" s="631" t="s">
        <v>25959</v>
      </c>
      <c r="AP13" s="631" t="s">
        <v>25960</v>
      </c>
      <c r="AQ13" s="1117" t="s">
        <v>25961</v>
      </c>
    </row>
    <row r="14" spans="2:43">
      <c r="B14" s="807"/>
      <c r="C14" s="661"/>
      <c r="D14" s="661"/>
      <c r="E14" s="661"/>
      <c r="F14" s="661"/>
      <c r="G14" s="661"/>
      <c r="H14" s="661"/>
      <c r="I14" s="661"/>
      <c r="J14" s="661"/>
      <c r="K14" s="662"/>
      <c r="M14" s="231" t="s">
        <v>25962</v>
      </c>
      <c r="O14" s="1352"/>
      <c r="Q14" s="1355"/>
      <c r="R14" s="355" t="str">
        <f t="shared" si="1"/>
        <v>Please complete all cells in row</v>
      </c>
      <c r="S14" s="1403"/>
      <c r="T14" s="356">
        <f t="shared" si="2"/>
        <v>1</v>
      </c>
      <c r="U14" s="1310"/>
      <c r="V14" s="1310"/>
      <c r="W14" s="356">
        <f t="shared" si="0"/>
        <v>1</v>
      </c>
      <c r="X14" s="356">
        <f t="shared" si="0"/>
        <v>1</v>
      </c>
      <c r="Y14" s="356">
        <f t="shared" si="0"/>
        <v>1</v>
      </c>
      <c r="Z14" s="356">
        <f t="shared" si="0"/>
        <v>1</v>
      </c>
      <c r="AA14" s="356">
        <f t="shared" si="0"/>
        <v>1</v>
      </c>
      <c r="AB14" s="356">
        <f t="shared" si="0"/>
        <v>1</v>
      </c>
      <c r="AC14" s="356">
        <f t="shared" si="0"/>
        <v>1</v>
      </c>
      <c r="AD14" s="356">
        <f t="shared" si="0"/>
        <v>1</v>
      </c>
      <c r="AE14" s="356">
        <f t="shared" si="0"/>
        <v>1</v>
      </c>
      <c r="AF14" s="1403"/>
      <c r="AH14" s="1222" t="s">
        <v>25963</v>
      </c>
      <c r="AI14" s="1223" t="s">
        <v>25964</v>
      </c>
      <c r="AJ14" s="1223" t="s">
        <v>25965</v>
      </c>
      <c r="AK14" s="631" t="s">
        <v>25966</v>
      </c>
      <c r="AL14" s="631" t="s">
        <v>25967</v>
      </c>
      <c r="AM14" s="631" t="s">
        <v>25968</v>
      </c>
      <c r="AN14" s="631" t="s">
        <v>25969</v>
      </c>
      <c r="AO14" s="631" t="s">
        <v>25970</v>
      </c>
      <c r="AP14" s="631" t="s">
        <v>25971</v>
      </c>
      <c r="AQ14" s="1117" t="s">
        <v>25972</v>
      </c>
    </row>
    <row r="15" spans="2:43">
      <c r="B15" s="807"/>
      <c r="C15" s="661"/>
      <c r="D15" s="661"/>
      <c r="E15" s="661"/>
      <c r="F15" s="661"/>
      <c r="G15" s="661"/>
      <c r="H15" s="661"/>
      <c r="I15" s="661"/>
      <c r="J15" s="661"/>
      <c r="K15" s="662"/>
      <c r="M15" s="231" t="s">
        <v>25973</v>
      </c>
      <c r="O15" s="1352"/>
      <c r="Q15" s="1355"/>
      <c r="R15" s="355" t="str">
        <f t="shared" si="1"/>
        <v>Please complete all cells in row</v>
      </c>
      <c r="S15" s="1403"/>
      <c r="T15" s="356">
        <f t="shared" si="2"/>
        <v>1</v>
      </c>
      <c r="U15" s="1310"/>
      <c r="V15" s="1310"/>
      <c r="W15" s="356">
        <f t="shared" si="0"/>
        <v>1</v>
      </c>
      <c r="X15" s="356">
        <f t="shared" si="0"/>
        <v>1</v>
      </c>
      <c r="Y15" s="356">
        <f t="shared" si="0"/>
        <v>1</v>
      </c>
      <c r="Z15" s="356">
        <f t="shared" si="0"/>
        <v>1</v>
      </c>
      <c r="AA15" s="356">
        <f t="shared" si="0"/>
        <v>1</v>
      </c>
      <c r="AB15" s="356">
        <f t="shared" si="0"/>
        <v>1</v>
      </c>
      <c r="AC15" s="356">
        <f t="shared" si="0"/>
        <v>1</v>
      </c>
      <c r="AD15" s="356">
        <f t="shared" si="0"/>
        <v>1</v>
      </c>
      <c r="AE15" s="356">
        <f t="shared" si="0"/>
        <v>1</v>
      </c>
      <c r="AF15" s="1403"/>
      <c r="AH15" s="1222" t="s">
        <v>25974</v>
      </c>
      <c r="AI15" s="1223" t="s">
        <v>25975</v>
      </c>
      <c r="AJ15" s="1223" t="s">
        <v>25976</v>
      </c>
      <c r="AK15" s="631" t="s">
        <v>25977</v>
      </c>
      <c r="AL15" s="631" t="s">
        <v>25978</v>
      </c>
      <c r="AM15" s="631" t="s">
        <v>25979</v>
      </c>
      <c r="AN15" s="631" t="s">
        <v>25980</v>
      </c>
      <c r="AO15" s="631" t="s">
        <v>25981</v>
      </c>
      <c r="AP15" s="631" t="s">
        <v>25982</v>
      </c>
      <c r="AQ15" s="1117" t="s">
        <v>25983</v>
      </c>
    </row>
    <row r="16" spans="2:43" ht="14.25" customHeight="1">
      <c r="B16" s="807"/>
      <c r="C16" s="661"/>
      <c r="D16" s="661"/>
      <c r="E16" s="661"/>
      <c r="F16" s="661"/>
      <c r="G16" s="661"/>
      <c r="H16" s="661"/>
      <c r="I16" s="661"/>
      <c r="J16" s="661"/>
      <c r="K16" s="662"/>
      <c r="M16" s="231" t="s">
        <v>25984</v>
      </c>
      <c r="O16" s="1352"/>
      <c r="Q16" s="1355"/>
      <c r="R16" s="355" t="str">
        <f t="shared" si="1"/>
        <v>Please complete all cells in row</v>
      </c>
      <c r="S16" s="1403"/>
      <c r="T16" s="356">
        <f t="shared" si="2"/>
        <v>1</v>
      </c>
      <c r="U16" s="1310"/>
      <c r="V16" s="1310"/>
      <c r="W16" s="356">
        <f t="shared" si="0"/>
        <v>1</v>
      </c>
      <c r="X16" s="356">
        <f t="shared" si="0"/>
        <v>1</v>
      </c>
      <c r="Y16" s="356">
        <f t="shared" si="0"/>
        <v>1</v>
      </c>
      <c r="Z16" s="356">
        <f t="shared" si="0"/>
        <v>1</v>
      </c>
      <c r="AA16" s="356">
        <f t="shared" si="0"/>
        <v>1</v>
      </c>
      <c r="AB16" s="356">
        <f t="shared" si="0"/>
        <v>1</v>
      </c>
      <c r="AC16" s="356">
        <f t="shared" si="0"/>
        <v>1</v>
      </c>
      <c r="AD16" s="356">
        <f t="shared" si="0"/>
        <v>1</v>
      </c>
      <c r="AE16" s="356">
        <f t="shared" si="0"/>
        <v>1</v>
      </c>
      <c r="AF16" s="1403"/>
      <c r="AH16" s="1222" t="s">
        <v>25985</v>
      </c>
      <c r="AI16" s="1223" t="s">
        <v>25986</v>
      </c>
      <c r="AJ16" s="1223" t="s">
        <v>25987</v>
      </c>
      <c r="AK16" s="631" t="s">
        <v>25988</v>
      </c>
      <c r="AL16" s="631" t="s">
        <v>25989</v>
      </c>
      <c r="AM16" s="631" t="s">
        <v>25990</v>
      </c>
      <c r="AN16" s="631" t="s">
        <v>25991</v>
      </c>
      <c r="AO16" s="631" t="s">
        <v>25992</v>
      </c>
      <c r="AP16" s="631" t="s">
        <v>25993</v>
      </c>
      <c r="AQ16" s="1117" t="s">
        <v>25994</v>
      </c>
    </row>
    <row r="17" spans="2:43" ht="14.25" customHeight="1">
      <c r="B17" s="807"/>
      <c r="C17" s="661"/>
      <c r="D17" s="661"/>
      <c r="E17" s="661"/>
      <c r="F17" s="661"/>
      <c r="G17" s="661"/>
      <c r="H17" s="661"/>
      <c r="I17" s="661"/>
      <c r="J17" s="661"/>
      <c r="K17" s="662"/>
      <c r="M17" s="231" t="s">
        <v>25995</v>
      </c>
      <c r="O17" s="1352"/>
      <c r="Q17" s="1355"/>
      <c r="R17" s="355" t="str">
        <f t="shared" si="1"/>
        <v>Please complete all cells in row</v>
      </c>
      <c r="S17" s="1403"/>
      <c r="T17" s="356">
        <f t="shared" si="2"/>
        <v>1</v>
      </c>
      <c r="U17" s="1310"/>
      <c r="V17" s="1310"/>
      <c r="W17" s="356">
        <f t="shared" si="0"/>
        <v>1</v>
      </c>
      <c r="X17" s="356">
        <f t="shared" si="0"/>
        <v>1</v>
      </c>
      <c r="Y17" s="356">
        <f t="shared" si="0"/>
        <v>1</v>
      </c>
      <c r="Z17" s="356">
        <f t="shared" si="0"/>
        <v>1</v>
      </c>
      <c r="AA17" s="356">
        <f t="shared" si="0"/>
        <v>1</v>
      </c>
      <c r="AB17" s="356">
        <f t="shared" si="0"/>
        <v>1</v>
      </c>
      <c r="AC17" s="356">
        <f t="shared" si="0"/>
        <v>1</v>
      </c>
      <c r="AD17" s="356">
        <f t="shared" si="0"/>
        <v>1</v>
      </c>
      <c r="AE17" s="356">
        <f t="shared" si="0"/>
        <v>1</v>
      </c>
      <c r="AF17" s="1403"/>
      <c r="AH17" s="1222" t="s">
        <v>25996</v>
      </c>
      <c r="AI17" s="1223" t="s">
        <v>25997</v>
      </c>
      <c r="AJ17" s="1223" t="s">
        <v>25998</v>
      </c>
      <c r="AK17" s="631" t="s">
        <v>25999</v>
      </c>
      <c r="AL17" s="631" t="s">
        <v>26000</v>
      </c>
      <c r="AM17" s="631" t="s">
        <v>26001</v>
      </c>
      <c r="AN17" s="631" t="s">
        <v>26002</v>
      </c>
      <c r="AO17" s="631" t="s">
        <v>26003</v>
      </c>
      <c r="AP17" s="631" t="s">
        <v>26004</v>
      </c>
      <c r="AQ17" s="1117" t="s">
        <v>26005</v>
      </c>
    </row>
    <row r="18" spans="2:43" ht="14.25" customHeight="1">
      <c r="B18" s="807"/>
      <c r="C18" s="661"/>
      <c r="D18" s="661"/>
      <c r="E18" s="661"/>
      <c r="F18" s="661"/>
      <c r="G18" s="661"/>
      <c r="H18" s="661"/>
      <c r="I18" s="661"/>
      <c r="J18" s="661"/>
      <c r="K18" s="662"/>
      <c r="M18" s="231" t="s">
        <v>26006</v>
      </c>
      <c r="O18" s="1352"/>
      <c r="Q18" s="1355"/>
      <c r="R18" s="355" t="str">
        <f t="shared" si="1"/>
        <v>Please complete all cells in row</v>
      </c>
      <c r="S18" s="1403"/>
      <c r="T18" s="356">
        <f t="shared" si="2"/>
        <v>1</v>
      </c>
      <c r="U18" s="1310"/>
      <c r="V18" s="1310"/>
      <c r="W18" s="356">
        <f t="shared" si="0"/>
        <v>1</v>
      </c>
      <c r="X18" s="356">
        <f t="shared" si="0"/>
        <v>1</v>
      </c>
      <c r="Y18" s="356">
        <f t="shared" si="0"/>
        <v>1</v>
      </c>
      <c r="Z18" s="356">
        <f t="shared" si="0"/>
        <v>1</v>
      </c>
      <c r="AA18" s="356">
        <f t="shared" si="0"/>
        <v>1</v>
      </c>
      <c r="AB18" s="356">
        <f t="shared" si="0"/>
        <v>1</v>
      </c>
      <c r="AC18" s="356">
        <f t="shared" si="0"/>
        <v>1</v>
      </c>
      <c r="AD18" s="356">
        <f t="shared" si="0"/>
        <v>1</v>
      </c>
      <c r="AE18" s="356">
        <f t="shared" si="0"/>
        <v>1</v>
      </c>
      <c r="AF18" s="1403"/>
      <c r="AH18" s="1222" t="s">
        <v>26007</v>
      </c>
      <c r="AI18" s="1223" t="s">
        <v>26008</v>
      </c>
      <c r="AJ18" s="1223" t="s">
        <v>26009</v>
      </c>
      <c r="AK18" s="631" t="s">
        <v>26010</v>
      </c>
      <c r="AL18" s="631" t="s">
        <v>26011</v>
      </c>
      <c r="AM18" s="631" t="s">
        <v>26012</v>
      </c>
      <c r="AN18" s="631" t="s">
        <v>26013</v>
      </c>
      <c r="AO18" s="631" t="s">
        <v>26014</v>
      </c>
      <c r="AP18" s="631" t="s">
        <v>26015</v>
      </c>
      <c r="AQ18" s="1117" t="s">
        <v>26016</v>
      </c>
    </row>
    <row r="19" spans="2:43" ht="14.25" customHeight="1">
      <c r="B19" s="807"/>
      <c r="C19" s="661"/>
      <c r="D19" s="661"/>
      <c r="E19" s="661"/>
      <c r="F19" s="661"/>
      <c r="G19" s="661"/>
      <c r="H19" s="661"/>
      <c r="I19" s="661"/>
      <c r="J19" s="661"/>
      <c r="K19" s="662"/>
      <c r="M19" s="231" t="s">
        <v>26017</v>
      </c>
      <c r="O19" s="1352"/>
      <c r="Q19" s="1355"/>
      <c r="R19" s="355" t="str">
        <f t="shared" si="1"/>
        <v>Please complete all cells in row</v>
      </c>
      <c r="S19" s="1403"/>
      <c r="T19" s="356">
        <f t="shared" si="2"/>
        <v>1</v>
      </c>
      <c r="U19" s="1310"/>
      <c r="V19" s="1310"/>
      <c r="W19" s="356">
        <f t="shared" si="0"/>
        <v>1</v>
      </c>
      <c r="X19" s="356">
        <f t="shared" si="0"/>
        <v>1</v>
      </c>
      <c r="Y19" s="356">
        <f t="shared" si="0"/>
        <v>1</v>
      </c>
      <c r="Z19" s="356">
        <f t="shared" si="0"/>
        <v>1</v>
      </c>
      <c r="AA19" s="356">
        <f t="shared" si="0"/>
        <v>1</v>
      </c>
      <c r="AB19" s="356">
        <f t="shared" si="0"/>
        <v>1</v>
      </c>
      <c r="AC19" s="356">
        <f t="shared" si="0"/>
        <v>1</v>
      </c>
      <c r="AD19" s="356">
        <f t="shared" si="0"/>
        <v>1</v>
      </c>
      <c r="AE19" s="356">
        <f t="shared" si="0"/>
        <v>1</v>
      </c>
      <c r="AF19" s="1403"/>
      <c r="AH19" s="1222" t="s">
        <v>26018</v>
      </c>
      <c r="AI19" s="1223" t="s">
        <v>26019</v>
      </c>
      <c r="AJ19" s="1223" t="s">
        <v>26020</v>
      </c>
      <c r="AK19" s="631" t="s">
        <v>26021</v>
      </c>
      <c r="AL19" s="631" t="s">
        <v>26022</v>
      </c>
      <c r="AM19" s="631" t="s">
        <v>26023</v>
      </c>
      <c r="AN19" s="631" t="s">
        <v>26024</v>
      </c>
      <c r="AO19" s="631" t="s">
        <v>26025</v>
      </c>
      <c r="AP19" s="631" t="s">
        <v>26026</v>
      </c>
      <c r="AQ19" s="1117" t="s">
        <v>26027</v>
      </c>
    </row>
    <row r="20" spans="2:43" ht="14.25" customHeight="1">
      <c r="B20" s="807"/>
      <c r="C20" s="661"/>
      <c r="D20" s="661"/>
      <c r="E20" s="661"/>
      <c r="F20" s="661"/>
      <c r="G20" s="661"/>
      <c r="H20" s="661"/>
      <c r="I20" s="661"/>
      <c r="J20" s="661"/>
      <c r="K20" s="662"/>
      <c r="M20" s="231" t="s">
        <v>26028</v>
      </c>
      <c r="O20" s="1352"/>
      <c r="Q20" s="1355"/>
      <c r="R20" s="355" t="str">
        <f t="shared" si="1"/>
        <v>Please complete all cells in row</v>
      </c>
      <c r="S20" s="1403"/>
      <c r="T20" s="356">
        <f t="shared" si="2"/>
        <v>1</v>
      </c>
      <c r="U20" s="1310"/>
      <c r="V20" s="1310"/>
      <c r="W20" s="356">
        <f t="shared" si="0"/>
        <v>1</v>
      </c>
      <c r="X20" s="356">
        <f t="shared" si="0"/>
        <v>1</v>
      </c>
      <c r="Y20" s="356">
        <f t="shared" si="0"/>
        <v>1</v>
      </c>
      <c r="Z20" s="356">
        <f t="shared" si="0"/>
        <v>1</v>
      </c>
      <c r="AA20" s="356">
        <f t="shared" si="0"/>
        <v>1</v>
      </c>
      <c r="AB20" s="356">
        <f t="shared" si="0"/>
        <v>1</v>
      </c>
      <c r="AC20" s="356">
        <f t="shared" si="0"/>
        <v>1</v>
      </c>
      <c r="AD20" s="356">
        <f t="shared" si="0"/>
        <v>1</v>
      </c>
      <c r="AE20" s="356">
        <f t="shared" si="0"/>
        <v>1</v>
      </c>
      <c r="AF20" s="1403"/>
      <c r="AH20" s="1222" t="s">
        <v>26029</v>
      </c>
      <c r="AI20" s="1223" t="s">
        <v>26030</v>
      </c>
      <c r="AJ20" s="1223" t="s">
        <v>26031</v>
      </c>
      <c r="AK20" s="631" t="s">
        <v>26032</v>
      </c>
      <c r="AL20" s="631" t="s">
        <v>26033</v>
      </c>
      <c r="AM20" s="631" t="s">
        <v>26034</v>
      </c>
      <c r="AN20" s="631" t="s">
        <v>26035</v>
      </c>
      <c r="AO20" s="631" t="s">
        <v>26036</v>
      </c>
      <c r="AP20" s="631" t="s">
        <v>26037</v>
      </c>
      <c r="AQ20" s="1117" t="s">
        <v>26038</v>
      </c>
    </row>
    <row r="21" spans="2:43" ht="14.25" customHeight="1">
      <c r="B21" s="807"/>
      <c r="C21" s="661"/>
      <c r="D21" s="661"/>
      <c r="E21" s="661"/>
      <c r="F21" s="661"/>
      <c r="G21" s="661"/>
      <c r="H21" s="661"/>
      <c r="I21" s="661"/>
      <c r="J21" s="661"/>
      <c r="K21" s="662"/>
      <c r="M21" s="231" t="s">
        <v>26039</v>
      </c>
      <c r="O21" s="1352"/>
      <c r="Q21" s="1355"/>
      <c r="R21" s="355" t="str">
        <f t="shared" si="1"/>
        <v>Please complete all cells in row</v>
      </c>
      <c r="S21" s="1403"/>
      <c r="T21" s="356">
        <f t="shared" si="2"/>
        <v>1</v>
      </c>
      <c r="U21" s="1310"/>
      <c r="V21" s="1310"/>
      <c r="W21" s="356">
        <f t="shared" si="0"/>
        <v>1</v>
      </c>
      <c r="X21" s="356">
        <f t="shared" si="0"/>
        <v>1</v>
      </c>
      <c r="Y21" s="356">
        <f t="shared" si="0"/>
        <v>1</v>
      </c>
      <c r="Z21" s="356">
        <f t="shared" si="0"/>
        <v>1</v>
      </c>
      <c r="AA21" s="356">
        <f t="shared" si="0"/>
        <v>1</v>
      </c>
      <c r="AB21" s="356">
        <f t="shared" si="0"/>
        <v>1</v>
      </c>
      <c r="AC21" s="356">
        <f t="shared" si="0"/>
        <v>1</v>
      </c>
      <c r="AD21" s="356">
        <f t="shared" si="0"/>
        <v>1</v>
      </c>
      <c r="AE21" s="356">
        <f t="shared" si="0"/>
        <v>1</v>
      </c>
      <c r="AF21" s="1403"/>
      <c r="AH21" s="1222" t="s">
        <v>26040</v>
      </c>
      <c r="AI21" s="1223" t="s">
        <v>26041</v>
      </c>
      <c r="AJ21" s="1223" t="s">
        <v>26042</v>
      </c>
      <c r="AK21" s="631" t="s">
        <v>26043</v>
      </c>
      <c r="AL21" s="631" t="s">
        <v>26044</v>
      </c>
      <c r="AM21" s="631" t="s">
        <v>26045</v>
      </c>
      <c r="AN21" s="631" t="s">
        <v>26046</v>
      </c>
      <c r="AO21" s="631" t="s">
        <v>26047</v>
      </c>
      <c r="AP21" s="631" t="s">
        <v>26048</v>
      </c>
      <c r="AQ21" s="1117" t="s">
        <v>26049</v>
      </c>
    </row>
    <row r="22" spans="2:43" ht="14.25" customHeight="1">
      <c r="B22" s="807"/>
      <c r="C22" s="661"/>
      <c r="D22" s="661"/>
      <c r="E22" s="661"/>
      <c r="F22" s="661"/>
      <c r="G22" s="661"/>
      <c r="H22" s="661"/>
      <c r="I22" s="661"/>
      <c r="J22" s="661"/>
      <c r="K22" s="662"/>
      <c r="M22" s="231" t="s">
        <v>26050</v>
      </c>
      <c r="O22" s="1352"/>
      <c r="Q22" s="1355"/>
      <c r="R22" s="355" t="str">
        <f t="shared" si="1"/>
        <v>Please complete all cells in row</v>
      </c>
      <c r="S22" s="1403"/>
      <c r="T22" s="356">
        <f t="shared" si="2"/>
        <v>1</v>
      </c>
      <c r="U22" s="1310"/>
      <c r="V22" s="1310"/>
      <c r="W22" s="356">
        <f t="shared" si="0"/>
        <v>1</v>
      </c>
      <c r="X22" s="356">
        <f t="shared" si="0"/>
        <v>1</v>
      </c>
      <c r="Y22" s="356">
        <f t="shared" si="0"/>
        <v>1</v>
      </c>
      <c r="Z22" s="356">
        <f t="shared" si="0"/>
        <v>1</v>
      </c>
      <c r="AA22" s="356">
        <f t="shared" si="0"/>
        <v>1</v>
      </c>
      <c r="AB22" s="356">
        <f t="shared" si="0"/>
        <v>1</v>
      </c>
      <c r="AC22" s="356">
        <f t="shared" si="0"/>
        <v>1</v>
      </c>
      <c r="AD22" s="356">
        <f t="shared" si="0"/>
        <v>1</v>
      </c>
      <c r="AE22" s="356">
        <f t="shared" si="0"/>
        <v>1</v>
      </c>
      <c r="AF22" s="1403"/>
      <c r="AH22" s="1222" t="s">
        <v>26051</v>
      </c>
      <c r="AI22" s="1223" t="s">
        <v>26052</v>
      </c>
      <c r="AJ22" s="1223" t="s">
        <v>26053</v>
      </c>
      <c r="AK22" s="631" t="s">
        <v>26054</v>
      </c>
      <c r="AL22" s="631" t="s">
        <v>26055</v>
      </c>
      <c r="AM22" s="631" t="s">
        <v>26056</v>
      </c>
      <c r="AN22" s="631" t="s">
        <v>26057</v>
      </c>
      <c r="AO22" s="631" t="s">
        <v>26058</v>
      </c>
      <c r="AP22" s="631" t="s">
        <v>26059</v>
      </c>
      <c r="AQ22" s="1117" t="s">
        <v>26060</v>
      </c>
    </row>
    <row r="23" spans="2:43" ht="14.25" customHeight="1">
      <c r="B23" s="807"/>
      <c r="C23" s="661"/>
      <c r="D23" s="661"/>
      <c r="E23" s="661"/>
      <c r="F23" s="661"/>
      <c r="G23" s="661"/>
      <c r="H23" s="661"/>
      <c r="I23" s="661"/>
      <c r="J23" s="661"/>
      <c r="K23" s="662"/>
      <c r="M23" s="231" t="s">
        <v>26061</v>
      </c>
      <c r="O23" s="1352"/>
      <c r="Q23" s="1355"/>
      <c r="R23" s="355" t="str">
        <f t="shared" si="1"/>
        <v>Please complete all cells in row</v>
      </c>
      <c r="S23" s="1403"/>
      <c r="T23" s="356">
        <f t="shared" si="2"/>
        <v>1</v>
      </c>
      <c r="U23" s="1310"/>
      <c r="V23" s="1310"/>
      <c r="W23" s="356">
        <f t="shared" si="0"/>
        <v>1</v>
      </c>
      <c r="X23" s="356">
        <f t="shared" si="0"/>
        <v>1</v>
      </c>
      <c r="Y23" s="356">
        <f t="shared" si="0"/>
        <v>1</v>
      </c>
      <c r="Z23" s="356">
        <f t="shared" si="0"/>
        <v>1</v>
      </c>
      <c r="AA23" s="356">
        <f t="shared" si="0"/>
        <v>1</v>
      </c>
      <c r="AB23" s="356">
        <f t="shared" si="0"/>
        <v>1</v>
      </c>
      <c r="AC23" s="356">
        <f t="shared" si="0"/>
        <v>1</v>
      </c>
      <c r="AD23" s="356">
        <f t="shared" si="0"/>
        <v>1</v>
      </c>
      <c r="AE23" s="356">
        <f t="shared" si="0"/>
        <v>1</v>
      </c>
      <c r="AF23" s="1403"/>
      <c r="AH23" s="1222" t="s">
        <v>26062</v>
      </c>
      <c r="AI23" s="1223" t="s">
        <v>26063</v>
      </c>
      <c r="AJ23" s="1223" t="s">
        <v>26064</v>
      </c>
      <c r="AK23" s="631" t="s">
        <v>26065</v>
      </c>
      <c r="AL23" s="631" t="s">
        <v>26066</v>
      </c>
      <c r="AM23" s="631" t="s">
        <v>26067</v>
      </c>
      <c r="AN23" s="631" t="s">
        <v>26068</v>
      </c>
      <c r="AO23" s="631" t="s">
        <v>26069</v>
      </c>
      <c r="AP23" s="631" t="s">
        <v>26070</v>
      </c>
      <c r="AQ23" s="1117" t="s">
        <v>26071</v>
      </c>
    </row>
    <row r="24" spans="2:43" ht="14.25" customHeight="1">
      <c r="B24" s="807"/>
      <c r="C24" s="661"/>
      <c r="D24" s="661"/>
      <c r="E24" s="661"/>
      <c r="F24" s="661"/>
      <c r="G24" s="661"/>
      <c r="H24" s="661"/>
      <c r="I24" s="661"/>
      <c r="J24" s="661"/>
      <c r="K24" s="662"/>
      <c r="M24" s="231" t="s">
        <v>26072</v>
      </c>
      <c r="O24" s="1352"/>
      <c r="Q24" s="1355"/>
      <c r="R24" s="355" t="str">
        <f t="shared" si="1"/>
        <v>Please complete all cells in row</v>
      </c>
      <c r="S24" s="1403"/>
      <c r="T24" s="356">
        <f t="shared" si="2"/>
        <v>1</v>
      </c>
      <c r="U24" s="1310"/>
      <c r="V24" s="1310"/>
      <c r="W24" s="356">
        <f t="shared" si="0"/>
        <v>1</v>
      </c>
      <c r="X24" s="356">
        <f t="shared" si="0"/>
        <v>1</v>
      </c>
      <c r="Y24" s="356">
        <f t="shared" si="0"/>
        <v>1</v>
      </c>
      <c r="Z24" s="356">
        <f t="shared" si="0"/>
        <v>1</v>
      </c>
      <c r="AA24" s="356">
        <f t="shared" si="0"/>
        <v>1</v>
      </c>
      <c r="AB24" s="356">
        <f t="shared" si="0"/>
        <v>1</v>
      </c>
      <c r="AC24" s="356">
        <f t="shared" si="0"/>
        <v>1</v>
      </c>
      <c r="AD24" s="356">
        <f t="shared" si="0"/>
        <v>1</v>
      </c>
      <c r="AE24" s="356">
        <f t="shared" si="0"/>
        <v>1</v>
      </c>
      <c r="AF24" s="1403"/>
      <c r="AH24" s="1222" t="s">
        <v>26073</v>
      </c>
      <c r="AI24" s="1223" t="s">
        <v>26074</v>
      </c>
      <c r="AJ24" s="1223" t="s">
        <v>26075</v>
      </c>
      <c r="AK24" s="631" t="s">
        <v>26076</v>
      </c>
      <c r="AL24" s="631" t="s">
        <v>26077</v>
      </c>
      <c r="AM24" s="631" t="s">
        <v>26078</v>
      </c>
      <c r="AN24" s="631" t="s">
        <v>26079</v>
      </c>
      <c r="AO24" s="631" t="s">
        <v>26080</v>
      </c>
      <c r="AP24" s="631" t="s">
        <v>26081</v>
      </c>
      <c r="AQ24" s="1117" t="s">
        <v>26082</v>
      </c>
    </row>
    <row r="25" spans="2:43">
      <c r="B25" s="807"/>
      <c r="C25" s="661"/>
      <c r="D25" s="661"/>
      <c r="E25" s="661"/>
      <c r="F25" s="661"/>
      <c r="G25" s="661"/>
      <c r="H25" s="661"/>
      <c r="I25" s="661"/>
      <c r="J25" s="661"/>
      <c r="K25" s="662"/>
      <c r="M25" s="231" t="s">
        <v>26083</v>
      </c>
      <c r="O25" s="1352"/>
      <c r="Q25" s="1355"/>
      <c r="R25" s="355" t="str">
        <f t="shared" si="1"/>
        <v>Please complete all cells in row</v>
      </c>
      <c r="S25" s="1403"/>
      <c r="T25" s="356">
        <f t="shared" si="2"/>
        <v>1</v>
      </c>
      <c r="U25" s="1310"/>
      <c r="V25" s="1310"/>
      <c r="W25" s="356">
        <f t="shared" si="0"/>
        <v>1</v>
      </c>
      <c r="X25" s="356">
        <f t="shared" si="0"/>
        <v>1</v>
      </c>
      <c r="Y25" s="356">
        <f t="shared" si="0"/>
        <v>1</v>
      </c>
      <c r="Z25" s="356">
        <f t="shared" si="0"/>
        <v>1</v>
      </c>
      <c r="AA25" s="356">
        <f t="shared" si="0"/>
        <v>1</v>
      </c>
      <c r="AB25" s="356">
        <f t="shared" si="0"/>
        <v>1</v>
      </c>
      <c r="AC25" s="356">
        <f t="shared" si="0"/>
        <v>1</v>
      </c>
      <c r="AD25" s="356">
        <f t="shared" si="0"/>
        <v>1</v>
      </c>
      <c r="AE25" s="356">
        <f t="shared" si="0"/>
        <v>1</v>
      </c>
      <c r="AF25" s="1403"/>
      <c r="AH25" s="1222" t="s">
        <v>26084</v>
      </c>
      <c r="AI25" s="1223" t="s">
        <v>26085</v>
      </c>
      <c r="AJ25" s="1223" t="s">
        <v>26086</v>
      </c>
      <c r="AK25" s="631" t="s">
        <v>26087</v>
      </c>
      <c r="AL25" s="631" t="s">
        <v>26088</v>
      </c>
      <c r="AM25" s="631" t="s">
        <v>26089</v>
      </c>
      <c r="AN25" s="631" t="s">
        <v>26090</v>
      </c>
      <c r="AO25" s="631" t="s">
        <v>26091</v>
      </c>
      <c r="AP25" s="631" t="s">
        <v>26092</v>
      </c>
      <c r="AQ25" s="1117" t="s">
        <v>26093</v>
      </c>
    </row>
    <row r="26" spans="2:43">
      <c r="B26" s="807"/>
      <c r="C26" s="661"/>
      <c r="D26" s="661"/>
      <c r="E26" s="661"/>
      <c r="F26" s="661"/>
      <c r="G26" s="661"/>
      <c r="H26" s="661"/>
      <c r="I26" s="661"/>
      <c r="J26" s="661"/>
      <c r="K26" s="662"/>
      <c r="M26" s="231" t="s">
        <v>26094</v>
      </c>
      <c r="O26" s="1352"/>
      <c r="Q26" s="1355"/>
      <c r="R26" s="355" t="str">
        <f t="shared" si="1"/>
        <v>Please complete all cells in row</v>
      </c>
      <c r="S26" s="1403"/>
      <c r="T26" s="356">
        <f t="shared" si="2"/>
        <v>1</v>
      </c>
      <c r="U26" s="1310"/>
      <c r="V26" s="1310"/>
      <c r="W26" s="356">
        <f t="shared" si="0"/>
        <v>1</v>
      </c>
      <c r="X26" s="356">
        <f t="shared" si="0"/>
        <v>1</v>
      </c>
      <c r="Y26" s="356">
        <f t="shared" si="0"/>
        <v>1</v>
      </c>
      <c r="Z26" s="356">
        <f t="shared" si="0"/>
        <v>1</v>
      </c>
      <c r="AA26" s="356">
        <f t="shared" si="0"/>
        <v>1</v>
      </c>
      <c r="AB26" s="356">
        <f t="shared" si="0"/>
        <v>1</v>
      </c>
      <c r="AC26" s="356">
        <f t="shared" si="0"/>
        <v>1</v>
      </c>
      <c r="AD26" s="356">
        <f t="shared" si="0"/>
        <v>1</v>
      </c>
      <c r="AE26" s="356">
        <f t="shared" si="0"/>
        <v>1</v>
      </c>
      <c r="AF26" s="1403"/>
      <c r="AH26" s="1222" t="s">
        <v>26095</v>
      </c>
      <c r="AI26" s="1223" t="s">
        <v>26096</v>
      </c>
      <c r="AJ26" s="1223" t="s">
        <v>26097</v>
      </c>
      <c r="AK26" s="631" t="s">
        <v>26098</v>
      </c>
      <c r="AL26" s="631" t="s">
        <v>26099</v>
      </c>
      <c r="AM26" s="631" t="s">
        <v>26100</v>
      </c>
      <c r="AN26" s="631" t="s">
        <v>26101</v>
      </c>
      <c r="AO26" s="631" t="s">
        <v>26102</v>
      </c>
      <c r="AP26" s="631" t="s">
        <v>26103</v>
      </c>
      <c r="AQ26" s="1117" t="s">
        <v>26104</v>
      </c>
    </row>
    <row r="27" spans="2:43">
      <c r="B27" s="807"/>
      <c r="C27" s="661"/>
      <c r="D27" s="661"/>
      <c r="E27" s="661"/>
      <c r="F27" s="661"/>
      <c r="G27" s="661"/>
      <c r="H27" s="661"/>
      <c r="I27" s="661"/>
      <c r="J27" s="661"/>
      <c r="K27" s="662"/>
      <c r="M27" s="231" t="s">
        <v>26105</v>
      </c>
      <c r="O27" s="1352"/>
      <c r="Q27" s="1355"/>
      <c r="R27" s="355" t="str">
        <f t="shared" si="1"/>
        <v>Please complete all cells in row</v>
      </c>
      <c r="S27" s="1403"/>
      <c r="T27" s="356">
        <f t="shared" si="2"/>
        <v>1</v>
      </c>
      <c r="U27" s="1310"/>
      <c r="V27" s="1310"/>
      <c r="W27" s="356">
        <f t="shared" si="0"/>
        <v>1</v>
      </c>
      <c r="X27" s="356">
        <f t="shared" si="0"/>
        <v>1</v>
      </c>
      <c r="Y27" s="356">
        <f t="shared" si="0"/>
        <v>1</v>
      </c>
      <c r="Z27" s="356">
        <f t="shared" si="0"/>
        <v>1</v>
      </c>
      <c r="AA27" s="356">
        <f t="shared" si="0"/>
        <v>1</v>
      </c>
      <c r="AB27" s="356">
        <f t="shared" si="0"/>
        <v>1</v>
      </c>
      <c r="AC27" s="356">
        <f t="shared" si="0"/>
        <v>1</v>
      </c>
      <c r="AD27" s="356">
        <f t="shared" si="0"/>
        <v>1</v>
      </c>
      <c r="AE27" s="356">
        <f t="shared" si="0"/>
        <v>1</v>
      </c>
      <c r="AF27" s="1403"/>
      <c r="AH27" s="1222" t="s">
        <v>26106</v>
      </c>
      <c r="AI27" s="1223" t="s">
        <v>26107</v>
      </c>
      <c r="AJ27" s="1223" t="s">
        <v>26108</v>
      </c>
      <c r="AK27" s="631" t="s">
        <v>26109</v>
      </c>
      <c r="AL27" s="631" t="s">
        <v>26110</v>
      </c>
      <c r="AM27" s="631" t="s">
        <v>26111</v>
      </c>
      <c r="AN27" s="631" t="s">
        <v>26112</v>
      </c>
      <c r="AO27" s="631" t="s">
        <v>26113</v>
      </c>
      <c r="AP27" s="631" t="s">
        <v>26114</v>
      </c>
      <c r="AQ27" s="1117" t="s">
        <v>26115</v>
      </c>
    </row>
    <row r="28" spans="2:43">
      <c r="B28" s="807"/>
      <c r="C28" s="661"/>
      <c r="D28" s="661"/>
      <c r="E28" s="661"/>
      <c r="F28" s="661"/>
      <c r="G28" s="661"/>
      <c r="H28" s="661"/>
      <c r="I28" s="661"/>
      <c r="J28" s="661"/>
      <c r="K28" s="662"/>
      <c r="M28" s="231" t="s">
        <v>26116</v>
      </c>
      <c r="O28" s="1352"/>
      <c r="Q28" s="1355"/>
      <c r="R28" s="355" t="str">
        <f t="shared" si="1"/>
        <v>Please complete all cells in row</v>
      </c>
      <c r="S28" s="1403"/>
      <c r="T28" s="356">
        <f t="shared" si="2"/>
        <v>1</v>
      </c>
      <c r="U28" s="1310"/>
      <c r="V28" s="1310"/>
      <c r="W28" s="356">
        <f t="shared" si="0"/>
        <v>1</v>
      </c>
      <c r="X28" s="356">
        <f t="shared" si="0"/>
        <v>1</v>
      </c>
      <c r="Y28" s="356">
        <f t="shared" si="0"/>
        <v>1</v>
      </c>
      <c r="Z28" s="356">
        <f t="shared" si="0"/>
        <v>1</v>
      </c>
      <c r="AA28" s="356">
        <f t="shared" si="0"/>
        <v>1</v>
      </c>
      <c r="AB28" s="356">
        <f t="shared" si="0"/>
        <v>1</v>
      </c>
      <c r="AC28" s="356">
        <f t="shared" si="0"/>
        <v>1</v>
      </c>
      <c r="AD28" s="356">
        <f t="shared" si="0"/>
        <v>1</v>
      </c>
      <c r="AE28" s="356">
        <f t="shared" si="0"/>
        <v>1</v>
      </c>
      <c r="AF28" s="1403"/>
      <c r="AH28" s="1222" t="s">
        <v>26117</v>
      </c>
      <c r="AI28" s="1223" t="s">
        <v>26118</v>
      </c>
      <c r="AJ28" s="1223" t="s">
        <v>26119</v>
      </c>
      <c r="AK28" s="631" t="s">
        <v>26120</v>
      </c>
      <c r="AL28" s="631" t="s">
        <v>26121</v>
      </c>
      <c r="AM28" s="631" t="s">
        <v>26122</v>
      </c>
      <c r="AN28" s="631" t="s">
        <v>26123</v>
      </c>
      <c r="AO28" s="631" t="s">
        <v>26124</v>
      </c>
      <c r="AP28" s="631" t="s">
        <v>26125</v>
      </c>
      <c r="AQ28" s="1117" t="s">
        <v>26126</v>
      </c>
    </row>
    <row r="29" spans="2:43">
      <c r="B29" s="807"/>
      <c r="C29" s="661"/>
      <c r="D29" s="661"/>
      <c r="E29" s="661"/>
      <c r="F29" s="661"/>
      <c r="G29" s="661"/>
      <c r="H29" s="661"/>
      <c r="I29" s="661"/>
      <c r="J29" s="661"/>
      <c r="K29" s="662"/>
      <c r="M29" s="231" t="s">
        <v>26127</v>
      </c>
      <c r="O29" s="1352"/>
      <c r="Q29" s="1355"/>
      <c r="R29" s="355" t="str">
        <f t="shared" si="1"/>
        <v>Please complete all cells in row</v>
      </c>
      <c r="S29" s="1403"/>
      <c r="T29" s="356">
        <f t="shared" si="2"/>
        <v>1</v>
      </c>
      <c r="U29" s="1310"/>
      <c r="V29" s="1310"/>
      <c r="W29" s="356">
        <f t="shared" si="0"/>
        <v>1</v>
      </c>
      <c r="X29" s="356">
        <f t="shared" si="0"/>
        <v>1</v>
      </c>
      <c r="Y29" s="356">
        <f t="shared" si="0"/>
        <v>1</v>
      </c>
      <c r="Z29" s="356">
        <f t="shared" si="0"/>
        <v>1</v>
      </c>
      <c r="AA29" s="356">
        <f t="shared" si="0"/>
        <v>1</v>
      </c>
      <c r="AB29" s="356">
        <f t="shared" si="0"/>
        <v>1</v>
      </c>
      <c r="AC29" s="356">
        <f t="shared" si="0"/>
        <v>1</v>
      </c>
      <c r="AD29" s="356">
        <f t="shared" si="0"/>
        <v>1</v>
      </c>
      <c r="AE29" s="356">
        <f t="shared" si="0"/>
        <v>1</v>
      </c>
      <c r="AF29" s="1403"/>
      <c r="AH29" s="1222" t="s">
        <v>26128</v>
      </c>
      <c r="AI29" s="1223" t="s">
        <v>26129</v>
      </c>
      <c r="AJ29" s="1223" t="s">
        <v>26130</v>
      </c>
      <c r="AK29" s="631" t="s">
        <v>26131</v>
      </c>
      <c r="AL29" s="631" t="s">
        <v>26132</v>
      </c>
      <c r="AM29" s="631" t="s">
        <v>26133</v>
      </c>
      <c r="AN29" s="631" t="s">
        <v>26134</v>
      </c>
      <c r="AO29" s="631" t="s">
        <v>26135</v>
      </c>
      <c r="AP29" s="631" t="s">
        <v>26136</v>
      </c>
      <c r="AQ29" s="1117" t="s">
        <v>26137</v>
      </c>
    </row>
    <row r="30" spans="2:43">
      <c r="B30" s="807"/>
      <c r="C30" s="661"/>
      <c r="D30" s="661"/>
      <c r="E30" s="661"/>
      <c r="F30" s="661"/>
      <c r="G30" s="661"/>
      <c r="H30" s="661"/>
      <c r="I30" s="661"/>
      <c r="J30" s="661"/>
      <c r="K30" s="662"/>
      <c r="M30" s="231" t="s">
        <v>26138</v>
      </c>
      <c r="O30" s="1352"/>
      <c r="Q30" s="1355"/>
      <c r="R30" s="355" t="str">
        <f t="shared" si="1"/>
        <v>Please complete all cells in row</v>
      </c>
      <c r="S30" s="1403"/>
      <c r="T30" s="356">
        <f t="shared" si="2"/>
        <v>1</v>
      </c>
      <c r="U30" s="1310"/>
      <c r="V30" s="1310"/>
      <c r="W30" s="356">
        <f t="shared" si="0"/>
        <v>1</v>
      </c>
      <c r="X30" s="356">
        <f t="shared" si="0"/>
        <v>1</v>
      </c>
      <c r="Y30" s="356">
        <f t="shared" si="0"/>
        <v>1</v>
      </c>
      <c r="Z30" s="356">
        <f t="shared" si="0"/>
        <v>1</v>
      </c>
      <c r="AA30" s="356">
        <f t="shared" si="0"/>
        <v>1</v>
      </c>
      <c r="AB30" s="356">
        <f t="shared" si="0"/>
        <v>1</v>
      </c>
      <c r="AC30" s="356">
        <f t="shared" si="0"/>
        <v>1</v>
      </c>
      <c r="AD30" s="356">
        <f t="shared" si="0"/>
        <v>1</v>
      </c>
      <c r="AE30" s="356">
        <f t="shared" si="0"/>
        <v>1</v>
      </c>
      <c r="AF30" s="1403"/>
      <c r="AH30" s="1222" t="s">
        <v>26139</v>
      </c>
      <c r="AI30" s="1223" t="s">
        <v>26140</v>
      </c>
      <c r="AJ30" s="1223" t="s">
        <v>26141</v>
      </c>
      <c r="AK30" s="631" t="s">
        <v>26142</v>
      </c>
      <c r="AL30" s="631" t="s">
        <v>26143</v>
      </c>
      <c r="AM30" s="631" t="s">
        <v>26144</v>
      </c>
      <c r="AN30" s="631" t="s">
        <v>26145</v>
      </c>
      <c r="AO30" s="631" t="s">
        <v>26146</v>
      </c>
      <c r="AP30" s="631" t="s">
        <v>26147</v>
      </c>
      <c r="AQ30" s="1117" t="s">
        <v>26148</v>
      </c>
    </row>
    <row r="31" spans="2:43">
      <c r="B31" s="807"/>
      <c r="C31" s="661"/>
      <c r="D31" s="661"/>
      <c r="E31" s="661"/>
      <c r="F31" s="661"/>
      <c r="G31" s="661"/>
      <c r="H31" s="661"/>
      <c r="I31" s="661"/>
      <c r="J31" s="661"/>
      <c r="K31" s="662"/>
      <c r="M31" s="231" t="s">
        <v>26149</v>
      </c>
      <c r="O31" s="1352"/>
      <c r="Q31" s="1355"/>
      <c r="R31" s="355" t="str">
        <f t="shared" si="1"/>
        <v>Please complete all cells in row</v>
      </c>
      <c r="S31" s="1403"/>
      <c r="T31" s="356">
        <f t="shared" si="2"/>
        <v>1</v>
      </c>
      <c r="U31" s="1310"/>
      <c r="V31" s="1310"/>
      <c r="W31" s="356">
        <f t="shared" si="0"/>
        <v>1</v>
      </c>
      <c r="X31" s="356">
        <f t="shared" si="0"/>
        <v>1</v>
      </c>
      <c r="Y31" s="356">
        <f t="shared" si="0"/>
        <v>1</v>
      </c>
      <c r="Z31" s="356">
        <f t="shared" si="0"/>
        <v>1</v>
      </c>
      <c r="AA31" s="356">
        <f t="shared" si="0"/>
        <v>1</v>
      </c>
      <c r="AB31" s="356">
        <f t="shared" si="0"/>
        <v>1</v>
      </c>
      <c r="AC31" s="356">
        <f t="shared" si="0"/>
        <v>1</v>
      </c>
      <c r="AD31" s="356">
        <f t="shared" si="0"/>
        <v>1</v>
      </c>
      <c r="AE31" s="356">
        <f t="shared" si="0"/>
        <v>1</v>
      </c>
      <c r="AF31" s="1403"/>
      <c r="AH31" s="1222" t="s">
        <v>26150</v>
      </c>
      <c r="AI31" s="1223" t="s">
        <v>26151</v>
      </c>
      <c r="AJ31" s="1223" t="s">
        <v>26152</v>
      </c>
      <c r="AK31" s="631" t="s">
        <v>26153</v>
      </c>
      <c r="AL31" s="631" t="s">
        <v>26154</v>
      </c>
      <c r="AM31" s="631" t="s">
        <v>26155</v>
      </c>
      <c r="AN31" s="631" t="s">
        <v>26156</v>
      </c>
      <c r="AO31" s="631" t="s">
        <v>26157</v>
      </c>
      <c r="AP31" s="631" t="s">
        <v>26158</v>
      </c>
      <c r="AQ31" s="1117" t="s">
        <v>26159</v>
      </c>
    </row>
    <row r="32" spans="2:43">
      <c r="B32" s="807"/>
      <c r="C32" s="661"/>
      <c r="D32" s="661"/>
      <c r="E32" s="661"/>
      <c r="F32" s="661"/>
      <c r="G32" s="661"/>
      <c r="H32" s="661"/>
      <c r="I32" s="661"/>
      <c r="J32" s="661"/>
      <c r="K32" s="662"/>
      <c r="M32" s="231" t="s">
        <v>26160</v>
      </c>
      <c r="O32" s="1352"/>
      <c r="Q32" s="1355"/>
      <c r="R32" s="355" t="str">
        <f t="shared" si="1"/>
        <v>Please complete all cells in row</v>
      </c>
      <c r="S32" s="1403"/>
      <c r="T32" s="356">
        <f t="shared" si="2"/>
        <v>1</v>
      </c>
      <c r="U32" s="1310"/>
      <c r="V32" s="1310"/>
      <c r="W32" s="356">
        <f t="shared" si="0"/>
        <v>1</v>
      </c>
      <c r="X32" s="356">
        <f t="shared" si="0"/>
        <v>1</v>
      </c>
      <c r="Y32" s="356">
        <f t="shared" si="0"/>
        <v>1</v>
      </c>
      <c r="Z32" s="356">
        <f t="shared" si="0"/>
        <v>1</v>
      </c>
      <c r="AA32" s="356">
        <f t="shared" si="0"/>
        <v>1</v>
      </c>
      <c r="AB32" s="356">
        <f t="shared" si="0"/>
        <v>1</v>
      </c>
      <c r="AC32" s="356">
        <f t="shared" si="0"/>
        <v>1</v>
      </c>
      <c r="AD32" s="356">
        <f t="shared" si="0"/>
        <v>1</v>
      </c>
      <c r="AE32" s="356">
        <f t="shared" si="0"/>
        <v>1</v>
      </c>
      <c r="AF32" s="1403"/>
      <c r="AH32" s="1222" t="s">
        <v>26161</v>
      </c>
      <c r="AI32" s="1223" t="s">
        <v>26162</v>
      </c>
      <c r="AJ32" s="1223" t="s">
        <v>26163</v>
      </c>
      <c r="AK32" s="631" t="s">
        <v>26164</v>
      </c>
      <c r="AL32" s="631" t="s">
        <v>26165</v>
      </c>
      <c r="AM32" s="631" t="s">
        <v>26166</v>
      </c>
      <c r="AN32" s="631" t="s">
        <v>26167</v>
      </c>
      <c r="AO32" s="631" t="s">
        <v>26168</v>
      </c>
      <c r="AP32" s="631" t="s">
        <v>26169</v>
      </c>
      <c r="AQ32" s="1117" t="s">
        <v>26170</v>
      </c>
    </row>
    <row r="33" spans="2:43">
      <c r="B33" s="807"/>
      <c r="C33" s="661"/>
      <c r="D33" s="661"/>
      <c r="E33" s="661"/>
      <c r="F33" s="661"/>
      <c r="G33" s="661"/>
      <c r="H33" s="661"/>
      <c r="I33" s="661"/>
      <c r="J33" s="661"/>
      <c r="K33" s="662"/>
      <c r="M33" s="231" t="s">
        <v>26171</v>
      </c>
      <c r="O33" s="1352"/>
      <c r="Q33" s="1355"/>
      <c r="R33" s="355" t="str">
        <f t="shared" si="1"/>
        <v>Please complete all cells in row</v>
      </c>
      <c r="S33" s="1403"/>
      <c r="T33" s="356">
        <f t="shared" si="2"/>
        <v>1</v>
      </c>
      <c r="U33" s="1310"/>
      <c r="V33" s="1310"/>
      <c r="W33" s="356">
        <f t="shared" si="0"/>
        <v>1</v>
      </c>
      <c r="X33" s="356">
        <f t="shared" si="0"/>
        <v>1</v>
      </c>
      <c r="Y33" s="356">
        <f t="shared" si="0"/>
        <v>1</v>
      </c>
      <c r="Z33" s="356">
        <f t="shared" si="0"/>
        <v>1</v>
      </c>
      <c r="AA33" s="356">
        <f t="shared" si="0"/>
        <v>1</v>
      </c>
      <c r="AB33" s="356">
        <f t="shared" si="0"/>
        <v>1</v>
      </c>
      <c r="AC33" s="356">
        <f t="shared" si="0"/>
        <v>1</v>
      </c>
      <c r="AD33" s="356">
        <f t="shared" si="0"/>
        <v>1</v>
      </c>
      <c r="AE33" s="356">
        <f t="shared" si="0"/>
        <v>1</v>
      </c>
      <c r="AF33" s="1403"/>
      <c r="AH33" s="1222" t="s">
        <v>26172</v>
      </c>
      <c r="AI33" s="1223" t="s">
        <v>26173</v>
      </c>
      <c r="AJ33" s="1223" t="s">
        <v>26174</v>
      </c>
      <c r="AK33" s="631" t="s">
        <v>26175</v>
      </c>
      <c r="AL33" s="631" t="s">
        <v>26176</v>
      </c>
      <c r="AM33" s="631" t="s">
        <v>26177</v>
      </c>
      <c r="AN33" s="631" t="s">
        <v>26178</v>
      </c>
      <c r="AO33" s="631" t="s">
        <v>26179</v>
      </c>
      <c r="AP33" s="631" t="s">
        <v>26180</v>
      </c>
      <c r="AQ33" s="1117" t="s">
        <v>26181</v>
      </c>
    </row>
    <row r="34" spans="2:43">
      <c r="B34" s="807"/>
      <c r="C34" s="661"/>
      <c r="D34" s="661"/>
      <c r="E34" s="661"/>
      <c r="F34" s="661"/>
      <c r="G34" s="661"/>
      <c r="H34" s="661"/>
      <c r="I34" s="661"/>
      <c r="J34" s="661"/>
      <c r="K34" s="662"/>
      <c r="M34" s="231" t="s">
        <v>26182</v>
      </c>
      <c r="O34" s="1352"/>
      <c r="Q34" s="1355"/>
      <c r="R34" s="355" t="str">
        <f t="shared" si="1"/>
        <v>Please complete all cells in row</v>
      </c>
      <c r="S34" s="1403"/>
      <c r="T34" s="356">
        <f t="shared" si="2"/>
        <v>1</v>
      </c>
      <c r="U34" s="1310"/>
      <c r="V34" s="1310"/>
      <c r="W34" s="356">
        <f t="shared" si="0"/>
        <v>1</v>
      </c>
      <c r="X34" s="356">
        <f t="shared" si="0"/>
        <v>1</v>
      </c>
      <c r="Y34" s="356">
        <f t="shared" si="0"/>
        <v>1</v>
      </c>
      <c r="Z34" s="356">
        <f t="shared" si="0"/>
        <v>1</v>
      </c>
      <c r="AA34" s="356">
        <f t="shared" si="0"/>
        <v>1</v>
      </c>
      <c r="AB34" s="356">
        <f t="shared" si="0"/>
        <v>1</v>
      </c>
      <c r="AC34" s="356">
        <f t="shared" si="0"/>
        <v>1</v>
      </c>
      <c r="AD34" s="356">
        <f t="shared" si="0"/>
        <v>1</v>
      </c>
      <c r="AE34" s="356">
        <f t="shared" si="0"/>
        <v>1</v>
      </c>
      <c r="AF34" s="1403"/>
      <c r="AH34" s="1222" t="s">
        <v>26183</v>
      </c>
      <c r="AI34" s="1223" t="s">
        <v>26184</v>
      </c>
      <c r="AJ34" s="1223" t="s">
        <v>26185</v>
      </c>
      <c r="AK34" s="631" t="s">
        <v>26186</v>
      </c>
      <c r="AL34" s="631" t="s">
        <v>26187</v>
      </c>
      <c r="AM34" s="631" t="s">
        <v>26188</v>
      </c>
      <c r="AN34" s="631" t="s">
        <v>26189</v>
      </c>
      <c r="AO34" s="631" t="s">
        <v>26190</v>
      </c>
      <c r="AP34" s="631" t="s">
        <v>26191</v>
      </c>
      <c r="AQ34" s="1117" t="s">
        <v>26192</v>
      </c>
    </row>
    <row r="35" spans="2:43">
      <c r="B35" s="807"/>
      <c r="C35" s="661"/>
      <c r="D35" s="661"/>
      <c r="E35" s="661"/>
      <c r="F35" s="661"/>
      <c r="G35" s="661"/>
      <c r="H35" s="661"/>
      <c r="I35" s="661"/>
      <c r="J35" s="661"/>
      <c r="K35" s="662"/>
      <c r="M35" s="231" t="s">
        <v>26193</v>
      </c>
      <c r="O35" s="1352"/>
      <c r="Q35" s="1355"/>
      <c r="R35" s="355" t="str">
        <f t="shared" si="1"/>
        <v>Please complete all cells in row</v>
      </c>
      <c r="S35" s="1403"/>
      <c r="T35" s="356">
        <f t="shared" si="2"/>
        <v>1</v>
      </c>
      <c r="U35" s="1310"/>
      <c r="V35" s="1310"/>
      <c r="W35" s="356">
        <f t="shared" si="0"/>
        <v>1</v>
      </c>
      <c r="X35" s="356">
        <f t="shared" si="0"/>
        <v>1</v>
      </c>
      <c r="Y35" s="356">
        <f t="shared" si="0"/>
        <v>1</v>
      </c>
      <c r="Z35" s="356">
        <f t="shared" si="0"/>
        <v>1</v>
      </c>
      <c r="AA35" s="356">
        <f t="shared" si="0"/>
        <v>1</v>
      </c>
      <c r="AB35" s="356">
        <f t="shared" si="0"/>
        <v>1</v>
      </c>
      <c r="AC35" s="356">
        <f t="shared" si="0"/>
        <v>1</v>
      </c>
      <c r="AD35" s="356">
        <f t="shared" si="0"/>
        <v>1</v>
      </c>
      <c r="AE35" s="356">
        <f t="shared" si="0"/>
        <v>1</v>
      </c>
      <c r="AF35" s="1403"/>
      <c r="AH35" s="1222" t="s">
        <v>26194</v>
      </c>
      <c r="AI35" s="1223" t="s">
        <v>26195</v>
      </c>
      <c r="AJ35" s="1223" t="s">
        <v>26196</v>
      </c>
      <c r="AK35" s="631" t="s">
        <v>26197</v>
      </c>
      <c r="AL35" s="631" t="s">
        <v>26198</v>
      </c>
      <c r="AM35" s="631" t="s">
        <v>26199</v>
      </c>
      <c r="AN35" s="631" t="s">
        <v>26200</v>
      </c>
      <c r="AO35" s="631" t="s">
        <v>26201</v>
      </c>
      <c r="AP35" s="631" t="s">
        <v>26202</v>
      </c>
      <c r="AQ35" s="1117" t="s">
        <v>26203</v>
      </c>
    </row>
    <row r="36" spans="2:43">
      <c r="B36" s="807"/>
      <c r="C36" s="661"/>
      <c r="D36" s="661"/>
      <c r="E36" s="661"/>
      <c r="F36" s="661"/>
      <c r="G36" s="661"/>
      <c r="H36" s="661"/>
      <c r="I36" s="661"/>
      <c r="J36" s="661"/>
      <c r="K36" s="662"/>
      <c r="M36" s="231" t="s">
        <v>26204</v>
      </c>
      <c r="O36" s="1352"/>
      <c r="Q36" s="1355"/>
      <c r="R36" s="355" t="str">
        <f t="shared" si="1"/>
        <v>Please complete all cells in row</v>
      </c>
      <c r="S36" s="1403"/>
      <c r="T36" s="356">
        <f t="shared" si="2"/>
        <v>1</v>
      </c>
      <c r="U36" s="1310"/>
      <c r="V36" s="1310"/>
      <c r="W36" s="356">
        <f t="shared" si="0"/>
        <v>1</v>
      </c>
      <c r="X36" s="356">
        <f t="shared" si="0"/>
        <v>1</v>
      </c>
      <c r="Y36" s="356">
        <f t="shared" si="0"/>
        <v>1</v>
      </c>
      <c r="Z36" s="356">
        <f t="shared" si="0"/>
        <v>1</v>
      </c>
      <c r="AA36" s="356">
        <f t="shared" si="0"/>
        <v>1</v>
      </c>
      <c r="AB36" s="356">
        <f t="shared" si="0"/>
        <v>1</v>
      </c>
      <c r="AC36" s="356">
        <f t="shared" si="0"/>
        <v>1</v>
      </c>
      <c r="AD36" s="356">
        <f t="shared" si="0"/>
        <v>1</v>
      </c>
      <c r="AE36" s="356">
        <f t="shared" si="0"/>
        <v>1</v>
      </c>
      <c r="AF36" s="1403"/>
      <c r="AH36" s="1222" t="s">
        <v>26205</v>
      </c>
      <c r="AI36" s="1223" t="s">
        <v>26206</v>
      </c>
      <c r="AJ36" s="1223" t="s">
        <v>26207</v>
      </c>
      <c r="AK36" s="631" t="s">
        <v>26208</v>
      </c>
      <c r="AL36" s="631" t="s">
        <v>26209</v>
      </c>
      <c r="AM36" s="631" t="s">
        <v>26210</v>
      </c>
      <c r="AN36" s="631" t="s">
        <v>26211</v>
      </c>
      <c r="AO36" s="631" t="s">
        <v>26212</v>
      </c>
      <c r="AP36" s="631" t="s">
        <v>26213</v>
      </c>
      <c r="AQ36" s="1117" t="s">
        <v>26214</v>
      </c>
    </row>
    <row r="37" spans="2:43">
      <c r="B37" s="807"/>
      <c r="C37" s="661"/>
      <c r="D37" s="661"/>
      <c r="E37" s="661"/>
      <c r="F37" s="661"/>
      <c r="G37" s="661"/>
      <c r="H37" s="661"/>
      <c r="I37" s="661"/>
      <c r="J37" s="661"/>
      <c r="K37" s="662"/>
      <c r="M37" s="231" t="s">
        <v>26215</v>
      </c>
      <c r="O37" s="1352"/>
      <c r="Q37" s="1355"/>
      <c r="R37" s="355" t="str">
        <f t="shared" si="1"/>
        <v>Please complete all cells in row</v>
      </c>
      <c r="S37" s="1403"/>
      <c r="T37" s="356">
        <f t="shared" si="2"/>
        <v>1</v>
      </c>
      <c r="U37" s="1310"/>
      <c r="V37" s="1310"/>
      <c r="W37" s="356">
        <f t="shared" si="0"/>
        <v>1</v>
      </c>
      <c r="X37" s="356">
        <f t="shared" si="0"/>
        <v>1</v>
      </c>
      <c r="Y37" s="356">
        <f t="shared" si="0"/>
        <v>1</v>
      </c>
      <c r="Z37" s="356">
        <f t="shared" si="0"/>
        <v>1</v>
      </c>
      <c r="AA37" s="356">
        <f t="shared" si="0"/>
        <v>1</v>
      </c>
      <c r="AB37" s="356">
        <f t="shared" si="0"/>
        <v>1</v>
      </c>
      <c r="AC37" s="356">
        <f t="shared" si="0"/>
        <v>1</v>
      </c>
      <c r="AD37" s="356">
        <f t="shared" si="0"/>
        <v>1</v>
      </c>
      <c r="AE37" s="356">
        <f t="shared" si="0"/>
        <v>1</v>
      </c>
      <c r="AF37" s="1403"/>
      <c r="AH37" s="1222" t="s">
        <v>26216</v>
      </c>
      <c r="AI37" s="1223" t="s">
        <v>26217</v>
      </c>
      <c r="AJ37" s="1223" t="s">
        <v>26218</v>
      </c>
      <c r="AK37" s="631" t="s">
        <v>26219</v>
      </c>
      <c r="AL37" s="631" t="s">
        <v>26220</v>
      </c>
      <c r="AM37" s="631" t="s">
        <v>26221</v>
      </c>
      <c r="AN37" s="631" t="s">
        <v>26222</v>
      </c>
      <c r="AO37" s="631" t="s">
        <v>26223</v>
      </c>
      <c r="AP37" s="631" t="s">
        <v>26224</v>
      </c>
      <c r="AQ37" s="1117" t="s">
        <v>26225</v>
      </c>
    </row>
    <row r="38" spans="2:43">
      <c r="B38" s="807"/>
      <c r="C38" s="661"/>
      <c r="D38" s="661"/>
      <c r="E38" s="661"/>
      <c r="F38" s="661"/>
      <c r="G38" s="661"/>
      <c r="H38" s="661"/>
      <c r="I38" s="661"/>
      <c r="J38" s="661"/>
      <c r="K38" s="662"/>
      <c r="M38" s="231" t="s">
        <v>26226</v>
      </c>
      <c r="O38" s="1352"/>
      <c r="Q38" s="1355"/>
      <c r="R38" s="355" t="str">
        <f t="shared" si="1"/>
        <v>Please complete all cells in row</v>
      </c>
      <c r="S38" s="1403"/>
      <c r="T38" s="356">
        <f t="shared" si="2"/>
        <v>1</v>
      </c>
      <c r="U38" s="1310"/>
      <c r="V38" s="1310"/>
      <c r="W38" s="356">
        <f t="shared" si="0"/>
        <v>1</v>
      </c>
      <c r="X38" s="356">
        <f t="shared" si="0"/>
        <v>1</v>
      </c>
      <c r="Y38" s="356">
        <f t="shared" si="0"/>
        <v>1</v>
      </c>
      <c r="Z38" s="356">
        <f t="shared" si="0"/>
        <v>1</v>
      </c>
      <c r="AA38" s="356">
        <f t="shared" si="0"/>
        <v>1</v>
      </c>
      <c r="AB38" s="356">
        <f t="shared" si="0"/>
        <v>1</v>
      </c>
      <c r="AC38" s="356">
        <f t="shared" si="0"/>
        <v>1</v>
      </c>
      <c r="AD38" s="356">
        <f t="shared" si="0"/>
        <v>1</v>
      </c>
      <c r="AE38" s="356">
        <f t="shared" si="0"/>
        <v>1</v>
      </c>
      <c r="AF38" s="1403"/>
      <c r="AH38" s="1222" t="s">
        <v>26227</v>
      </c>
      <c r="AI38" s="1223" t="s">
        <v>26228</v>
      </c>
      <c r="AJ38" s="1223" t="s">
        <v>26229</v>
      </c>
      <c r="AK38" s="631" t="s">
        <v>26230</v>
      </c>
      <c r="AL38" s="631" t="s">
        <v>26231</v>
      </c>
      <c r="AM38" s="631" t="s">
        <v>26232</v>
      </c>
      <c r="AN38" s="631" t="s">
        <v>26233</v>
      </c>
      <c r="AO38" s="631" t="s">
        <v>26234</v>
      </c>
      <c r="AP38" s="631" t="s">
        <v>26235</v>
      </c>
      <c r="AQ38" s="1117" t="s">
        <v>26236</v>
      </c>
    </row>
    <row r="39" spans="2:43">
      <c r="B39" s="807"/>
      <c r="C39" s="661"/>
      <c r="D39" s="661"/>
      <c r="E39" s="661"/>
      <c r="F39" s="661"/>
      <c r="G39" s="661"/>
      <c r="H39" s="661"/>
      <c r="I39" s="661"/>
      <c r="J39" s="661"/>
      <c r="K39" s="662"/>
      <c r="M39" s="231" t="s">
        <v>26237</v>
      </c>
      <c r="O39" s="1352"/>
      <c r="Q39" s="1355"/>
      <c r="R39" s="355" t="str">
        <f t="shared" si="1"/>
        <v>Please complete all cells in row</v>
      </c>
      <c r="S39" s="1403"/>
      <c r="T39" s="356">
        <f t="shared" si="2"/>
        <v>1</v>
      </c>
      <c r="U39" s="1310"/>
      <c r="V39" s="1310"/>
      <c r="W39" s="356">
        <f t="shared" si="0"/>
        <v>1</v>
      </c>
      <c r="X39" s="356">
        <f t="shared" si="0"/>
        <v>1</v>
      </c>
      <c r="Y39" s="356">
        <f t="shared" si="0"/>
        <v>1</v>
      </c>
      <c r="Z39" s="356">
        <f t="shared" ref="Z39:AE70" si="3" xml:space="preserve"> IF( ISNUMBER(F39 ), 0, 1 )</f>
        <v>1</v>
      </c>
      <c r="AA39" s="356">
        <f t="shared" si="3"/>
        <v>1</v>
      </c>
      <c r="AB39" s="356">
        <f t="shared" si="3"/>
        <v>1</v>
      </c>
      <c r="AC39" s="356">
        <f t="shared" si="3"/>
        <v>1</v>
      </c>
      <c r="AD39" s="356">
        <f t="shared" si="3"/>
        <v>1</v>
      </c>
      <c r="AE39" s="356">
        <f t="shared" si="3"/>
        <v>1</v>
      </c>
      <c r="AF39" s="1403"/>
      <c r="AH39" s="1222" t="s">
        <v>26238</v>
      </c>
      <c r="AI39" s="1223" t="s">
        <v>26239</v>
      </c>
      <c r="AJ39" s="1223" t="s">
        <v>26240</v>
      </c>
      <c r="AK39" s="631" t="s">
        <v>26241</v>
      </c>
      <c r="AL39" s="631" t="s">
        <v>26242</v>
      </c>
      <c r="AM39" s="631" t="s">
        <v>26243</v>
      </c>
      <c r="AN39" s="631" t="s">
        <v>26244</v>
      </c>
      <c r="AO39" s="631" t="s">
        <v>26245</v>
      </c>
      <c r="AP39" s="631" t="s">
        <v>26246</v>
      </c>
      <c r="AQ39" s="1117" t="s">
        <v>26247</v>
      </c>
    </row>
    <row r="40" spans="2:43">
      <c r="B40" s="807"/>
      <c r="C40" s="661"/>
      <c r="D40" s="661"/>
      <c r="E40" s="661"/>
      <c r="F40" s="661"/>
      <c r="G40" s="661"/>
      <c r="H40" s="661"/>
      <c r="I40" s="661"/>
      <c r="J40" s="661"/>
      <c r="K40" s="662"/>
      <c r="M40" s="231" t="s">
        <v>26248</v>
      </c>
      <c r="O40" s="1352"/>
      <c r="Q40" s="1355"/>
      <c r="R40" s="355" t="str">
        <f t="shared" si="1"/>
        <v>Please complete all cells in row</v>
      </c>
      <c r="S40" s="1403"/>
      <c r="T40" s="356">
        <f t="shared" si="2"/>
        <v>1</v>
      </c>
      <c r="U40" s="1310"/>
      <c r="V40" s="1310"/>
      <c r="W40" s="356">
        <f t="shared" ref="W40:AE71" si="4" xml:space="preserve"> IF( ISNUMBER(C40 ), 0, 1 )</f>
        <v>1</v>
      </c>
      <c r="X40" s="356">
        <f t="shared" si="4"/>
        <v>1</v>
      </c>
      <c r="Y40" s="356">
        <f t="shared" si="4"/>
        <v>1</v>
      </c>
      <c r="Z40" s="356">
        <f t="shared" si="3"/>
        <v>1</v>
      </c>
      <c r="AA40" s="356">
        <f t="shared" si="3"/>
        <v>1</v>
      </c>
      <c r="AB40" s="356">
        <f t="shared" si="3"/>
        <v>1</v>
      </c>
      <c r="AC40" s="356">
        <f t="shared" si="3"/>
        <v>1</v>
      </c>
      <c r="AD40" s="356">
        <f t="shared" si="3"/>
        <v>1</v>
      </c>
      <c r="AE40" s="356">
        <f t="shared" si="3"/>
        <v>1</v>
      </c>
      <c r="AF40" s="1403"/>
      <c r="AH40" s="1222" t="s">
        <v>26249</v>
      </c>
      <c r="AI40" s="1223" t="s">
        <v>26250</v>
      </c>
      <c r="AJ40" s="1223" t="s">
        <v>26251</v>
      </c>
      <c r="AK40" s="631" t="s">
        <v>26252</v>
      </c>
      <c r="AL40" s="631" t="s">
        <v>26253</v>
      </c>
      <c r="AM40" s="631" t="s">
        <v>26254</v>
      </c>
      <c r="AN40" s="631" t="s">
        <v>26255</v>
      </c>
      <c r="AO40" s="631" t="s">
        <v>26256</v>
      </c>
      <c r="AP40" s="631" t="s">
        <v>26257</v>
      </c>
      <c r="AQ40" s="1117" t="s">
        <v>26258</v>
      </c>
    </row>
    <row r="41" spans="2:43">
      <c r="B41" s="807"/>
      <c r="C41" s="661"/>
      <c r="D41" s="661"/>
      <c r="E41" s="661"/>
      <c r="F41" s="661"/>
      <c r="G41" s="661"/>
      <c r="H41" s="661"/>
      <c r="I41" s="661"/>
      <c r="J41" s="661"/>
      <c r="K41" s="662"/>
      <c r="M41" s="231" t="s">
        <v>26259</v>
      </c>
      <c r="O41" s="1352"/>
      <c r="Q41" s="1355"/>
      <c r="R41" s="355" t="str">
        <f t="shared" si="1"/>
        <v>Please complete all cells in row</v>
      </c>
      <c r="S41" s="1403"/>
      <c r="T41" s="356">
        <f t="shared" si="2"/>
        <v>1</v>
      </c>
      <c r="U41" s="1310"/>
      <c r="V41" s="1310"/>
      <c r="W41" s="356">
        <f t="shared" si="4"/>
        <v>1</v>
      </c>
      <c r="X41" s="356">
        <f t="shared" si="4"/>
        <v>1</v>
      </c>
      <c r="Y41" s="356">
        <f t="shared" si="4"/>
        <v>1</v>
      </c>
      <c r="Z41" s="356">
        <f t="shared" si="3"/>
        <v>1</v>
      </c>
      <c r="AA41" s="356">
        <f t="shared" si="3"/>
        <v>1</v>
      </c>
      <c r="AB41" s="356">
        <f t="shared" si="3"/>
        <v>1</v>
      </c>
      <c r="AC41" s="356">
        <f t="shared" si="3"/>
        <v>1</v>
      </c>
      <c r="AD41" s="356">
        <f t="shared" si="3"/>
        <v>1</v>
      </c>
      <c r="AE41" s="356">
        <f t="shared" si="3"/>
        <v>1</v>
      </c>
      <c r="AF41" s="1403"/>
      <c r="AH41" s="1222" t="s">
        <v>26260</v>
      </c>
      <c r="AI41" s="1223" t="s">
        <v>26261</v>
      </c>
      <c r="AJ41" s="1223" t="s">
        <v>26262</v>
      </c>
      <c r="AK41" s="631" t="s">
        <v>26263</v>
      </c>
      <c r="AL41" s="631" t="s">
        <v>26264</v>
      </c>
      <c r="AM41" s="631" t="s">
        <v>26265</v>
      </c>
      <c r="AN41" s="631" t="s">
        <v>26266</v>
      </c>
      <c r="AO41" s="631" t="s">
        <v>26267</v>
      </c>
      <c r="AP41" s="631" t="s">
        <v>26268</v>
      </c>
      <c r="AQ41" s="1117" t="s">
        <v>26269</v>
      </c>
    </row>
    <row r="42" spans="2:43">
      <c r="B42" s="807"/>
      <c r="C42" s="661"/>
      <c r="D42" s="661"/>
      <c r="E42" s="661"/>
      <c r="F42" s="661"/>
      <c r="G42" s="661"/>
      <c r="H42" s="661"/>
      <c r="I42" s="661"/>
      <c r="J42" s="661"/>
      <c r="K42" s="662"/>
      <c r="M42" s="231" t="s">
        <v>26270</v>
      </c>
      <c r="O42" s="1352"/>
      <c r="Q42" s="1355"/>
      <c r="R42" s="355" t="str">
        <f t="shared" si="1"/>
        <v>Please complete all cells in row</v>
      </c>
      <c r="S42" s="1403"/>
      <c r="T42" s="356">
        <f t="shared" si="2"/>
        <v>1</v>
      </c>
      <c r="U42" s="1310"/>
      <c r="V42" s="1310"/>
      <c r="W42" s="356">
        <f t="shared" si="4"/>
        <v>1</v>
      </c>
      <c r="X42" s="356">
        <f t="shared" si="4"/>
        <v>1</v>
      </c>
      <c r="Y42" s="356">
        <f t="shared" si="4"/>
        <v>1</v>
      </c>
      <c r="Z42" s="356">
        <f t="shared" si="3"/>
        <v>1</v>
      </c>
      <c r="AA42" s="356">
        <f t="shared" si="3"/>
        <v>1</v>
      </c>
      <c r="AB42" s="356">
        <f t="shared" si="3"/>
        <v>1</v>
      </c>
      <c r="AC42" s="356">
        <f t="shared" si="3"/>
        <v>1</v>
      </c>
      <c r="AD42" s="356">
        <f t="shared" si="3"/>
        <v>1</v>
      </c>
      <c r="AE42" s="356">
        <f t="shared" si="3"/>
        <v>1</v>
      </c>
      <c r="AF42" s="1403"/>
      <c r="AH42" s="1222" t="s">
        <v>26271</v>
      </c>
      <c r="AI42" s="1223" t="s">
        <v>26272</v>
      </c>
      <c r="AJ42" s="1223" t="s">
        <v>26273</v>
      </c>
      <c r="AK42" s="631" t="s">
        <v>26274</v>
      </c>
      <c r="AL42" s="631" t="s">
        <v>26275</v>
      </c>
      <c r="AM42" s="631" t="s">
        <v>26276</v>
      </c>
      <c r="AN42" s="631" t="s">
        <v>26277</v>
      </c>
      <c r="AO42" s="631" t="s">
        <v>26278</v>
      </c>
      <c r="AP42" s="631" t="s">
        <v>26279</v>
      </c>
      <c r="AQ42" s="1117" t="s">
        <v>26280</v>
      </c>
    </row>
    <row r="43" spans="2:43">
      <c r="B43" s="807"/>
      <c r="C43" s="661"/>
      <c r="D43" s="661"/>
      <c r="E43" s="661"/>
      <c r="F43" s="661"/>
      <c r="G43" s="661"/>
      <c r="H43" s="661"/>
      <c r="I43" s="661"/>
      <c r="J43" s="661"/>
      <c r="K43" s="662"/>
      <c r="M43" s="231" t="s">
        <v>26281</v>
      </c>
      <c r="O43" s="1352"/>
      <c r="Q43" s="1355"/>
      <c r="R43" s="355" t="str">
        <f t="shared" si="1"/>
        <v>Please complete all cells in row</v>
      </c>
      <c r="S43" s="1403"/>
      <c r="T43" s="356">
        <f t="shared" si="2"/>
        <v>1</v>
      </c>
      <c r="U43" s="1310"/>
      <c r="V43" s="1310"/>
      <c r="W43" s="356">
        <f t="shared" si="4"/>
        <v>1</v>
      </c>
      <c r="X43" s="356">
        <f t="shared" si="4"/>
        <v>1</v>
      </c>
      <c r="Y43" s="356">
        <f t="shared" si="4"/>
        <v>1</v>
      </c>
      <c r="Z43" s="356">
        <f t="shared" si="3"/>
        <v>1</v>
      </c>
      <c r="AA43" s="356">
        <f t="shared" si="3"/>
        <v>1</v>
      </c>
      <c r="AB43" s="356">
        <f t="shared" si="3"/>
        <v>1</v>
      </c>
      <c r="AC43" s="356">
        <f t="shared" si="3"/>
        <v>1</v>
      </c>
      <c r="AD43" s="356">
        <f t="shared" si="3"/>
        <v>1</v>
      </c>
      <c r="AE43" s="356">
        <f t="shared" si="3"/>
        <v>1</v>
      </c>
      <c r="AF43" s="1403"/>
      <c r="AH43" s="1222" t="s">
        <v>26282</v>
      </c>
      <c r="AI43" s="1223" t="s">
        <v>26283</v>
      </c>
      <c r="AJ43" s="1223" t="s">
        <v>26284</v>
      </c>
      <c r="AK43" s="631" t="s">
        <v>26285</v>
      </c>
      <c r="AL43" s="631" t="s">
        <v>26286</v>
      </c>
      <c r="AM43" s="631" t="s">
        <v>26287</v>
      </c>
      <c r="AN43" s="631" t="s">
        <v>26288</v>
      </c>
      <c r="AO43" s="631" t="s">
        <v>26289</v>
      </c>
      <c r="AP43" s="631" t="s">
        <v>26290</v>
      </c>
      <c r="AQ43" s="1117" t="s">
        <v>26291</v>
      </c>
    </row>
    <row r="44" spans="2:43">
      <c r="B44" s="807"/>
      <c r="C44" s="661"/>
      <c r="D44" s="661"/>
      <c r="E44" s="661"/>
      <c r="F44" s="661"/>
      <c r="G44" s="661"/>
      <c r="H44" s="661"/>
      <c r="I44" s="661"/>
      <c r="J44" s="661"/>
      <c r="K44" s="662"/>
      <c r="M44" s="231" t="s">
        <v>26292</v>
      </c>
      <c r="O44" s="1352"/>
      <c r="Q44" s="1355"/>
      <c r="R44" s="355" t="str">
        <f t="shared" si="1"/>
        <v>Please complete all cells in row</v>
      </c>
      <c r="S44" s="1403"/>
      <c r="T44" s="356">
        <f t="shared" si="2"/>
        <v>1</v>
      </c>
      <c r="U44" s="1310"/>
      <c r="V44" s="1310"/>
      <c r="W44" s="356">
        <f t="shared" si="4"/>
        <v>1</v>
      </c>
      <c r="X44" s="356">
        <f t="shared" si="4"/>
        <v>1</v>
      </c>
      <c r="Y44" s="356">
        <f t="shared" si="4"/>
        <v>1</v>
      </c>
      <c r="Z44" s="356">
        <f t="shared" si="3"/>
        <v>1</v>
      </c>
      <c r="AA44" s="356">
        <f t="shared" si="3"/>
        <v>1</v>
      </c>
      <c r="AB44" s="356">
        <f t="shared" si="3"/>
        <v>1</v>
      </c>
      <c r="AC44" s="356">
        <f t="shared" si="3"/>
        <v>1</v>
      </c>
      <c r="AD44" s="356">
        <f t="shared" si="3"/>
        <v>1</v>
      </c>
      <c r="AE44" s="356">
        <f t="shared" si="3"/>
        <v>1</v>
      </c>
      <c r="AF44" s="1403"/>
      <c r="AH44" s="1222" t="s">
        <v>26293</v>
      </c>
      <c r="AI44" s="1223" t="s">
        <v>26294</v>
      </c>
      <c r="AJ44" s="1223" t="s">
        <v>26295</v>
      </c>
      <c r="AK44" s="631" t="s">
        <v>26296</v>
      </c>
      <c r="AL44" s="631" t="s">
        <v>26297</v>
      </c>
      <c r="AM44" s="631" t="s">
        <v>26298</v>
      </c>
      <c r="AN44" s="631" t="s">
        <v>26299</v>
      </c>
      <c r="AO44" s="631" t="s">
        <v>26300</v>
      </c>
      <c r="AP44" s="631" t="s">
        <v>26301</v>
      </c>
      <c r="AQ44" s="1117" t="s">
        <v>26302</v>
      </c>
    </row>
    <row r="45" spans="2:43">
      <c r="B45" s="807"/>
      <c r="C45" s="661"/>
      <c r="D45" s="661"/>
      <c r="E45" s="661"/>
      <c r="F45" s="661"/>
      <c r="G45" s="661"/>
      <c r="H45" s="661"/>
      <c r="I45" s="661"/>
      <c r="J45" s="661"/>
      <c r="K45" s="662"/>
      <c r="M45" s="231" t="s">
        <v>26303</v>
      </c>
      <c r="O45" s="1352"/>
      <c r="Q45" s="1355"/>
      <c r="R45" s="355" t="str">
        <f t="shared" si="1"/>
        <v>Please complete all cells in row</v>
      </c>
      <c r="S45" s="1403"/>
      <c r="T45" s="356">
        <f t="shared" si="2"/>
        <v>1</v>
      </c>
      <c r="U45" s="1310"/>
      <c r="V45" s="1310"/>
      <c r="W45" s="356">
        <f t="shared" si="4"/>
        <v>1</v>
      </c>
      <c r="X45" s="356">
        <f t="shared" si="4"/>
        <v>1</v>
      </c>
      <c r="Y45" s="356">
        <f t="shared" si="4"/>
        <v>1</v>
      </c>
      <c r="Z45" s="356">
        <f t="shared" si="3"/>
        <v>1</v>
      </c>
      <c r="AA45" s="356">
        <f t="shared" si="3"/>
        <v>1</v>
      </c>
      <c r="AB45" s="356">
        <f t="shared" si="3"/>
        <v>1</v>
      </c>
      <c r="AC45" s="356">
        <f t="shared" si="3"/>
        <v>1</v>
      </c>
      <c r="AD45" s="356">
        <f t="shared" si="3"/>
        <v>1</v>
      </c>
      <c r="AE45" s="356">
        <f t="shared" si="3"/>
        <v>1</v>
      </c>
      <c r="AF45" s="1403"/>
      <c r="AH45" s="1222" t="s">
        <v>26304</v>
      </c>
      <c r="AI45" s="1223" t="s">
        <v>26305</v>
      </c>
      <c r="AJ45" s="1223" t="s">
        <v>26306</v>
      </c>
      <c r="AK45" s="631" t="s">
        <v>26307</v>
      </c>
      <c r="AL45" s="631" t="s">
        <v>26308</v>
      </c>
      <c r="AM45" s="631" t="s">
        <v>26309</v>
      </c>
      <c r="AN45" s="631" t="s">
        <v>26310</v>
      </c>
      <c r="AO45" s="631" t="s">
        <v>26311</v>
      </c>
      <c r="AP45" s="631" t="s">
        <v>26312</v>
      </c>
      <c r="AQ45" s="1117" t="s">
        <v>26313</v>
      </c>
    </row>
    <row r="46" spans="2:43">
      <c r="B46" s="807"/>
      <c r="C46" s="661"/>
      <c r="D46" s="661"/>
      <c r="E46" s="661"/>
      <c r="F46" s="661"/>
      <c r="G46" s="661"/>
      <c r="H46" s="661"/>
      <c r="I46" s="661"/>
      <c r="J46" s="661"/>
      <c r="K46" s="662"/>
      <c r="M46" s="231" t="s">
        <v>26314</v>
      </c>
      <c r="O46" s="1352"/>
      <c r="Q46" s="1355"/>
      <c r="R46" s="355" t="str">
        <f t="shared" si="1"/>
        <v>Please complete all cells in row</v>
      </c>
      <c r="S46" s="1403"/>
      <c r="T46" s="356">
        <f t="shared" si="2"/>
        <v>1</v>
      </c>
      <c r="U46" s="1310"/>
      <c r="V46" s="1310"/>
      <c r="W46" s="356">
        <f t="shared" si="4"/>
        <v>1</v>
      </c>
      <c r="X46" s="356">
        <f t="shared" si="4"/>
        <v>1</v>
      </c>
      <c r="Y46" s="356">
        <f t="shared" si="4"/>
        <v>1</v>
      </c>
      <c r="Z46" s="356">
        <f t="shared" si="3"/>
        <v>1</v>
      </c>
      <c r="AA46" s="356">
        <f t="shared" si="3"/>
        <v>1</v>
      </c>
      <c r="AB46" s="356">
        <f t="shared" si="3"/>
        <v>1</v>
      </c>
      <c r="AC46" s="356">
        <f t="shared" si="3"/>
        <v>1</v>
      </c>
      <c r="AD46" s="356">
        <f t="shared" si="3"/>
        <v>1</v>
      </c>
      <c r="AE46" s="356">
        <f t="shared" si="3"/>
        <v>1</v>
      </c>
      <c r="AF46" s="1403"/>
      <c r="AH46" s="1222" t="s">
        <v>26315</v>
      </c>
      <c r="AI46" s="1223" t="s">
        <v>26316</v>
      </c>
      <c r="AJ46" s="1223" t="s">
        <v>26317</v>
      </c>
      <c r="AK46" s="631" t="s">
        <v>26318</v>
      </c>
      <c r="AL46" s="631" t="s">
        <v>26319</v>
      </c>
      <c r="AM46" s="631" t="s">
        <v>26320</v>
      </c>
      <c r="AN46" s="631" t="s">
        <v>26321</v>
      </c>
      <c r="AO46" s="631" t="s">
        <v>26322</v>
      </c>
      <c r="AP46" s="631" t="s">
        <v>26323</v>
      </c>
      <c r="AQ46" s="1117" t="s">
        <v>26324</v>
      </c>
    </row>
    <row r="47" spans="2:43">
      <c r="B47" s="807"/>
      <c r="C47" s="661"/>
      <c r="D47" s="661"/>
      <c r="E47" s="661"/>
      <c r="F47" s="661"/>
      <c r="G47" s="661"/>
      <c r="H47" s="661"/>
      <c r="I47" s="661"/>
      <c r="J47" s="661"/>
      <c r="K47" s="662"/>
      <c r="M47" s="231" t="s">
        <v>26325</v>
      </c>
      <c r="O47" s="1352"/>
      <c r="Q47" s="1355"/>
      <c r="R47" s="355" t="str">
        <f t="shared" si="1"/>
        <v>Please complete all cells in row</v>
      </c>
      <c r="S47" s="1403"/>
      <c r="T47" s="356">
        <f t="shared" si="2"/>
        <v>1</v>
      </c>
      <c r="U47" s="1310"/>
      <c r="V47" s="1310"/>
      <c r="W47" s="356">
        <f t="shared" si="4"/>
        <v>1</v>
      </c>
      <c r="X47" s="356">
        <f t="shared" si="4"/>
        <v>1</v>
      </c>
      <c r="Y47" s="356">
        <f t="shared" si="4"/>
        <v>1</v>
      </c>
      <c r="Z47" s="356">
        <f t="shared" si="3"/>
        <v>1</v>
      </c>
      <c r="AA47" s="356">
        <f t="shared" si="3"/>
        <v>1</v>
      </c>
      <c r="AB47" s="356">
        <f t="shared" si="3"/>
        <v>1</v>
      </c>
      <c r="AC47" s="356">
        <f t="shared" si="3"/>
        <v>1</v>
      </c>
      <c r="AD47" s="356">
        <f t="shared" si="3"/>
        <v>1</v>
      </c>
      <c r="AE47" s="356">
        <f t="shared" si="3"/>
        <v>1</v>
      </c>
      <c r="AF47" s="1403"/>
      <c r="AH47" s="1222" t="s">
        <v>26326</v>
      </c>
      <c r="AI47" s="1223" t="s">
        <v>26327</v>
      </c>
      <c r="AJ47" s="1223" t="s">
        <v>26328</v>
      </c>
      <c r="AK47" s="631" t="s">
        <v>26329</v>
      </c>
      <c r="AL47" s="631" t="s">
        <v>26330</v>
      </c>
      <c r="AM47" s="631" t="s">
        <v>26331</v>
      </c>
      <c r="AN47" s="631" t="s">
        <v>26332</v>
      </c>
      <c r="AO47" s="631" t="s">
        <v>26333</v>
      </c>
      <c r="AP47" s="631" t="s">
        <v>26334</v>
      </c>
      <c r="AQ47" s="1117" t="s">
        <v>26335</v>
      </c>
    </row>
    <row r="48" spans="2:43">
      <c r="B48" s="807"/>
      <c r="C48" s="661"/>
      <c r="D48" s="661"/>
      <c r="E48" s="661"/>
      <c r="F48" s="661"/>
      <c r="G48" s="661"/>
      <c r="H48" s="661"/>
      <c r="I48" s="661"/>
      <c r="J48" s="661"/>
      <c r="K48" s="662"/>
      <c r="M48" s="231" t="s">
        <v>26336</v>
      </c>
      <c r="O48" s="1352"/>
      <c r="Q48" s="1355"/>
      <c r="R48" s="355" t="str">
        <f t="shared" si="1"/>
        <v>Please complete all cells in row</v>
      </c>
      <c r="S48" s="1403"/>
      <c r="T48" s="356">
        <f t="shared" si="2"/>
        <v>1</v>
      </c>
      <c r="U48" s="1310"/>
      <c r="V48" s="1310"/>
      <c r="W48" s="356">
        <f t="shared" si="4"/>
        <v>1</v>
      </c>
      <c r="X48" s="356">
        <f t="shared" si="4"/>
        <v>1</v>
      </c>
      <c r="Y48" s="356">
        <f t="shared" si="4"/>
        <v>1</v>
      </c>
      <c r="Z48" s="356">
        <f t="shared" si="3"/>
        <v>1</v>
      </c>
      <c r="AA48" s="356">
        <f t="shared" si="3"/>
        <v>1</v>
      </c>
      <c r="AB48" s="356">
        <f t="shared" si="3"/>
        <v>1</v>
      </c>
      <c r="AC48" s="356">
        <f t="shared" si="3"/>
        <v>1</v>
      </c>
      <c r="AD48" s="356">
        <f t="shared" si="3"/>
        <v>1</v>
      </c>
      <c r="AE48" s="356">
        <f t="shared" si="3"/>
        <v>1</v>
      </c>
      <c r="AF48" s="1403"/>
      <c r="AH48" s="1222" t="s">
        <v>26337</v>
      </c>
      <c r="AI48" s="1223" t="s">
        <v>26338</v>
      </c>
      <c r="AJ48" s="1223" t="s">
        <v>26339</v>
      </c>
      <c r="AK48" s="631" t="s">
        <v>26340</v>
      </c>
      <c r="AL48" s="631" t="s">
        <v>26341</v>
      </c>
      <c r="AM48" s="631" t="s">
        <v>26342</v>
      </c>
      <c r="AN48" s="631" t="s">
        <v>26343</v>
      </c>
      <c r="AO48" s="631" t="s">
        <v>26344</v>
      </c>
      <c r="AP48" s="631" t="s">
        <v>26345</v>
      </c>
      <c r="AQ48" s="1117" t="s">
        <v>26346</v>
      </c>
    </row>
    <row r="49" spans="2:43">
      <c r="B49" s="807"/>
      <c r="C49" s="661"/>
      <c r="D49" s="661"/>
      <c r="E49" s="661"/>
      <c r="F49" s="661"/>
      <c r="G49" s="661"/>
      <c r="H49" s="661"/>
      <c r="I49" s="661"/>
      <c r="J49" s="661"/>
      <c r="K49" s="662"/>
      <c r="M49" s="231" t="s">
        <v>26347</v>
      </c>
      <c r="O49" s="1352"/>
      <c r="Q49" s="1355"/>
      <c r="R49" s="355" t="str">
        <f t="shared" si="1"/>
        <v>Please complete all cells in row</v>
      </c>
      <c r="S49" s="1403"/>
      <c r="T49" s="356">
        <f t="shared" si="2"/>
        <v>1</v>
      </c>
      <c r="U49" s="1310"/>
      <c r="V49" s="1310"/>
      <c r="W49" s="356">
        <f t="shared" si="4"/>
        <v>1</v>
      </c>
      <c r="X49" s="356">
        <f t="shared" si="4"/>
        <v>1</v>
      </c>
      <c r="Y49" s="356">
        <f t="shared" si="4"/>
        <v>1</v>
      </c>
      <c r="Z49" s="356">
        <f t="shared" si="3"/>
        <v>1</v>
      </c>
      <c r="AA49" s="356">
        <f t="shared" si="3"/>
        <v>1</v>
      </c>
      <c r="AB49" s="356">
        <f t="shared" si="3"/>
        <v>1</v>
      </c>
      <c r="AC49" s="356">
        <f t="shared" si="3"/>
        <v>1</v>
      </c>
      <c r="AD49" s="356">
        <f t="shared" si="3"/>
        <v>1</v>
      </c>
      <c r="AE49" s="356">
        <f t="shared" si="3"/>
        <v>1</v>
      </c>
      <c r="AF49" s="1403"/>
      <c r="AH49" s="1222" t="s">
        <v>26348</v>
      </c>
      <c r="AI49" s="1223" t="s">
        <v>26349</v>
      </c>
      <c r="AJ49" s="1223" t="s">
        <v>26350</v>
      </c>
      <c r="AK49" s="631" t="s">
        <v>26351</v>
      </c>
      <c r="AL49" s="631" t="s">
        <v>26352</v>
      </c>
      <c r="AM49" s="631" t="s">
        <v>26353</v>
      </c>
      <c r="AN49" s="631" t="s">
        <v>26354</v>
      </c>
      <c r="AO49" s="631" t="s">
        <v>26355</v>
      </c>
      <c r="AP49" s="631" t="s">
        <v>26356</v>
      </c>
      <c r="AQ49" s="1117" t="s">
        <v>26357</v>
      </c>
    </row>
    <row r="50" spans="2:43">
      <c r="B50" s="807"/>
      <c r="C50" s="661"/>
      <c r="D50" s="661"/>
      <c r="E50" s="661"/>
      <c r="F50" s="661"/>
      <c r="G50" s="661"/>
      <c r="H50" s="661"/>
      <c r="I50" s="661"/>
      <c r="J50" s="661"/>
      <c r="K50" s="662"/>
      <c r="M50" s="231" t="s">
        <v>26358</v>
      </c>
      <c r="O50" s="1352"/>
      <c r="Q50" s="1355"/>
      <c r="R50" s="355" t="str">
        <f t="shared" si="1"/>
        <v>Please complete all cells in row</v>
      </c>
      <c r="S50" s="1403"/>
      <c r="T50" s="356">
        <f t="shared" si="2"/>
        <v>1</v>
      </c>
      <c r="U50" s="1310"/>
      <c r="V50" s="1310"/>
      <c r="W50" s="356">
        <f t="shared" si="4"/>
        <v>1</v>
      </c>
      <c r="X50" s="356">
        <f t="shared" si="4"/>
        <v>1</v>
      </c>
      <c r="Y50" s="356">
        <f t="shared" si="4"/>
        <v>1</v>
      </c>
      <c r="Z50" s="356">
        <f t="shared" si="3"/>
        <v>1</v>
      </c>
      <c r="AA50" s="356">
        <f t="shared" si="3"/>
        <v>1</v>
      </c>
      <c r="AB50" s="356">
        <f t="shared" si="3"/>
        <v>1</v>
      </c>
      <c r="AC50" s="356">
        <f t="shared" si="3"/>
        <v>1</v>
      </c>
      <c r="AD50" s="356">
        <f t="shared" si="3"/>
        <v>1</v>
      </c>
      <c r="AE50" s="356">
        <f t="shared" si="3"/>
        <v>1</v>
      </c>
      <c r="AF50" s="1403"/>
      <c r="AH50" s="1222" t="s">
        <v>26359</v>
      </c>
      <c r="AI50" s="1223" t="s">
        <v>26360</v>
      </c>
      <c r="AJ50" s="1223" t="s">
        <v>26361</v>
      </c>
      <c r="AK50" s="631" t="s">
        <v>26362</v>
      </c>
      <c r="AL50" s="631" t="s">
        <v>26363</v>
      </c>
      <c r="AM50" s="631" t="s">
        <v>26364</v>
      </c>
      <c r="AN50" s="631" t="s">
        <v>26365</v>
      </c>
      <c r="AO50" s="631" t="s">
        <v>26366</v>
      </c>
      <c r="AP50" s="631" t="s">
        <v>26367</v>
      </c>
      <c r="AQ50" s="1117" t="s">
        <v>26368</v>
      </c>
    </row>
    <row r="51" spans="2:43">
      <c r="B51" s="807"/>
      <c r="C51" s="661"/>
      <c r="D51" s="661"/>
      <c r="E51" s="661"/>
      <c r="F51" s="661"/>
      <c r="G51" s="661"/>
      <c r="H51" s="661"/>
      <c r="I51" s="661"/>
      <c r="J51" s="661"/>
      <c r="K51" s="662"/>
      <c r="M51" s="231" t="s">
        <v>26369</v>
      </c>
      <c r="O51" s="1352"/>
      <c r="Q51" s="1355"/>
      <c r="R51" s="355" t="str">
        <f t="shared" si="1"/>
        <v>Please complete all cells in row</v>
      </c>
      <c r="S51" s="1403"/>
      <c r="T51" s="356">
        <f t="shared" si="2"/>
        <v>1</v>
      </c>
      <c r="U51" s="1310"/>
      <c r="V51" s="1310"/>
      <c r="W51" s="356">
        <f t="shared" si="4"/>
        <v>1</v>
      </c>
      <c r="X51" s="356">
        <f t="shared" si="4"/>
        <v>1</v>
      </c>
      <c r="Y51" s="356">
        <f t="shared" si="4"/>
        <v>1</v>
      </c>
      <c r="Z51" s="356">
        <f t="shared" si="3"/>
        <v>1</v>
      </c>
      <c r="AA51" s="356">
        <f t="shared" si="3"/>
        <v>1</v>
      </c>
      <c r="AB51" s="356">
        <f t="shared" si="3"/>
        <v>1</v>
      </c>
      <c r="AC51" s="356">
        <f t="shared" si="3"/>
        <v>1</v>
      </c>
      <c r="AD51" s="356">
        <f t="shared" si="3"/>
        <v>1</v>
      </c>
      <c r="AE51" s="356">
        <f t="shared" si="3"/>
        <v>1</v>
      </c>
      <c r="AF51" s="1403"/>
      <c r="AH51" s="1222" t="s">
        <v>26370</v>
      </c>
      <c r="AI51" s="1223" t="s">
        <v>26371</v>
      </c>
      <c r="AJ51" s="1223" t="s">
        <v>26372</v>
      </c>
      <c r="AK51" s="631" t="s">
        <v>26373</v>
      </c>
      <c r="AL51" s="631" t="s">
        <v>26374</v>
      </c>
      <c r="AM51" s="631" t="s">
        <v>26375</v>
      </c>
      <c r="AN51" s="631" t="s">
        <v>26376</v>
      </c>
      <c r="AO51" s="631" t="s">
        <v>26377</v>
      </c>
      <c r="AP51" s="631" t="s">
        <v>26378</v>
      </c>
      <c r="AQ51" s="1117" t="s">
        <v>26379</v>
      </c>
    </row>
    <row r="52" spans="2:43">
      <c r="B52" s="807"/>
      <c r="C52" s="661"/>
      <c r="D52" s="661"/>
      <c r="E52" s="661"/>
      <c r="F52" s="661"/>
      <c r="G52" s="661"/>
      <c r="H52" s="661"/>
      <c r="I52" s="661"/>
      <c r="J52" s="661"/>
      <c r="K52" s="662"/>
      <c r="M52" s="231" t="s">
        <v>26380</v>
      </c>
      <c r="O52" s="1352"/>
      <c r="Q52" s="1355"/>
      <c r="R52" s="355" t="str">
        <f t="shared" si="1"/>
        <v>Please complete all cells in row</v>
      </c>
      <c r="S52" s="1403"/>
      <c r="T52" s="356">
        <f t="shared" si="2"/>
        <v>1</v>
      </c>
      <c r="U52" s="1310"/>
      <c r="V52" s="1310"/>
      <c r="W52" s="356">
        <f t="shared" si="4"/>
        <v>1</v>
      </c>
      <c r="X52" s="356">
        <f t="shared" si="4"/>
        <v>1</v>
      </c>
      <c r="Y52" s="356">
        <f t="shared" si="4"/>
        <v>1</v>
      </c>
      <c r="Z52" s="356">
        <f t="shared" si="3"/>
        <v>1</v>
      </c>
      <c r="AA52" s="356">
        <f t="shared" si="3"/>
        <v>1</v>
      </c>
      <c r="AB52" s="356">
        <f t="shared" si="3"/>
        <v>1</v>
      </c>
      <c r="AC52" s="356">
        <f t="shared" si="3"/>
        <v>1</v>
      </c>
      <c r="AD52" s="356">
        <f t="shared" si="3"/>
        <v>1</v>
      </c>
      <c r="AE52" s="356">
        <f t="shared" si="3"/>
        <v>1</v>
      </c>
      <c r="AF52" s="1403"/>
      <c r="AH52" s="1222" t="s">
        <v>26381</v>
      </c>
      <c r="AI52" s="1223" t="s">
        <v>26382</v>
      </c>
      <c r="AJ52" s="1223" t="s">
        <v>26383</v>
      </c>
      <c r="AK52" s="631" t="s">
        <v>26384</v>
      </c>
      <c r="AL52" s="631" t="s">
        <v>26385</v>
      </c>
      <c r="AM52" s="631" t="s">
        <v>26386</v>
      </c>
      <c r="AN52" s="631" t="s">
        <v>26387</v>
      </c>
      <c r="AO52" s="631" t="s">
        <v>26388</v>
      </c>
      <c r="AP52" s="631" t="s">
        <v>26389</v>
      </c>
      <c r="AQ52" s="1117" t="s">
        <v>26390</v>
      </c>
    </row>
    <row r="53" spans="2:43">
      <c r="B53" s="807"/>
      <c r="C53" s="661"/>
      <c r="D53" s="661"/>
      <c r="E53" s="661"/>
      <c r="F53" s="661"/>
      <c r="G53" s="661"/>
      <c r="H53" s="661"/>
      <c r="I53" s="661"/>
      <c r="J53" s="661"/>
      <c r="K53" s="662"/>
      <c r="M53" s="231" t="s">
        <v>26391</v>
      </c>
      <c r="O53" s="1352"/>
      <c r="Q53" s="1355"/>
      <c r="R53" s="355" t="str">
        <f t="shared" si="1"/>
        <v>Please complete all cells in row</v>
      </c>
      <c r="S53" s="1403"/>
      <c r="T53" s="356">
        <f t="shared" si="2"/>
        <v>1</v>
      </c>
      <c r="U53" s="1310"/>
      <c r="V53" s="1310"/>
      <c r="W53" s="356">
        <f t="shared" si="4"/>
        <v>1</v>
      </c>
      <c r="X53" s="356">
        <f t="shared" si="4"/>
        <v>1</v>
      </c>
      <c r="Y53" s="356">
        <f t="shared" si="4"/>
        <v>1</v>
      </c>
      <c r="Z53" s="356">
        <f t="shared" si="3"/>
        <v>1</v>
      </c>
      <c r="AA53" s="356">
        <f t="shared" si="3"/>
        <v>1</v>
      </c>
      <c r="AB53" s="356">
        <f t="shared" si="3"/>
        <v>1</v>
      </c>
      <c r="AC53" s="356">
        <f t="shared" si="3"/>
        <v>1</v>
      </c>
      <c r="AD53" s="356">
        <f t="shared" si="3"/>
        <v>1</v>
      </c>
      <c r="AE53" s="356">
        <f t="shared" si="3"/>
        <v>1</v>
      </c>
      <c r="AF53" s="1403"/>
      <c r="AH53" s="1222" t="s">
        <v>26392</v>
      </c>
      <c r="AI53" s="1223" t="s">
        <v>26393</v>
      </c>
      <c r="AJ53" s="1223" t="s">
        <v>26394</v>
      </c>
      <c r="AK53" s="631" t="s">
        <v>26395</v>
      </c>
      <c r="AL53" s="631" t="s">
        <v>26396</v>
      </c>
      <c r="AM53" s="631" t="s">
        <v>26397</v>
      </c>
      <c r="AN53" s="631" t="s">
        <v>26398</v>
      </c>
      <c r="AO53" s="631" t="s">
        <v>26399</v>
      </c>
      <c r="AP53" s="631" t="s">
        <v>26400</v>
      </c>
      <c r="AQ53" s="1117" t="s">
        <v>26401</v>
      </c>
    </row>
    <row r="54" spans="2:43">
      <c r="B54" s="807"/>
      <c r="C54" s="661"/>
      <c r="D54" s="661"/>
      <c r="E54" s="661"/>
      <c r="F54" s="661"/>
      <c r="G54" s="661"/>
      <c r="H54" s="661"/>
      <c r="I54" s="661"/>
      <c r="J54" s="661"/>
      <c r="K54" s="662"/>
      <c r="M54" s="231" t="s">
        <v>26402</v>
      </c>
      <c r="O54" s="1352"/>
      <c r="Q54" s="1355"/>
      <c r="R54" s="355" t="str">
        <f t="shared" si="1"/>
        <v>Please complete all cells in row</v>
      </c>
      <c r="S54" s="1403"/>
      <c r="T54" s="356">
        <f t="shared" si="2"/>
        <v>1</v>
      </c>
      <c r="U54" s="1310"/>
      <c r="V54" s="1310"/>
      <c r="W54" s="356">
        <f t="shared" si="4"/>
        <v>1</v>
      </c>
      <c r="X54" s="356">
        <f t="shared" si="4"/>
        <v>1</v>
      </c>
      <c r="Y54" s="356">
        <f t="shared" si="4"/>
        <v>1</v>
      </c>
      <c r="Z54" s="356">
        <f t="shared" si="3"/>
        <v>1</v>
      </c>
      <c r="AA54" s="356">
        <f t="shared" si="3"/>
        <v>1</v>
      </c>
      <c r="AB54" s="356">
        <f t="shared" si="3"/>
        <v>1</v>
      </c>
      <c r="AC54" s="356">
        <f t="shared" si="3"/>
        <v>1</v>
      </c>
      <c r="AD54" s="356">
        <f t="shared" si="3"/>
        <v>1</v>
      </c>
      <c r="AE54" s="356">
        <f t="shared" si="3"/>
        <v>1</v>
      </c>
      <c r="AF54" s="1403"/>
      <c r="AH54" s="1222" t="s">
        <v>26403</v>
      </c>
      <c r="AI54" s="1223" t="s">
        <v>26404</v>
      </c>
      <c r="AJ54" s="1223" t="s">
        <v>26405</v>
      </c>
      <c r="AK54" s="631" t="s">
        <v>26406</v>
      </c>
      <c r="AL54" s="631" t="s">
        <v>26407</v>
      </c>
      <c r="AM54" s="631" t="s">
        <v>26408</v>
      </c>
      <c r="AN54" s="631" t="s">
        <v>26409</v>
      </c>
      <c r="AO54" s="631" t="s">
        <v>26410</v>
      </c>
      <c r="AP54" s="631" t="s">
        <v>26411</v>
      </c>
      <c r="AQ54" s="1117" t="s">
        <v>26412</v>
      </c>
    </row>
    <row r="55" spans="2:43">
      <c r="B55" s="807"/>
      <c r="C55" s="661"/>
      <c r="D55" s="661"/>
      <c r="E55" s="661"/>
      <c r="F55" s="661"/>
      <c r="G55" s="661"/>
      <c r="H55" s="661"/>
      <c r="I55" s="661"/>
      <c r="J55" s="661"/>
      <c r="K55" s="662"/>
      <c r="M55" s="231" t="s">
        <v>26413</v>
      </c>
      <c r="O55" s="1352"/>
      <c r="Q55" s="1355"/>
      <c r="R55" s="355" t="str">
        <f t="shared" si="1"/>
        <v>Please complete all cells in row</v>
      </c>
      <c r="S55" s="1403"/>
      <c r="T55" s="356">
        <f t="shared" si="2"/>
        <v>1</v>
      </c>
      <c r="U55" s="1310"/>
      <c r="V55" s="1310"/>
      <c r="W55" s="356">
        <f t="shared" si="4"/>
        <v>1</v>
      </c>
      <c r="X55" s="356">
        <f t="shared" si="4"/>
        <v>1</v>
      </c>
      <c r="Y55" s="356">
        <f t="shared" si="4"/>
        <v>1</v>
      </c>
      <c r="Z55" s="356">
        <f t="shared" si="3"/>
        <v>1</v>
      </c>
      <c r="AA55" s="356">
        <f t="shared" si="3"/>
        <v>1</v>
      </c>
      <c r="AB55" s="356">
        <f t="shared" si="3"/>
        <v>1</v>
      </c>
      <c r="AC55" s="356">
        <f t="shared" si="3"/>
        <v>1</v>
      </c>
      <c r="AD55" s="356">
        <f t="shared" si="3"/>
        <v>1</v>
      </c>
      <c r="AE55" s="356">
        <f t="shared" si="3"/>
        <v>1</v>
      </c>
      <c r="AF55" s="1403"/>
      <c r="AH55" s="1222" t="s">
        <v>26414</v>
      </c>
      <c r="AI55" s="1223" t="s">
        <v>26415</v>
      </c>
      <c r="AJ55" s="1223" t="s">
        <v>26416</v>
      </c>
      <c r="AK55" s="631" t="s">
        <v>26417</v>
      </c>
      <c r="AL55" s="631" t="s">
        <v>26418</v>
      </c>
      <c r="AM55" s="631" t="s">
        <v>26419</v>
      </c>
      <c r="AN55" s="631" t="s">
        <v>26420</v>
      </c>
      <c r="AO55" s="631" t="s">
        <v>26421</v>
      </c>
      <c r="AP55" s="631" t="s">
        <v>26422</v>
      </c>
      <c r="AQ55" s="1117" t="s">
        <v>26423</v>
      </c>
    </row>
    <row r="56" spans="2:43">
      <c r="B56" s="807"/>
      <c r="C56" s="661"/>
      <c r="D56" s="661"/>
      <c r="E56" s="661"/>
      <c r="F56" s="661"/>
      <c r="G56" s="661"/>
      <c r="H56" s="661"/>
      <c r="I56" s="661"/>
      <c r="J56" s="661"/>
      <c r="K56" s="662"/>
      <c r="M56" s="231" t="s">
        <v>26424</v>
      </c>
      <c r="O56" s="1352"/>
      <c r="Q56" s="1355"/>
      <c r="R56" s="355" t="str">
        <f t="shared" si="1"/>
        <v>Please complete all cells in row</v>
      </c>
      <c r="S56" s="1403"/>
      <c r="T56" s="356">
        <f t="shared" si="2"/>
        <v>1</v>
      </c>
      <c r="U56" s="1310"/>
      <c r="V56" s="1310"/>
      <c r="W56" s="356">
        <f t="shared" si="4"/>
        <v>1</v>
      </c>
      <c r="X56" s="356">
        <f t="shared" si="4"/>
        <v>1</v>
      </c>
      <c r="Y56" s="356">
        <f t="shared" si="4"/>
        <v>1</v>
      </c>
      <c r="Z56" s="356">
        <f t="shared" si="3"/>
        <v>1</v>
      </c>
      <c r="AA56" s="356">
        <f t="shared" si="3"/>
        <v>1</v>
      </c>
      <c r="AB56" s="356">
        <f t="shared" si="3"/>
        <v>1</v>
      </c>
      <c r="AC56" s="356">
        <f t="shared" si="3"/>
        <v>1</v>
      </c>
      <c r="AD56" s="356">
        <f t="shared" si="3"/>
        <v>1</v>
      </c>
      <c r="AE56" s="356">
        <f t="shared" si="3"/>
        <v>1</v>
      </c>
      <c r="AF56" s="1403"/>
      <c r="AH56" s="1222" t="s">
        <v>26425</v>
      </c>
      <c r="AI56" s="1223" t="s">
        <v>26426</v>
      </c>
      <c r="AJ56" s="1223" t="s">
        <v>26427</v>
      </c>
      <c r="AK56" s="631" t="s">
        <v>26428</v>
      </c>
      <c r="AL56" s="631" t="s">
        <v>26429</v>
      </c>
      <c r="AM56" s="631" t="s">
        <v>26430</v>
      </c>
      <c r="AN56" s="631" t="s">
        <v>26431</v>
      </c>
      <c r="AO56" s="631" t="s">
        <v>26432</v>
      </c>
      <c r="AP56" s="631" t="s">
        <v>26433</v>
      </c>
      <c r="AQ56" s="1117" t="s">
        <v>26434</v>
      </c>
    </row>
    <row r="57" spans="2:43">
      <c r="B57" s="807"/>
      <c r="C57" s="661"/>
      <c r="D57" s="661"/>
      <c r="E57" s="661"/>
      <c r="F57" s="661"/>
      <c r="G57" s="661"/>
      <c r="H57" s="661"/>
      <c r="I57" s="661"/>
      <c r="J57" s="661"/>
      <c r="K57" s="662"/>
      <c r="M57" s="231" t="s">
        <v>26435</v>
      </c>
      <c r="O57" s="1352"/>
      <c r="Q57" s="1355"/>
      <c r="R57" s="355" t="str">
        <f t="shared" si="1"/>
        <v>Please complete all cells in row</v>
      </c>
      <c r="S57" s="1403"/>
      <c r="T57" s="356">
        <f t="shared" si="2"/>
        <v>1</v>
      </c>
      <c r="U57" s="1310"/>
      <c r="V57" s="1310"/>
      <c r="W57" s="356">
        <f t="shared" si="4"/>
        <v>1</v>
      </c>
      <c r="X57" s="356">
        <f t="shared" si="4"/>
        <v>1</v>
      </c>
      <c r="Y57" s="356">
        <f t="shared" si="4"/>
        <v>1</v>
      </c>
      <c r="Z57" s="356">
        <f t="shared" si="3"/>
        <v>1</v>
      </c>
      <c r="AA57" s="356">
        <f t="shared" si="3"/>
        <v>1</v>
      </c>
      <c r="AB57" s="356">
        <f t="shared" si="3"/>
        <v>1</v>
      </c>
      <c r="AC57" s="356">
        <f t="shared" si="3"/>
        <v>1</v>
      </c>
      <c r="AD57" s="356">
        <f t="shared" si="3"/>
        <v>1</v>
      </c>
      <c r="AE57" s="356">
        <f t="shared" si="3"/>
        <v>1</v>
      </c>
      <c r="AF57" s="1403"/>
      <c r="AH57" s="1222" t="s">
        <v>26436</v>
      </c>
      <c r="AI57" s="1223" t="s">
        <v>26437</v>
      </c>
      <c r="AJ57" s="1223" t="s">
        <v>26438</v>
      </c>
      <c r="AK57" s="631" t="s">
        <v>26439</v>
      </c>
      <c r="AL57" s="631" t="s">
        <v>26440</v>
      </c>
      <c r="AM57" s="631" t="s">
        <v>26441</v>
      </c>
      <c r="AN57" s="631" t="s">
        <v>26442</v>
      </c>
      <c r="AO57" s="631" t="s">
        <v>26443</v>
      </c>
      <c r="AP57" s="631" t="s">
        <v>26444</v>
      </c>
      <c r="AQ57" s="1117" t="s">
        <v>26445</v>
      </c>
    </row>
    <row r="58" spans="2:43">
      <c r="B58" s="807"/>
      <c r="C58" s="661"/>
      <c r="D58" s="661"/>
      <c r="E58" s="661"/>
      <c r="F58" s="661"/>
      <c r="G58" s="661"/>
      <c r="H58" s="661"/>
      <c r="I58" s="661"/>
      <c r="J58" s="661"/>
      <c r="K58" s="662"/>
      <c r="M58" s="231" t="s">
        <v>26446</v>
      </c>
      <c r="O58" s="1352"/>
      <c r="Q58" s="1355"/>
      <c r="R58" s="355" t="str">
        <f t="shared" si="1"/>
        <v>Please complete all cells in row</v>
      </c>
      <c r="S58" s="1403"/>
      <c r="T58" s="356">
        <f t="shared" si="2"/>
        <v>1</v>
      </c>
      <c r="U58" s="1310"/>
      <c r="V58" s="1310"/>
      <c r="W58" s="356">
        <f t="shared" si="4"/>
        <v>1</v>
      </c>
      <c r="X58" s="356">
        <f t="shared" si="4"/>
        <v>1</v>
      </c>
      <c r="Y58" s="356">
        <f t="shared" si="4"/>
        <v>1</v>
      </c>
      <c r="Z58" s="356">
        <f t="shared" si="3"/>
        <v>1</v>
      </c>
      <c r="AA58" s="356">
        <f t="shared" si="3"/>
        <v>1</v>
      </c>
      <c r="AB58" s="356">
        <f t="shared" si="3"/>
        <v>1</v>
      </c>
      <c r="AC58" s="356">
        <f t="shared" si="3"/>
        <v>1</v>
      </c>
      <c r="AD58" s="356">
        <f t="shared" si="3"/>
        <v>1</v>
      </c>
      <c r="AE58" s="356">
        <f t="shared" si="3"/>
        <v>1</v>
      </c>
      <c r="AF58" s="1403"/>
      <c r="AH58" s="1222" t="s">
        <v>26447</v>
      </c>
      <c r="AI58" s="1223" t="s">
        <v>26448</v>
      </c>
      <c r="AJ58" s="1223" t="s">
        <v>26449</v>
      </c>
      <c r="AK58" s="631" t="s">
        <v>26450</v>
      </c>
      <c r="AL58" s="631" t="s">
        <v>26451</v>
      </c>
      <c r="AM58" s="631" t="s">
        <v>26452</v>
      </c>
      <c r="AN58" s="631" t="s">
        <v>26453</v>
      </c>
      <c r="AO58" s="631" t="s">
        <v>26454</v>
      </c>
      <c r="AP58" s="631" t="s">
        <v>26455</v>
      </c>
      <c r="AQ58" s="1117" t="s">
        <v>26456</v>
      </c>
    </row>
    <row r="59" spans="2:43">
      <c r="B59" s="807"/>
      <c r="C59" s="661"/>
      <c r="D59" s="661"/>
      <c r="E59" s="661"/>
      <c r="F59" s="661"/>
      <c r="G59" s="661"/>
      <c r="H59" s="661"/>
      <c r="I59" s="661"/>
      <c r="J59" s="661"/>
      <c r="K59" s="662"/>
      <c r="M59" s="231" t="s">
        <v>26457</v>
      </c>
      <c r="O59" s="1352"/>
      <c r="Q59" s="1355"/>
      <c r="R59" s="355" t="str">
        <f t="shared" si="1"/>
        <v>Please complete all cells in row</v>
      </c>
      <c r="S59" s="1403"/>
      <c r="T59" s="356">
        <f t="shared" si="2"/>
        <v>1</v>
      </c>
      <c r="U59" s="1310"/>
      <c r="V59" s="1310"/>
      <c r="W59" s="356">
        <f t="shared" si="4"/>
        <v>1</v>
      </c>
      <c r="X59" s="356">
        <f t="shared" si="4"/>
        <v>1</v>
      </c>
      <c r="Y59" s="356">
        <f t="shared" si="4"/>
        <v>1</v>
      </c>
      <c r="Z59" s="356">
        <f t="shared" si="3"/>
        <v>1</v>
      </c>
      <c r="AA59" s="356">
        <f t="shared" si="3"/>
        <v>1</v>
      </c>
      <c r="AB59" s="356">
        <f t="shared" si="3"/>
        <v>1</v>
      </c>
      <c r="AC59" s="356">
        <f t="shared" si="3"/>
        <v>1</v>
      </c>
      <c r="AD59" s="356">
        <f t="shared" si="3"/>
        <v>1</v>
      </c>
      <c r="AE59" s="356">
        <f t="shared" si="3"/>
        <v>1</v>
      </c>
      <c r="AF59" s="1403"/>
      <c r="AH59" s="1222" t="s">
        <v>26458</v>
      </c>
      <c r="AI59" s="1223" t="s">
        <v>26459</v>
      </c>
      <c r="AJ59" s="1223" t="s">
        <v>26460</v>
      </c>
      <c r="AK59" s="631" t="s">
        <v>26461</v>
      </c>
      <c r="AL59" s="631" t="s">
        <v>26462</v>
      </c>
      <c r="AM59" s="631" t="s">
        <v>26463</v>
      </c>
      <c r="AN59" s="631" t="s">
        <v>26464</v>
      </c>
      <c r="AO59" s="631" t="s">
        <v>26465</v>
      </c>
      <c r="AP59" s="631" t="s">
        <v>26466</v>
      </c>
      <c r="AQ59" s="1117" t="s">
        <v>26467</v>
      </c>
    </row>
    <row r="60" spans="2:43">
      <c r="B60" s="807"/>
      <c r="C60" s="661"/>
      <c r="D60" s="661"/>
      <c r="E60" s="661"/>
      <c r="F60" s="661"/>
      <c r="G60" s="661"/>
      <c r="H60" s="661"/>
      <c r="I60" s="661"/>
      <c r="J60" s="661"/>
      <c r="K60" s="662"/>
      <c r="M60" s="231" t="s">
        <v>26468</v>
      </c>
      <c r="O60" s="1352"/>
      <c r="Q60" s="1355"/>
      <c r="R60" s="355" t="str">
        <f t="shared" si="1"/>
        <v>Please complete all cells in row</v>
      </c>
      <c r="S60" s="1403"/>
      <c r="T60" s="356">
        <f t="shared" si="2"/>
        <v>1</v>
      </c>
      <c r="U60" s="1310"/>
      <c r="V60" s="1310"/>
      <c r="W60" s="356">
        <f t="shared" si="4"/>
        <v>1</v>
      </c>
      <c r="X60" s="356">
        <f t="shared" si="4"/>
        <v>1</v>
      </c>
      <c r="Y60" s="356">
        <f t="shared" si="4"/>
        <v>1</v>
      </c>
      <c r="Z60" s="356">
        <f t="shared" si="3"/>
        <v>1</v>
      </c>
      <c r="AA60" s="356">
        <f t="shared" si="3"/>
        <v>1</v>
      </c>
      <c r="AB60" s="356">
        <f t="shared" si="3"/>
        <v>1</v>
      </c>
      <c r="AC60" s="356">
        <f t="shared" si="3"/>
        <v>1</v>
      </c>
      <c r="AD60" s="356">
        <f t="shared" si="3"/>
        <v>1</v>
      </c>
      <c r="AE60" s="356">
        <f t="shared" si="3"/>
        <v>1</v>
      </c>
      <c r="AF60" s="1403"/>
      <c r="AH60" s="1222" t="s">
        <v>26469</v>
      </c>
      <c r="AI60" s="1223" t="s">
        <v>26470</v>
      </c>
      <c r="AJ60" s="1223" t="s">
        <v>26471</v>
      </c>
      <c r="AK60" s="631" t="s">
        <v>26472</v>
      </c>
      <c r="AL60" s="631" t="s">
        <v>26473</v>
      </c>
      <c r="AM60" s="631" t="s">
        <v>26474</v>
      </c>
      <c r="AN60" s="631" t="s">
        <v>26475</v>
      </c>
      <c r="AO60" s="631" t="s">
        <v>26476</v>
      </c>
      <c r="AP60" s="631" t="s">
        <v>26477</v>
      </c>
      <c r="AQ60" s="1117" t="s">
        <v>26478</v>
      </c>
    </row>
    <row r="61" spans="2:43">
      <c r="B61" s="807"/>
      <c r="C61" s="661"/>
      <c r="D61" s="661"/>
      <c r="E61" s="661"/>
      <c r="F61" s="661"/>
      <c r="G61" s="661"/>
      <c r="H61" s="661"/>
      <c r="I61" s="661"/>
      <c r="J61" s="661"/>
      <c r="K61" s="662"/>
      <c r="M61" s="231" t="s">
        <v>26479</v>
      </c>
      <c r="O61" s="1352"/>
      <c r="Q61" s="1355"/>
      <c r="R61" s="355" t="str">
        <f t="shared" si="1"/>
        <v>Please complete all cells in row</v>
      </c>
      <c r="S61" s="1403"/>
      <c r="T61" s="356">
        <f t="shared" si="2"/>
        <v>1</v>
      </c>
      <c r="U61" s="1310"/>
      <c r="V61" s="1310"/>
      <c r="W61" s="356">
        <f t="shared" si="4"/>
        <v>1</v>
      </c>
      <c r="X61" s="356">
        <f t="shared" si="4"/>
        <v>1</v>
      </c>
      <c r="Y61" s="356">
        <f t="shared" si="4"/>
        <v>1</v>
      </c>
      <c r="Z61" s="356">
        <f t="shared" si="3"/>
        <v>1</v>
      </c>
      <c r="AA61" s="356">
        <f t="shared" si="3"/>
        <v>1</v>
      </c>
      <c r="AB61" s="356">
        <f t="shared" si="3"/>
        <v>1</v>
      </c>
      <c r="AC61" s="356">
        <f t="shared" si="3"/>
        <v>1</v>
      </c>
      <c r="AD61" s="356">
        <f t="shared" si="3"/>
        <v>1</v>
      </c>
      <c r="AE61" s="356">
        <f t="shared" si="3"/>
        <v>1</v>
      </c>
      <c r="AF61" s="1403"/>
      <c r="AH61" s="1222" t="s">
        <v>26480</v>
      </c>
      <c r="AI61" s="1223" t="s">
        <v>26481</v>
      </c>
      <c r="AJ61" s="1223" t="s">
        <v>26482</v>
      </c>
      <c r="AK61" s="631" t="s">
        <v>26483</v>
      </c>
      <c r="AL61" s="631" t="s">
        <v>26484</v>
      </c>
      <c r="AM61" s="631" t="s">
        <v>26485</v>
      </c>
      <c r="AN61" s="631" t="s">
        <v>26486</v>
      </c>
      <c r="AO61" s="631" t="s">
        <v>26487</v>
      </c>
      <c r="AP61" s="631" t="s">
        <v>26488</v>
      </c>
      <c r="AQ61" s="1117" t="s">
        <v>26489</v>
      </c>
    </row>
    <row r="62" spans="2:43">
      <c r="B62" s="807"/>
      <c r="C62" s="661"/>
      <c r="D62" s="661"/>
      <c r="E62" s="661"/>
      <c r="F62" s="661"/>
      <c r="G62" s="661"/>
      <c r="H62" s="661"/>
      <c r="I62" s="661"/>
      <c r="J62" s="661"/>
      <c r="K62" s="662"/>
      <c r="M62" s="231" t="s">
        <v>26490</v>
      </c>
      <c r="O62" s="1352"/>
      <c r="Q62" s="1355"/>
      <c r="R62" s="355" t="str">
        <f t="shared" si="1"/>
        <v>Please complete all cells in row</v>
      </c>
      <c r="S62" s="1403"/>
      <c r="T62" s="356">
        <f t="shared" si="2"/>
        <v>1</v>
      </c>
      <c r="U62" s="1310"/>
      <c r="V62" s="1310"/>
      <c r="W62" s="356">
        <f t="shared" si="4"/>
        <v>1</v>
      </c>
      <c r="X62" s="356">
        <f t="shared" si="4"/>
        <v>1</v>
      </c>
      <c r="Y62" s="356">
        <f t="shared" si="4"/>
        <v>1</v>
      </c>
      <c r="Z62" s="356">
        <f t="shared" si="3"/>
        <v>1</v>
      </c>
      <c r="AA62" s="356">
        <f t="shared" si="3"/>
        <v>1</v>
      </c>
      <c r="AB62" s="356">
        <f t="shared" si="3"/>
        <v>1</v>
      </c>
      <c r="AC62" s="356">
        <f t="shared" si="3"/>
        <v>1</v>
      </c>
      <c r="AD62" s="356">
        <f t="shared" si="3"/>
        <v>1</v>
      </c>
      <c r="AE62" s="356">
        <f t="shared" si="3"/>
        <v>1</v>
      </c>
      <c r="AF62" s="1403"/>
      <c r="AH62" s="1222" t="s">
        <v>26491</v>
      </c>
      <c r="AI62" s="1223" t="s">
        <v>26492</v>
      </c>
      <c r="AJ62" s="1223" t="s">
        <v>26493</v>
      </c>
      <c r="AK62" s="631" t="s">
        <v>26494</v>
      </c>
      <c r="AL62" s="631" t="s">
        <v>26495</v>
      </c>
      <c r="AM62" s="631" t="s">
        <v>26496</v>
      </c>
      <c r="AN62" s="631" t="s">
        <v>26497</v>
      </c>
      <c r="AO62" s="631" t="s">
        <v>26498</v>
      </c>
      <c r="AP62" s="631" t="s">
        <v>26499</v>
      </c>
      <c r="AQ62" s="1117" t="s">
        <v>26500</v>
      </c>
    </row>
    <row r="63" spans="2:43">
      <c r="B63" s="807"/>
      <c r="C63" s="661"/>
      <c r="D63" s="661"/>
      <c r="E63" s="661"/>
      <c r="F63" s="661"/>
      <c r="G63" s="661"/>
      <c r="H63" s="661"/>
      <c r="I63" s="661"/>
      <c r="J63" s="661"/>
      <c r="K63" s="662"/>
      <c r="M63" s="231" t="s">
        <v>26501</v>
      </c>
      <c r="O63" s="1352"/>
      <c r="Q63" s="1355"/>
      <c r="R63" s="355" t="str">
        <f t="shared" si="1"/>
        <v>Please complete all cells in row</v>
      </c>
      <c r="S63" s="1403"/>
      <c r="T63" s="356">
        <f t="shared" si="2"/>
        <v>1</v>
      </c>
      <c r="U63" s="1310"/>
      <c r="V63" s="1310"/>
      <c r="W63" s="356">
        <f t="shared" si="4"/>
        <v>1</v>
      </c>
      <c r="X63" s="356">
        <f t="shared" si="4"/>
        <v>1</v>
      </c>
      <c r="Y63" s="356">
        <f t="shared" si="4"/>
        <v>1</v>
      </c>
      <c r="Z63" s="356">
        <f t="shared" si="3"/>
        <v>1</v>
      </c>
      <c r="AA63" s="356">
        <f t="shared" si="3"/>
        <v>1</v>
      </c>
      <c r="AB63" s="356">
        <f t="shared" si="3"/>
        <v>1</v>
      </c>
      <c r="AC63" s="356">
        <f t="shared" si="3"/>
        <v>1</v>
      </c>
      <c r="AD63" s="356">
        <f t="shared" si="3"/>
        <v>1</v>
      </c>
      <c r="AE63" s="356">
        <f t="shared" si="3"/>
        <v>1</v>
      </c>
      <c r="AF63" s="1403"/>
      <c r="AH63" s="1222" t="s">
        <v>26502</v>
      </c>
      <c r="AI63" s="1223" t="s">
        <v>26503</v>
      </c>
      <c r="AJ63" s="1223" t="s">
        <v>26504</v>
      </c>
      <c r="AK63" s="631" t="s">
        <v>26505</v>
      </c>
      <c r="AL63" s="631" t="s">
        <v>26506</v>
      </c>
      <c r="AM63" s="631" t="s">
        <v>26507</v>
      </c>
      <c r="AN63" s="631" t="s">
        <v>26508</v>
      </c>
      <c r="AO63" s="631" t="s">
        <v>26509</v>
      </c>
      <c r="AP63" s="631" t="s">
        <v>26510</v>
      </c>
      <c r="AQ63" s="1117" t="s">
        <v>26511</v>
      </c>
    </row>
    <row r="64" spans="2:43">
      <c r="B64" s="807"/>
      <c r="C64" s="661"/>
      <c r="D64" s="661"/>
      <c r="E64" s="661"/>
      <c r="F64" s="661"/>
      <c r="G64" s="661"/>
      <c r="H64" s="661"/>
      <c r="I64" s="661"/>
      <c r="J64" s="661"/>
      <c r="K64" s="662"/>
      <c r="M64" s="231" t="s">
        <v>26512</v>
      </c>
      <c r="O64" s="1352"/>
      <c r="Q64" s="1355"/>
      <c r="R64" s="355" t="str">
        <f t="shared" si="1"/>
        <v>Please complete all cells in row</v>
      </c>
      <c r="S64" s="1403"/>
      <c r="T64" s="356">
        <f t="shared" si="2"/>
        <v>1</v>
      </c>
      <c r="U64" s="1310"/>
      <c r="V64" s="1310"/>
      <c r="W64" s="356">
        <f t="shared" si="4"/>
        <v>1</v>
      </c>
      <c r="X64" s="356">
        <f t="shared" si="4"/>
        <v>1</v>
      </c>
      <c r="Y64" s="356">
        <f t="shared" si="4"/>
        <v>1</v>
      </c>
      <c r="Z64" s="356">
        <f t="shared" si="3"/>
        <v>1</v>
      </c>
      <c r="AA64" s="356">
        <f t="shared" si="3"/>
        <v>1</v>
      </c>
      <c r="AB64" s="356">
        <f t="shared" si="3"/>
        <v>1</v>
      </c>
      <c r="AC64" s="356">
        <f t="shared" si="3"/>
        <v>1</v>
      </c>
      <c r="AD64" s="356">
        <f t="shared" si="3"/>
        <v>1</v>
      </c>
      <c r="AE64" s="356">
        <f t="shared" si="3"/>
        <v>1</v>
      </c>
      <c r="AF64" s="1403"/>
      <c r="AH64" s="1222" t="s">
        <v>26513</v>
      </c>
      <c r="AI64" s="1223" t="s">
        <v>26514</v>
      </c>
      <c r="AJ64" s="1223" t="s">
        <v>26515</v>
      </c>
      <c r="AK64" s="631" t="s">
        <v>26516</v>
      </c>
      <c r="AL64" s="631" t="s">
        <v>26517</v>
      </c>
      <c r="AM64" s="631" t="s">
        <v>26518</v>
      </c>
      <c r="AN64" s="631" t="s">
        <v>26519</v>
      </c>
      <c r="AO64" s="631" t="s">
        <v>26520</v>
      </c>
      <c r="AP64" s="631" t="s">
        <v>26521</v>
      </c>
      <c r="AQ64" s="1117" t="s">
        <v>26522</v>
      </c>
    </row>
    <row r="65" spans="2:43">
      <c r="B65" s="807"/>
      <c r="C65" s="661"/>
      <c r="D65" s="661"/>
      <c r="E65" s="661"/>
      <c r="F65" s="661"/>
      <c r="G65" s="661"/>
      <c r="H65" s="661"/>
      <c r="I65" s="661"/>
      <c r="J65" s="661"/>
      <c r="K65" s="662"/>
      <c r="M65" s="231" t="s">
        <v>26523</v>
      </c>
      <c r="O65" s="1352"/>
      <c r="Q65" s="1355"/>
      <c r="R65" s="355" t="str">
        <f t="shared" si="1"/>
        <v>Please complete all cells in row</v>
      </c>
      <c r="S65" s="1403"/>
      <c r="T65" s="356">
        <f t="shared" si="2"/>
        <v>1</v>
      </c>
      <c r="U65" s="1310"/>
      <c r="V65" s="1310"/>
      <c r="W65" s="356">
        <f t="shared" si="4"/>
        <v>1</v>
      </c>
      <c r="X65" s="356">
        <f t="shared" si="4"/>
        <v>1</v>
      </c>
      <c r="Y65" s="356">
        <f t="shared" si="4"/>
        <v>1</v>
      </c>
      <c r="Z65" s="356">
        <f t="shared" si="3"/>
        <v>1</v>
      </c>
      <c r="AA65" s="356">
        <f t="shared" si="3"/>
        <v>1</v>
      </c>
      <c r="AB65" s="356">
        <f t="shared" si="3"/>
        <v>1</v>
      </c>
      <c r="AC65" s="356">
        <f t="shared" si="3"/>
        <v>1</v>
      </c>
      <c r="AD65" s="356">
        <f t="shared" si="3"/>
        <v>1</v>
      </c>
      <c r="AE65" s="356">
        <f t="shared" si="3"/>
        <v>1</v>
      </c>
      <c r="AF65" s="1403"/>
      <c r="AH65" s="1222" t="s">
        <v>26524</v>
      </c>
      <c r="AI65" s="1223" t="s">
        <v>26525</v>
      </c>
      <c r="AJ65" s="1223" t="s">
        <v>26526</v>
      </c>
      <c r="AK65" s="631" t="s">
        <v>26527</v>
      </c>
      <c r="AL65" s="631" t="s">
        <v>26528</v>
      </c>
      <c r="AM65" s="631" t="s">
        <v>26529</v>
      </c>
      <c r="AN65" s="631" t="s">
        <v>26530</v>
      </c>
      <c r="AO65" s="631" t="s">
        <v>26531</v>
      </c>
      <c r="AP65" s="631" t="s">
        <v>26532</v>
      </c>
      <c r="AQ65" s="1117" t="s">
        <v>26533</v>
      </c>
    </row>
    <row r="66" spans="2:43">
      <c r="B66" s="807"/>
      <c r="C66" s="661"/>
      <c r="D66" s="661"/>
      <c r="E66" s="661"/>
      <c r="F66" s="661"/>
      <c r="G66" s="661"/>
      <c r="H66" s="661"/>
      <c r="I66" s="661"/>
      <c r="J66" s="661"/>
      <c r="K66" s="662"/>
      <c r="M66" s="231" t="s">
        <v>26534</v>
      </c>
      <c r="O66" s="1352"/>
      <c r="Q66" s="1355"/>
      <c r="R66" s="355" t="str">
        <f t="shared" si="1"/>
        <v>Please complete all cells in row</v>
      </c>
      <c r="S66" s="1403"/>
      <c r="T66" s="356">
        <f t="shared" si="2"/>
        <v>1</v>
      </c>
      <c r="U66" s="1310"/>
      <c r="V66" s="1310"/>
      <c r="W66" s="356">
        <f t="shared" si="4"/>
        <v>1</v>
      </c>
      <c r="X66" s="356">
        <f t="shared" si="4"/>
        <v>1</v>
      </c>
      <c r="Y66" s="356">
        <f t="shared" si="4"/>
        <v>1</v>
      </c>
      <c r="Z66" s="356">
        <f t="shared" si="3"/>
        <v>1</v>
      </c>
      <c r="AA66" s="356">
        <f t="shared" si="3"/>
        <v>1</v>
      </c>
      <c r="AB66" s="356">
        <f t="shared" si="3"/>
        <v>1</v>
      </c>
      <c r="AC66" s="356">
        <f t="shared" si="3"/>
        <v>1</v>
      </c>
      <c r="AD66" s="356">
        <f t="shared" si="3"/>
        <v>1</v>
      </c>
      <c r="AE66" s="356">
        <f t="shared" si="3"/>
        <v>1</v>
      </c>
      <c r="AF66" s="1403"/>
      <c r="AH66" s="1222" t="s">
        <v>26535</v>
      </c>
      <c r="AI66" s="1223" t="s">
        <v>26536</v>
      </c>
      <c r="AJ66" s="1223" t="s">
        <v>26537</v>
      </c>
      <c r="AK66" s="631" t="s">
        <v>26538</v>
      </c>
      <c r="AL66" s="631" t="s">
        <v>26539</v>
      </c>
      <c r="AM66" s="631" t="s">
        <v>26540</v>
      </c>
      <c r="AN66" s="631" t="s">
        <v>26541</v>
      </c>
      <c r="AO66" s="631" t="s">
        <v>26542</v>
      </c>
      <c r="AP66" s="631" t="s">
        <v>26543</v>
      </c>
      <c r="AQ66" s="1117" t="s">
        <v>26544</v>
      </c>
    </row>
    <row r="67" spans="2:43">
      <c r="B67" s="807"/>
      <c r="C67" s="661"/>
      <c r="D67" s="661"/>
      <c r="E67" s="661"/>
      <c r="F67" s="661"/>
      <c r="G67" s="661"/>
      <c r="H67" s="661"/>
      <c r="I67" s="661"/>
      <c r="J67" s="661"/>
      <c r="K67" s="662"/>
      <c r="M67" s="231" t="s">
        <v>26545</v>
      </c>
      <c r="O67" s="1352"/>
      <c r="Q67" s="1355"/>
      <c r="R67" s="355" t="str">
        <f t="shared" si="1"/>
        <v>Please complete all cells in row</v>
      </c>
      <c r="S67" s="1403"/>
      <c r="T67" s="356">
        <f t="shared" si="2"/>
        <v>1</v>
      </c>
      <c r="U67" s="1310"/>
      <c r="V67" s="1310"/>
      <c r="W67" s="356">
        <f t="shared" si="4"/>
        <v>1</v>
      </c>
      <c r="X67" s="356">
        <f t="shared" si="4"/>
        <v>1</v>
      </c>
      <c r="Y67" s="356">
        <f t="shared" si="4"/>
        <v>1</v>
      </c>
      <c r="Z67" s="356">
        <f t="shared" si="3"/>
        <v>1</v>
      </c>
      <c r="AA67" s="356">
        <f t="shared" si="3"/>
        <v>1</v>
      </c>
      <c r="AB67" s="356">
        <f t="shared" si="3"/>
        <v>1</v>
      </c>
      <c r="AC67" s="356">
        <f t="shared" si="3"/>
        <v>1</v>
      </c>
      <c r="AD67" s="356">
        <f t="shared" si="3"/>
        <v>1</v>
      </c>
      <c r="AE67" s="356">
        <f t="shared" si="3"/>
        <v>1</v>
      </c>
      <c r="AF67" s="1403"/>
      <c r="AH67" s="1222" t="s">
        <v>26546</v>
      </c>
      <c r="AI67" s="1223" t="s">
        <v>26547</v>
      </c>
      <c r="AJ67" s="1223" t="s">
        <v>26548</v>
      </c>
      <c r="AK67" s="631" t="s">
        <v>26549</v>
      </c>
      <c r="AL67" s="631" t="s">
        <v>26550</v>
      </c>
      <c r="AM67" s="631" t="s">
        <v>26551</v>
      </c>
      <c r="AN67" s="631" t="s">
        <v>26552</v>
      </c>
      <c r="AO67" s="631" t="s">
        <v>26553</v>
      </c>
      <c r="AP67" s="631" t="s">
        <v>26554</v>
      </c>
      <c r="AQ67" s="1117" t="s">
        <v>26555</v>
      </c>
    </row>
    <row r="68" spans="2:43">
      <c r="B68" s="807"/>
      <c r="C68" s="661"/>
      <c r="D68" s="661"/>
      <c r="E68" s="661"/>
      <c r="F68" s="661"/>
      <c r="G68" s="661"/>
      <c r="H68" s="661"/>
      <c r="I68" s="661"/>
      <c r="J68" s="661"/>
      <c r="K68" s="662"/>
      <c r="M68" s="231" t="s">
        <v>26556</v>
      </c>
      <c r="O68" s="1352"/>
      <c r="Q68" s="1355"/>
      <c r="R68" s="355" t="str">
        <f t="shared" si="1"/>
        <v>Please complete all cells in row</v>
      </c>
      <c r="S68" s="1403"/>
      <c r="T68" s="356">
        <f t="shared" si="2"/>
        <v>1</v>
      </c>
      <c r="U68" s="1310"/>
      <c r="V68" s="1310"/>
      <c r="W68" s="356">
        <f t="shared" si="4"/>
        <v>1</v>
      </c>
      <c r="X68" s="356">
        <f t="shared" si="4"/>
        <v>1</v>
      </c>
      <c r="Y68" s="356">
        <f t="shared" si="4"/>
        <v>1</v>
      </c>
      <c r="Z68" s="356">
        <f t="shared" si="3"/>
        <v>1</v>
      </c>
      <c r="AA68" s="356">
        <f t="shared" si="3"/>
        <v>1</v>
      </c>
      <c r="AB68" s="356">
        <f t="shared" si="3"/>
        <v>1</v>
      </c>
      <c r="AC68" s="356">
        <f t="shared" si="3"/>
        <v>1</v>
      </c>
      <c r="AD68" s="356">
        <f t="shared" si="3"/>
        <v>1</v>
      </c>
      <c r="AE68" s="356">
        <f t="shared" si="3"/>
        <v>1</v>
      </c>
      <c r="AF68" s="1403"/>
      <c r="AH68" s="1222" t="s">
        <v>26557</v>
      </c>
      <c r="AI68" s="1223" t="s">
        <v>26558</v>
      </c>
      <c r="AJ68" s="1223" t="s">
        <v>26559</v>
      </c>
      <c r="AK68" s="631" t="s">
        <v>26560</v>
      </c>
      <c r="AL68" s="631" t="s">
        <v>26561</v>
      </c>
      <c r="AM68" s="631" t="s">
        <v>26562</v>
      </c>
      <c r="AN68" s="631" t="s">
        <v>26563</v>
      </c>
      <c r="AO68" s="631" t="s">
        <v>26564</v>
      </c>
      <c r="AP68" s="631" t="s">
        <v>26565</v>
      </c>
      <c r="AQ68" s="1117" t="s">
        <v>26566</v>
      </c>
    </row>
    <row r="69" spans="2:43">
      <c r="B69" s="807"/>
      <c r="C69" s="661"/>
      <c r="D69" s="661"/>
      <c r="E69" s="661"/>
      <c r="F69" s="661"/>
      <c r="G69" s="661"/>
      <c r="H69" s="661"/>
      <c r="I69" s="661"/>
      <c r="J69" s="661"/>
      <c r="K69" s="662"/>
      <c r="M69" s="231" t="s">
        <v>26567</v>
      </c>
      <c r="O69" s="1352"/>
      <c r="Q69" s="1355"/>
      <c r="R69" s="355" t="str">
        <f t="shared" si="1"/>
        <v>Please complete all cells in row</v>
      </c>
      <c r="S69" s="1403"/>
      <c r="T69" s="356">
        <f t="shared" si="2"/>
        <v>1</v>
      </c>
      <c r="U69" s="1310"/>
      <c r="V69" s="1310"/>
      <c r="W69" s="356">
        <f t="shared" si="4"/>
        <v>1</v>
      </c>
      <c r="X69" s="356">
        <f t="shared" si="4"/>
        <v>1</v>
      </c>
      <c r="Y69" s="356">
        <f t="shared" si="4"/>
        <v>1</v>
      </c>
      <c r="Z69" s="356">
        <f t="shared" si="3"/>
        <v>1</v>
      </c>
      <c r="AA69" s="356">
        <f t="shared" si="3"/>
        <v>1</v>
      </c>
      <c r="AB69" s="356">
        <f t="shared" si="3"/>
        <v>1</v>
      </c>
      <c r="AC69" s="356">
        <f t="shared" si="3"/>
        <v>1</v>
      </c>
      <c r="AD69" s="356">
        <f t="shared" si="3"/>
        <v>1</v>
      </c>
      <c r="AE69" s="356">
        <f t="shared" si="3"/>
        <v>1</v>
      </c>
      <c r="AF69" s="1403"/>
      <c r="AH69" s="1222" t="s">
        <v>26568</v>
      </c>
      <c r="AI69" s="1223" t="s">
        <v>26569</v>
      </c>
      <c r="AJ69" s="1223" t="s">
        <v>26570</v>
      </c>
      <c r="AK69" s="631" t="s">
        <v>26571</v>
      </c>
      <c r="AL69" s="631" t="s">
        <v>26572</v>
      </c>
      <c r="AM69" s="631" t="s">
        <v>26573</v>
      </c>
      <c r="AN69" s="631" t="s">
        <v>26574</v>
      </c>
      <c r="AO69" s="631" t="s">
        <v>26575</v>
      </c>
      <c r="AP69" s="631" t="s">
        <v>26576</v>
      </c>
      <c r="AQ69" s="1117" t="s">
        <v>26577</v>
      </c>
    </row>
    <row r="70" spans="2:43">
      <c r="B70" s="807"/>
      <c r="C70" s="661"/>
      <c r="D70" s="661"/>
      <c r="E70" s="661"/>
      <c r="F70" s="661"/>
      <c r="G70" s="661"/>
      <c r="H70" s="661"/>
      <c r="I70" s="661"/>
      <c r="J70" s="661"/>
      <c r="K70" s="662"/>
      <c r="M70" s="231" t="s">
        <v>26578</v>
      </c>
      <c r="O70" s="1352"/>
      <c r="Q70" s="1355"/>
      <c r="R70" s="355" t="str">
        <f t="shared" si="1"/>
        <v>Please complete all cells in row</v>
      </c>
      <c r="S70" s="1403"/>
      <c r="T70" s="356">
        <f t="shared" si="2"/>
        <v>1</v>
      </c>
      <c r="U70" s="1310"/>
      <c r="V70" s="1310"/>
      <c r="W70" s="356">
        <f t="shared" si="4"/>
        <v>1</v>
      </c>
      <c r="X70" s="356">
        <f t="shared" si="4"/>
        <v>1</v>
      </c>
      <c r="Y70" s="356">
        <f t="shared" si="4"/>
        <v>1</v>
      </c>
      <c r="Z70" s="356">
        <f t="shared" si="3"/>
        <v>1</v>
      </c>
      <c r="AA70" s="356">
        <f t="shared" si="3"/>
        <v>1</v>
      </c>
      <c r="AB70" s="356">
        <f t="shared" si="3"/>
        <v>1</v>
      </c>
      <c r="AC70" s="356">
        <f t="shared" si="3"/>
        <v>1</v>
      </c>
      <c r="AD70" s="356">
        <f t="shared" si="3"/>
        <v>1</v>
      </c>
      <c r="AE70" s="356">
        <f t="shared" si="3"/>
        <v>1</v>
      </c>
      <c r="AF70" s="1403"/>
      <c r="AH70" s="1222" t="s">
        <v>26579</v>
      </c>
      <c r="AI70" s="1223" t="s">
        <v>26580</v>
      </c>
      <c r="AJ70" s="1223" t="s">
        <v>26581</v>
      </c>
      <c r="AK70" s="631" t="s">
        <v>26582</v>
      </c>
      <c r="AL70" s="631" t="s">
        <v>26583</v>
      </c>
      <c r="AM70" s="631" t="s">
        <v>26584</v>
      </c>
      <c r="AN70" s="631" t="s">
        <v>26585</v>
      </c>
      <c r="AO70" s="631" t="s">
        <v>26586</v>
      </c>
      <c r="AP70" s="631" t="s">
        <v>26587</v>
      </c>
      <c r="AQ70" s="1117" t="s">
        <v>26588</v>
      </c>
    </row>
    <row r="71" spans="2:43">
      <c r="B71" s="807"/>
      <c r="C71" s="661"/>
      <c r="D71" s="661"/>
      <c r="E71" s="661"/>
      <c r="F71" s="661"/>
      <c r="G71" s="661"/>
      <c r="H71" s="661"/>
      <c r="I71" s="661"/>
      <c r="J71" s="661"/>
      <c r="K71" s="662"/>
      <c r="M71" s="231" t="s">
        <v>26589</v>
      </c>
      <c r="O71" s="1352"/>
      <c r="Q71" s="1355"/>
      <c r="R71" s="355" t="str">
        <f t="shared" si="1"/>
        <v>Please complete all cells in row</v>
      </c>
      <c r="S71" s="1403"/>
      <c r="T71" s="356">
        <f t="shared" si="2"/>
        <v>1</v>
      </c>
      <c r="U71" s="1310"/>
      <c r="V71" s="1310"/>
      <c r="W71" s="356">
        <f t="shared" si="4"/>
        <v>1</v>
      </c>
      <c r="X71" s="356">
        <f t="shared" si="4"/>
        <v>1</v>
      </c>
      <c r="Y71" s="356">
        <f t="shared" si="4"/>
        <v>1</v>
      </c>
      <c r="Z71" s="356">
        <f t="shared" si="4"/>
        <v>1</v>
      </c>
      <c r="AA71" s="356">
        <f t="shared" si="4"/>
        <v>1</v>
      </c>
      <c r="AB71" s="356">
        <f t="shared" si="4"/>
        <v>1</v>
      </c>
      <c r="AC71" s="356">
        <f t="shared" si="4"/>
        <v>1</v>
      </c>
      <c r="AD71" s="356">
        <f t="shared" si="4"/>
        <v>1</v>
      </c>
      <c r="AE71" s="356">
        <f t="shared" si="4"/>
        <v>1</v>
      </c>
      <c r="AF71" s="1403"/>
      <c r="AH71" s="1222" t="s">
        <v>26590</v>
      </c>
      <c r="AI71" s="1223" t="s">
        <v>26591</v>
      </c>
      <c r="AJ71" s="1223" t="s">
        <v>26592</v>
      </c>
      <c r="AK71" s="631" t="s">
        <v>26593</v>
      </c>
      <c r="AL71" s="631" t="s">
        <v>26594</v>
      </c>
      <c r="AM71" s="631" t="s">
        <v>26595</v>
      </c>
      <c r="AN71" s="631" t="s">
        <v>26596</v>
      </c>
      <c r="AO71" s="631" t="s">
        <v>26597</v>
      </c>
      <c r="AP71" s="631" t="s">
        <v>26598</v>
      </c>
      <c r="AQ71" s="1117" t="s">
        <v>26599</v>
      </c>
    </row>
    <row r="72" spans="2:43">
      <c r="B72" s="807"/>
      <c r="C72" s="661"/>
      <c r="D72" s="661"/>
      <c r="E72" s="661"/>
      <c r="F72" s="661"/>
      <c r="G72" s="661"/>
      <c r="H72" s="661"/>
      <c r="I72" s="661"/>
      <c r="J72" s="661"/>
      <c r="K72" s="662"/>
      <c r="M72" s="231" t="s">
        <v>26600</v>
      </c>
      <c r="O72" s="1352"/>
      <c r="Q72" s="1355"/>
      <c r="R72" s="355" t="str">
        <f t="shared" si="1"/>
        <v>Please complete all cells in row</v>
      </c>
      <c r="S72" s="1403"/>
      <c r="T72" s="356">
        <f t="shared" si="2"/>
        <v>1</v>
      </c>
      <c r="U72" s="1310"/>
      <c r="V72" s="1310"/>
      <c r="W72" s="356">
        <f t="shared" ref="W72:AE100" si="5" xml:space="preserve"> IF( ISNUMBER(C72 ), 0, 1 )</f>
        <v>1</v>
      </c>
      <c r="X72" s="356">
        <f t="shared" si="5"/>
        <v>1</v>
      </c>
      <c r="Y72" s="356">
        <f t="shared" si="5"/>
        <v>1</v>
      </c>
      <c r="Z72" s="356">
        <f t="shared" si="5"/>
        <v>1</v>
      </c>
      <c r="AA72" s="356">
        <f t="shared" si="5"/>
        <v>1</v>
      </c>
      <c r="AB72" s="356">
        <f t="shared" si="5"/>
        <v>1</v>
      </c>
      <c r="AC72" s="356">
        <f t="shared" si="5"/>
        <v>1</v>
      </c>
      <c r="AD72" s="356">
        <f t="shared" si="5"/>
        <v>1</v>
      </c>
      <c r="AE72" s="356">
        <f t="shared" si="5"/>
        <v>1</v>
      </c>
      <c r="AF72" s="1403"/>
      <c r="AH72" s="1222" t="s">
        <v>26601</v>
      </c>
      <c r="AI72" s="1223" t="s">
        <v>26602</v>
      </c>
      <c r="AJ72" s="1223" t="s">
        <v>26603</v>
      </c>
      <c r="AK72" s="631" t="s">
        <v>26604</v>
      </c>
      <c r="AL72" s="631" t="s">
        <v>26605</v>
      </c>
      <c r="AM72" s="631" t="s">
        <v>26606</v>
      </c>
      <c r="AN72" s="631" t="s">
        <v>26607</v>
      </c>
      <c r="AO72" s="631" t="s">
        <v>26608</v>
      </c>
      <c r="AP72" s="631" t="s">
        <v>26609</v>
      </c>
      <c r="AQ72" s="1117" t="s">
        <v>26610</v>
      </c>
    </row>
    <row r="73" spans="2:43">
      <c r="B73" s="807"/>
      <c r="C73" s="661"/>
      <c r="D73" s="661"/>
      <c r="E73" s="661"/>
      <c r="F73" s="661"/>
      <c r="G73" s="661"/>
      <c r="H73" s="661"/>
      <c r="I73" s="661"/>
      <c r="J73" s="661"/>
      <c r="K73" s="662"/>
      <c r="M73" s="231" t="s">
        <v>26611</v>
      </c>
      <c r="O73" s="1352"/>
      <c r="Q73" s="1355"/>
      <c r="R73" s="355" t="str">
        <f t="shared" si="1"/>
        <v>Please complete all cells in row</v>
      </c>
      <c r="S73" s="1403"/>
      <c r="T73" s="356">
        <f t="shared" si="2"/>
        <v>1</v>
      </c>
      <c r="U73" s="1310"/>
      <c r="V73" s="1310"/>
      <c r="W73" s="356">
        <f t="shared" si="5"/>
        <v>1</v>
      </c>
      <c r="X73" s="356">
        <f t="shared" si="5"/>
        <v>1</v>
      </c>
      <c r="Y73" s="356">
        <f t="shared" si="5"/>
        <v>1</v>
      </c>
      <c r="Z73" s="356">
        <f t="shared" si="5"/>
        <v>1</v>
      </c>
      <c r="AA73" s="356">
        <f t="shared" si="5"/>
        <v>1</v>
      </c>
      <c r="AB73" s="356">
        <f t="shared" si="5"/>
        <v>1</v>
      </c>
      <c r="AC73" s="356">
        <f t="shared" si="5"/>
        <v>1</v>
      </c>
      <c r="AD73" s="356">
        <f t="shared" si="5"/>
        <v>1</v>
      </c>
      <c r="AE73" s="356">
        <f t="shared" si="5"/>
        <v>1</v>
      </c>
      <c r="AF73" s="1403"/>
      <c r="AH73" s="1222" t="s">
        <v>26612</v>
      </c>
      <c r="AI73" s="1223" t="s">
        <v>26613</v>
      </c>
      <c r="AJ73" s="1223" t="s">
        <v>26614</v>
      </c>
      <c r="AK73" s="631" t="s">
        <v>26615</v>
      </c>
      <c r="AL73" s="631" t="s">
        <v>26616</v>
      </c>
      <c r="AM73" s="631" t="s">
        <v>26617</v>
      </c>
      <c r="AN73" s="631" t="s">
        <v>26618</v>
      </c>
      <c r="AO73" s="631" t="s">
        <v>26619</v>
      </c>
      <c r="AP73" s="631" t="s">
        <v>26620</v>
      </c>
      <c r="AQ73" s="1117" t="s">
        <v>26621</v>
      </c>
    </row>
    <row r="74" spans="2:43">
      <c r="B74" s="807"/>
      <c r="C74" s="661"/>
      <c r="D74" s="661"/>
      <c r="E74" s="661"/>
      <c r="F74" s="661"/>
      <c r="G74" s="661"/>
      <c r="H74" s="661"/>
      <c r="I74" s="661"/>
      <c r="J74" s="661"/>
      <c r="K74" s="662"/>
      <c r="M74" s="231" t="s">
        <v>26622</v>
      </c>
      <c r="O74" s="1352"/>
      <c r="Q74" s="1355"/>
      <c r="R74" s="355" t="str">
        <f t="shared" si="1"/>
        <v>Please complete all cells in row</v>
      </c>
      <c r="S74" s="1403"/>
      <c r="T74" s="356">
        <f t="shared" si="2"/>
        <v>1</v>
      </c>
      <c r="U74" s="1310"/>
      <c r="V74" s="1310"/>
      <c r="W74" s="356">
        <f t="shared" si="5"/>
        <v>1</v>
      </c>
      <c r="X74" s="356">
        <f t="shared" si="5"/>
        <v>1</v>
      </c>
      <c r="Y74" s="356">
        <f t="shared" si="5"/>
        <v>1</v>
      </c>
      <c r="Z74" s="356">
        <f t="shared" si="5"/>
        <v>1</v>
      </c>
      <c r="AA74" s="356">
        <f t="shared" si="5"/>
        <v>1</v>
      </c>
      <c r="AB74" s="356">
        <f t="shared" si="5"/>
        <v>1</v>
      </c>
      <c r="AC74" s="356">
        <f t="shared" si="5"/>
        <v>1</v>
      </c>
      <c r="AD74" s="356">
        <f t="shared" si="5"/>
        <v>1</v>
      </c>
      <c r="AE74" s="356">
        <f t="shared" si="5"/>
        <v>1</v>
      </c>
      <c r="AF74" s="1403"/>
      <c r="AH74" s="1222" t="s">
        <v>26623</v>
      </c>
      <c r="AI74" s="1223" t="s">
        <v>26624</v>
      </c>
      <c r="AJ74" s="1223" t="s">
        <v>26625</v>
      </c>
      <c r="AK74" s="631" t="s">
        <v>26626</v>
      </c>
      <c r="AL74" s="631" t="s">
        <v>26627</v>
      </c>
      <c r="AM74" s="631" t="s">
        <v>26628</v>
      </c>
      <c r="AN74" s="631" t="s">
        <v>26629</v>
      </c>
      <c r="AO74" s="631" t="s">
        <v>26630</v>
      </c>
      <c r="AP74" s="631" t="s">
        <v>26631</v>
      </c>
      <c r="AQ74" s="1117" t="s">
        <v>26632</v>
      </c>
    </row>
    <row r="75" spans="2:43">
      <c r="B75" s="807"/>
      <c r="C75" s="661"/>
      <c r="D75" s="661"/>
      <c r="E75" s="661"/>
      <c r="F75" s="661"/>
      <c r="G75" s="661"/>
      <c r="H75" s="661"/>
      <c r="I75" s="661"/>
      <c r="J75" s="661"/>
      <c r="K75" s="662"/>
      <c r="M75" s="231" t="s">
        <v>26633</v>
      </c>
      <c r="O75" s="1352"/>
      <c r="Q75" s="1355"/>
      <c r="R75" s="355" t="str">
        <f t="shared" si="1"/>
        <v>Please complete all cells in row</v>
      </c>
      <c r="S75" s="1403"/>
      <c r="T75" s="356">
        <f t="shared" si="2"/>
        <v>1</v>
      </c>
      <c r="U75" s="1310"/>
      <c r="V75" s="1310"/>
      <c r="W75" s="356">
        <f t="shared" si="5"/>
        <v>1</v>
      </c>
      <c r="X75" s="356">
        <f t="shared" si="5"/>
        <v>1</v>
      </c>
      <c r="Y75" s="356">
        <f t="shared" si="5"/>
        <v>1</v>
      </c>
      <c r="Z75" s="356">
        <f t="shared" si="5"/>
        <v>1</v>
      </c>
      <c r="AA75" s="356">
        <f t="shared" si="5"/>
        <v>1</v>
      </c>
      <c r="AB75" s="356">
        <f t="shared" si="5"/>
        <v>1</v>
      </c>
      <c r="AC75" s="356">
        <f t="shared" si="5"/>
        <v>1</v>
      </c>
      <c r="AD75" s="356">
        <f t="shared" si="5"/>
        <v>1</v>
      </c>
      <c r="AE75" s="356">
        <f t="shared" si="5"/>
        <v>1</v>
      </c>
      <c r="AF75" s="1403"/>
      <c r="AH75" s="1222" t="s">
        <v>26634</v>
      </c>
      <c r="AI75" s="1223" t="s">
        <v>26635</v>
      </c>
      <c r="AJ75" s="1223" t="s">
        <v>26636</v>
      </c>
      <c r="AK75" s="631" t="s">
        <v>26637</v>
      </c>
      <c r="AL75" s="631" t="s">
        <v>26638</v>
      </c>
      <c r="AM75" s="631" t="s">
        <v>26639</v>
      </c>
      <c r="AN75" s="631" t="s">
        <v>26640</v>
      </c>
      <c r="AO75" s="631" t="s">
        <v>26641</v>
      </c>
      <c r="AP75" s="631" t="s">
        <v>26642</v>
      </c>
      <c r="AQ75" s="1117" t="s">
        <v>26643</v>
      </c>
    </row>
    <row r="76" spans="2:43">
      <c r="B76" s="807"/>
      <c r="C76" s="661"/>
      <c r="D76" s="661"/>
      <c r="E76" s="661"/>
      <c r="F76" s="661"/>
      <c r="G76" s="661"/>
      <c r="H76" s="661"/>
      <c r="I76" s="661"/>
      <c r="J76" s="661"/>
      <c r="K76" s="662"/>
      <c r="M76" s="231" t="s">
        <v>26644</v>
      </c>
      <c r="O76" s="1352"/>
      <c r="Q76" s="1355"/>
      <c r="R76" s="355" t="str">
        <f t="shared" ref="R76:R139" si="6">IF( SUM( T76:X76 ) = 0, 0, $T$4 )</f>
        <v>Please complete all cells in row</v>
      </c>
      <c r="S76" s="1403"/>
      <c r="T76" s="356">
        <f t="shared" ref="T76:T139" si="7" xml:space="preserve"> IF( ISTEXT(B76 ), 0, 1 )</f>
        <v>1</v>
      </c>
      <c r="U76" s="1310"/>
      <c r="V76" s="1310"/>
      <c r="W76" s="356">
        <f t="shared" si="5"/>
        <v>1</v>
      </c>
      <c r="X76" s="356">
        <f t="shared" si="5"/>
        <v>1</v>
      </c>
      <c r="Y76" s="356">
        <f t="shared" si="5"/>
        <v>1</v>
      </c>
      <c r="Z76" s="356">
        <f t="shared" si="5"/>
        <v>1</v>
      </c>
      <c r="AA76" s="356">
        <f t="shared" si="5"/>
        <v>1</v>
      </c>
      <c r="AB76" s="356">
        <f t="shared" si="5"/>
        <v>1</v>
      </c>
      <c r="AC76" s="356">
        <f t="shared" si="5"/>
        <v>1</v>
      </c>
      <c r="AD76" s="356">
        <f t="shared" si="5"/>
        <v>1</v>
      </c>
      <c r="AE76" s="356">
        <f t="shared" si="5"/>
        <v>1</v>
      </c>
      <c r="AF76" s="1403"/>
      <c r="AH76" s="1222" t="s">
        <v>26645</v>
      </c>
      <c r="AI76" s="1223" t="s">
        <v>26646</v>
      </c>
      <c r="AJ76" s="1223" t="s">
        <v>26647</v>
      </c>
      <c r="AK76" s="631" t="s">
        <v>26648</v>
      </c>
      <c r="AL76" s="631" t="s">
        <v>26649</v>
      </c>
      <c r="AM76" s="631" t="s">
        <v>26650</v>
      </c>
      <c r="AN76" s="631" t="s">
        <v>26651</v>
      </c>
      <c r="AO76" s="631" t="s">
        <v>26652</v>
      </c>
      <c r="AP76" s="631" t="s">
        <v>26653</v>
      </c>
      <c r="AQ76" s="1117" t="s">
        <v>26654</v>
      </c>
    </row>
    <row r="77" spans="2:43">
      <c r="B77" s="807"/>
      <c r="C77" s="661"/>
      <c r="D77" s="661"/>
      <c r="E77" s="661"/>
      <c r="F77" s="661"/>
      <c r="G77" s="661"/>
      <c r="H77" s="661"/>
      <c r="I77" s="661"/>
      <c r="J77" s="661"/>
      <c r="K77" s="662"/>
      <c r="M77" s="231" t="s">
        <v>26655</v>
      </c>
      <c r="O77" s="1352"/>
      <c r="Q77" s="1355"/>
      <c r="R77" s="355" t="str">
        <f t="shared" si="6"/>
        <v>Please complete all cells in row</v>
      </c>
      <c r="S77" s="1403"/>
      <c r="T77" s="356">
        <f t="shared" si="7"/>
        <v>1</v>
      </c>
      <c r="U77" s="1310"/>
      <c r="V77" s="1310"/>
      <c r="W77" s="356">
        <f t="shared" si="5"/>
        <v>1</v>
      </c>
      <c r="X77" s="356">
        <f t="shared" si="5"/>
        <v>1</v>
      </c>
      <c r="Y77" s="356">
        <f t="shared" si="5"/>
        <v>1</v>
      </c>
      <c r="Z77" s="356">
        <f t="shared" si="5"/>
        <v>1</v>
      </c>
      <c r="AA77" s="356">
        <f t="shared" si="5"/>
        <v>1</v>
      </c>
      <c r="AB77" s="356">
        <f t="shared" si="5"/>
        <v>1</v>
      </c>
      <c r="AC77" s="356">
        <f t="shared" si="5"/>
        <v>1</v>
      </c>
      <c r="AD77" s="356">
        <f t="shared" si="5"/>
        <v>1</v>
      </c>
      <c r="AE77" s="356">
        <f t="shared" si="5"/>
        <v>1</v>
      </c>
      <c r="AF77" s="1403"/>
      <c r="AH77" s="1222" t="s">
        <v>26656</v>
      </c>
      <c r="AI77" s="1223" t="s">
        <v>26657</v>
      </c>
      <c r="AJ77" s="1223" t="s">
        <v>26658</v>
      </c>
      <c r="AK77" s="631" t="s">
        <v>26659</v>
      </c>
      <c r="AL77" s="631" t="s">
        <v>26660</v>
      </c>
      <c r="AM77" s="631" t="s">
        <v>26661</v>
      </c>
      <c r="AN77" s="631" t="s">
        <v>26662</v>
      </c>
      <c r="AO77" s="631" t="s">
        <v>26663</v>
      </c>
      <c r="AP77" s="631" t="s">
        <v>26664</v>
      </c>
      <c r="AQ77" s="1117" t="s">
        <v>26665</v>
      </c>
    </row>
    <row r="78" spans="2:43">
      <c r="B78" s="807"/>
      <c r="C78" s="661"/>
      <c r="D78" s="661"/>
      <c r="E78" s="661"/>
      <c r="F78" s="661"/>
      <c r="G78" s="661"/>
      <c r="H78" s="661"/>
      <c r="I78" s="661"/>
      <c r="J78" s="661"/>
      <c r="K78" s="662"/>
      <c r="M78" s="231" t="s">
        <v>26666</v>
      </c>
      <c r="O78" s="1352"/>
      <c r="Q78" s="1355"/>
      <c r="R78" s="355" t="str">
        <f t="shared" si="6"/>
        <v>Please complete all cells in row</v>
      </c>
      <c r="S78" s="1403"/>
      <c r="T78" s="356">
        <f t="shared" si="7"/>
        <v>1</v>
      </c>
      <c r="U78" s="1310"/>
      <c r="V78" s="1310"/>
      <c r="W78" s="356">
        <f t="shared" si="5"/>
        <v>1</v>
      </c>
      <c r="X78" s="356">
        <f t="shared" si="5"/>
        <v>1</v>
      </c>
      <c r="Y78" s="356">
        <f t="shared" si="5"/>
        <v>1</v>
      </c>
      <c r="Z78" s="356">
        <f t="shared" si="5"/>
        <v>1</v>
      </c>
      <c r="AA78" s="356">
        <f t="shared" si="5"/>
        <v>1</v>
      </c>
      <c r="AB78" s="356">
        <f t="shared" si="5"/>
        <v>1</v>
      </c>
      <c r="AC78" s="356">
        <f t="shared" si="5"/>
        <v>1</v>
      </c>
      <c r="AD78" s="356">
        <f t="shared" si="5"/>
        <v>1</v>
      </c>
      <c r="AE78" s="356">
        <f t="shared" si="5"/>
        <v>1</v>
      </c>
      <c r="AF78" s="1403"/>
      <c r="AH78" s="1222" t="s">
        <v>26667</v>
      </c>
      <c r="AI78" s="1223" t="s">
        <v>26668</v>
      </c>
      <c r="AJ78" s="1223" t="s">
        <v>26669</v>
      </c>
      <c r="AK78" s="631" t="s">
        <v>26670</v>
      </c>
      <c r="AL78" s="631" t="s">
        <v>26671</v>
      </c>
      <c r="AM78" s="631" t="s">
        <v>26672</v>
      </c>
      <c r="AN78" s="631" t="s">
        <v>26673</v>
      </c>
      <c r="AO78" s="631" t="s">
        <v>26674</v>
      </c>
      <c r="AP78" s="631" t="s">
        <v>26675</v>
      </c>
      <c r="AQ78" s="1117" t="s">
        <v>26676</v>
      </c>
    </row>
    <row r="79" spans="2:43">
      <c r="B79" s="807"/>
      <c r="C79" s="661"/>
      <c r="D79" s="661"/>
      <c r="E79" s="661"/>
      <c r="F79" s="661"/>
      <c r="G79" s="661"/>
      <c r="H79" s="661"/>
      <c r="I79" s="661"/>
      <c r="J79" s="661"/>
      <c r="K79" s="662"/>
      <c r="M79" s="231" t="s">
        <v>26677</v>
      </c>
      <c r="O79" s="1352"/>
      <c r="Q79" s="1355"/>
      <c r="R79" s="355" t="str">
        <f t="shared" si="6"/>
        <v>Please complete all cells in row</v>
      </c>
      <c r="S79" s="1403"/>
      <c r="T79" s="356">
        <f t="shared" si="7"/>
        <v>1</v>
      </c>
      <c r="U79" s="1310"/>
      <c r="V79" s="1310"/>
      <c r="W79" s="356">
        <f t="shared" si="5"/>
        <v>1</v>
      </c>
      <c r="X79" s="356">
        <f t="shared" si="5"/>
        <v>1</v>
      </c>
      <c r="Y79" s="356">
        <f t="shared" si="5"/>
        <v>1</v>
      </c>
      <c r="Z79" s="356">
        <f t="shared" si="5"/>
        <v>1</v>
      </c>
      <c r="AA79" s="356">
        <f t="shared" si="5"/>
        <v>1</v>
      </c>
      <c r="AB79" s="356">
        <f t="shared" si="5"/>
        <v>1</v>
      </c>
      <c r="AC79" s="356">
        <f t="shared" si="5"/>
        <v>1</v>
      </c>
      <c r="AD79" s="356">
        <f t="shared" si="5"/>
        <v>1</v>
      </c>
      <c r="AE79" s="356">
        <f t="shared" si="5"/>
        <v>1</v>
      </c>
      <c r="AF79" s="1403"/>
      <c r="AH79" s="1222" t="s">
        <v>26678</v>
      </c>
      <c r="AI79" s="1223" t="s">
        <v>26679</v>
      </c>
      <c r="AJ79" s="1223" t="s">
        <v>26680</v>
      </c>
      <c r="AK79" s="631" t="s">
        <v>26681</v>
      </c>
      <c r="AL79" s="631" t="s">
        <v>26682</v>
      </c>
      <c r="AM79" s="631" t="s">
        <v>26683</v>
      </c>
      <c r="AN79" s="631" t="s">
        <v>26684</v>
      </c>
      <c r="AO79" s="631" t="s">
        <v>26685</v>
      </c>
      <c r="AP79" s="631" t="s">
        <v>26686</v>
      </c>
      <c r="AQ79" s="1117" t="s">
        <v>26687</v>
      </c>
    </row>
    <row r="80" spans="2:43">
      <c r="B80" s="807"/>
      <c r="C80" s="661"/>
      <c r="D80" s="661"/>
      <c r="E80" s="661"/>
      <c r="F80" s="661"/>
      <c r="G80" s="661"/>
      <c r="H80" s="661"/>
      <c r="I80" s="661"/>
      <c r="J80" s="661"/>
      <c r="K80" s="662"/>
      <c r="M80" s="231" t="s">
        <v>26688</v>
      </c>
      <c r="O80" s="1352"/>
      <c r="Q80" s="1355"/>
      <c r="R80" s="355" t="str">
        <f t="shared" si="6"/>
        <v>Please complete all cells in row</v>
      </c>
      <c r="S80" s="1403"/>
      <c r="T80" s="356">
        <f t="shared" si="7"/>
        <v>1</v>
      </c>
      <c r="U80" s="1310"/>
      <c r="V80" s="1310"/>
      <c r="W80" s="356">
        <f t="shared" si="5"/>
        <v>1</v>
      </c>
      <c r="X80" s="356">
        <f t="shared" si="5"/>
        <v>1</v>
      </c>
      <c r="Y80" s="356">
        <f t="shared" si="5"/>
        <v>1</v>
      </c>
      <c r="Z80" s="356">
        <f t="shared" si="5"/>
        <v>1</v>
      </c>
      <c r="AA80" s="356">
        <f t="shared" si="5"/>
        <v>1</v>
      </c>
      <c r="AB80" s="356">
        <f t="shared" si="5"/>
        <v>1</v>
      </c>
      <c r="AC80" s="356">
        <f t="shared" si="5"/>
        <v>1</v>
      </c>
      <c r="AD80" s="356">
        <f t="shared" si="5"/>
        <v>1</v>
      </c>
      <c r="AE80" s="356">
        <f t="shared" si="5"/>
        <v>1</v>
      </c>
      <c r="AF80" s="1403"/>
      <c r="AH80" s="1222" t="s">
        <v>26689</v>
      </c>
      <c r="AI80" s="1223" t="s">
        <v>26690</v>
      </c>
      <c r="AJ80" s="1223" t="s">
        <v>26691</v>
      </c>
      <c r="AK80" s="631" t="s">
        <v>26692</v>
      </c>
      <c r="AL80" s="631" t="s">
        <v>26693</v>
      </c>
      <c r="AM80" s="631" t="s">
        <v>26694</v>
      </c>
      <c r="AN80" s="631" t="s">
        <v>26695</v>
      </c>
      <c r="AO80" s="631" t="s">
        <v>26696</v>
      </c>
      <c r="AP80" s="631" t="s">
        <v>26697</v>
      </c>
      <c r="AQ80" s="1117" t="s">
        <v>26698</v>
      </c>
    </row>
    <row r="81" spans="2:43">
      <c r="B81" s="807"/>
      <c r="C81" s="661"/>
      <c r="D81" s="661"/>
      <c r="E81" s="661"/>
      <c r="F81" s="661"/>
      <c r="G81" s="661"/>
      <c r="H81" s="661"/>
      <c r="I81" s="661"/>
      <c r="J81" s="661"/>
      <c r="K81" s="662"/>
      <c r="M81" s="231" t="s">
        <v>26699</v>
      </c>
      <c r="O81" s="1352"/>
      <c r="Q81" s="1355"/>
      <c r="R81" s="355" t="str">
        <f t="shared" si="6"/>
        <v>Please complete all cells in row</v>
      </c>
      <c r="S81" s="1403"/>
      <c r="T81" s="356">
        <f t="shared" si="7"/>
        <v>1</v>
      </c>
      <c r="U81" s="1310"/>
      <c r="V81" s="1310"/>
      <c r="W81" s="356">
        <f t="shared" si="5"/>
        <v>1</v>
      </c>
      <c r="X81" s="356">
        <f t="shared" si="5"/>
        <v>1</v>
      </c>
      <c r="Y81" s="356">
        <f t="shared" si="5"/>
        <v>1</v>
      </c>
      <c r="Z81" s="356">
        <f t="shared" si="5"/>
        <v>1</v>
      </c>
      <c r="AA81" s="356">
        <f t="shared" si="5"/>
        <v>1</v>
      </c>
      <c r="AB81" s="356">
        <f t="shared" si="5"/>
        <v>1</v>
      </c>
      <c r="AC81" s="356">
        <f t="shared" si="5"/>
        <v>1</v>
      </c>
      <c r="AD81" s="356">
        <f t="shared" si="5"/>
        <v>1</v>
      </c>
      <c r="AE81" s="356">
        <f t="shared" si="5"/>
        <v>1</v>
      </c>
      <c r="AF81" s="1403"/>
      <c r="AH81" s="1222" t="s">
        <v>26700</v>
      </c>
      <c r="AI81" s="1223" t="s">
        <v>26701</v>
      </c>
      <c r="AJ81" s="1223" t="s">
        <v>26702</v>
      </c>
      <c r="AK81" s="631" t="s">
        <v>26703</v>
      </c>
      <c r="AL81" s="631" t="s">
        <v>26704</v>
      </c>
      <c r="AM81" s="631" t="s">
        <v>26705</v>
      </c>
      <c r="AN81" s="631" t="s">
        <v>26706</v>
      </c>
      <c r="AO81" s="631" t="s">
        <v>26707</v>
      </c>
      <c r="AP81" s="631" t="s">
        <v>26708</v>
      </c>
      <c r="AQ81" s="1117" t="s">
        <v>26709</v>
      </c>
    </row>
    <row r="82" spans="2:43">
      <c r="B82" s="807"/>
      <c r="C82" s="661"/>
      <c r="D82" s="661"/>
      <c r="E82" s="661"/>
      <c r="F82" s="661"/>
      <c r="G82" s="661"/>
      <c r="H82" s="661"/>
      <c r="I82" s="661"/>
      <c r="J82" s="661"/>
      <c r="K82" s="662"/>
      <c r="M82" s="231" t="s">
        <v>26710</v>
      </c>
      <c r="O82" s="1352"/>
      <c r="Q82" s="1355"/>
      <c r="R82" s="355" t="str">
        <f t="shared" si="6"/>
        <v>Please complete all cells in row</v>
      </c>
      <c r="S82" s="1403"/>
      <c r="T82" s="356">
        <f t="shared" si="7"/>
        <v>1</v>
      </c>
      <c r="U82" s="1310"/>
      <c r="V82" s="1310"/>
      <c r="W82" s="356">
        <f t="shared" si="5"/>
        <v>1</v>
      </c>
      <c r="X82" s="356">
        <f t="shared" si="5"/>
        <v>1</v>
      </c>
      <c r="Y82" s="356">
        <f t="shared" si="5"/>
        <v>1</v>
      </c>
      <c r="Z82" s="356">
        <f t="shared" si="5"/>
        <v>1</v>
      </c>
      <c r="AA82" s="356">
        <f t="shared" si="5"/>
        <v>1</v>
      </c>
      <c r="AB82" s="356">
        <f t="shared" si="5"/>
        <v>1</v>
      </c>
      <c r="AC82" s="356">
        <f t="shared" si="5"/>
        <v>1</v>
      </c>
      <c r="AD82" s="356">
        <f t="shared" si="5"/>
        <v>1</v>
      </c>
      <c r="AE82" s="356">
        <f t="shared" si="5"/>
        <v>1</v>
      </c>
      <c r="AF82" s="1403"/>
      <c r="AH82" s="1222" t="s">
        <v>26711</v>
      </c>
      <c r="AI82" s="1223" t="s">
        <v>26712</v>
      </c>
      <c r="AJ82" s="1223" t="s">
        <v>26713</v>
      </c>
      <c r="AK82" s="631" t="s">
        <v>26714</v>
      </c>
      <c r="AL82" s="631" t="s">
        <v>26715</v>
      </c>
      <c r="AM82" s="631" t="s">
        <v>26716</v>
      </c>
      <c r="AN82" s="631" t="s">
        <v>26717</v>
      </c>
      <c r="AO82" s="631" t="s">
        <v>26718</v>
      </c>
      <c r="AP82" s="631" t="s">
        <v>26719</v>
      </c>
      <c r="AQ82" s="1117" t="s">
        <v>26720</v>
      </c>
    </row>
    <row r="83" spans="2:43">
      <c r="B83" s="807"/>
      <c r="C83" s="661"/>
      <c r="D83" s="661"/>
      <c r="E83" s="661"/>
      <c r="F83" s="661"/>
      <c r="G83" s="661"/>
      <c r="H83" s="661"/>
      <c r="I83" s="661"/>
      <c r="J83" s="661"/>
      <c r="K83" s="662"/>
      <c r="M83" s="231" t="s">
        <v>26721</v>
      </c>
      <c r="O83" s="1352"/>
      <c r="Q83" s="1355"/>
      <c r="R83" s="355" t="str">
        <f t="shared" si="6"/>
        <v>Please complete all cells in row</v>
      </c>
      <c r="S83" s="1403"/>
      <c r="T83" s="356">
        <f t="shared" si="7"/>
        <v>1</v>
      </c>
      <c r="U83" s="1310"/>
      <c r="V83" s="1310"/>
      <c r="W83" s="356">
        <f t="shared" si="5"/>
        <v>1</v>
      </c>
      <c r="X83" s="356">
        <f t="shared" si="5"/>
        <v>1</v>
      </c>
      <c r="Y83" s="356">
        <f t="shared" si="5"/>
        <v>1</v>
      </c>
      <c r="Z83" s="356">
        <f t="shared" si="5"/>
        <v>1</v>
      </c>
      <c r="AA83" s="356">
        <f t="shared" si="5"/>
        <v>1</v>
      </c>
      <c r="AB83" s="356">
        <f t="shared" si="5"/>
        <v>1</v>
      </c>
      <c r="AC83" s="356">
        <f t="shared" si="5"/>
        <v>1</v>
      </c>
      <c r="AD83" s="356">
        <f t="shared" si="5"/>
        <v>1</v>
      </c>
      <c r="AE83" s="356">
        <f t="shared" si="5"/>
        <v>1</v>
      </c>
      <c r="AF83" s="1403"/>
      <c r="AH83" s="1222" t="s">
        <v>26722</v>
      </c>
      <c r="AI83" s="1223" t="s">
        <v>26723</v>
      </c>
      <c r="AJ83" s="1223" t="s">
        <v>26724</v>
      </c>
      <c r="AK83" s="631" t="s">
        <v>26725</v>
      </c>
      <c r="AL83" s="631" t="s">
        <v>26726</v>
      </c>
      <c r="AM83" s="631" t="s">
        <v>26727</v>
      </c>
      <c r="AN83" s="631" t="s">
        <v>26728</v>
      </c>
      <c r="AO83" s="631" t="s">
        <v>26729</v>
      </c>
      <c r="AP83" s="631" t="s">
        <v>26730</v>
      </c>
      <c r="AQ83" s="1117" t="s">
        <v>26731</v>
      </c>
    </row>
    <row r="84" spans="2:43">
      <c r="B84" s="807"/>
      <c r="C84" s="661"/>
      <c r="D84" s="661"/>
      <c r="E84" s="661"/>
      <c r="F84" s="661"/>
      <c r="G84" s="661"/>
      <c r="H84" s="661"/>
      <c r="I84" s="661"/>
      <c r="J84" s="661"/>
      <c r="K84" s="662"/>
      <c r="M84" s="231" t="s">
        <v>26732</v>
      </c>
      <c r="O84" s="1352"/>
      <c r="Q84" s="1355"/>
      <c r="R84" s="355" t="str">
        <f t="shared" si="6"/>
        <v>Please complete all cells in row</v>
      </c>
      <c r="S84" s="1403"/>
      <c r="T84" s="356">
        <f t="shared" si="7"/>
        <v>1</v>
      </c>
      <c r="U84" s="1310"/>
      <c r="V84" s="1310"/>
      <c r="W84" s="356">
        <f t="shared" si="5"/>
        <v>1</v>
      </c>
      <c r="X84" s="356">
        <f t="shared" si="5"/>
        <v>1</v>
      </c>
      <c r="Y84" s="356">
        <f t="shared" si="5"/>
        <v>1</v>
      </c>
      <c r="Z84" s="356">
        <f t="shared" si="5"/>
        <v>1</v>
      </c>
      <c r="AA84" s="356">
        <f t="shared" si="5"/>
        <v>1</v>
      </c>
      <c r="AB84" s="356">
        <f t="shared" si="5"/>
        <v>1</v>
      </c>
      <c r="AC84" s="356">
        <f t="shared" si="5"/>
        <v>1</v>
      </c>
      <c r="AD84" s="356">
        <f t="shared" si="5"/>
        <v>1</v>
      </c>
      <c r="AE84" s="356">
        <f t="shared" si="5"/>
        <v>1</v>
      </c>
      <c r="AF84" s="1403"/>
      <c r="AH84" s="1222" t="s">
        <v>26733</v>
      </c>
      <c r="AI84" s="1223" t="s">
        <v>26734</v>
      </c>
      <c r="AJ84" s="1223" t="s">
        <v>26735</v>
      </c>
      <c r="AK84" s="631" t="s">
        <v>26736</v>
      </c>
      <c r="AL84" s="631" t="s">
        <v>26737</v>
      </c>
      <c r="AM84" s="631" t="s">
        <v>26738</v>
      </c>
      <c r="AN84" s="631" t="s">
        <v>26739</v>
      </c>
      <c r="AO84" s="631" t="s">
        <v>26740</v>
      </c>
      <c r="AP84" s="631" t="s">
        <v>26741</v>
      </c>
      <c r="AQ84" s="1117" t="s">
        <v>26742</v>
      </c>
    </row>
    <row r="85" spans="2:43">
      <c r="B85" s="807"/>
      <c r="C85" s="661"/>
      <c r="D85" s="661"/>
      <c r="E85" s="661"/>
      <c r="F85" s="661"/>
      <c r="G85" s="661"/>
      <c r="H85" s="661"/>
      <c r="I85" s="661"/>
      <c r="J85" s="661"/>
      <c r="K85" s="662"/>
      <c r="M85" s="231" t="s">
        <v>26743</v>
      </c>
      <c r="O85" s="1352"/>
      <c r="Q85" s="1355"/>
      <c r="R85" s="355" t="str">
        <f t="shared" si="6"/>
        <v>Please complete all cells in row</v>
      </c>
      <c r="S85" s="1403"/>
      <c r="T85" s="356">
        <f t="shared" si="7"/>
        <v>1</v>
      </c>
      <c r="U85" s="1310"/>
      <c r="V85" s="1310"/>
      <c r="W85" s="356">
        <f t="shared" si="5"/>
        <v>1</v>
      </c>
      <c r="X85" s="356">
        <f t="shared" si="5"/>
        <v>1</v>
      </c>
      <c r="Y85" s="356">
        <f t="shared" si="5"/>
        <v>1</v>
      </c>
      <c r="Z85" s="356">
        <f t="shared" si="5"/>
        <v>1</v>
      </c>
      <c r="AA85" s="356">
        <f t="shared" si="5"/>
        <v>1</v>
      </c>
      <c r="AB85" s="356">
        <f t="shared" si="5"/>
        <v>1</v>
      </c>
      <c r="AC85" s="356">
        <f t="shared" si="5"/>
        <v>1</v>
      </c>
      <c r="AD85" s="356">
        <f t="shared" si="5"/>
        <v>1</v>
      </c>
      <c r="AE85" s="356">
        <f t="shared" si="5"/>
        <v>1</v>
      </c>
      <c r="AF85" s="1403"/>
      <c r="AH85" s="1222" t="s">
        <v>26744</v>
      </c>
      <c r="AI85" s="1223" t="s">
        <v>26745</v>
      </c>
      <c r="AJ85" s="1223" t="s">
        <v>26746</v>
      </c>
      <c r="AK85" s="631" t="s">
        <v>26747</v>
      </c>
      <c r="AL85" s="631" t="s">
        <v>26748</v>
      </c>
      <c r="AM85" s="631" t="s">
        <v>26749</v>
      </c>
      <c r="AN85" s="631" t="s">
        <v>26750</v>
      </c>
      <c r="AO85" s="631" t="s">
        <v>26751</v>
      </c>
      <c r="AP85" s="631" t="s">
        <v>26752</v>
      </c>
      <c r="AQ85" s="1117" t="s">
        <v>26753</v>
      </c>
    </row>
    <row r="86" spans="2:43">
      <c r="B86" s="807"/>
      <c r="C86" s="661"/>
      <c r="D86" s="661"/>
      <c r="E86" s="661"/>
      <c r="F86" s="661"/>
      <c r="G86" s="661"/>
      <c r="H86" s="661"/>
      <c r="I86" s="661"/>
      <c r="J86" s="661"/>
      <c r="K86" s="662"/>
      <c r="M86" s="231" t="s">
        <v>26754</v>
      </c>
      <c r="O86" s="1352"/>
      <c r="Q86" s="1355"/>
      <c r="R86" s="355" t="str">
        <f t="shared" si="6"/>
        <v>Please complete all cells in row</v>
      </c>
      <c r="S86" s="1403"/>
      <c r="T86" s="356">
        <f t="shared" si="7"/>
        <v>1</v>
      </c>
      <c r="U86" s="1310"/>
      <c r="V86" s="1310"/>
      <c r="W86" s="356">
        <f t="shared" si="5"/>
        <v>1</v>
      </c>
      <c r="X86" s="356">
        <f t="shared" si="5"/>
        <v>1</v>
      </c>
      <c r="Y86" s="356">
        <f t="shared" si="5"/>
        <v>1</v>
      </c>
      <c r="Z86" s="356">
        <f t="shared" si="5"/>
        <v>1</v>
      </c>
      <c r="AA86" s="356">
        <f t="shared" si="5"/>
        <v>1</v>
      </c>
      <c r="AB86" s="356">
        <f t="shared" si="5"/>
        <v>1</v>
      </c>
      <c r="AC86" s="356">
        <f t="shared" si="5"/>
        <v>1</v>
      </c>
      <c r="AD86" s="356">
        <f t="shared" si="5"/>
        <v>1</v>
      </c>
      <c r="AE86" s="356">
        <f t="shared" si="5"/>
        <v>1</v>
      </c>
      <c r="AF86" s="1403"/>
      <c r="AH86" s="1222" t="s">
        <v>26755</v>
      </c>
      <c r="AI86" s="1223" t="s">
        <v>26756</v>
      </c>
      <c r="AJ86" s="1223" t="s">
        <v>26757</v>
      </c>
      <c r="AK86" s="631" t="s">
        <v>26758</v>
      </c>
      <c r="AL86" s="631" t="s">
        <v>26759</v>
      </c>
      <c r="AM86" s="631" t="s">
        <v>26760</v>
      </c>
      <c r="AN86" s="631" t="s">
        <v>26761</v>
      </c>
      <c r="AO86" s="631" t="s">
        <v>26762</v>
      </c>
      <c r="AP86" s="631" t="s">
        <v>26763</v>
      </c>
      <c r="AQ86" s="1117" t="s">
        <v>26764</v>
      </c>
    </row>
    <row r="87" spans="2:43">
      <c r="B87" s="807"/>
      <c r="C87" s="661"/>
      <c r="D87" s="661"/>
      <c r="E87" s="661"/>
      <c r="F87" s="661"/>
      <c r="G87" s="661"/>
      <c r="H87" s="661"/>
      <c r="I87" s="661"/>
      <c r="J87" s="661"/>
      <c r="K87" s="662"/>
      <c r="M87" s="231" t="s">
        <v>26765</v>
      </c>
      <c r="O87" s="1352"/>
      <c r="Q87" s="1355"/>
      <c r="R87" s="355" t="str">
        <f t="shared" si="6"/>
        <v>Please complete all cells in row</v>
      </c>
      <c r="S87" s="1403"/>
      <c r="T87" s="356">
        <f t="shared" si="7"/>
        <v>1</v>
      </c>
      <c r="U87" s="1310"/>
      <c r="V87" s="1310"/>
      <c r="W87" s="356">
        <f t="shared" si="5"/>
        <v>1</v>
      </c>
      <c r="X87" s="356">
        <f t="shared" si="5"/>
        <v>1</v>
      </c>
      <c r="Y87" s="356">
        <f t="shared" si="5"/>
        <v>1</v>
      </c>
      <c r="Z87" s="356">
        <f t="shared" si="5"/>
        <v>1</v>
      </c>
      <c r="AA87" s="356">
        <f t="shared" si="5"/>
        <v>1</v>
      </c>
      <c r="AB87" s="356">
        <f t="shared" si="5"/>
        <v>1</v>
      </c>
      <c r="AC87" s="356">
        <f t="shared" si="5"/>
        <v>1</v>
      </c>
      <c r="AD87" s="356">
        <f t="shared" si="5"/>
        <v>1</v>
      </c>
      <c r="AE87" s="356">
        <f t="shared" si="5"/>
        <v>1</v>
      </c>
      <c r="AF87" s="1403"/>
      <c r="AH87" s="1222" t="s">
        <v>26766</v>
      </c>
      <c r="AI87" s="1223" t="s">
        <v>26767</v>
      </c>
      <c r="AJ87" s="1223" t="s">
        <v>26768</v>
      </c>
      <c r="AK87" s="631" t="s">
        <v>26769</v>
      </c>
      <c r="AL87" s="631" t="s">
        <v>26770</v>
      </c>
      <c r="AM87" s="631" t="s">
        <v>26771</v>
      </c>
      <c r="AN87" s="631" t="s">
        <v>26772</v>
      </c>
      <c r="AO87" s="631" t="s">
        <v>26773</v>
      </c>
      <c r="AP87" s="631" t="s">
        <v>26774</v>
      </c>
      <c r="AQ87" s="1117" t="s">
        <v>26775</v>
      </c>
    </row>
    <row r="88" spans="2:43">
      <c r="B88" s="807"/>
      <c r="C88" s="661"/>
      <c r="D88" s="661"/>
      <c r="E88" s="661"/>
      <c r="F88" s="661"/>
      <c r="G88" s="661"/>
      <c r="H88" s="661"/>
      <c r="I88" s="661"/>
      <c r="J88" s="661"/>
      <c r="K88" s="662"/>
      <c r="M88" s="231" t="s">
        <v>26776</v>
      </c>
      <c r="O88" s="1352"/>
      <c r="Q88" s="1355"/>
      <c r="R88" s="355" t="str">
        <f t="shared" si="6"/>
        <v>Please complete all cells in row</v>
      </c>
      <c r="S88" s="1403"/>
      <c r="T88" s="356">
        <f t="shared" si="7"/>
        <v>1</v>
      </c>
      <c r="U88" s="1310"/>
      <c r="V88" s="1310"/>
      <c r="W88" s="356">
        <f t="shared" si="5"/>
        <v>1</v>
      </c>
      <c r="X88" s="356">
        <f t="shared" si="5"/>
        <v>1</v>
      </c>
      <c r="Y88" s="356">
        <f t="shared" si="5"/>
        <v>1</v>
      </c>
      <c r="Z88" s="356">
        <f t="shared" si="5"/>
        <v>1</v>
      </c>
      <c r="AA88" s="356">
        <f t="shared" si="5"/>
        <v>1</v>
      </c>
      <c r="AB88" s="356">
        <f t="shared" si="5"/>
        <v>1</v>
      </c>
      <c r="AC88" s="356">
        <f t="shared" si="5"/>
        <v>1</v>
      </c>
      <c r="AD88" s="356">
        <f t="shared" si="5"/>
        <v>1</v>
      </c>
      <c r="AE88" s="356">
        <f t="shared" si="5"/>
        <v>1</v>
      </c>
      <c r="AF88" s="1403"/>
      <c r="AH88" s="1222" t="s">
        <v>26777</v>
      </c>
      <c r="AI88" s="1223" t="s">
        <v>26778</v>
      </c>
      <c r="AJ88" s="1223" t="s">
        <v>26779</v>
      </c>
      <c r="AK88" s="631" t="s">
        <v>26780</v>
      </c>
      <c r="AL88" s="631" t="s">
        <v>26781</v>
      </c>
      <c r="AM88" s="631" t="s">
        <v>26782</v>
      </c>
      <c r="AN88" s="631" t="s">
        <v>26783</v>
      </c>
      <c r="AO88" s="631" t="s">
        <v>26784</v>
      </c>
      <c r="AP88" s="631" t="s">
        <v>26785</v>
      </c>
      <c r="AQ88" s="1117" t="s">
        <v>26786</v>
      </c>
    </row>
    <row r="89" spans="2:43">
      <c r="B89" s="807"/>
      <c r="C89" s="661"/>
      <c r="D89" s="661"/>
      <c r="E89" s="661"/>
      <c r="F89" s="661"/>
      <c r="G89" s="661"/>
      <c r="H89" s="661"/>
      <c r="I89" s="661"/>
      <c r="J89" s="661"/>
      <c r="K89" s="662"/>
      <c r="M89" s="231" t="s">
        <v>26787</v>
      </c>
      <c r="O89" s="1352"/>
      <c r="Q89" s="1355"/>
      <c r="R89" s="355" t="str">
        <f t="shared" si="6"/>
        <v>Please complete all cells in row</v>
      </c>
      <c r="S89" s="1403"/>
      <c r="T89" s="356">
        <f t="shared" si="7"/>
        <v>1</v>
      </c>
      <c r="U89" s="1310"/>
      <c r="V89" s="1310"/>
      <c r="W89" s="356">
        <f t="shared" si="5"/>
        <v>1</v>
      </c>
      <c r="X89" s="356">
        <f t="shared" si="5"/>
        <v>1</v>
      </c>
      <c r="Y89" s="356">
        <f t="shared" si="5"/>
        <v>1</v>
      </c>
      <c r="Z89" s="356">
        <f t="shared" si="5"/>
        <v>1</v>
      </c>
      <c r="AA89" s="356">
        <f t="shared" si="5"/>
        <v>1</v>
      </c>
      <c r="AB89" s="356">
        <f t="shared" si="5"/>
        <v>1</v>
      </c>
      <c r="AC89" s="356">
        <f t="shared" si="5"/>
        <v>1</v>
      </c>
      <c r="AD89" s="356">
        <f t="shared" si="5"/>
        <v>1</v>
      </c>
      <c r="AE89" s="356">
        <f t="shared" si="5"/>
        <v>1</v>
      </c>
      <c r="AF89" s="1403"/>
      <c r="AH89" s="1222" t="s">
        <v>26788</v>
      </c>
      <c r="AI89" s="1223" t="s">
        <v>26789</v>
      </c>
      <c r="AJ89" s="1223" t="s">
        <v>26790</v>
      </c>
      <c r="AK89" s="631" t="s">
        <v>26791</v>
      </c>
      <c r="AL89" s="631" t="s">
        <v>26792</v>
      </c>
      <c r="AM89" s="631" t="s">
        <v>26793</v>
      </c>
      <c r="AN89" s="631" t="s">
        <v>26794</v>
      </c>
      <c r="AO89" s="631" t="s">
        <v>26795</v>
      </c>
      <c r="AP89" s="631" t="s">
        <v>26796</v>
      </c>
      <c r="AQ89" s="1117" t="s">
        <v>26797</v>
      </c>
    </row>
    <row r="90" spans="2:43">
      <c r="B90" s="807"/>
      <c r="C90" s="661"/>
      <c r="D90" s="661"/>
      <c r="E90" s="661"/>
      <c r="F90" s="661"/>
      <c r="G90" s="661"/>
      <c r="H90" s="661"/>
      <c r="I90" s="661"/>
      <c r="J90" s="661"/>
      <c r="K90" s="662"/>
      <c r="M90" s="231" t="s">
        <v>26798</v>
      </c>
      <c r="O90" s="1352"/>
      <c r="Q90" s="1355"/>
      <c r="R90" s="355" t="str">
        <f t="shared" si="6"/>
        <v>Please complete all cells in row</v>
      </c>
      <c r="S90" s="1403"/>
      <c r="T90" s="356">
        <f t="shared" si="7"/>
        <v>1</v>
      </c>
      <c r="U90" s="1310"/>
      <c r="V90" s="1310"/>
      <c r="W90" s="356">
        <f t="shared" si="5"/>
        <v>1</v>
      </c>
      <c r="X90" s="356">
        <f t="shared" si="5"/>
        <v>1</v>
      </c>
      <c r="Y90" s="356">
        <f t="shared" si="5"/>
        <v>1</v>
      </c>
      <c r="Z90" s="356">
        <f t="shared" si="5"/>
        <v>1</v>
      </c>
      <c r="AA90" s="356">
        <f t="shared" si="5"/>
        <v>1</v>
      </c>
      <c r="AB90" s="356">
        <f t="shared" si="5"/>
        <v>1</v>
      </c>
      <c r="AC90" s="356">
        <f t="shared" si="5"/>
        <v>1</v>
      </c>
      <c r="AD90" s="356">
        <f t="shared" si="5"/>
        <v>1</v>
      </c>
      <c r="AE90" s="356">
        <f t="shared" si="5"/>
        <v>1</v>
      </c>
      <c r="AF90" s="1403"/>
      <c r="AH90" s="1222" t="s">
        <v>26799</v>
      </c>
      <c r="AI90" s="1223" t="s">
        <v>26800</v>
      </c>
      <c r="AJ90" s="1223" t="s">
        <v>26801</v>
      </c>
      <c r="AK90" s="631" t="s">
        <v>26802</v>
      </c>
      <c r="AL90" s="631" t="s">
        <v>26803</v>
      </c>
      <c r="AM90" s="631" t="s">
        <v>26804</v>
      </c>
      <c r="AN90" s="631" t="s">
        <v>26805</v>
      </c>
      <c r="AO90" s="631" t="s">
        <v>26806</v>
      </c>
      <c r="AP90" s="631" t="s">
        <v>26807</v>
      </c>
      <c r="AQ90" s="1117" t="s">
        <v>26808</v>
      </c>
    </row>
    <row r="91" spans="2:43">
      <c r="B91" s="807"/>
      <c r="C91" s="661"/>
      <c r="D91" s="661"/>
      <c r="E91" s="661"/>
      <c r="F91" s="661"/>
      <c r="G91" s="661"/>
      <c r="H91" s="661"/>
      <c r="I91" s="661"/>
      <c r="J91" s="661"/>
      <c r="K91" s="662"/>
      <c r="M91" s="231" t="s">
        <v>26809</v>
      </c>
      <c r="O91" s="1352"/>
      <c r="Q91" s="1355"/>
      <c r="R91" s="355" t="str">
        <f t="shared" si="6"/>
        <v>Please complete all cells in row</v>
      </c>
      <c r="S91" s="1403"/>
      <c r="T91" s="356">
        <f t="shared" si="7"/>
        <v>1</v>
      </c>
      <c r="U91" s="1310"/>
      <c r="V91" s="1310"/>
      <c r="W91" s="356">
        <f t="shared" si="5"/>
        <v>1</v>
      </c>
      <c r="X91" s="356">
        <f t="shared" si="5"/>
        <v>1</v>
      </c>
      <c r="Y91" s="356">
        <f t="shared" si="5"/>
        <v>1</v>
      </c>
      <c r="Z91" s="356">
        <f t="shared" si="5"/>
        <v>1</v>
      </c>
      <c r="AA91" s="356">
        <f t="shared" si="5"/>
        <v>1</v>
      </c>
      <c r="AB91" s="356">
        <f t="shared" si="5"/>
        <v>1</v>
      </c>
      <c r="AC91" s="356">
        <f t="shared" si="5"/>
        <v>1</v>
      </c>
      <c r="AD91" s="356">
        <f t="shared" si="5"/>
        <v>1</v>
      </c>
      <c r="AE91" s="356">
        <f t="shared" si="5"/>
        <v>1</v>
      </c>
      <c r="AF91" s="1403"/>
      <c r="AH91" s="1222" t="s">
        <v>26810</v>
      </c>
      <c r="AI91" s="1223" t="s">
        <v>26811</v>
      </c>
      <c r="AJ91" s="1223" t="s">
        <v>26812</v>
      </c>
      <c r="AK91" s="631" t="s">
        <v>26813</v>
      </c>
      <c r="AL91" s="631" t="s">
        <v>26814</v>
      </c>
      <c r="AM91" s="631" t="s">
        <v>26815</v>
      </c>
      <c r="AN91" s="631" t="s">
        <v>26816</v>
      </c>
      <c r="AO91" s="631" t="s">
        <v>26817</v>
      </c>
      <c r="AP91" s="631" t="s">
        <v>26818</v>
      </c>
      <c r="AQ91" s="1117" t="s">
        <v>26819</v>
      </c>
    </row>
    <row r="92" spans="2:43">
      <c r="B92" s="807"/>
      <c r="C92" s="661"/>
      <c r="D92" s="661"/>
      <c r="E92" s="661"/>
      <c r="F92" s="661"/>
      <c r="G92" s="661"/>
      <c r="H92" s="661"/>
      <c r="I92" s="661"/>
      <c r="J92" s="661"/>
      <c r="K92" s="662"/>
      <c r="M92" s="231" t="s">
        <v>26820</v>
      </c>
      <c r="O92" s="1352"/>
      <c r="Q92" s="1355"/>
      <c r="R92" s="355" t="str">
        <f t="shared" si="6"/>
        <v>Please complete all cells in row</v>
      </c>
      <c r="S92" s="1403"/>
      <c r="T92" s="356">
        <f t="shared" si="7"/>
        <v>1</v>
      </c>
      <c r="U92" s="1310"/>
      <c r="V92" s="1310"/>
      <c r="W92" s="356">
        <f t="shared" si="5"/>
        <v>1</v>
      </c>
      <c r="X92" s="356">
        <f t="shared" si="5"/>
        <v>1</v>
      </c>
      <c r="Y92" s="356">
        <f t="shared" si="5"/>
        <v>1</v>
      </c>
      <c r="Z92" s="356">
        <f t="shared" si="5"/>
        <v>1</v>
      </c>
      <c r="AA92" s="356">
        <f t="shared" si="5"/>
        <v>1</v>
      </c>
      <c r="AB92" s="356">
        <f t="shared" si="5"/>
        <v>1</v>
      </c>
      <c r="AC92" s="356">
        <f t="shared" si="5"/>
        <v>1</v>
      </c>
      <c r="AD92" s="356">
        <f t="shared" si="5"/>
        <v>1</v>
      </c>
      <c r="AE92" s="356">
        <f t="shared" si="5"/>
        <v>1</v>
      </c>
      <c r="AF92" s="1403"/>
      <c r="AH92" s="1222" t="s">
        <v>26821</v>
      </c>
      <c r="AI92" s="1223" t="s">
        <v>26822</v>
      </c>
      <c r="AJ92" s="1223" t="s">
        <v>26823</v>
      </c>
      <c r="AK92" s="631" t="s">
        <v>26824</v>
      </c>
      <c r="AL92" s="631" t="s">
        <v>26825</v>
      </c>
      <c r="AM92" s="631" t="s">
        <v>26826</v>
      </c>
      <c r="AN92" s="631" t="s">
        <v>26827</v>
      </c>
      <c r="AO92" s="631" t="s">
        <v>26828</v>
      </c>
      <c r="AP92" s="631" t="s">
        <v>26829</v>
      </c>
      <c r="AQ92" s="1117" t="s">
        <v>26830</v>
      </c>
    </row>
    <row r="93" spans="2:43">
      <c r="B93" s="807"/>
      <c r="C93" s="661"/>
      <c r="D93" s="661"/>
      <c r="E93" s="661"/>
      <c r="F93" s="661"/>
      <c r="G93" s="661"/>
      <c r="H93" s="661"/>
      <c r="I93" s="661"/>
      <c r="J93" s="661"/>
      <c r="K93" s="662"/>
      <c r="M93" s="231" t="s">
        <v>26831</v>
      </c>
      <c r="O93" s="1352"/>
      <c r="Q93" s="1355"/>
      <c r="R93" s="355" t="str">
        <f t="shared" si="6"/>
        <v>Please complete all cells in row</v>
      </c>
      <c r="S93" s="1403"/>
      <c r="T93" s="356">
        <f t="shared" si="7"/>
        <v>1</v>
      </c>
      <c r="U93" s="1310"/>
      <c r="V93" s="1310"/>
      <c r="W93" s="356">
        <f t="shared" si="5"/>
        <v>1</v>
      </c>
      <c r="X93" s="356">
        <f t="shared" si="5"/>
        <v>1</v>
      </c>
      <c r="Y93" s="356">
        <f t="shared" si="5"/>
        <v>1</v>
      </c>
      <c r="Z93" s="356">
        <f t="shared" si="5"/>
        <v>1</v>
      </c>
      <c r="AA93" s="356">
        <f t="shared" si="5"/>
        <v>1</v>
      </c>
      <c r="AB93" s="356">
        <f t="shared" si="5"/>
        <v>1</v>
      </c>
      <c r="AC93" s="356">
        <f t="shared" si="5"/>
        <v>1</v>
      </c>
      <c r="AD93" s="356">
        <f t="shared" si="5"/>
        <v>1</v>
      </c>
      <c r="AE93" s="356">
        <f t="shared" si="5"/>
        <v>1</v>
      </c>
      <c r="AF93" s="1403"/>
      <c r="AH93" s="1222" t="s">
        <v>26832</v>
      </c>
      <c r="AI93" s="1223" t="s">
        <v>26833</v>
      </c>
      <c r="AJ93" s="1223" t="s">
        <v>26834</v>
      </c>
      <c r="AK93" s="631" t="s">
        <v>26835</v>
      </c>
      <c r="AL93" s="631" t="s">
        <v>26836</v>
      </c>
      <c r="AM93" s="631" t="s">
        <v>26837</v>
      </c>
      <c r="AN93" s="631" t="s">
        <v>26838</v>
      </c>
      <c r="AO93" s="631" t="s">
        <v>26839</v>
      </c>
      <c r="AP93" s="631" t="s">
        <v>26840</v>
      </c>
      <c r="AQ93" s="1117" t="s">
        <v>26841</v>
      </c>
    </row>
    <row r="94" spans="2:43">
      <c r="B94" s="807"/>
      <c r="C94" s="661"/>
      <c r="D94" s="661"/>
      <c r="E94" s="661"/>
      <c r="F94" s="661"/>
      <c r="G94" s="661"/>
      <c r="H94" s="661"/>
      <c r="I94" s="661"/>
      <c r="J94" s="661"/>
      <c r="K94" s="662"/>
      <c r="M94" s="231" t="s">
        <v>26842</v>
      </c>
      <c r="O94" s="1352"/>
      <c r="Q94" s="1355"/>
      <c r="R94" s="355" t="str">
        <f t="shared" si="6"/>
        <v>Please complete all cells in row</v>
      </c>
      <c r="S94" s="1403"/>
      <c r="T94" s="356">
        <f t="shared" si="7"/>
        <v>1</v>
      </c>
      <c r="U94" s="1310"/>
      <c r="V94" s="1310"/>
      <c r="W94" s="356">
        <f t="shared" si="5"/>
        <v>1</v>
      </c>
      <c r="X94" s="356">
        <f t="shared" si="5"/>
        <v>1</v>
      </c>
      <c r="Y94" s="356">
        <f t="shared" si="5"/>
        <v>1</v>
      </c>
      <c r="Z94" s="356">
        <f t="shared" si="5"/>
        <v>1</v>
      </c>
      <c r="AA94" s="356">
        <f t="shared" si="5"/>
        <v>1</v>
      </c>
      <c r="AB94" s="356">
        <f t="shared" si="5"/>
        <v>1</v>
      </c>
      <c r="AC94" s="356">
        <f t="shared" si="5"/>
        <v>1</v>
      </c>
      <c r="AD94" s="356">
        <f t="shared" si="5"/>
        <v>1</v>
      </c>
      <c r="AE94" s="356">
        <f t="shared" si="5"/>
        <v>1</v>
      </c>
      <c r="AF94" s="1403"/>
      <c r="AH94" s="1222" t="s">
        <v>26843</v>
      </c>
      <c r="AI94" s="1223" t="s">
        <v>26844</v>
      </c>
      <c r="AJ94" s="1223" t="s">
        <v>26845</v>
      </c>
      <c r="AK94" s="631" t="s">
        <v>26846</v>
      </c>
      <c r="AL94" s="631" t="s">
        <v>26847</v>
      </c>
      <c r="AM94" s="631" t="s">
        <v>26848</v>
      </c>
      <c r="AN94" s="631" t="s">
        <v>26849</v>
      </c>
      <c r="AO94" s="631" t="s">
        <v>26850</v>
      </c>
      <c r="AP94" s="631" t="s">
        <v>26851</v>
      </c>
      <c r="AQ94" s="1117" t="s">
        <v>26852</v>
      </c>
    </row>
    <row r="95" spans="2:43">
      <c r="B95" s="807"/>
      <c r="C95" s="661"/>
      <c r="D95" s="661"/>
      <c r="E95" s="661"/>
      <c r="F95" s="661"/>
      <c r="G95" s="661"/>
      <c r="H95" s="661"/>
      <c r="I95" s="661"/>
      <c r="J95" s="661"/>
      <c r="K95" s="662"/>
      <c r="M95" s="231" t="s">
        <v>26853</v>
      </c>
      <c r="O95" s="1352"/>
      <c r="Q95" s="1355"/>
      <c r="R95" s="355" t="str">
        <f t="shared" si="6"/>
        <v>Please complete all cells in row</v>
      </c>
      <c r="S95" s="1403"/>
      <c r="T95" s="356">
        <f t="shared" si="7"/>
        <v>1</v>
      </c>
      <c r="U95" s="1310"/>
      <c r="V95" s="1310"/>
      <c r="W95" s="356">
        <f t="shared" si="5"/>
        <v>1</v>
      </c>
      <c r="X95" s="356">
        <f t="shared" si="5"/>
        <v>1</v>
      </c>
      <c r="Y95" s="356">
        <f t="shared" si="5"/>
        <v>1</v>
      </c>
      <c r="Z95" s="356">
        <f t="shared" si="5"/>
        <v>1</v>
      </c>
      <c r="AA95" s="356">
        <f t="shared" si="5"/>
        <v>1</v>
      </c>
      <c r="AB95" s="356">
        <f t="shared" si="5"/>
        <v>1</v>
      </c>
      <c r="AC95" s="356">
        <f t="shared" si="5"/>
        <v>1</v>
      </c>
      <c r="AD95" s="356">
        <f t="shared" si="5"/>
        <v>1</v>
      </c>
      <c r="AE95" s="356">
        <f t="shared" si="5"/>
        <v>1</v>
      </c>
      <c r="AF95" s="1403"/>
      <c r="AH95" s="1222" t="s">
        <v>26854</v>
      </c>
      <c r="AI95" s="1223" t="s">
        <v>26855</v>
      </c>
      <c r="AJ95" s="1223" t="s">
        <v>26856</v>
      </c>
      <c r="AK95" s="631" t="s">
        <v>26857</v>
      </c>
      <c r="AL95" s="631" t="s">
        <v>26858</v>
      </c>
      <c r="AM95" s="631" t="s">
        <v>26859</v>
      </c>
      <c r="AN95" s="631" t="s">
        <v>26860</v>
      </c>
      <c r="AO95" s="631" t="s">
        <v>26861</v>
      </c>
      <c r="AP95" s="631" t="s">
        <v>26862</v>
      </c>
      <c r="AQ95" s="1117" t="s">
        <v>26863</v>
      </c>
    </row>
    <row r="96" spans="2:43">
      <c r="B96" s="807"/>
      <c r="C96" s="661"/>
      <c r="D96" s="661"/>
      <c r="E96" s="661"/>
      <c r="F96" s="661"/>
      <c r="G96" s="661"/>
      <c r="H96" s="661"/>
      <c r="I96" s="661"/>
      <c r="J96" s="661"/>
      <c r="K96" s="662"/>
      <c r="M96" s="231" t="s">
        <v>26864</v>
      </c>
      <c r="O96" s="1352"/>
      <c r="Q96" s="1355"/>
      <c r="R96" s="355" t="str">
        <f t="shared" si="6"/>
        <v>Please complete all cells in row</v>
      </c>
      <c r="S96" s="1403"/>
      <c r="T96" s="356">
        <f t="shared" si="7"/>
        <v>1</v>
      </c>
      <c r="U96" s="1310"/>
      <c r="V96" s="1310"/>
      <c r="W96" s="356">
        <f t="shared" si="5"/>
        <v>1</v>
      </c>
      <c r="X96" s="356">
        <f t="shared" si="5"/>
        <v>1</v>
      </c>
      <c r="Y96" s="356">
        <f t="shared" si="5"/>
        <v>1</v>
      </c>
      <c r="Z96" s="356">
        <f t="shared" si="5"/>
        <v>1</v>
      </c>
      <c r="AA96" s="356">
        <f t="shared" si="5"/>
        <v>1</v>
      </c>
      <c r="AB96" s="356">
        <f t="shared" si="5"/>
        <v>1</v>
      </c>
      <c r="AC96" s="356">
        <f t="shared" si="5"/>
        <v>1</v>
      </c>
      <c r="AD96" s="356">
        <f t="shared" si="5"/>
        <v>1</v>
      </c>
      <c r="AE96" s="356">
        <f t="shared" si="5"/>
        <v>1</v>
      </c>
      <c r="AF96" s="1403"/>
      <c r="AH96" s="1222" t="s">
        <v>26865</v>
      </c>
      <c r="AI96" s="1223" t="s">
        <v>26866</v>
      </c>
      <c r="AJ96" s="1223" t="s">
        <v>26867</v>
      </c>
      <c r="AK96" s="631" t="s">
        <v>26868</v>
      </c>
      <c r="AL96" s="631" t="s">
        <v>26869</v>
      </c>
      <c r="AM96" s="631" t="s">
        <v>26870</v>
      </c>
      <c r="AN96" s="631" t="s">
        <v>26871</v>
      </c>
      <c r="AO96" s="631" t="s">
        <v>26872</v>
      </c>
      <c r="AP96" s="631" t="s">
        <v>26873</v>
      </c>
      <c r="AQ96" s="1117" t="s">
        <v>26874</v>
      </c>
    </row>
    <row r="97" spans="2:43">
      <c r="B97" s="807"/>
      <c r="C97" s="661"/>
      <c r="D97" s="661"/>
      <c r="E97" s="661"/>
      <c r="F97" s="661"/>
      <c r="G97" s="661"/>
      <c r="H97" s="661"/>
      <c r="I97" s="661"/>
      <c r="J97" s="661"/>
      <c r="K97" s="662"/>
      <c r="M97" s="231" t="s">
        <v>26875</v>
      </c>
      <c r="O97" s="1352"/>
      <c r="Q97" s="1355"/>
      <c r="R97" s="355" t="str">
        <f t="shared" si="6"/>
        <v>Please complete all cells in row</v>
      </c>
      <c r="S97" s="1403"/>
      <c r="T97" s="356">
        <f t="shared" si="7"/>
        <v>1</v>
      </c>
      <c r="U97" s="1310"/>
      <c r="V97" s="1310"/>
      <c r="W97" s="356">
        <f t="shared" si="5"/>
        <v>1</v>
      </c>
      <c r="X97" s="356">
        <f t="shared" si="5"/>
        <v>1</v>
      </c>
      <c r="Y97" s="356">
        <f t="shared" si="5"/>
        <v>1</v>
      </c>
      <c r="Z97" s="356">
        <f t="shared" si="5"/>
        <v>1</v>
      </c>
      <c r="AA97" s="356">
        <f t="shared" si="5"/>
        <v>1</v>
      </c>
      <c r="AB97" s="356">
        <f t="shared" si="5"/>
        <v>1</v>
      </c>
      <c r="AC97" s="356">
        <f t="shared" si="5"/>
        <v>1</v>
      </c>
      <c r="AD97" s="356">
        <f t="shared" si="5"/>
        <v>1</v>
      </c>
      <c r="AE97" s="356">
        <f t="shared" si="5"/>
        <v>1</v>
      </c>
      <c r="AF97" s="1403"/>
      <c r="AH97" s="1222" t="s">
        <v>26876</v>
      </c>
      <c r="AI97" s="1223" t="s">
        <v>26877</v>
      </c>
      <c r="AJ97" s="1223" t="s">
        <v>26878</v>
      </c>
      <c r="AK97" s="631" t="s">
        <v>26879</v>
      </c>
      <c r="AL97" s="631" t="s">
        <v>26880</v>
      </c>
      <c r="AM97" s="631" t="s">
        <v>26881</v>
      </c>
      <c r="AN97" s="631" t="s">
        <v>26882</v>
      </c>
      <c r="AO97" s="631" t="s">
        <v>26883</v>
      </c>
      <c r="AP97" s="631" t="s">
        <v>26884</v>
      </c>
      <c r="AQ97" s="1117" t="s">
        <v>26885</v>
      </c>
    </row>
    <row r="98" spans="2:43">
      <c r="B98" s="807"/>
      <c r="C98" s="661"/>
      <c r="D98" s="661"/>
      <c r="E98" s="661"/>
      <c r="F98" s="661"/>
      <c r="G98" s="661"/>
      <c r="H98" s="661"/>
      <c r="I98" s="661"/>
      <c r="J98" s="661"/>
      <c r="K98" s="662"/>
      <c r="M98" s="231" t="s">
        <v>26886</v>
      </c>
      <c r="O98" s="1352"/>
      <c r="Q98" s="1355"/>
      <c r="R98" s="355" t="str">
        <f t="shared" si="6"/>
        <v>Please complete all cells in row</v>
      </c>
      <c r="S98" s="1403"/>
      <c r="T98" s="356">
        <f t="shared" si="7"/>
        <v>1</v>
      </c>
      <c r="U98" s="1310"/>
      <c r="V98" s="1310"/>
      <c r="W98" s="356">
        <f t="shared" si="5"/>
        <v>1</v>
      </c>
      <c r="X98" s="356">
        <f t="shared" si="5"/>
        <v>1</v>
      </c>
      <c r="Y98" s="356">
        <f t="shared" si="5"/>
        <v>1</v>
      </c>
      <c r="Z98" s="356">
        <f t="shared" si="5"/>
        <v>1</v>
      </c>
      <c r="AA98" s="356">
        <f t="shared" si="5"/>
        <v>1</v>
      </c>
      <c r="AB98" s="356">
        <f t="shared" si="5"/>
        <v>1</v>
      </c>
      <c r="AC98" s="356">
        <f t="shared" si="5"/>
        <v>1</v>
      </c>
      <c r="AD98" s="356">
        <f t="shared" si="5"/>
        <v>1</v>
      </c>
      <c r="AE98" s="356">
        <f t="shared" si="5"/>
        <v>1</v>
      </c>
      <c r="AF98" s="1403"/>
      <c r="AH98" s="1222" t="s">
        <v>26887</v>
      </c>
      <c r="AI98" s="1223" t="s">
        <v>26888</v>
      </c>
      <c r="AJ98" s="1223" t="s">
        <v>26889</v>
      </c>
      <c r="AK98" s="631" t="s">
        <v>26890</v>
      </c>
      <c r="AL98" s="631" t="s">
        <v>26891</v>
      </c>
      <c r="AM98" s="631" t="s">
        <v>26892</v>
      </c>
      <c r="AN98" s="631" t="s">
        <v>26893</v>
      </c>
      <c r="AO98" s="631" t="s">
        <v>26894</v>
      </c>
      <c r="AP98" s="631" t="s">
        <v>26895</v>
      </c>
      <c r="AQ98" s="1117" t="s">
        <v>26896</v>
      </c>
    </row>
    <row r="99" spans="2:43">
      <c r="B99" s="807"/>
      <c r="C99" s="661"/>
      <c r="D99" s="661"/>
      <c r="E99" s="661"/>
      <c r="F99" s="661"/>
      <c r="G99" s="661"/>
      <c r="H99" s="661"/>
      <c r="I99" s="661"/>
      <c r="J99" s="661"/>
      <c r="K99" s="662"/>
      <c r="M99" s="231" t="s">
        <v>26897</v>
      </c>
      <c r="O99" s="1352"/>
      <c r="Q99" s="1355"/>
      <c r="R99" s="355" t="str">
        <f t="shared" si="6"/>
        <v>Please complete all cells in row</v>
      </c>
      <c r="S99" s="1403"/>
      <c r="T99" s="356">
        <f t="shared" si="7"/>
        <v>1</v>
      </c>
      <c r="U99" s="1310"/>
      <c r="V99" s="1310"/>
      <c r="W99" s="356">
        <f t="shared" si="5"/>
        <v>1</v>
      </c>
      <c r="X99" s="356">
        <f t="shared" si="5"/>
        <v>1</v>
      </c>
      <c r="Y99" s="356">
        <f t="shared" si="5"/>
        <v>1</v>
      </c>
      <c r="Z99" s="356">
        <f t="shared" si="5"/>
        <v>1</v>
      </c>
      <c r="AA99" s="356">
        <f t="shared" si="5"/>
        <v>1</v>
      </c>
      <c r="AB99" s="356">
        <f t="shared" si="5"/>
        <v>1</v>
      </c>
      <c r="AC99" s="356">
        <f t="shared" si="5"/>
        <v>1</v>
      </c>
      <c r="AD99" s="356">
        <f t="shared" si="5"/>
        <v>1</v>
      </c>
      <c r="AE99" s="356">
        <f t="shared" si="5"/>
        <v>1</v>
      </c>
      <c r="AF99" s="1403"/>
      <c r="AH99" s="1222" t="s">
        <v>26898</v>
      </c>
      <c r="AI99" s="1223" t="s">
        <v>26899</v>
      </c>
      <c r="AJ99" s="1223" t="s">
        <v>26900</v>
      </c>
      <c r="AK99" s="631" t="s">
        <v>26901</v>
      </c>
      <c r="AL99" s="631" t="s">
        <v>26902</v>
      </c>
      <c r="AM99" s="631" t="s">
        <v>26903</v>
      </c>
      <c r="AN99" s="631" t="s">
        <v>26904</v>
      </c>
      <c r="AO99" s="631" t="s">
        <v>26905</v>
      </c>
      <c r="AP99" s="631" t="s">
        <v>26906</v>
      </c>
      <c r="AQ99" s="1117" t="s">
        <v>26907</v>
      </c>
    </row>
    <row r="100" spans="2:43">
      <c r="B100" s="807"/>
      <c r="C100" s="661"/>
      <c r="D100" s="661"/>
      <c r="E100" s="661"/>
      <c r="F100" s="661"/>
      <c r="G100" s="661"/>
      <c r="H100" s="661"/>
      <c r="I100" s="661"/>
      <c r="J100" s="661"/>
      <c r="K100" s="662"/>
      <c r="M100" s="231" t="s">
        <v>26908</v>
      </c>
      <c r="O100" s="1352"/>
      <c r="Q100" s="1355"/>
      <c r="R100" s="355" t="str">
        <f t="shared" si="6"/>
        <v>Please complete all cells in row</v>
      </c>
      <c r="S100" s="1403"/>
      <c r="T100" s="356">
        <f t="shared" si="7"/>
        <v>1</v>
      </c>
      <c r="U100" s="1310"/>
      <c r="V100" s="1310"/>
      <c r="W100" s="356">
        <f t="shared" si="5"/>
        <v>1</v>
      </c>
      <c r="X100" s="356">
        <f t="shared" si="5"/>
        <v>1</v>
      </c>
      <c r="Y100" s="356">
        <f t="shared" si="5"/>
        <v>1</v>
      </c>
      <c r="Z100" s="356">
        <f t="shared" ref="Z100:AE131" si="8" xml:space="preserve"> IF( ISNUMBER(F100 ), 0, 1 )</f>
        <v>1</v>
      </c>
      <c r="AA100" s="356">
        <f t="shared" si="8"/>
        <v>1</v>
      </c>
      <c r="AB100" s="356">
        <f t="shared" si="8"/>
        <v>1</v>
      </c>
      <c r="AC100" s="356">
        <f t="shared" si="8"/>
        <v>1</v>
      </c>
      <c r="AD100" s="356">
        <f t="shared" si="8"/>
        <v>1</v>
      </c>
      <c r="AE100" s="356">
        <f t="shared" si="8"/>
        <v>1</v>
      </c>
      <c r="AF100" s="1403"/>
      <c r="AH100" s="1222" t="s">
        <v>26909</v>
      </c>
      <c r="AI100" s="1223" t="s">
        <v>26910</v>
      </c>
      <c r="AJ100" s="1223" t="s">
        <v>26911</v>
      </c>
      <c r="AK100" s="631" t="s">
        <v>26912</v>
      </c>
      <c r="AL100" s="631" t="s">
        <v>26913</v>
      </c>
      <c r="AM100" s="631" t="s">
        <v>26914</v>
      </c>
      <c r="AN100" s="631" t="s">
        <v>26915</v>
      </c>
      <c r="AO100" s="631" t="s">
        <v>26916</v>
      </c>
      <c r="AP100" s="631" t="s">
        <v>26917</v>
      </c>
      <c r="AQ100" s="1117" t="s">
        <v>26918</v>
      </c>
    </row>
    <row r="101" spans="2:43">
      <c r="B101" s="807"/>
      <c r="C101" s="661"/>
      <c r="D101" s="661"/>
      <c r="E101" s="661"/>
      <c r="F101" s="661"/>
      <c r="G101" s="661"/>
      <c r="H101" s="661"/>
      <c r="I101" s="661"/>
      <c r="J101" s="661"/>
      <c r="K101" s="662"/>
      <c r="M101" s="231" t="s">
        <v>26919</v>
      </c>
      <c r="O101" s="1352"/>
      <c r="Q101" s="1355"/>
      <c r="R101" s="355" t="str">
        <f t="shared" si="6"/>
        <v>Please complete all cells in row</v>
      </c>
      <c r="S101" s="1403"/>
      <c r="T101" s="356">
        <f t="shared" si="7"/>
        <v>1</v>
      </c>
      <c r="U101" s="1310"/>
      <c r="V101" s="1310"/>
      <c r="W101" s="356">
        <f t="shared" ref="W101:AE132" si="9" xml:space="preserve"> IF( ISNUMBER(C101 ), 0, 1 )</f>
        <v>1</v>
      </c>
      <c r="X101" s="356">
        <f t="shared" si="9"/>
        <v>1</v>
      </c>
      <c r="Y101" s="356">
        <f t="shared" si="9"/>
        <v>1</v>
      </c>
      <c r="Z101" s="356">
        <f t="shared" si="8"/>
        <v>1</v>
      </c>
      <c r="AA101" s="356">
        <f t="shared" si="8"/>
        <v>1</v>
      </c>
      <c r="AB101" s="356">
        <f t="shared" si="8"/>
        <v>1</v>
      </c>
      <c r="AC101" s="356">
        <f t="shared" si="8"/>
        <v>1</v>
      </c>
      <c r="AD101" s="356">
        <f t="shared" si="8"/>
        <v>1</v>
      </c>
      <c r="AE101" s="356">
        <f t="shared" si="8"/>
        <v>1</v>
      </c>
      <c r="AF101" s="1403"/>
      <c r="AH101" s="1222" t="s">
        <v>26920</v>
      </c>
      <c r="AI101" s="1223" t="s">
        <v>26921</v>
      </c>
      <c r="AJ101" s="1223" t="s">
        <v>26922</v>
      </c>
      <c r="AK101" s="631" t="s">
        <v>26923</v>
      </c>
      <c r="AL101" s="631" t="s">
        <v>26924</v>
      </c>
      <c r="AM101" s="631" t="s">
        <v>26925</v>
      </c>
      <c r="AN101" s="631" t="s">
        <v>26926</v>
      </c>
      <c r="AO101" s="631" t="s">
        <v>26927</v>
      </c>
      <c r="AP101" s="631" t="s">
        <v>26928</v>
      </c>
      <c r="AQ101" s="1117" t="s">
        <v>26929</v>
      </c>
    </row>
    <row r="102" spans="2:43">
      <c r="B102" s="807"/>
      <c r="C102" s="661"/>
      <c r="D102" s="661"/>
      <c r="E102" s="661"/>
      <c r="F102" s="661"/>
      <c r="G102" s="661"/>
      <c r="H102" s="661"/>
      <c r="I102" s="661"/>
      <c r="J102" s="661"/>
      <c r="K102" s="662"/>
      <c r="M102" s="231" t="s">
        <v>26930</v>
      </c>
      <c r="O102" s="1352"/>
      <c r="Q102" s="1355"/>
      <c r="R102" s="355" t="str">
        <f t="shared" si="6"/>
        <v>Please complete all cells in row</v>
      </c>
      <c r="S102" s="1403"/>
      <c r="T102" s="356">
        <f t="shared" si="7"/>
        <v>1</v>
      </c>
      <c r="U102" s="1310"/>
      <c r="V102" s="1310"/>
      <c r="W102" s="356">
        <f t="shared" si="9"/>
        <v>1</v>
      </c>
      <c r="X102" s="356">
        <f t="shared" si="9"/>
        <v>1</v>
      </c>
      <c r="Y102" s="356">
        <f t="shared" si="9"/>
        <v>1</v>
      </c>
      <c r="Z102" s="356">
        <f t="shared" si="8"/>
        <v>1</v>
      </c>
      <c r="AA102" s="356">
        <f t="shared" si="8"/>
        <v>1</v>
      </c>
      <c r="AB102" s="356">
        <f t="shared" si="8"/>
        <v>1</v>
      </c>
      <c r="AC102" s="356">
        <f t="shared" si="8"/>
        <v>1</v>
      </c>
      <c r="AD102" s="356">
        <f t="shared" si="8"/>
        <v>1</v>
      </c>
      <c r="AE102" s="356">
        <f t="shared" si="8"/>
        <v>1</v>
      </c>
      <c r="AF102" s="1403"/>
      <c r="AH102" s="1222" t="s">
        <v>26931</v>
      </c>
      <c r="AI102" s="1223" t="s">
        <v>26932</v>
      </c>
      <c r="AJ102" s="1223" t="s">
        <v>26933</v>
      </c>
      <c r="AK102" s="631" t="s">
        <v>26934</v>
      </c>
      <c r="AL102" s="631" t="s">
        <v>26935</v>
      </c>
      <c r="AM102" s="631" t="s">
        <v>26936</v>
      </c>
      <c r="AN102" s="631" t="s">
        <v>26937</v>
      </c>
      <c r="AO102" s="631" t="s">
        <v>26938</v>
      </c>
      <c r="AP102" s="631" t="s">
        <v>26939</v>
      </c>
      <c r="AQ102" s="1117" t="s">
        <v>26940</v>
      </c>
    </row>
    <row r="103" spans="2:43">
      <c r="B103" s="807"/>
      <c r="C103" s="661"/>
      <c r="D103" s="661"/>
      <c r="E103" s="661"/>
      <c r="F103" s="661"/>
      <c r="G103" s="661"/>
      <c r="H103" s="661"/>
      <c r="I103" s="661"/>
      <c r="J103" s="661"/>
      <c r="K103" s="662"/>
      <c r="M103" s="231" t="s">
        <v>26941</v>
      </c>
      <c r="O103" s="1352"/>
      <c r="Q103" s="1355"/>
      <c r="R103" s="355" t="str">
        <f t="shared" si="6"/>
        <v>Please complete all cells in row</v>
      </c>
      <c r="S103" s="1403"/>
      <c r="T103" s="356">
        <f t="shared" si="7"/>
        <v>1</v>
      </c>
      <c r="U103" s="1310"/>
      <c r="V103" s="1310"/>
      <c r="W103" s="356">
        <f t="shared" si="9"/>
        <v>1</v>
      </c>
      <c r="X103" s="356">
        <f t="shared" si="9"/>
        <v>1</v>
      </c>
      <c r="Y103" s="356">
        <f t="shared" si="9"/>
        <v>1</v>
      </c>
      <c r="Z103" s="356">
        <f t="shared" si="8"/>
        <v>1</v>
      </c>
      <c r="AA103" s="356">
        <f t="shared" si="8"/>
        <v>1</v>
      </c>
      <c r="AB103" s="356">
        <f t="shared" si="8"/>
        <v>1</v>
      </c>
      <c r="AC103" s="356">
        <f t="shared" si="8"/>
        <v>1</v>
      </c>
      <c r="AD103" s="356">
        <f t="shared" si="8"/>
        <v>1</v>
      </c>
      <c r="AE103" s="356">
        <f t="shared" si="8"/>
        <v>1</v>
      </c>
      <c r="AF103" s="1403"/>
      <c r="AH103" s="1222" t="s">
        <v>26942</v>
      </c>
      <c r="AI103" s="1223" t="s">
        <v>26943</v>
      </c>
      <c r="AJ103" s="1223" t="s">
        <v>26944</v>
      </c>
      <c r="AK103" s="631" t="s">
        <v>26945</v>
      </c>
      <c r="AL103" s="631" t="s">
        <v>26946</v>
      </c>
      <c r="AM103" s="631" t="s">
        <v>26947</v>
      </c>
      <c r="AN103" s="631" t="s">
        <v>26948</v>
      </c>
      <c r="AO103" s="631" t="s">
        <v>26949</v>
      </c>
      <c r="AP103" s="631" t="s">
        <v>26950</v>
      </c>
      <c r="AQ103" s="1117" t="s">
        <v>26951</v>
      </c>
    </row>
    <row r="104" spans="2:43">
      <c r="B104" s="807"/>
      <c r="C104" s="661"/>
      <c r="D104" s="661"/>
      <c r="E104" s="661"/>
      <c r="F104" s="661"/>
      <c r="G104" s="661"/>
      <c r="H104" s="661"/>
      <c r="I104" s="661"/>
      <c r="J104" s="661"/>
      <c r="K104" s="662"/>
      <c r="M104" s="231" t="s">
        <v>26952</v>
      </c>
      <c r="O104" s="1352"/>
      <c r="Q104" s="1355"/>
      <c r="R104" s="355" t="str">
        <f t="shared" si="6"/>
        <v>Please complete all cells in row</v>
      </c>
      <c r="S104" s="1403"/>
      <c r="T104" s="356">
        <f t="shared" si="7"/>
        <v>1</v>
      </c>
      <c r="U104" s="1310"/>
      <c r="V104" s="1310"/>
      <c r="W104" s="356">
        <f t="shared" si="9"/>
        <v>1</v>
      </c>
      <c r="X104" s="356">
        <f t="shared" si="9"/>
        <v>1</v>
      </c>
      <c r="Y104" s="356">
        <f t="shared" si="9"/>
        <v>1</v>
      </c>
      <c r="Z104" s="356">
        <f t="shared" si="8"/>
        <v>1</v>
      </c>
      <c r="AA104" s="356">
        <f t="shared" si="8"/>
        <v>1</v>
      </c>
      <c r="AB104" s="356">
        <f t="shared" si="8"/>
        <v>1</v>
      </c>
      <c r="AC104" s="356">
        <f t="shared" si="8"/>
        <v>1</v>
      </c>
      <c r="AD104" s="356">
        <f t="shared" si="8"/>
        <v>1</v>
      </c>
      <c r="AE104" s="356">
        <f t="shared" si="8"/>
        <v>1</v>
      </c>
      <c r="AF104" s="1403"/>
      <c r="AH104" s="1222" t="s">
        <v>26953</v>
      </c>
      <c r="AI104" s="1223" t="s">
        <v>26954</v>
      </c>
      <c r="AJ104" s="1223" t="s">
        <v>26955</v>
      </c>
      <c r="AK104" s="631" t="s">
        <v>26956</v>
      </c>
      <c r="AL104" s="631" t="s">
        <v>26957</v>
      </c>
      <c r="AM104" s="631" t="s">
        <v>26958</v>
      </c>
      <c r="AN104" s="631" t="s">
        <v>26959</v>
      </c>
      <c r="AO104" s="631" t="s">
        <v>26960</v>
      </c>
      <c r="AP104" s="631" t="s">
        <v>26961</v>
      </c>
      <c r="AQ104" s="1117" t="s">
        <v>26962</v>
      </c>
    </row>
    <row r="105" spans="2:43">
      <c r="B105" s="807"/>
      <c r="C105" s="661"/>
      <c r="D105" s="661"/>
      <c r="E105" s="661"/>
      <c r="F105" s="661"/>
      <c r="G105" s="661"/>
      <c r="H105" s="661"/>
      <c r="I105" s="661"/>
      <c r="J105" s="661"/>
      <c r="K105" s="662"/>
      <c r="M105" s="231" t="s">
        <v>26963</v>
      </c>
      <c r="O105" s="1352"/>
      <c r="Q105" s="1355"/>
      <c r="R105" s="355" t="str">
        <f t="shared" si="6"/>
        <v>Please complete all cells in row</v>
      </c>
      <c r="S105" s="1403"/>
      <c r="T105" s="356">
        <f t="shared" si="7"/>
        <v>1</v>
      </c>
      <c r="U105" s="1310"/>
      <c r="V105" s="1310"/>
      <c r="W105" s="356">
        <f t="shared" si="9"/>
        <v>1</v>
      </c>
      <c r="X105" s="356">
        <f t="shared" si="9"/>
        <v>1</v>
      </c>
      <c r="Y105" s="356">
        <f t="shared" si="9"/>
        <v>1</v>
      </c>
      <c r="Z105" s="356">
        <f t="shared" si="8"/>
        <v>1</v>
      </c>
      <c r="AA105" s="356">
        <f t="shared" si="8"/>
        <v>1</v>
      </c>
      <c r="AB105" s="356">
        <f t="shared" si="8"/>
        <v>1</v>
      </c>
      <c r="AC105" s="356">
        <f t="shared" si="8"/>
        <v>1</v>
      </c>
      <c r="AD105" s="356">
        <f t="shared" si="8"/>
        <v>1</v>
      </c>
      <c r="AE105" s="356">
        <f t="shared" si="8"/>
        <v>1</v>
      </c>
      <c r="AF105" s="1403"/>
      <c r="AH105" s="1222" t="s">
        <v>26964</v>
      </c>
      <c r="AI105" s="1223" t="s">
        <v>26965</v>
      </c>
      <c r="AJ105" s="1223" t="s">
        <v>26966</v>
      </c>
      <c r="AK105" s="631" t="s">
        <v>26967</v>
      </c>
      <c r="AL105" s="631" t="s">
        <v>26968</v>
      </c>
      <c r="AM105" s="631" t="s">
        <v>26969</v>
      </c>
      <c r="AN105" s="631" t="s">
        <v>26970</v>
      </c>
      <c r="AO105" s="631" t="s">
        <v>26971</v>
      </c>
      <c r="AP105" s="631" t="s">
        <v>26972</v>
      </c>
      <c r="AQ105" s="1117" t="s">
        <v>26973</v>
      </c>
    </row>
    <row r="106" spans="2:43">
      <c r="B106" s="807"/>
      <c r="C106" s="661"/>
      <c r="D106" s="661"/>
      <c r="E106" s="661"/>
      <c r="F106" s="661"/>
      <c r="G106" s="661"/>
      <c r="H106" s="661"/>
      <c r="I106" s="661"/>
      <c r="J106" s="661"/>
      <c r="K106" s="662"/>
      <c r="M106" s="231" t="s">
        <v>26974</v>
      </c>
      <c r="O106" s="1352"/>
      <c r="Q106" s="1355"/>
      <c r="R106" s="355" t="str">
        <f t="shared" si="6"/>
        <v>Please complete all cells in row</v>
      </c>
      <c r="S106" s="1403"/>
      <c r="T106" s="356">
        <f t="shared" si="7"/>
        <v>1</v>
      </c>
      <c r="U106" s="1310"/>
      <c r="V106" s="1310"/>
      <c r="W106" s="356">
        <f t="shared" si="9"/>
        <v>1</v>
      </c>
      <c r="X106" s="356">
        <f t="shared" si="9"/>
        <v>1</v>
      </c>
      <c r="Y106" s="356">
        <f t="shared" si="9"/>
        <v>1</v>
      </c>
      <c r="Z106" s="356">
        <f t="shared" si="8"/>
        <v>1</v>
      </c>
      <c r="AA106" s="356">
        <f t="shared" si="8"/>
        <v>1</v>
      </c>
      <c r="AB106" s="356">
        <f t="shared" si="8"/>
        <v>1</v>
      </c>
      <c r="AC106" s="356">
        <f t="shared" si="8"/>
        <v>1</v>
      </c>
      <c r="AD106" s="356">
        <f t="shared" si="8"/>
        <v>1</v>
      </c>
      <c r="AE106" s="356">
        <f t="shared" si="8"/>
        <v>1</v>
      </c>
      <c r="AF106" s="1403"/>
      <c r="AH106" s="1222" t="s">
        <v>26975</v>
      </c>
      <c r="AI106" s="1223" t="s">
        <v>26976</v>
      </c>
      <c r="AJ106" s="1223" t="s">
        <v>26977</v>
      </c>
      <c r="AK106" s="631" t="s">
        <v>26978</v>
      </c>
      <c r="AL106" s="631" t="s">
        <v>26979</v>
      </c>
      <c r="AM106" s="631" t="s">
        <v>26980</v>
      </c>
      <c r="AN106" s="631" t="s">
        <v>26981</v>
      </c>
      <c r="AO106" s="631" t="s">
        <v>26982</v>
      </c>
      <c r="AP106" s="631" t="s">
        <v>26983</v>
      </c>
      <c r="AQ106" s="1117" t="s">
        <v>26984</v>
      </c>
    </row>
    <row r="107" spans="2:43">
      <c r="B107" s="807"/>
      <c r="C107" s="661"/>
      <c r="D107" s="661"/>
      <c r="E107" s="661"/>
      <c r="F107" s="661"/>
      <c r="G107" s="661"/>
      <c r="H107" s="661"/>
      <c r="I107" s="661"/>
      <c r="J107" s="661"/>
      <c r="K107" s="662"/>
      <c r="M107" s="231" t="s">
        <v>26985</v>
      </c>
      <c r="O107" s="1352"/>
      <c r="Q107" s="1355"/>
      <c r="R107" s="355" t="str">
        <f t="shared" si="6"/>
        <v>Please complete all cells in row</v>
      </c>
      <c r="S107" s="1403"/>
      <c r="T107" s="356">
        <f t="shared" si="7"/>
        <v>1</v>
      </c>
      <c r="U107" s="1310"/>
      <c r="V107" s="1310"/>
      <c r="W107" s="356">
        <f t="shared" si="9"/>
        <v>1</v>
      </c>
      <c r="X107" s="356">
        <f t="shared" si="9"/>
        <v>1</v>
      </c>
      <c r="Y107" s="356">
        <f t="shared" si="9"/>
        <v>1</v>
      </c>
      <c r="Z107" s="356">
        <f t="shared" si="8"/>
        <v>1</v>
      </c>
      <c r="AA107" s="356">
        <f t="shared" si="8"/>
        <v>1</v>
      </c>
      <c r="AB107" s="356">
        <f t="shared" si="8"/>
        <v>1</v>
      </c>
      <c r="AC107" s="356">
        <f t="shared" si="8"/>
        <v>1</v>
      </c>
      <c r="AD107" s="356">
        <f t="shared" si="8"/>
        <v>1</v>
      </c>
      <c r="AE107" s="356">
        <f t="shared" si="8"/>
        <v>1</v>
      </c>
      <c r="AF107" s="1403"/>
      <c r="AH107" s="1222" t="s">
        <v>26986</v>
      </c>
      <c r="AI107" s="1223" t="s">
        <v>26987</v>
      </c>
      <c r="AJ107" s="1223" t="s">
        <v>26988</v>
      </c>
      <c r="AK107" s="631" t="s">
        <v>26989</v>
      </c>
      <c r="AL107" s="631" t="s">
        <v>26990</v>
      </c>
      <c r="AM107" s="631" t="s">
        <v>26991</v>
      </c>
      <c r="AN107" s="631" t="s">
        <v>26992</v>
      </c>
      <c r="AO107" s="631" t="s">
        <v>26993</v>
      </c>
      <c r="AP107" s="631" t="s">
        <v>26994</v>
      </c>
      <c r="AQ107" s="1117" t="s">
        <v>26995</v>
      </c>
    </row>
    <row r="108" spans="2:43">
      <c r="B108" s="807"/>
      <c r="C108" s="661"/>
      <c r="D108" s="661"/>
      <c r="E108" s="661"/>
      <c r="F108" s="661"/>
      <c r="G108" s="661"/>
      <c r="H108" s="661"/>
      <c r="I108" s="661"/>
      <c r="J108" s="661"/>
      <c r="K108" s="662"/>
      <c r="M108" s="231" t="s">
        <v>26996</v>
      </c>
      <c r="O108" s="1352"/>
      <c r="Q108" s="1355"/>
      <c r="R108" s="355" t="str">
        <f t="shared" si="6"/>
        <v>Please complete all cells in row</v>
      </c>
      <c r="S108" s="1403"/>
      <c r="T108" s="356">
        <f t="shared" si="7"/>
        <v>1</v>
      </c>
      <c r="U108" s="1310"/>
      <c r="V108" s="1310"/>
      <c r="W108" s="356">
        <f t="shared" si="9"/>
        <v>1</v>
      </c>
      <c r="X108" s="356">
        <f t="shared" si="9"/>
        <v>1</v>
      </c>
      <c r="Y108" s="356">
        <f t="shared" si="9"/>
        <v>1</v>
      </c>
      <c r="Z108" s="356">
        <f t="shared" si="8"/>
        <v>1</v>
      </c>
      <c r="AA108" s="356">
        <f t="shared" si="8"/>
        <v>1</v>
      </c>
      <c r="AB108" s="356">
        <f t="shared" si="8"/>
        <v>1</v>
      </c>
      <c r="AC108" s="356">
        <f t="shared" si="8"/>
        <v>1</v>
      </c>
      <c r="AD108" s="356">
        <f t="shared" si="8"/>
        <v>1</v>
      </c>
      <c r="AE108" s="356">
        <f t="shared" si="8"/>
        <v>1</v>
      </c>
      <c r="AF108" s="1403"/>
      <c r="AH108" s="1222" t="s">
        <v>26997</v>
      </c>
      <c r="AI108" s="1223" t="s">
        <v>26998</v>
      </c>
      <c r="AJ108" s="1223" t="s">
        <v>26999</v>
      </c>
      <c r="AK108" s="631" t="s">
        <v>27000</v>
      </c>
      <c r="AL108" s="631" t="s">
        <v>27001</v>
      </c>
      <c r="AM108" s="631" t="s">
        <v>27002</v>
      </c>
      <c r="AN108" s="631" t="s">
        <v>27003</v>
      </c>
      <c r="AO108" s="631" t="s">
        <v>27004</v>
      </c>
      <c r="AP108" s="631" t="s">
        <v>27005</v>
      </c>
      <c r="AQ108" s="1117" t="s">
        <v>27006</v>
      </c>
    </row>
    <row r="109" spans="2:43">
      <c r="B109" s="807"/>
      <c r="C109" s="661"/>
      <c r="D109" s="661"/>
      <c r="E109" s="661"/>
      <c r="F109" s="661"/>
      <c r="G109" s="661"/>
      <c r="H109" s="661"/>
      <c r="I109" s="661"/>
      <c r="J109" s="661"/>
      <c r="K109" s="662"/>
      <c r="M109" s="231" t="s">
        <v>27007</v>
      </c>
      <c r="O109" s="1352"/>
      <c r="Q109" s="1355"/>
      <c r="R109" s="355" t="str">
        <f t="shared" si="6"/>
        <v>Please complete all cells in row</v>
      </c>
      <c r="S109" s="1403"/>
      <c r="T109" s="356">
        <f t="shared" si="7"/>
        <v>1</v>
      </c>
      <c r="U109" s="1310"/>
      <c r="V109" s="1310"/>
      <c r="W109" s="356">
        <f t="shared" si="9"/>
        <v>1</v>
      </c>
      <c r="X109" s="356">
        <f t="shared" si="9"/>
        <v>1</v>
      </c>
      <c r="Y109" s="356">
        <f t="shared" si="9"/>
        <v>1</v>
      </c>
      <c r="Z109" s="356">
        <f t="shared" si="8"/>
        <v>1</v>
      </c>
      <c r="AA109" s="356">
        <f t="shared" si="8"/>
        <v>1</v>
      </c>
      <c r="AB109" s="356">
        <f t="shared" si="8"/>
        <v>1</v>
      </c>
      <c r="AC109" s="356">
        <f t="shared" si="8"/>
        <v>1</v>
      </c>
      <c r="AD109" s="356">
        <f t="shared" si="8"/>
        <v>1</v>
      </c>
      <c r="AE109" s="356">
        <f t="shared" si="8"/>
        <v>1</v>
      </c>
      <c r="AF109" s="1403"/>
      <c r="AH109" s="1222" t="s">
        <v>27008</v>
      </c>
      <c r="AI109" s="1223" t="s">
        <v>27009</v>
      </c>
      <c r="AJ109" s="1223" t="s">
        <v>27010</v>
      </c>
      <c r="AK109" s="631" t="s">
        <v>27011</v>
      </c>
      <c r="AL109" s="631" t="s">
        <v>27012</v>
      </c>
      <c r="AM109" s="631" t="s">
        <v>27013</v>
      </c>
      <c r="AN109" s="631" t="s">
        <v>27014</v>
      </c>
      <c r="AO109" s="631" t="s">
        <v>27015</v>
      </c>
      <c r="AP109" s="631" t="s">
        <v>27016</v>
      </c>
      <c r="AQ109" s="1117" t="s">
        <v>27017</v>
      </c>
    </row>
    <row r="110" spans="2:43">
      <c r="B110" s="807"/>
      <c r="C110" s="661"/>
      <c r="D110" s="661"/>
      <c r="E110" s="661"/>
      <c r="F110" s="661"/>
      <c r="G110" s="661"/>
      <c r="H110" s="661"/>
      <c r="I110" s="661"/>
      <c r="J110" s="661"/>
      <c r="K110" s="662"/>
      <c r="M110" s="231" t="s">
        <v>27018</v>
      </c>
      <c r="O110" s="1352"/>
      <c r="Q110" s="1355"/>
      <c r="R110" s="355" t="str">
        <f t="shared" si="6"/>
        <v>Please complete all cells in row</v>
      </c>
      <c r="S110" s="1403"/>
      <c r="T110" s="356">
        <f t="shared" si="7"/>
        <v>1</v>
      </c>
      <c r="U110" s="1310"/>
      <c r="V110" s="1310"/>
      <c r="W110" s="356">
        <f t="shared" si="9"/>
        <v>1</v>
      </c>
      <c r="X110" s="356">
        <f t="shared" si="9"/>
        <v>1</v>
      </c>
      <c r="Y110" s="356">
        <f t="shared" si="9"/>
        <v>1</v>
      </c>
      <c r="Z110" s="356">
        <f t="shared" si="8"/>
        <v>1</v>
      </c>
      <c r="AA110" s="356">
        <f t="shared" si="8"/>
        <v>1</v>
      </c>
      <c r="AB110" s="356">
        <f t="shared" si="8"/>
        <v>1</v>
      </c>
      <c r="AC110" s="356">
        <f t="shared" si="8"/>
        <v>1</v>
      </c>
      <c r="AD110" s="356">
        <f t="shared" si="8"/>
        <v>1</v>
      </c>
      <c r="AE110" s="356">
        <f t="shared" si="8"/>
        <v>1</v>
      </c>
      <c r="AF110" s="1403"/>
      <c r="AH110" s="1222" t="s">
        <v>27019</v>
      </c>
      <c r="AI110" s="1223" t="s">
        <v>27020</v>
      </c>
      <c r="AJ110" s="1223" t="s">
        <v>27021</v>
      </c>
      <c r="AK110" s="631" t="s">
        <v>27022</v>
      </c>
      <c r="AL110" s="631" t="s">
        <v>27023</v>
      </c>
      <c r="AM110" s="631" t="s">
        <v>27024</v>
      </c>
      <c r="AN110" s="631" t="s">
        <v>27025</v>
      </c>
      <c r="AO110" s="631" t="s">
        <v>27026</v>
      </c>
      <c r="AP110" s="631" t="s">
        <v>27027</v>
      </c>
      <c r="AQ110" s="1117" t="s">
        <v>27028</v>
      </c>
    </row>
    <row r="111" spans="2:43">
      <c r="B111" s="807"/>
      <c r="C111" s="661"/>
      <c r="D111" s="661"/>
      <c r="E111" s="661"/>
      <c r="F111" s="661"/>
      <c r="G111" s="661"/>
      <c r="H111" s="661"/>
      <c r="I111" s="661"/>
      <c r="J111" s="661"/>
      <c r="K111" s="662"/>
      <c r="M111" s="231" t="s">
        <v>27029</v>
      </c>
      <c r="O111" s="1352"/>
      <c r="Q111" s="1355"/>
      <c r="R111" s="355" t="str">
        <f t="shared" si="6"/>
        <v>Please complete all cells in row</v>
      </c>
      <c r="S111" s="1403"/>
      <c r="T111" s="356">
        <f t="shared" si="7"/>
        <v>1</v>
      </c>
      <c r="U111" s="1310"/>
      <c r="V111" s="1310"/>
      <c r="W111" s="356">
        <f t="shared" si="9"/>
        <v>1</v>
      </c>
      <c r="X111" s="356">
        <f t="shared" si="9"/>
        <v>1</v>
      </c>
      <c r="Y111" s="356">
        <f t="shared" si="9"/>
        <v>1</v>
      </c>
      <c r="Z111" s="356">
        <f t="shared" si="8"/>
        <v>1</v>
      </c>
      <c r="AA111" s="356">
        <f t="shared" si="8"/>
        <v>1</v>
      </c>
      <c r="AB111" s="356">
        <f t="shared" si="8"/>
        <v>1</v>
      </c>
      <c r="AC111" s="356">
        <f t="shared" si="8"/>
        <v>1</v>
      </c>
      <c r="AD111" s="356">
        <f t="shared" si="8"/>
        <v>1</v>
      </c>
      <c r="AE111" s="356">
        <f t="shared" si="8"/>
        <v>1</v>
      </c>
      <c r="AF111" s="1403"/>
      <c r="AH111" s="1222" t="s">
        <v>27030</v>
      </c>
      <c r="AI111" s="1223" t="s">
        <v>27031</v>
      </c>
      <c r="AJ111" s="1223" t="s">
        <v>27032</v>
      </c>
      <c r="AK111" s="631" t="s">
        <v>27033</v>
      </c>
      <c r="AL111" s="631" t="s">
        <v>27034</v>
      </c>
      <c r="AM111" s="631" t="s">
        <v>27035</v>
      </c>
      <c r="AN111" s="631" t="s">
        <v>27036</v>
      </c>
      <c r="AO111" s="631" t="s">
        <v>27037</v>
      </c>
      <c r="AP111" s="631" t="s">
        <v>27038</v>
      </c>
      <c r="AQ111" s="1117" t="s">
        <v>27039</v>
      </c>
    </row>
    <row r="112" spans="2:43">
      <c r="B112" s="807"/>
      <c r="C112" s="661"/>
      <c r="D112" s="661"/>
      <c r="E112" s="661"/>
      <c r="F112" s="661"/>
      <c r="G112" s="661"/>
      <c r="H112" s="661"/>
      <c r="I112" s="661"/>
      <c r="J112" s="661"/>
      <c r="K112" s="662"/>
      <c r="M112" s="231" t="s">
        <v>27040</v>
      </c>
      <c r="O112" s="1352"/>
      <c r="Q112" s="1355"/>
      <c r="R112" s="355" t="str">
        <f t="shared" si="6"/>
        <v>Please complete all cells in row</v>
      </c>
      <c r="S112" s="1403"/>
      <c r="T112" s="356">
        <f t="shared" si="7"/>
        <v>1</v>
      </c>
      <c r="U112" s="1310"/>
      <c r="V112" s="1310"/>
      <c r="W112" s="356">
        <f t="shared" si="9"/>
        <v>1</v>
      </c>
      <c r="X112" s="356">
        <f t="shared" si="9"/>
        <v>1</v>
      </c>
      <c r="Y112" s="356">
        <f t="shared" si="9"/>
        <v>1</v>
      </c>
      <c r="Z112" s="356">
        <f t="shared" si="8"/>
        <v>1</v>
      </c>
      <c r="AA112" s="356">
        <f t="shared" si="8"/>
        <v>1</v>
      </c>
      <c r="AB112" s="356">
        <f t="shared" si="8"/>
        <v>1</v>
      </c>
      <c r="AC112" s="356">
        <f t="shared" si="8"/>
        <v>1</v>
      </c>
      <c r="AD112" s="356">
        <f t="shared" si="8"/>
        <v>1</v>
      </c>
      <c r="AE112" s="356">
        <f t="shared" si="8"/>
        <v>1</v>
      </c>
      <c r="AF112" s="1403"/>
      <c r="AH112" s="1222" t="s">
        <v>27041</v>
      </c>
      <c r="AI112" s="1223" t="s">
        <v>27042</v>
      </c>
      <c r="AJ112" s="1223" t="s">
        <v>27043</v>
      </c>
      <c r="AK112" s="631" t="s">
        <v>27044</v>
      </c>
      <c r="AL112" s="631" t="s">
        <v>27045</v>
      </c>
      <c r="AM112" s="631" t="s">
        <v>27046</v>
      </c>
      <c r="AN112" s="631" t="s">
        <v>27047</v>
      </c>
      <c r="AO112" s="631" t="s">
        <v>27048</v>
      </c>
      <c r="AP112" s="631" t="s">
        <v>27049</v>
      </c>
      <c r="AQ112" s="1117" t="s">
        <v>27050</v>
      </c>
    </row>
    <row r="113" spans="2:43">
      <c r="B113" s="807"/>
      <c r="C113" s="661"/>
      <c r="D113" s="661"/>
      <c r="E113" s="661"/>
      <c r="F113" s="661"/>
      <c r="G113" s="661"/>
      <c r="H113" s="661"/>
      <c r="I113" s="661"/>
      <c r="J113" s="661"/>
      <c r="K113" s="662"/>
      <c r="M113" s="231" t="s">
        <v>27051</v>
      </c>
      <c r="O113" s="1352"/>
      <c r="Q113" s="1355"/>
      <c r="R113" s="355" t="str">
        <f t="shared" si="6"/>
        <v>Please complete all cells in row</v>
      </c>
      <c r="S113" s="1403"/>
      <c r="T113" s="356">
        <f t="shared" si="7"/>
        <v>1</v>
      </c>
      <c r="U113" s="1310"/>
      <c r="V113" s="1310"/>
      <c r="W113" s="356">
        <f t="shared" si="9"/>
        <v>1</v>
      </c>
      <c r="X113" s="356">
        <f t="shared" si="9"/>
        <v>1</v>
      </c>
      <c r="Y113" s="356">
        <f t="shared" si="9"/>
        <v>1</v>
      </c>
      <c r="Z113" s="356">
        <f t="shared" si="8"/>
        <v>1</v>
      </c>
      <c r="AA113" s="356">
        <f t="shared" si="8"/>
        <v>1</v>
      </c>
      <c r="AB113" s="356">
        <f t="shared" si="8"/>
        <v>1</v>
      </c>
      <c r="AC113" s="356">
        <f t="shared" si="8"/>
        <v>1</v>
      </c>
      <c r="AD113" s="356">
        <f t="shared" si="8"/>
        <v>1</v>
      </c>
      <c r="AE113" s="356">
        <f t="shared" si="8"/>
        <v>1</v>
      </c>
      <c r="AF113" s="1403"/>
      <c r="AH113" s="1222" t="s">
        <v>27052</v>
      </c>
      <c r="AI113" s="1223" t="s">
        <v>27053</v>
      </c>
      <c r="AJ113" s="1223" t="s">
        <v>27054</v>
      </c>
      <c r="AK113" s="631" t="s">
        <v>27055</v>
      </c>
      <c r="AL113" s="631" t="s">
        <v>27056</v>
      </c>
      <c r="AM113" s="631" t="s">
        <v>27057</v>
      </c>
      <c r="AN113" s="631" t="s">
        <v>27058</v>
      </c>
      <c r="AO113" s="631" t="s">
        <v>27059</v>
      </c>
      <c r="AP113" s="631" t="s">
        <v>27060</v>
      </c>
      <c r="AQ113" s="1117" t="s">
        <v>27061</v>
      </c>
    </row>
    <row r="114" spans="2:43">
      <c r="B114" s="807"/>
      <c r="C114" s="661"/>
      <c r="D114" s="661"/>
      <c r="E114" s="661"/>
      <c r="F114" s="661"/>
      <c r="G114" s="661"/>
      <c r="H114" s="661"/>
      <c r="I114" s="661"/>
      <c r="J114" s="661"/>
      <c r="K114" s="662"/>
      <c r="M114" s="231" t="s">
        <v>27062</v>
      </c>
      <c r="O114" s="1352"/>
      <c r="Q114" s="1355"/>
      <c r="R114" s="355" t="str">
        <f t="shared" si="6"/>
        <v>Please complete all cells in row</v>
      </c>
      <c r="S114" s="1403"/>
      <c r="T114" s="356">
        <f t="shared" si="7"/>
        <v>1</v>
      </c>
      <c r="U114" s="1310"/>
      <c r="V114" s="1310"/>
      <c r="W114" s="356">
        <f t="shared" si="9"/>
        <v>1</v>
      </c>
      <c r="X114" s="356">
        <f t="shared" si="9"/>
        <v>1</v>
      </c>
      <c r="Y114" s="356">
        <f t="shared" si="9"/>
        <v>1</v>
      </c>
      <c r="Z114" s="356">
        <f t="shared" si="8"/>
        <v>1</v>
      </c>
      <c r="AA114" s="356">
        <f t="shared" si="8"/>
        <v>1</v>
      </c>
      <c r="AB114" s="356">
        <f t="shared" si="8"/>
        <v>1</v>
      </c>
      <c r="AC114" s="356">
        <f t="shared" si="8"/>
        <v>1</v>
      </c>
      <c r="AD114" s="356">
        <f t="shared" si="8"/>
        <v>1</v>
      </c>
      <c r="AE114" s="356">
        <f t="shared" si="8"/>
        <v>1</v>
      </c>
      <c r="AF114" s="1403"/>
      <c r="AH114" s="1222" t="s">
        <v>27063</v>
      </c>
      <c r="AI114" s="1223" t="s">
        <v>27064</v>
      </c>
      <c r="AJ114" s="1223" t="s">
        <v>27065</v>
      </c>
      <c r="AK114" s="631" t="s">
        <v>27066</v>
      </c>
      <c r="AL114" s="631" t="s">
        <v>27067</v>
      </c>
      <c r="AM114" s="631" t="s">
        <v>27068</v>
      </c>
      <c r="AN114" s="631" t="s">
        <v>27069</v>
      </c>
      <c r="AO114" s="631" t="s">
        <v>27070</v>
      </c>
      <c r="AP114" s="631" t="s">
        <v>27071</v>
      </c>
      <c r="AQ114" s="1117" t="s">
        <v>27072</v>
      </c>
    </row>
    <row r="115" spans="2:43">
      <c r="B115" s="807"/>
      <c r="C115" s="661"/>
      <c r="D115" s="661"/>
      <c r="E115" s="661"/>
      <c r="F115" s="661"/>
      <c r="G115" s="661"/>
      <c r="H115" s="661"/>
      <c r="I115" s="661"/>
      <c r="J115" s="661"/>
      <c r="K115" s="662"/>
      <c r="M115" s="231" t="s">
        <v>27073</v>
      </c>
      <c r="O115" s="1352"/>
      <c r="Q115" s="1355"/>
      <c r="R115" s="355" t="str">
        <f t="shared" si="6"/>
        <v>Please complete all cells in row</v>
      </c>
      <c r="S115" s="1403"/>
      <c r="T115" s="356">
        <f t="shared" si="7"/>
        <v>1</v>
      </c>
      <c r="U115" s="1310"/>
      <c r="V115" s="1310"/>
      <c r="W115" s="356">
        <f t="shared" si="9"/>
        <v>1</v>
      </c>
      <c r="X115" s="356">
        <f t="shared" si="9"/>
        <v>1</v>
      </c>
      <c r="Y115" s="356">
        <f t="shared" si="9"/>
        <v>1</v>
      </c>
      <c r="Z115" s="356">
        <f t="shared" si="8"/>
        <v>1</v>
      </c>
      <c r="AA115" s="356">
        <f t="shared" si="8"/>
        <v>1</v>
      </c>
      <c r="AB115" s="356">
        <f t="shared" si="8"/>
        <v>1</v>
      </c>
      <c r="AC115" s="356">
        <f t="shared" si="8"/>
        <v>1</v>
      </c>
      <c r="AD115" s="356">
        <f t="shared" si="8"/>
        <v>1</v>
      </c>
      <c r="AE115" s="356">
        <f t="shared" si="8"/>
        <v>1</v>
      </c>
      <c r="AF115" s="1403"/>
      <c r="AH115" s="1222" t="s">
        <v>27074</v>
      </c>
      <c r="AI115" s="1223" t="s">
        <v>27075</v>
      </c>
      <c r="AJ115" s="1223" t="s">
        <v>27076</v>
      </c>
      <c r="AK115" s="631" t="s">
        <v>27077</v>
      </c>
      <c r="AL115" s="631" t="s">
        <v>27078</v>
      </c>
      <c r="AM115" s="631" t="s">
        <v>27079</v>
      </c>
      <c r="AN115" s="631" t="s">
        <v>27080</v>
      </c>
      <c r="AO115" s="631" t="s">
        <v>27081</v>
      </c>
      <c r="AP115" s="631" t="s">
        <v>27082</v>
      </c>
      <c r="AQ115" s="1117" t="s">
        <v>27083</v>
      </c>
    </row>
    <row r="116" spans="2:43">
      <c r="B116" s="807"/>
      <c r="C116" s="661"/>
      <c r="D116" s="661"/>
      <c r="E116" s="661"/>
      <c r="F116" s="661"/>
      <c r="G116" s="661"/>
      <c r="H116" s="661"/>
      <c r="I116" s="661"/>
      <c r="J116" s="661"/>
      <c r="K116" s="662"/>
      <c r="M116" s="231" t="s">
        <v>27084</v>
      </c>
      <c r="O116" s="1352"/>
      <c r="Q116" s="1355"/>
      <c r="R116" s="355" t="str">
        <f t="shared" si="6"/>
        <v>Please complete all cells in row</v>
      </c>
      <c r="S116" s="1403"/>
      <c r="T116" s="356">
        <f t="shared" si="7"/>
        <v>1</v>
      </c>
      <c r="U116" s="1310"/>
      <c r="V116" s="1310"/>
      <c r="W116" s="356">
        <f t="shared" si="9"/>
        <v>1</v>
      </c>
      <c r="X116" s="356">
        <f t="shared" si="9"/>
        <v>1</v>
      </c>
      <c r="Y116" s="356">
        <f t="shared" si="9"/>
        <v>1</v>
      </c>
      <c r="Z116" s="356">
        <f t="shared" si="8"/>
        <v>1</v>
      </c>
      <c r="AA116" s="356">
        <f t="shared" si="8"/>
        <v>1</v>
      </c>
      <c r="AB116" s="356">
        <f t="shared" si="8"/>
        <v>1</v>
      </c>
      <c r="AC116" s="356">
        <f t="shared" si="8"/>
        <v>1</v>
      </c>
      <c r="AD116" s="356">
        <f t="shared" si="8"/>
        <v>1</v>
      </c>
      <c r="AE116" s="356">
        <f t="shared" si="8"/>
        <v>1</v>
      </c>
      <c r="AF116" s="1403"/>
      <c r="AH116" s="1222" t="s">
        <v>27085</v>
      </c>
      <c r="AI116" s="1223" t="s">
        <v>27086</v>
      </c>
      <c r="AJ116" s="1223" t="s">
        <v>27087</v>
      </c>
      <c r="AK116" s="631" t="s">
        <v>27088</v>
      </c>
      <c r="AL116" s="631" t="s">
        <v>27089</v>
      </c>
      <c r="AM116" s="631" t="s">
        <v>27090</v>
      </c>
      <c r="AN116" s="631" t="s">
        <v>27091</v>
      </c>
      <c r="AO116" s="631" t="s">
        <v>27092</v>
      </c>
      <c r="AP116" s="631" t="s">
        <v>27093</v>
      </c>
      <c r="AQ116" s="1117" t="s">
        <v>27094</v>
      </c>
    </row>
    <row r="117" spans="2:43">
      <c r="B117" s="807"/>
      <c r="C117" s="661"/>
      <c r="D117" s="661"/>
      <c r="E117" s="661"/>
      <c r="F117" s="661"/>
      <c r="G117" s="661"/>
      <c r="H117" s="661"/>
      <c r="I117" s="661"/>
      <c r="J117" s="661"/>
      <c r="K117" s="662"/>
      <c r="M117" s="231" t="s">
        <v>27095</v>
      </c>
      <c r="O117" s="1352"/>
      <c r="Q117" s="1355"/>
      <c r="R117" s="355" t="str">
        <f t="shared" si="6"/>
        <v>Please complete all cells in row</v>
      </c>
      <c r="S117" s="1403"/>
      <c r="T117" s="356">
        <f t="shared" si="7"/>
        <v>1</v>
      </c>
      <c r="U117" s="1310"/>
      <c r="V117" s="1310"/>
      <c r="W117" s="356">
        <f t="shared" si="9"/>
        <v>1</v>
      </c>
      <c r="X117" s="356">
        <f t="shared" si="9"/>
        <v>1</v>
      </c>
      <c r="Y117" s="356">
        <f t="shared" si="9"/>
        <v>1</v>
      </c>
      <c r="Z117" s="356">
        <f t="shared" si="8"/>
        <v>1</v>
      </c>
      <c r="AA117" s="356">
        <f t="shared" si="8"/>
        <v>1</v>
      </c>
      <c r="AB117" s="356">
        <f t="shared" si="8"/>
        <v>1</v>
      </c>
      <c r="AC117" s="356">
        <f t="shared" si="8"/>
        <v>1</v>
      </c>
      <c r="AD117" s="356">
        <f t="shared" si="8"/>
        <v>1</v>
      </c>
      <c r="AE117" s="356">
        <f t="shared" si="8"/>
        <v>1</v>
      </c>
      <c r="AF117" s="1403"/>
      <c r="AH117" s="1222" t="s">
        <v>27096</v>
      </c>
      <c r="AI117" s="1223" t="s">
        <v>27097</v>
      </c>
      <c r="AJ117" s="1223" t="s">
        <v>27098</v>
      </c>
      <c r="AK117" s="631" t="s">
        <v>27099</v>
      </c>
      <c r="AL117" s="631" t="s">
        <v>27100</v>
      </c>
      <c r="AM117" s="631" t="s">
        <v>27101</v>
      </c>
      <c r="AN117" s="631" t="s">
        <v>27102</v>
      </c>
      <c r="AO117" s="631" t="s">
        <v>27103</v>
      </c>
      <c r="AP117" s="631" t="s">
        <v>27104</v>
      </c>
      <c r="AQ117" s="1117" t="s">
        <v>27105</v>
      </c>
    </row>
    <row r="118" spans="2:43">
      <c r="B118" s="807"/>
      <c r="C118" s="661"/>
      <c r="D118" s="661"/>
      <c r="E118" s="661"/>
      <c r="F118" s="661"/>
      <c r="G118" s="661"/>
      <c r="H118" s="661"/>
      <c r="I118" s="661"/>
      <c r="J118" s="661"/>
      <c r="K118" s="662"/>
      <c r="M118" s="231" t="s">
        <v>27106</v>
      </c>
      <c r="O118" s="1352"/>
      <c r="Q118" s="1355"/>
      <c r="R118" s="355" t="str">
        <f t="shared" si="6"/>
        <v>Please complete all cells in row</v>
      </c>
      <c r="S118" s="1403"/>
      <c r="T118" s="356">
        <f t="shared" si="7"/>
        <v>1</v>
      </c>
      <c r="U118" s="1310"/>
      <c r="V118" s="1310"/>
      <c r="W118" s="356">
        <f t="shared" si="9"/>
        <v>1</v>
      </c>
      <c r="X118" s="356">
        <f t="shared" si="9"/>
        <v>1</v>
      </c>
      <c r="Y118" s="356">
        <f t="shared" si="9"/>
        <v>1</v>
      </c>
      <c r="Z118" s="356">
        <f t="shared" si="8"/>
        <v>1</v>
      </c>
      <c r="AA118" s="356">
        <f t="shared" si="8"/>
        <v>1</v>
      </c>
      <c r="AB118" s="356">
        <f t="shared" si="8"/>
        <v>1</v>
      </c>
      <c r="AC118" s="356">
        <f t="shared" si="8"/>
        <v>1</v>
      </c>
      <c r="AD118" s="356">
        <f t="shared" si="8"/>
        <v>1</v>
      </c>
      <c r="AE118" s="356">
        <f t="shared" si="8"/>
        <v>1</v>
      </c>
      <c r="AF118" s="1403"/>
      <c r="AH118" s="1222" t="s">
        <v>27107</v>
      </c>
      <c r="AI118" s="1223" t="s">
        <v>27108</v>
      </c>
      <c r="AJ118" s="1223" t="s">
        <v>27109</v>
      </c>
      <c r="AK118" s="631" t="s">
        <v>27110</v>
      </c>
      <c r="AL118" s="631" t="s">
        <v>27111</v>
      </c>
      <c r="AM118" s="631" t="s">
        <v>27112</v>
      </c>
      <c r="AN118" s="631" t="s">
        <v>27113</v>
      </c>
      <c r="AO118" s="631" t="s">
        <v>27114</v>
      </c>
      <c r="AP118" s="631" t="s">
        <v>27115</v>
      </c>
      <c r="AQ118" s="1117" t="s">
        <v>27116</v>
      </c>
    </row>
    <row r="119" spans="2:43">
      <c r="B119" s="807"/>
      <c r="C119" s="661"/>
      <c r="D119" s="661"/>
      <c r="E119" s="661"/>
      <c r="F119" s="661"/>
      <c r="G119" s="661"/>
      <c r="H119" s="661"/>
      <c r="I119" s="661"/>
      <c r="J119" s="661"/>
      <c r="K119" s="662"/>
      <c r="M119" s="231" t="s">
        <v>27117</v>
      </c>
      <c r="O119" s="1352"/>
      <c r="Q119" s="1355"/>
      <c r="R119" s="355" t="str">
        <f t="shared" si="6"/>
        <v>Please complete all cells in row</v>
      </c>
      <c r="S119" s="1403"/>
      <c r="T119" s="356">
        <f t="shared" si="7"/>
        <v>1</v>
      </c>
      <c r="U119" s="1310"/>
      <c r="V119" s="1310"/>
      <c r="W119" s="356">
        <f t="shared" si="9"/>
        <v>1</v>
      </c>
      <c r="X119" s="356">
        <f t="shared" si="9"/>
        <v>1</v>
      </c>
      <c r="Y119" s="356">
        <f t="shared" si="9"/>
        <v>1</v>
      </c>
      <c r="Z119" s="356">
        <f t="shared" si="8"/>
        <v>1</v>
      </c>
      <c r="AA119" s="356">
        <f t="shared" si="8"/>
        <v>1</v>
      </c>
      <c r="AB119" s="356">
        <f t="shared" si="8"/>
        <v>1</v>
      </c>
      <c r="AC119" s="356">
        <f t="shared" si="8"/>
        <v>1</v>
      </c>
      <c r="AD119" s="356">
        <f t="shared" si="8"/>
        <v>1</v>
      </c>
      <c r="AE119" s="356">
        <f t="shared" si="8"/>
        <v>1</v>
      </c>
      <c r="AF119" s="1403"/>
      <c r="AH119" s="1222" t="s">
        <v>27118</v>
      </c>
      <c r="AI119" s="1223" t="s">
        <v>27119</v>
      </c>
      <c r="AJ119" s="1223" t="s">
        <v>27120</v>
      </c>
      <c r="AK119" s="631" t="s">
        <v>27121</v>
      </c>
      <c r="AL119" s="631" t="s">
        <v>27122</v>
      </c>
      <c r="AM119" s="631" t="s">
        <v>27123</v>
      </c>
      <c r="AN119" s="631" t="s">
        <v>27124</v>
      </c>
      <c r="AO119" s="631" t="s">
        <v>27125</v>
      </c>
      <c r="AP119" s="631" t="s">
        <v>27126</v>
      </c>
      <c r="AQ119" s="1117" t="s">
        <v>27127</v>
      </c>
    </row>
    <row r="120" spans="2:43">
      <c r="B120" s="807"/>
      <c r="C120" s="661"/>
      <c r="D120" s="661"/>
      <c r="E120" s="661"/>
      <c r="F120" s="661"/>
      <c r="G120" s="661"/>
      <c r="H120" s="661"/>
      <c r="I120" s="661"/>
      <c r="J120" s="661"/>
      <c r="K120" s="662"/>
      <c r="M120" s="231" t="s">
        <v>27128</v>
      </c>
      <c r="O120" s="1352"/>
      <c r="Q120" s="1355"/>
      <c r="R120" s="355" t="str">
        <f t="shared" si="6"/>
        <v>Please complete all cells in row</v>
      </c>
      <c r="S120" s="1403"/>
      <c r="T120" s="356">
        <f t="shared" si="7"/>
        <v>1</v>
      </c>
      <c r="U120" s="1310"/>
      <c r="V120" s="1310"/>
      <c r="W120" s="356">
        <f t="shared" si="9"/>
        <v>1</v>
      </c>
      <c r="X120" s="356">
        <f t="shared" si="9"/>
        <v>1</v>
      </c>
      <c r="Y120" s="356">
        <f t="shared" si="9"/>
        <v>1</v>
      </c>
      <c r="Z120" s="356">
        <f t="shared" si="8"/>
        <v>1</v>
      </c>
      <c r="AA120" s="356">
        <f t="shared" si="8"/>
        <v>1</v>
      </c>
      <c r="AB120" s="356">
        <f t="shared" si="8"/>
        <v>1</v>
      </c>
      <c r="AC120" s="356">
        <f t="shared" si="8"/>
        <v>1</v>
      </c>
      <c r="AD120" s="356">
        <f t="shared" si="8"/>
        <v>1</v>
      </c>
      <c r="AE120" s="356">
        <f t="shared" si="8"/>
        <v>1</v>
      </c>
      <c r="AF120" s="1403"/>
      <c r="AH120" s="1222" t="s">
        <v>27129</v>
      </c>
      <c r="AI120" s="1223" t="s">
        <v>27130</v>
      </c>
      <c r="AJ120" s="1223" t="s">
        <v>27131</v>
      </c>
      <c r="AK120" s="631" t="s">
        <v>27132</v>
      </c>
      <c r="AL120" s="631" t="s">
        <v>27133</v>
      </c>
      <c r="AM120" s="631" t="s">
        <v>27134</v>
      </c>
      <c r="AN120" s="631" t="s">
        <v>27135</v>
      </c>
      <c r="AO120" s="631" t="s">
        <v>27136</v>
      </c>
      <c r="AP120" s="631" t="s">
        <v>27137</v>
      </c>
      <c r="AQ120" s="1117" t="s">
        <v>27138</v>
      </c>
    </row>
    <row r="121" spans="2:43">
      <c r="B121" s="807"/>
      <c r="C121" s="661"/>
      <c r="D121" s="661"/>
      <c r="E121" s="661"/>
      <c r="F121" s="661"/>
      <c r="G121" s="661"/>
      <c r="H121" s="661"/>
      <c r="I121" s="661"/>
      <c r="J121" s="661"/>
      <c r="K121" s="662"/>
      <c r="M121" s="231" t="s">
        <v>27139</v>
      </c>
      <c r="O121" s="1352"/>
      <c r="Q121" s="1355"/>
      <c r="R121" s="355" t="str">
        <f t="shared" si="6"/>
        <v>Please complete all cells in row</v>
      </c>
      <c r="S121" s="1403"/>
      <c r="T121" s="356">
        <f t="shared" si="7"/>
        <v>1</v>
      </c>
      <c r="U121" s="1310"/>
      <c r="V121" s="1310"/>
      <c r="W121" s="356">
        <f t="shared" si="9"/>
        <v>1</v>
      </c>
      <c r="X121" s="356">
        <f t="shared" si="9"/>
        <v>1</v>
      </c>
      <c r="Y121" s="356">
        <f t="shared" si="9"/>
        <v>1</v>
      </c>
      <c r="Z121" s="356">
        <f t="shared" si="8"/>
        <v>1</v>
      </c>
      <c r="AA121" s="356">
        <f t="shared" si="8"/>
        <v>1</v>
      </c>
      <c r="AB121" s="356">
        <f t="shared" si="8"/>
        <v>1</v>
      </c>
      <c r="AC121" s="356">
        <f t="shared" si="8"/>
        <v>1</v>
      </c>
      <c r="AD121" s="356">
        <f t="shared" si="8"/>
        <v>1</v>
      </c>
      <c r="AE121" s="356">
        <f t="shared" si="8"/>
        <v>1</v>
      </c>
      <c r="AF121" s="1403"/>
      <c r="AH121" s="1222" t="s">
        <v>27140</v>
      </c>
      <c r="AI121" s="1223" t="s">
        <v>27141</v>
      </c>
      <c r="AJ121" s="1223" t="s">
        <v>27142</v>
      </c>
      <c r="AK121" s="631" t="s">
        <v>27143</v>
      </c>
      <c r="AL121" s="631" t="s">
        <v>27144</v>
      </c>
      <c r="AM121" s="631" t="s">
        <v>27145</v>
      </c>
      <c r="AN121" s="631" t="s">
        <v>27146</v>
      </c>
      <c r="AO121" s="631" t="s">
        <v>27147</v>
      </c>
      <c r="AP121" s="631" t="s">
        <v>27148</v>
      </c>
      <c r="AQ121" s="1117" t="s">
        <v>27149</v>
      </c>
    </row>
    <row r="122" spans="2:43">
      <c r="B122" s="807"/>
      <c r="C122" s="661"/>
      <c r="D122" s="661"/>
      <c r="E122" s="661"/>
      <c r="F122" s="661"/>
      <c r="G122" s="661"/>
      <c r="H122" s="661"/>
      <c r="I122" s="661"/>
      <c r="J122" s="661"/>
      <c r="K122" s="662"/>
      <c r="M122" s="231" t="s">
        <v>27150</v>
      </c>
      <c r="O122" s="1352"/>
      <c r="Q122" s="1355"/>
      <c r="R122" s="355" t="str">
        <f t="shared" si="6"/>
        <v>Please complete all cells in row</v>
      </c>
      <c r="S122" s="1403"/>
      <c r="T122" s="356">
        <f t="shared" si="7"/>
        <v>1</v>
      </c>
      <c r="U122" s="1310"/>
      <c r="V122" s="1310"/>
      <c r="W122" s="356">
        <f t="shared" si="9"/>
        <v>1</v>
      </c>
      <c r="X122" s="356">
        <f t="shared" si="9"/>
        <v>1</v>
      </c>
      <c r="Y122" s="356">
        <f t="shared" si="9"/>
        <v>1</v>
      </c>
      <c r="Z122" s="356">
        <f t="shared" si="8"/>
        <v>1</v>
      </c>
      <c r="AA122" s="356">
        <f t="shared" si="8"/>
        <v>1</v>
      </c>
      <c r="AB122" s="356">
        <f t="shared" si="8"/>
        <v>1</v>
      </c>
      <c r="AC122" s="356">
        <f t="shared" si="8"/>
        <v>1</v>
      </c>
      <c r="AD122" s="356">
        <f t="shared" si="8"/>
        <v>1</v>
      </c>
      <c r="AE122" s="356">
        <f t="shared" si="8"/>
        <v>1</v>
      </c>
      <c r="AF122" s="1403"/>
      <c r="AH122" s="1222" t="s">
        <v>27151</v>
      </c>
      <c r="AI122" s="1223" t="s">
        <v>27152</v>
      </c>
      <c r="AJ122" s="1223" t="s">
        <v>27153</v>
      </c>
      <c r="AK122" s="631" t="s">
        <v>27154</v>
      </c>
      <c r="AL122" s="631" t="s">
        <v>27155</v>
      </c>
      <c r="AM122" s="631" t="s">
        <v>27156</v>
      </c>
      <c r="AN122" s="631" t="s">
        <v>27157</v>
      </c>
      <c r="AO122" s="631" t="s">
        <v>27158</v>
      </c>
      <c r="AP122" s="631" t="s">
        <v>27159</v>
      </c>
      <c r="AQ122" s="1117" t="s">
        <v>27160</v>
      </c>
    </row>
    <row r="123" spans="2:43">
      <c r="B123" s="807"/>
      <c r="C123" s="661"/>
      <c r="D123" s="661"/>
      <c r="E123" s="661"/>
      <c r="F123" s="661"/>
      <c r="G123" s="661"/>
      <c r="H123" s="661"/>
      <c r="I123" s="661"/>
      <c r="J123" s="661"/>
      <c r="K123" s="662"/>
      <c r="M123" s="231" t="s">
        <v>27161</v>
      </c>
      <c r="O123" s="1352"/>
      <c r="Q123" s="1355"/>
      <c r="R123" s="355" t="str">
        <f t="shared" si="6"/>
        <v>Please complete all cells in row</v>
      </c>
      <c r="S123" s="1403"/>
      <c r="T123" s="356">
        <f t="shared" si="7"/>
        <v>1</v>
      </c>
      <c r="U123" s="1310"/>
      <c r="V123" s="1310"/>
      <c r="W123" s="356">
        <f t="shared" si="9"/>
        <v>1</v>
      </c>
      <c r="X123" s="356">
        <f t="shared" si="9"/>
        <v>1</v>
      </c>
      <c r="Y123" s="356">
        <f t="shared" si="9"/>
        <v>1</v>
      </c>
      <c r="Z123" s="356">
        <f t="shared" si="8"/>
        <v>1</v>
      </c>
      <c r="AA123" s="356">
        <f t="shared" si="8"/>
        <v>1</v>
      </c>
      <c r="AB123" s="356">
        <f t="shared" si="8"/>
        <v>1</v>
      </c>
      <c r="AC123" s="356">
        <f t="shared" si="8"/>
        <v>1</v>
      </c>
      <c r="AD123" s="356">
        <f t="shared" si="8"/>
        <v>1</v>
      </c>
      <c r="AE123" s="356">
        <f t="shared" si="8"/>
        <v>1</v>
      </c>
      <c r="AF123" s="1403"/>
      <c r="AH123" s="1222" t="s">
        <v>27162</v>
      </c>
      <c r="AI123" s="1223" t="s">
        <v>27163</v>
      </c>
      <c r="AJ123" s="1223" t="s">
        <v>27164</v>
      </c>
      <c r="AK123" s="631" t="s">
        <v>27165</v>
      </c>
      <c r="AL123" s="631" t="s">
        <v>27166</v>
      </c>
      <c r="AM123" s="631" t="s">
        <v>27167</v>
      </c>
      <c r="AN123" s="631" t="s">
        <v>27168</v>
      </c>
      <c r="AO123" s="631" t="s">
        <v>27169</v>
      </c>
      <c r="AP123" s="631" t="s">
        <v>27170</v>
      </c>
      <c r="AQ123" s="1117" t="s">
        <v>27171</v>
      </c>
    </row>
    <row r="124" spans="2:43">
      <c r="B124" s="807"/>
      <c r="C124" s="661"/>
      <c r="D124" s="661"/>
      <c r="E124" s="661"/>
      <c r="F124" s="661"/>
      <c r="G124" s="661"/>
      <c r="H124" s="661"/>
      <c r="I124" s="661"/>
      <c r="J124" s="661"/>
      <c r="K124" s="662"/>
      <c r="M124" s="231" t="s">
        <v>27172</v>
      </c>
      <c r="O124" s="1352"/>
      <c r="Q124" s="1355"/>
      <c r="R124" s="355" t="str">
        <f t="shared" si="6"/>
        <v>Please complete all cells in row</v>
      </c>
      <c r="S124" s="1403"/>
      <c r="T124" s="356">
        <f t="shared" si="7"/>
        <v>1</v>
      </c>
      <c r="U124" s="1310"/>
      <c r="V124" s="1310"/>
      <c r="W124" s="356">
        <f t="shared" si="9"/>
        <v>1</v>
      </c>
      <c r="X124" s="356">
        <f t="shared" si="9"/>
        <v>1</v>
      </c>
      <c r="Y124" s="356">
        <f t="shared" si="9"/>
        <v>1</v>
      </c>
      <c r="Z124" s="356">
        <f t="shared" si="8"/>
        <v>1</v>
      </c>
      <c r="AA124" s="356">
        <f t="shared" si="8"/>
        <v>1</v>
      </c>
      <c r="AB124" s="356">
        <f t="shared" si="8"/>
        <v>1</v>
      </c>
      <c r="AC124" s="356">
        <f t="shared" si="8"/>
        <v>1</v>
      </c>
      <c r="AD124" s="356">
        <f t="shared" si="8"/>
        <v>1</v>
      </c>
      <c r="AE124" s="356">
        <f t="shared" si="8"/>
        <v>1</v>
      </c>
      <c r="AF124" s="1403"/>
      <c r="AH124" s="1222" t="s">
        <v>27173</v>
      </c>
      <c r="AI124" s="1223" t="s">
        <v>27174</v>
      </c>
      <c r="AJ124" s="1223" t="s">
        <v>27175</v>
      </c>
      <c r="AK124" s="631" t="s">
        <v>27176</v>
      </c>
      <c r="AL124" s="631" t="s">
        <v>27177</v>
      </c>
      <c r="AM124" s="631" t="s">
        <v>27178</v>
      </c>
      <c r="AN124" s="631" t="s">
        <v>27179</v>
      </c>
      <c r="AO124" s="631" t="s">
        <v>27180</v>
      </c>
      <c r="AP124" s="631" t="s">
        <v>27181</v>
      </c>
      <c r="AQ124" s="1117" t="s">
        <v>27182</v>
      </c>
    </row>
    <row r="125" spans="2:43">
      <c r="B125" s="807"/>
      <c r="C125" s="661"/>
      <c r="D125" s="661"/>
      <c r="E125" s="661"/>
      <c r="F125" s="661"/>
      <c r="G125" s="661"/>
      <c r="H125" s="661"/>
      <c r="I125" s="661"/>
      <c r="J125" s="661"/>
      <c r="K125" s="662"/>
      <c r="M125" s="231" t="s">
        <v>27183</v>
      </c>
      <c r="O125" s="1352"/>
      <c r="Q125" s="1355"/>
      <c r="R125" s="355" t="str">
        <f t="shared" si="6"/>
        <v>Please complete all cells in row</v>
      </c>
      <c r="S125" s="1403"/>
      <c r="T125" s="356">
        <f t="shared" si="7"/>
        <v>1</v>
      </c>
      <c r="U125" s="1310"/>
      <c r="V125" s="1310"/>
      <c r="W125" s="356">
        <f t="shared" si="9"/>
        <v>1</v>
      </c>
      <c r="X125" s="356">
        <f t="shared" si="9"/>
        <v>1</v>
      </c>
      <c r="Y125" s="356">
        <f t="shared" si="9"/>
        <v>1</v>
      </c>
      <c r="Z125" s="356">
        <f t="shared" si="8"/>
        <v>1</v>
      </c>
      <c r="AA125" s="356">
        <f t="shared" si="8"/>
        <v>1</v>
      </c>
      <c r="AB125" s="356">
        <f t="shared" si="8"/>
        <v>1</v>
      </c>
      <c r="AC125" s="356">
        <f t="shared" si="8"/>
        <v>1</v>
      </c>
      <c r="AD125" s="356">
        <f t="shared" si="8"/>
        <v>1</v>
      </c>
      <c r="AE125" s="356">
        <f t="shared" si="8"/>
        <v>1</v>
      </c>
      <c r="AF125" s="1403"/>
      <c r="AH125" s="1222" t="s">
        <v>27184</v>
      </c>
      <c r="AI125" s="1223" t="s">
        <v>27185</v>
      </c>
      <c r="AJ125" s="1223" t="s">
        <v>27186</v>
      </c>
      <c r="AK125" s="631" t="s">
        <v>27187</v>
      </c>
      <c r="AL125" s="631" t="s">
        <v>27188</v>
      </c>
      <c r="AM125" s="631" t="s">
        <v>27189</v>
      </c>
      <c r="AN125" s="631" t="s">
        <v>27190</v>
      </c>
      <c r="AO125" s="631" t="s">
        <v>27191</v>
      </c>
      <c r="AP125" s="631" t="s">
        <v>27192</v>
      </c>
      <c r="AQ125" s="1117" t="s">
        <v>27193</v>
      </c>
    </row>
    <row r="126" spans="2:43">
      <c r="B126" s="807"/>
      <c r="C126" s="661"/>
      <c r="D126" s="661"/>
      <c r="E126" s="661"/>
      <c r="F126" s="661"/>
      <c r="G126" s="661"/>
      <c r="H126" s="661"/>
      <c r="I126" s="661"/>
      <c r="J126" s="661"/>
      <c r="K126" s="662"/>
      <c r="M126" s="231" t="s">
        <v>27194</v>
      </c>
      <c r="O126" s="1352"/>
      <c r="Q126" s="1355"/>
      <c r="R126" s="355" t="str">
        <f t="shared" si="6"/>
        <v>Please complete all cells in row</v>
      </c>
      <c r="S126" s="1403"/>
      <c r="T126" s="356">
        <f t="shared" si="7"/>
        <v>1</v>
      </c>
      <c r="U126" s="1310"/>
      <c r="V126" s="1310"/>
      <c r="W126" s="356">
        <f t="shared" si="9"/>
        <v>1</v>
      </c>
      <c r="X126" s="356">
        <f t="shared" si="9"/>
        <v>1</v>
      </c>
      <c r="Y126" s="356">
        <f t="shared" si="9"/>
        <v>1</v>
      </c>
      <c r="Z126" s="356">
        <f t="shared" si="8"/>
        <v>1</v>
      </c>
      <c r="AA126" s="356">
        <f t="shared" si="8"/>
        <v>1</v>
      </c>
      <c r="AB126" s="356">
        <f t="shared" si="8"/>
        <v>1</v>
      </c>
      <c r="AC126" s="356">
        <f t="shared" si="8"/>
        <v>1</v>
      </c>
      <c r="AD126" s="356">
        <f t="shared" si="8"/>
        <v>1</v>
      </c>
      <c r="AE126" s="356">
        <f t="shared" si="8"/>
        <v>1</v>
      </c>
      <c r="AF126" s="1403"/>
      <c r="AH126" s="1222" t="s">
        <v>27195</v>
      </c>
      <c r="AI126" s="1223" t="s">
        <v>27196</v>
      </c>
      <c r="AJ126" s="1223" t="s">
        <v>27197</v>
      </c>
      <c r="AK126" s="631" t="s">
        <v>27198</v>
      </c>
      <c r="AL126" s="631" t="s">
        <v>27199</v>
      </c>
      <c r="AM126" s="631" t="s">
        <v>27200</v>
      </c>
      <c r="AN126" s="631" t="s">
        <v>27201</v>
      </c>
      <c r="AO126" s="631" t="s">
        <v>27202</v>
      </c>
      <c r="AP126" s="631" t="s">
        <v>27203</v>
      </c>
      <c r="AQ126" s="1117" t="s">
        <v>27204</v>
      </c>
    </row>
    <row r="127" spans="2:43">
      <c r="B127" s="807"/>
      <c r="C127" s="661"/>
      <c r="D127" s="661"/>
      <c r="E127" s="661"/>
      <c r="F127" s="661"/>
      <c r="G127" s="661"/>
      <c r="H127" s="661"/>
      <c r="I127" s="661"/>
      <c r="J127" s="661"/>
      <c r="K127" s="662"/>
      <c r="M127" s="231" t="s">
        <v>27205</v>
      </c>
      <c r="O127" s="1352"/>
      <c r="Q127" s="1355"/>
      <c r="R127" s="355" t="str">
        <f t="shared" si="6"/>
        <v>Please complete all cells in row</v>
      </c>
      <c r="S127" s="1403"/>
      <c r="T127" s="356">
        <f t="shared" si="7"/>
        <v>1</v>
      </c>
      <c r="U127" s="1310"/>
      <c r="V127" s="1310"/>
      <c r="W127" s="356">
        <f t="shared" si="9"/>
        <v>1</v>
      </c>
      <c r="X127" s="356">
        <f t="shared" si="9"/>
        <v>1</v>
      </c>
      <c r="Y127" s="356">
        <f t="shared" si="9"/>
        <v>1</v>
      </c>
      <c r="Z127" s="356">
        <f t="shared" si="8"/>
        <v>1</v>
      </c>
      <c r="AA127" s="356">
        <f t="shared" si="8"/>
        <v>1</v>
      </c>
      <c r="AB127" s="356">
        <f t="shared" si="8"/>
        <v>1</v>
      </c>
      <c r="AC127" s="356">
        <f t="shared" si="8"/>
        <v>1</v>
      </c>
      <c r="AD127" s="356">
        <f t="shared" si="8"/>
        <v>1</v>
      </c>
      <c r="AE127" s="356">
        <f t="shared" si="8"/>
        <v>1</v>
      </c>
      <c r="AF127" s="1403"/>
      <c r="AH127" s="1222" t="s">
        <v>27206</v>
      </c>
      <c r="AI127" s="1223" t="s">
        <v>27207</v>
      </c>
      <c r="AJ127" s="1223" t="s">
        <v>27208</v>
      </c>
      <c r="AK127" s="631" t="s">
        <v>27209</v>
      </c>
      <c r="AL127" s="631" t="s">
        <v>27210</v>
      </c>
      <c r="AM127" s="631" t="s">
        <v>27211</v>
      </c>
      <c r="AN127" s="631" t="s">
        <v>27212</v>
      </c>
      <c r="AO127" s="631" t="s">
        <v>27213</v>
      </c>
      <c r="AP127" s="631" t="s">
        <v>27214</v>
      </c>
      <c r="AQ127" s="1117" t="s">
        <v>27215</v>
      </c>
    </row>
    <row r="128" spans="2:43">
      <c r="B128" s="807"/>
      <c r="C128" s="661"/>
      <c r="D128" s="661"/>
      <c r="E128" s="661"/>
      <c r="F128" s="661"/>
      <c r="G128" s="661"/>
      <c r="H128" s="661"/>
      <c r="I128" s="661"/>
      <c r="J128" s="661"/>
      <c r="K128" s="662"/>
      <c r="M128" s="231" t="s">
        <v>27216</v>
      </c>
      <c r="O128" s="1352"/>
      <c r="Q128" s="1355"/>
      <c r="R128" s="355" t="str">
        <f t="shared" si="6"/>
        <v>Please complete all cells in row</v>
      </c>
      <c r="S128" s="1403"/>
      <c r="T128" s="356">
        <f t="shared" si="7"/>
        <v>1</v>
      </c>
      <c r="U128" s="1310"/>
      <c r="V128" s="1310"/>
      <c r="W128" s="356">
        <f t="shared" si="9"/>
        <v>1</v>
      </c>
      <c r="X128" s="356">
        <f t="shared" si="9"/>
        <v>1</v>
      </c>
      <c r="Y128" s="356">
        <f t="shared" si="9"/>
        <v>1</v>
      </c>
      <c r="Z128" s="356">
        <f t="shared" si="8"/>
        <v>1</v>
      </c>
      <c r="AA128" s="356">
        <f t="shared" si="8"/>
        <v>1</v>
      </c>
      <c r="AB128" s="356">
        <f t="shared" si="8"/>
        <v>1</v>
      </c>
      <c r="AC128" s="356">
        <f t="shared" si="8"/>
        <v>1</v>
      </c>
      <c r="AD128" s="356">
        <f t="shared" si="8"/>
        <v>1</v>
      </c>
      <c r="AE128" s="356">
        <f t="shared" si="8"/>
        <v>1</v>
      </c>
      <c r="AF128" s="1403"/>
      <c r="AH128" s="1222" t="s">
        <v>27217</v>
      </c>
      <c r="AI128" s="1223" t="s">
        <v>27218</v>
      </c>
      <c r="AJ128" s="1223" t="s">
        <v>27219</v>
      </c>
      <c r="AK128" s="631" t="s">
        <v>27220</v>
      </c>
      <c r="AL128" s="631" t="s">
        <v>27221</v>
      </c>
      <c r="AM128" s="631" t="s">
        <v>27222</v>
      </c>
      <c r="AN128" s="631" t="s">
        <v>27223</v>
      </c>
      <c r="AO128" s="631" t="s">
        <v>27224</v>
      </c>
      <c r="AP128" s="631" t="s">
        <v>27225</v>
      </c>
      <c r="AQ128" s="1117" t="s">
        <v>27226</v>
      </c>
    </row>
    <row r="129" spans="2:43">
      <c r="B129" s="807"/>
      <c r="C129" s="661"/>
      <c r="D129" s="661"/>
      <c r="E129" s="661"/>
      <c r="F129" s="661"/>
      <c r="G129" s="661"/>
      <c r="H129" s="661"/>
      <c r="I129" s="661"/>
      <c r="J129" s="661"/>
      <c r="K129" s="662"/>
      <c r="M129" s="231" t="s">
        <v>27227</v>
      </c>
      <c r="O129" s="1352"/>
      <c r="Q129" s="1355"/>
      <c r="R129" s="355" t="str">
        <f t="shared" si="6"/>
        <v>Please complete all cells in row</v>
      </c>
      <c r="S129" s="1403"/>
      <c r="T129" s="356">
        <f t="shared" si="7"/>
        <v>1</v>
      </c>
      <c r="U129" s="1310"/>
      <c r="V129" s="1310"/>
      <c r="W129" s="356">
        <f t="shared" si="9"/>
        <v>1</v>
      </c>
      <c r="X129" s="356">
        <f t="shared" si="9"/>
        <v>1</v>
      </c>
      <c r="Y129" s="356">
        <f t="shared" si="9"/>
        <v>1</v>
      </c>
      <c r="Z129" s="356">
        <f t="shared" si="8"/>
        <v>1</v>
      </c>
      <c r="AA129" s="356">
        <f t="shared" si="8"/>
        <v>1</v>
      </c>
      <c r="AB129" s="356">
        <f t="shared" si="8"/>
        <v>1</v>
      </c>
      <c r="AC129" s="356">
        <f t="shared" si="8"/>
        <v>1</v>
      </c>
      <c r="AD129" s="356">
        <f t="shared" si="8"/>
        <v>1</v>
      </c>
      <c r="AE129" s="356">
        <f t="shared" si="8"/>
        <v>1</v>
      </c>
      <c r="AF129" s="1403"/>
      <c r="AH129" s="1222" t="s">
        <v>27228</v>
      </c>
      <c r="AI129" s="1223" t="s">
        <v>27229</v>
      </c>
      <c r="AJ129" s="1223" t="s">
        <v>27230</v>
      </c>
      <c r="AK129" s="631" t="s">
        <v>27231</v>
      </c>
      <c r="AL129" s="631" t="s">
        <v>27232</v>
      </c>
      <c r="AM129" s="631" t="s">
        <v>27233</v>
      </c>
      <c r="AN129" s="631" t="s">
        <v>27234</v>
      </c>
      <c r="AO129" s="631" t="s">
        <v>27235</v>
      </c>
      <c r="AP129" s="631" t="s">
        <v>27236</v>
      </c>
      <c r="AQ129" s="1117" t="s">
        <v>27237</v>
      </c>
    </row>
    <row r="130" spans="2:43">
      <c r="B130" s="807"/>
      <c r="C130" s="661"/>
      <c r="D130" s="661"/>
      <c r="E130" s="661"/>
      <c r="F130" s="661"/>
      <c r="G130" s="661"/>
      <c r="H130" s="661"/>
      <c r="I130" s="661"/>
      <c r="J130" s="661"/>
      <c r="K130" s="662"/>
      <c r="M130" s="231" t="s">
        <v>27238</v>
      </c>
      <c r="O130" s="1352"/>
      <c r="Q130" s="1355"/>
      <c r="R130" s="355" t="str">
        <f t="shared" si="6"/>
        <v>Please complete all cells in row</v>
      </c>
      <c r="S130" s="1403"/>
      <c r="T130" s="356">
        <f t="shared" si="7"/>
        <v>1</v>
      </c>
      <c r="U130" s="1310"/>
      <c r="V130" s="1310"/>
      <c r="W130" s="356">
        <f t="shared" si="9"/>
        <v>1</v>
      </c>
      <c r="X130" s="356">
        <f t="shared" si="9"/>
        <v>1</v>
      </c>
      <c r="Y130" s="356">
        <f t="shared" si="9"/>
        <v>1</v>
      </c>
      <c r="Z130" s="356">
        <f t="shared" si="8"/>
        <v>1</v>
      </c>
      <c r="AA130" s="356">
        <f t="shared" si="8"/>
        <v>1</v>
      </c>
      <c r="AB130" s="356">
        <f t="shared" si="8"/>
        <v>1</v>
      </c>
      <c r="AC130" s="356">
        <f t="shared" si="8"/>
        <v>1</v>
      </c>
      <c r="AD130" s="356">
        <f t="shared" si="8"/>
        <v>1</v>
      </c>
      <c r="AE130" s="356">
        <f t="shared" si="8"/>
        <v>1</v>
      </c>
      <c r="AF130" s="1403"/>
      <c r="AH130" s="1222" t="s">
        <v>27239</v>
      </c>
      <c r="AI130" s="1223" t="s">
        <v>27240</v>
      </c>
      <c r="AJ130" s="1223" t="s">
        <v>27241</v>
      </c>
      <c r="AK130" s="631" t="s">
        <v>27242</v>
      </c>
      <c r="AL130" s="631" t="s">
        <v>27243</v>
      </c>
      <c r="AM130" s="631" t="s">
        <v>27244</v>
      </c>
      <c r="AN130" s="631" t="s">
        <v>27245</v>
      </c>
      <c r="AO130" s="631" t="s">
        <v>27246</v>
      </c>
      <c r="AP130" s="631" t="s">
        <v>27247</v>
      </c>
      <c r="AQ130" s="1117" t="s">
        <v>27248</v>
      </c>
    </row>
    <row r="131" spans="2:43">
      <c r="B131" s="807"/>
      <c r="C131" s="661"/>
      <c r="D131" s="661"/>
      <c r="E131" s="661"/>
      <c r="F131" s="661"/>
      <c r="G131" s="661"/>
      <c r="H131" s="661"/>
      <c r="I131" s="661"/>
      <c r="J131" s="661"/>
      <c r="K131" s="662"/>
      <c r="M131" s="231" t="s">
        <v>27249</v>
      </c>
      <c r="O131" s="1352"/>
      <c r="Q131" s="1355"/>
      <c r="R131" s="355" t="str">
        <f t="shared" si="6"/>
        <v>Please complete all cells in row</v>
      </c>
      <c r="S131" s="1403"/>
      <c r="T131" s="356">
        <f t="shared" si="7"/>
        <v>1</v>
      </c>
      <c r="U131" s="1310"/>
      <c r="V131" s="1310"/>
      <c r="W131" s="356">
        <f t="shared" si="9"/>
        <v>1</v>
      </c>
      <c r="X131" s="356">
        <f t="shared" si="9"/>
        <v>1</v>
      </c>
      <c r="Y131" s="356">
        <f t="shared" si="9"/>
        <v>1</v>
      </c>
      <c r="Z131" s="356">
        <f t="shared" si="8"/>
        <v>1</v>
      </c>
      <c r="AA131" s="356">
        <f t="shared" si="8"/>
        <v>1</v>
      </c>
      <c r="AB131" s="356">
        <f t="shared" si="8"/>
        <v>1</v>
      </c>
      <c r="AC131" s="356">
        <f t="shared" si="8"/>
        <v>1</v>
      </c>
      <c r="AD131" s="356">
        <f t="shared" si="8"/>
        <v>1</v>
      </c>
      <c r="AE131" s="356">
        <f t="shared" si="8"/>
        <v>1</v>
      </c>
      <c r="AF131" s="1403"/>
      <c r="AH131" s="1222" t="s">
        <v>27250</v>
      </c>
      <c r="AI131" s="1223" t="s">
        <v>27251</v>
      </c>
      <c r="AJ131" s="1223" t="s">
        <v>27252</v>
      </c>
      <c r="AK131" s="631" t="s">
        <v>27253</v>
      </c>
      <c r="AL131" s="631" t="s">
        <v>27254</v>
      </c>
      <c r="AM131" s="631" t="s">
        <v>27255</v>
      </c>
      <c r="AN131" s="631" t="s">
        <v>27256</v>
      </c>
      <c r="AO131" s="631" t="s">
        <v>27257</v>
      </c>
      <c r="AP131" s="631" t="s">
        <v>27258</v>
      </c>
      <c r="AQ131" s="1117" t="s">
        <v>27259</v>
      </c>
    </row>
    <row r="132" spans="2:43">
      <c r="B132" s="807"/>
      <c r="C132" s="661"/>
      <c r="D132" s="661"/>
      <c r="E132" s="661"/>
      <c r="F132" s="661"/>
      <c r="G132" s="661"/>
      <c r="H132" s="661"/>
      <c r="I132" s="661"/>
      <c r="J132" s="661"/>
      <c r="K132" s="662"/>
      <c r="M132" s="231" t="s">
        <v>27260</v>
      </c>
      <c r="O132" s="1352"/>
      <c r="Q132" s="1355"/>
      <c r="R132" s="355" t="str">
        <f t="shared" si="6"/>
        <v>Please complete all cells in row</v>
      </c>
      <c r="S132" s="1403"/>
      <c r="T132" s="356">
        <f t="shared" si="7"/>
        <v>1</v>
      </c>
      <c r="U132" s="1310"/>
      <c r="V132" s="1310"/>
      <c r="W132" s="356">
        <f t="shared" si="9"/>
        <v>1</v>
      </c>
      <c r="X132" s="356">
        <f t="shared" si="9"/>
        <v>1</v>
      </c>
      <c r="Y132" s="356">
        <f t="shared" si="9"/>
        <v>1</v>
      </c>
      <c r="Z132" s="356">
        <f t="shared" si="9"/>
        <v>1</v>
      </c>
      <c r="AA132" s="356">
        <f t="shared" si="9"/>
        <v>1</v>
      </c>
      <c r="AB132" s="356">
        <f t="shared" si="9"/>
        <v>1</v>
      </c>
      <c r="AC132" s="356">
        <f t="shared" si="9"/>
        <v>1</v>
      </c>
      <c r="AD132" s="356">
        <f t="shared" si="9"/>
        <v>1</v>
      </c>
      <c r="AE132" s="356">
        <f t="shared" si="9"/>
        <v>1</v>
      </c>
      <c r="AF132" s="1403"/>
      <c r="AH132" s="1222" t="s">
        <v>27261</v>
      </c>
      <c r="AI132" s="1223" t="s">
        <v>27262</v>
      </c>
      <c r="AJ132" s="1223" t="s">
        <v>27263</v>
      </c>
      <c r="AK132" s="631" t="s">
        <v>27264</v>
      </c>
      <c r="AL132" s="631" t="s">
        <v>27265</v>
      </c>
      <c r="AM132" s="631" t="s">
        <v>27266</v>
      </c>
      <c r="AN132" s="631" t="s">
        <v>27267</v>
      </c>
      <c r="AO132" s="631" t="s">
        <v>27268</v>
      </c>
      <c r="AP132" s="631" t="s">
        <v>27269</v>
      </c>
      <c r="AQ132" s="1117" t="s">
        <v>27270</v>
      </c>
    </row>
    <row r="133" spans="2:43">
      <c r="B133" s="807"/>
      <c r="C133" s="661"/>
      <c r="D133" s="661"/>
      <c r="E133" s="661"/>
      <c r="F133" s="661"/>
      <c r="G133" s="661"/>
      <c r="H133" s="661"/>
      <c r="I133" s="661"/>
      <c r="J133" s="661"/>
      <c r="K133" s="662"/>
      <c r="M133" s="231" t="s">
        <v>27271</v>
      </c>
      <c r="O133" s="1352"/>
      <c r="Q133" s="1355"/>
      <c r="R133" s="355" t="str">
        <f t="shared" si="6"/>
        <v>Please complete all cells in row</v>
      </c>
      <c r="S133" s="1403"/>
      <c r="T133" s="356">
        <f t="shared" si="7"/>
        <v>1</v>
      </c>
      <c r="U133" s="1310"/>
      <c r="V133" s="1310"/>
      <c r="W133" s="356">
        <f t="shared" ref="W133:AE160" si="10" xml:space="preserve"> IF( ISNUMBER(C133 ), 0, 1 )</f>
        <v>1</v>
      </c>
      <c r="X133" s="356">
        <f t="shared" si="10"/>
        <v>1</v>
      </c>
      <c r="Y133" s="356">
        <f t="shared" si="10"/>
        <v>1</v>
      </c>
      <c r="Z133" s="356">
        <f t="shared" si="10"/>
        <v>1</v>
      </c>
      <c r="AA133" s="356">
        <f t="shared" si="10"/>
        <v>1</v>
      </c>
      <c r="AB133" s="356">
        <f t="shared" si="10"/>
        <v>1</v>
      </c>
      <c r="AC133" s="356">
        <f t="shared" si="10"/>
        <v>1</v>
      </c>
      <c r="AD133" s="356">
        <f t="shared" si="10"/>
        <v>1</v>
      </c>
      <c r="AE133" s="356">
        <f t="shared" si="10"/>
        <v>1</v>
      </c>
      <c r="AF133" s="1403"/>
      <c r="AH133" s="1222" t="s">
        <v>27272</v>
      </c>
      <c r="AI133" s="1223" t="s">
        <v>27273</v>
      </c>
      <c r="AJ133" s="1223" t="s">
        <v>27274</v>
      </c>
      <c r="AK133" s="631" t="s">
        <v>27275</v>
      </c>
      <c r="AL133" s="631" t="s">
        <v>27276</v>
      </c>
      <c r="AM133" s="631" t="s">
        <v>27277</v>
      </c>
      <c r="AN133" s="631" t="s">
        <v>27278</v>
      </c>
      <c r="AO133" s="631" t="s">
        <v>27279</v>
      </c>
      <c r="AP133" s="631" t="s">
        <v>27280</v>
      </c>
      <c r="AQ133" s="1117" t="s">
        <v>27281</v>
      </c>
    </row>
    <row r="134" spans="2:43">
      <c r="B134" s="807"/>
      <c r="C134" s="661"/>
      <c r="D134" s="661"/>
      <c r="E134" s="661"/>
      <c r="F134" s="661"/>
      <c r="G134" s="661"/>
      <c r="H134" s="661"/>
      <c r="I134" s="661"/>
      <c r="J134" s="661"/>
      <c r="K134" s="662"/>
      <c r="M134" s="231" t="s">
        <v>27282</v>
      </c>
      <c r="O134" s="1352"/>
      <c r="Q134" s="1355"/>
      <c r="R134" s="355" t="str">
        <f t="shared" si="6"/>
        <v>Please complete all cells in row</v>
      </c>
      <c r="S134" s="1403"/>
      <c r="T134" s="356">
        <f t="shared" si="7"/>
        <v>1</v>
      </c>
      <c r="U134" s="1310"/>
      <c r="V134" s="1310"/>
      <c r="W134" s="356">
        <f t="shared" si="10"/>
        <v>1</v>
      </c>
      <c r="X134" s="356">
        <f t="shared" si="10"/>
        <v>1</v>
      </c>
      <c r="Y134" s="356">
        <f t="shared" si="10"/>
        <v>1</v>
      </c>
      <c r="Z134" s="356">
        <f t="shared" si="10"/>
        <v>1</v>
      </c>
      <c r="AA134" s="356">
        <f t="shared" si="10"/>
        <v>1</v>
      </c>
      <c r="AB134" s="356">
        <f t="shared" si="10"/>
        <v>1</v>
      </c>
      <c r="AC134" s="356">
        <f t="shared" si="10"/>
        <v>1</v>
      </c>
      <c r="AD134" s="356">
        <f t="shared" si="10"/>
        <v>1</v>
      </c>
      <c r="AE134" s="356">
        <f t="shared" si="10"/>
        <v>1</v>
      </c>
      <c r="AF134" s="1403"/>
      <c r="AH134" s="1222" t="s">
        <v>27283</v>
      </c>
      <c r="AI134" s="1223" t="s">
        <v>27284</v>
      </c>
      <c r="AJ134" s="1223" t="s">
        <v>27285</v>
      </c>
      <c r="AK134" s="631" t="s">
        <v>27286</v>
      </c>
      <c r="AL134" s="631" t="s">
        <v>27287</v>
      </c>
      <c r="AM134" s="631" t="s">
        <v>27288</v>
      </c>
      <c r="AN134" s="631" t="s">
        <v>27289</v>
      </c>
      <c r="AO134" s="631" t="s">
        <v>27290</v>
      </c>
      <c r="AP134" s="631" t="s">
        <v>27291</v>
      </c>
      <c r="AQ134" s="1117" t="s">
        <v>27292</v>
      </c>
    </row>
    <row r="135" spans="2:43">
      <c r="B135" s="807"/>
      <c r="C135" s="661"/>
      <c r="D135" s="661"/>
      <c r="E135" s="661"/>
      <c r="F135" s="661"/>
      <c r="G135" s="661"/>
      <c r="H135" s="661"/>
      <c r="I135" s="661"/>
      <c r="J135" s="661"/>
      <c r="K135" s="662"/>
      <c r="M135" s="231" t="s">
        <v>27293</v>
      </c>
      <c r="O135" s="1352"/>
      <c r="Q135" s="1355"/>
      <c r="R135" s="355" t="str">
        <f t="shared" si="6"/>
        <v>Please complete all cells in row</v>
      </c>
      <c r="S135" s="1403"/>
      <c r="T135" s="356">
        <f t="shared" si="7"/>
        <v>1</v>
      </c>
      <c r="U135" s="1310"/>
      <c r="V135" s="1310"/>
      <c r="W135" s="356">
        <f t="shared" si="10"/>
        <v>1</v>
      </c>
      <c r="X135" s="356">
        <f t="shared" si="10"/>
        <v>1</v>
      </c>
      <c r="Y135" s="356">
        <f t="shared" si="10"/>
        <v>1</v>
      </c>
      <c r="Z135" s="356">
        <f t="shared" si="10"/>
        <v>1</v>
      </c>
      <c r="AA135" s="356">
        <f t="shared" si="10"/>
        <v>1</v>
      </c>
      <c r="AB135" s="356">
        <f t="shared" si="10"/>
        <v>1</v>
      </c>
      <c r="AC135" s="356">
        <f t="shared" si="10"/>
        <v>1</v>
      </c>
      <c r="AD135" s="356">
        <f t="shared" si="10"/>
        <v>1</v>
      </c>
      <c r="AE135" s="356">
        <f t="shared" si="10"/>
        <v>1</v>
      </c>
      <c r="AF135" s="1403"/>
      <c r="AH135" s="1222" t="s">
        <v>27294</v>
      </c>
      <c r="AI135" s="1223" t="s">
        <v>27295</v>
      </c>
      <c r="AJ135" s="1223" t="s">
        <v>27296</v>
      </c>
      <c r="AK135" s="631" t="s">
        <v>27297</v>
      </c>
      <c r="AL135" s="631" t="s">
        <v>27298</v>
      </c>
      <c r="AM135" s="631" t="s">
        <v>27299</v>
      </c>
      <c r="AN135" s="631" t="s">
        <v>27300</v>
      </c>
      <c r="AO135" s="631" t="s">
        <v>27301</v>
      </c>
      <c r="AP135" s="631" t="s">
        <v>27302</v>
      </c>
      <c r="AQ135" s="1117" t="s">
        <v>27303</v>
      </c>
    </row>
    <row r="136" spans="2:43">
      <c r="B136" s="807"/>
      <c r="C136" s="661"/>
      <c r="D136" s="661"/>
      <c r="E136" s="661"/>
      <c r="F136" s="661"/>
      <c r="G136" s="661"/>
      <c r="H136" s="661"/>
      <c r="I136" s="661"/>
      <c r="J136" s="661"/>
      <c r="K136" s="662"/>
      <c r="M136" s="231" t="s">
        <v>27304</v>
      </c>
      <c r="O136" s="1352"/>
      <c r="Q136" s="1355"/>
      <c r="R136" s="355" t="str">
        <f t="shared" si="6"/>
        <v>Please complete all cells in row</v>
      </c>
      <c r="S136" s="1403"/>
      <c r="T136" s="356">
        <f t="shared" si="7"/>
        <v>1</v>
      </c>
      <c r="U136" s="1310"/>
      <c r="V136" s="1310"/>
      <c r="W136" s="356">
        <f t="shared" si="10"/>
        <v>1</v>
      </c>
      <c r="X136" s="356">
        <f t="shared" si="10"/>
        <v>1</v>
      </c>
      <c r="Y136" s="356">
        <f t="shared" si="10"/>
        <v>1</v>
      </c>
      <c r="Z136" s="356">
        <f t="shared" si="10"/>
        <v>1</v>
      </c>
      <c r="AA136" s="356">
        <f t="shared" si="10"/>
        <v>1</v>
      </c>
      <c r="AB136" s="356">
        <f t="shared" si="10"/>
        <v>1</v>
      </c>
      <c r="AC136" s="356">
        <f t="shared" si="10"/>
        <v>1</v>
      </c>
      <c r="AD136" s="356">
        <f t="shared" si="10"/>
        <v>1</v>
      </c>
      <c r="AE136" s="356">
        <f t="shared" si="10"/>
        <v>1</v>
      </c>
      <c r="AF136" s="1403"/>
      <c r="AH136" s="1222" t="s">
        <v>27305</v>
      </c>
      <c r="AI136" s="1223" t="s">
        <v>27306</v>
      </c>
      <c r="AJ136" s="1223" t="s">
        <v>27307</v>
      </c>
      <c r="AK136" s="631" t="s">
        <v>27308</v>
      </c>
      <c r="AL136" s="631" t="s">
        <v>27309</v>
      </c>
      <c r="AM136" s="631" t="s">
        <v>27310</v>
      </c>
      <c r="AN136" s="631" t="s">
        <v>27311</v>
      </c>
      <c r="AO136" s="631" t="s">
        <v>27312</v>
      </c>
      <c r="AP136" s="631" t="s">
        <v>27313</v>
      </c>
      <c r="AQ136" s="1117" t="s">
        <v>27314</v>
      </c>
    </row>
    <row r="137" spans="2:43">
      <c r="B137" s="807"/>
      <c r="C137" s="661"/>
      <c r="D137" s="661"/>
      <c r="E137" s="661"/>
      <c r="F137" s="661"/>
      <c r="G137" s="661"/>
      <c r="H137" s="661"/>
      <c r="I137" s="661"/>
      <c r="J137" s="661"/>
      <c r="K137" s="662"/>
      <c r="M137" s="231" t="s">
        <v>27315</v>
      </c>
      <c r="O137" s="1352"/>
      <c r="Q137" s="1355"/>
      <c r="R137" s="355" t="str">
        <f t="shared" si="6"/>
        <v>Please complete all cells in row</v>
      </c>
      <c r="S137" s="1403"/>
      <c r="T137" s="356">
        <f t="shared" si="7"/>
        <v>1</v>
      </c>
      <c r="U137" s="1310"/>
      <c r="V137" s="1310"/>
      <c r="W137" s="356">
        <f t="shared" si="10"/>
        <v>1</v>
      </c>
      <c r="X137" s="356">
        <f t="shared" si="10"/>
        <v>1</v>
      </c>
      <c r="Y137" s="356">
        <f t="shared" si="10"/>
        <v>1</v>
      </c>
      <c r="Z137" s="356">
        <f t="shared" si="10"/>
        <v>1</v>
      </c>
      <c r="AA137" s="356">
        <f t="shared" si="10"/>
        <v>1</v>
      </c>
      <c r="AB137" s="356">
        <f t="shared" si="10"/>
        <v>1</v>
      </c>
      <c r="AC137" s="356">
        <f t="shared" si="10"/>
        <v>1</v>
      </c>
      <c r="AD137" s="356">
        <f t="shared" si="10"/>
        <v>1</v>
      </c>
      <c r="AE137" s="356">
        <f t="shared" si="10"/>
        <v>1</v>
      </c>
      <c r="AF137" s="1403"/>
      <c r="AH137" s="1222" t="s">
        <v>27316</v>
      </c>
      <c r="AI137" s="1223" t="s">
        <v>27317</v>
      </c>
      <c r="AJ137" s="1223" t="s">
        <v>27318</v>
      </c>
      <c r="AK137" s="631" t="s">
        <v>27319</v>
      </c>
      <c r="AL137" s="631" t="s">
        <v>27320</v>
      </c>
      <c r="AM137" s="631" t="s">
        <v>27321</v>
      </c>
      <c r="AN137" s="631" t="s">
        <v>27322</v>
      </c>
      <c r="AO137" s="631" t="s">
        <v>27323</v>
      </c>
      <c r="AP137" s="631" t="s">
        <v>27324</v>
      </c>
      <c r="AQ137" s="1117" t="s">
        <v>27325</v>
      </c>
    </row>
    <row r="138" spans="2:43">
      <c r="B138" s="807"/>
      <c r="C138" s="661"/>
      <c r="D138" s="661"/>
      <c r="E138" s="661"/>
      <c r="F138" s="661"/>
      <c r="G138" s="661"/>
      <c r="H138" s="661"/>
      <c r="I138" s="661"/>
      <c r="J138" s="661"/>
      <c r="K138" s="662"/>
      <c r="M138" s="231" t="s">
        <v>27326</v>
      </c>
      <c r="O138" s="1352"/>
      <c r="Q138" s="1355"/>
      <c r="R138" s="355" t="str">
        <f t="shared" si="6"/>
        <v>Please complete all cells in row</v>
      </c>
      <c r="S138" s="1403"/>
      <c r="T138" s="356">
        <f t="shared" si="7"/>
        <v>1</v>
      </c>
      <c r="U138" s="1310"/>
      <c r="V138" s="1310"/>
      <c r="W138" s="356">
        <f t="shared" si="10"/>
        <v>1</v>
      </c>
      <c r="X138" s="356">
        <f t="shared" si="10"/>
        <v>1</v>
      </c>
      <c r="Y138" s="356">
        <f t="shared" si="10"/>
        <v>1</v>
      </c>
      <c r="Z138" s="356">
        <f t="shared" si="10"/>
        <v>1</v>
      </c>
      <c r="AA138" s="356">
        <f t="shared" si="10"/>
        <v>1</v>
      </c>
      <c r="AB138" s="356">
        <f t="shared" si="10"/>
        <v>1</v>
      </c>
      <c r="AC138" s="356">
        <f t="shared" si="10"/>
        <v>1</v>
      </c>
      <c r="AD138" s="356">
        <f t="shared" si="10"/>
        <v>1</v>
      </c>
      <c r="AE138" s="356">
        <f t="shared" si="10"/>
        <v>1</v>
      </c>
      <c r="AF138" s="1403"/>
      <c r="AH138" s="1222" t="s">
        <v>27327</v>
      </c>
      <c r="AI138" s="1223" t="s">
        <v>27328</v>
      </c>
      <c r="AJ138" s="1223" t="s">
        <v>27329</v>
      </c>
      <c r="AK138" s="631" t="s">
        <v>27330</v>
      </c>
      <c r="AL138" s="631" t="s">
        <v>27331</v>
      </c>
      <c r="AM138" s="631" t="s">
        <v>27332</v>
      </c>
      <c r="AN138" s="631" t="s">
        <v>27333</v>
      </c>
      <c r="AO138" s="631" t="s">
        <v>27334</v>
      </c>
      <c r="AP138" s="631" t="s">
        <v>27335</v>
      </c>
      <c r="AQ138" s="1117" t="s">
        <v>27336</v>
      </c>
    </row>
    <row r="139" spans="2:43">
      <c r="B139" s="807"/>
      <c r="C139" s="661"/>
      <c r="D139" s="661"/>
      <c r="E139" s="661"/>
      <c r="F139" s="661"/>
      <c r="G139" s="661"/>
      <c r="H139" s="661"/>
      <c r="I139" s="661"/>
      <c r="J139" s="661"/>
      <c r="K139" s="662"/>
      <c r="M139" s="231" t="s">
        <v>27337</v>
      </c>
      <c r="O139" s="1352"/>
      <c r="Q139" s="1355"/>
      <c r="R139" s="355" t="str">
        <f t="shared" si="6"/>
        <v>Please complete all cells in row</v>
      </c>
      <c r="S139" s="1403"/>
      <c r="T139" s="356">
        <f t="shared" si="7"/>
        <v>1</v>
      </c>
      <c r="U139" s="1310"/>
      <c r="V139" s="1310"/>
      <c r="W139" s="356">
        <f t="shared" si="10"/>
        <v>1</v>
      </c>
      <c r="X139" s="356">
        <f t="shared" si="10"/>
        <v>1</v>
      </c>
      <c r="Y139" s="356">
        <f t="shared" si="10"/>
        <v>1</v>
      </c>
      <c r="Z139" s="356">
        <f t="shared" si="10"/>
        <v>1</v>
      </c>
      <c r="AA139" s="356">
        <f t="shared" si="10"/>
        <v>1</v>
      </c>
      <c r="AB139" s="356">
        <f t="shared" si="10"/>
        <v>1</v>
      </c>
      <c r="AC139" s="356">
        <f t="shared" si="10"/>
        <v>1</v>
      </c>
      <c r="AD139" s="356">
        <f t="shared" si="10"/>
        <v>1</v>
      </c>
      <c r="AE139" s="356">
        <f t="shared" si="10"/>
        <v>1</v>
      </c>
      <c r="AF139" s="1403"/>
      <c r="AH139" s="1222" t="s">
        <v>27338</v>
      </c>
      <c r="AI139" s="1223" t="s">
        <v>27339</v>
      </c>
      <c r="AJ139" s="1223" t="s">
        <v>27340</v>
      </c>
      <c r="AK139" s="631" t="s">
        <v>27341</v>
      </c>
      <c r="AL139" s="631" t="s">
        <v>27342</v>
      </c>
      <c r="AM139" s="631" t="s">
        <v>27343</v>
      </c>
      <c r="AN139" s="631" t="s">
        <v>27344</v>
      </c>
      <c r="AO139" s="631" t="s">
        <v>27345</v>
      </c>
      <c r="AP139" s="631" t="s">
        <v>27346</v>
      </c>
      <c r="AQ139" s="1117" t="s">
        <v>27347</v>
      </c>
    </row>
    <row r="140" spans="2:43">
      <c r="B140" s="807"/>
      <c r="C140" s="661"/>
      <c r="D140" s="661"/>
      <c r="E140" s="661"/>
      <c r="F140" s="661"/>
      <c r="G140" s="661"/>
      <c r="H140" s="661"/>
      <c r="I140" s="661"/>
      <c r="J140" s="661"/>
      <c r="K140" s="662"/>
      <c r="M140" s="231" t="s">
        <v>27348</v>
      </c>
      <c r="O140" s="1352"/>
      <c r="Q140" s="1355"/>
      <c r="R140" s="355" t="str">
        <f t="shared" ref="R140:R160" si="11">IF( SUM( T140:X140 ) = 0, 0, $T$4 )</f>
        <v>Please complete all cells in row</v>
      </c>
      <c r="S140" s="1403"/>
      <c r="T140" s="356">
        <f t="shared" ref="T140:T160" si="12" xml:space="preserve"> IF( ISTEXT(B140 ), 0, 1 )</f>
        <v>1</v>
      </c>
      <c r="U140" s="1310"/>
      <c r="V140" s="1310"/>
      <c r="W140" s="356">
        <f t="shared" si="10"/>
        <v>1</v>
      </c>
      <c r="X140" s="356">
        <f t="shared" si="10"/>
        <v>1</v>
      </c>
      <c r="Y140" s="356">
        <f t="shared" si="10"/>
        <v>1</v>
      </c>
      <c r="Z140" s="356">
        <f t="shared" si="10"/>
        <v>1</v>
      </c>
      <c r="AA140" s="356">
        <f t="shared" si="10"/>
        <v>1</v>
      </c>
      <c r="AB140" s="356">
        <f t="shared" si="10"/>
        <v>1</v>
      </c>
      <c r="AC140" s="356">
        <f t="shared" si="10"/>
        <v>1</v>
      </c>
      <c r="AD140" s="356">
        <f t="shared" si="10"/>
        <v>1</v>
      </c>
      <c r="AE140" s="356">
        <f t="shared" si="10"/>
        <v>1</v>
      </c>
      <c r="AF140" s="1403"/>
      <c r="AH140" s="1222" t="s">
        <v>27349</v>
      </c>
      <c r="AI140" s="1223" t="s">
        <v>27350</v>
      </c>
      <c r="AJ140" s="1223" t="s">
        <v>27351</v>
      </c>
      <c r="AK140" s="631" t="s">
        <v>27352</v>
      </c>
      <c r="AL140" s="631" t="s">
        <v>27353</v>
      </c>
      <c r="AM140" s="631" t="s">
        <v>27354</v>
      </c>
      <c r="AN140" s="631" t="s">
        <v>27355</v>
      </c>
      <c r="AO140" s="631" t="s">
        <v>27356</v>
      </c>
      <c r="AP140" s="631" t="s">
        <v>27357</v>
      </c>
      <c r="AQ140" s="1117" t="s">
        <v>27358</v>
      </c>
    </row>
    <row r="141" spans="2:43">
      <c r="B141" s="807"/>
      <c r="C141" s="661"/>
      <c r="D141" s="661"/>
      <c r="E141" s="661"/>
      <c r="F141" s="661"/>
      <c r="G141" s="661"/>
      <c r="H141" s="661"/>
      <c r="I141" s="661"/>
      <c r="J141" s="661"/>
      <c r="K141" s="662"/>
      <c r="M141" s="231" t="s">
        <v>27359</v>
      </c>
      <c r="O141" s="1352"/>
      <c r="Q141" s="1355"/>
      <c r="R141" s="355" t="str">
        <f t="shared" si="11"/>
        <v>Please complete all cells in row</v>
      </c>
      <c r="S141" s="1403"/>
      <c r="T141" s="356">
        <f t="shared" si="12"/>
        <v>1</v>
      </c>
      <c r="U141" s="1310"/>
      <c r="V141" s="1310"/>
      <c r="W141" s="356">
        <f t="shared" si="10"/>
        <v>1</v>
      </c>
      <c r="X141" s="356">
        <f t="shared" si="10"/>
        <v>1</v>
      </c>
      <c r="Y141" s="356">
        <f t="shared" si="10"/>
        <v>1</v>
      </c>
      <c r="Z141" s="356">
        <f t="shared" si="10"/>
        <v>1</v>
      </c>
      <c r="AA141" s="356">
        <f t="shared" si="10"/>
        <v>1</v>
      </c>
      <c r="AB141" s="356">
        <f t="shared" si="10"/>
        <v>1</v>
      </c>
      <c r="AC141" s="356">
        <f t="shared" si="10"/>
        <v>1</v>
      </c>
      <c r="AD141" s="356">
        <f t="shared" si="10"/>
        <v>1</v>
      </c>
      <c r="AE141" s="356">
        <f t="shared" si="10"/>
        <v>1</v>
      </c>
      <c r="AF141" s="1403"/>
      <c r="AH141" s="1222" t="s">
        <v>27360</v>
      </c>
      <c r="AI141" s="1223" t="s">
        <v>27361</v>
      </c>
      <c r="AJ141" s="1223" t="s">
        <v>27362</v>
      </c>
      <c r="AK141" s="631" t="s">
        <v>27363</v>
      </c>
      <c r="AL141" s="631" t="s">
        <v>27364</v>
      </c>
      <c r="AM141" s="631" t="s">
        <v>27365</v>
      </c>
      <c r="AN141" s="631" t="s">
        <v>27366</v>
      </c>
      <c r="AO141" s="631" t="s">
        <v>27367</v>
      </c>
      <c r="AP141" s="631" t="s">
        <v>27368</v>
      </c>
      <c r="AQ141" s="1117" t="s">
        <v>27369</v>
      </c>
    </row>
    <row r="142" spans="2:43">
      <c r="B142" s="807"/>
      <c r="C142" s="661"/>
      <c r="D142" s="661"/>
      <c r="E142" s="661"/>
      <c r="F142" s="661"/>
      <c r="G142" s="661"/>
      <c r="H142" s="661"/>
      <c r="I142" s="661"/>
      <c r="J142" s="661"/>
      <c r="K142" s="662"/>
      <c r="M142" s="231" t="s">
        <v>27370</v>
      </c>
      <c r="O142" s="1352"/>
      <c r="Q142" s="1355"/>
      <c r="R142" s="355" t="str">
        <f t="shared" si="11"/>
        <v>Please complete all cells in row</v>
      </c>
      <c r="S142" s="1403"/>
      <c r="T142" s="356">
        <f t="shared" si="12"/>
        <v>1</v>
      </c>
      <c r="U142" s="1310"/>
      <c r="V142" s="1310"/>
      <c r="W142" s="356">
        <f t="shared" si="10"/>
        <v>1</v>
      </c>
      <c r="X142" s="356">
        <f t="shared" si="10"/>
        <v>1</v>
      </c>
      <c r="Y142" s="356">
        <f t="shared" si="10"/>
        <v>1</v>
      </c>
      <c r="Z142" s="356">
        <f t="shared" si="10"/>
        <v>1</v>
      </c>
      <c r="AA142" s="356">
        <f t="shared" si="10"/>
        <v>1</v>
      </c>
      <c r="AB142" s="356">
        <f t="shared" si="10"/>
        <v>1</v>
      </c>
      <c r="AC142" s="356">
        <f t="shared" si="10"/>
        <v>1</v>
      </c>
      <c r="AD142" s="356">
        <f t="shared" si="10"/>
        <v>1</v>
      </c>
      <c r="AE142" s="356">
        <f t="shared" si="10"/>
        <v>1</v>
      </c>
      <c r="AF142" s="1403"/>
      <c r="AH142" s="1222" t="s">
        <v>27371</v>
      </c>
      <c r="AI142" s="1223" t="s">
        <v>27372</v>
      </c>
      <c r="AJ142" s="1223" t="s">
        <v>27373</v>
      </c>
      <c r="AK142" s="631" t="s">
        <v>27374</v>
      </c>
      <c r="AL142" s="631" t="s">
        <v>27375</v>
      </c>
      <c r="AM142" s="631" t="s">
        <v>27376</v>
      </c>
      <c r="AN142" s="631" t="s">
        <v>27377</v>
      </c>
      <c r="AO142" s="631" t="s">
        <v>27378</v>
      </c>
      <c r="AP142" s="631" t="s">
        <v>27379</v>
      </c>
      <c r="AQ142" s="1117" t="s">
        <v>27380</v>
      </c>
    </row>
    <row r="143" spans="2:43">
      <c r="B143" s="807"/>
      <c r="C143" s="661"/>
      <c r="D143" s="661"/>
      <c r="E143" s="661"/>
      <c r="F143" s="661"/>
      <c r="G143" s="661"/>
      <c r="H143" s="661"/>
      <c r="I143" s="661"/>
      <c r="J143" s="661"/>
      <c r="K143" s="662"/>
      <c r="M143" s="231" t="s">
        <v>27381</v>
      </c>
      <c r="O143" s="1352"/>
      <c r="Q143" s="1355"/>
      <c r="R143" s="355" t="str">
        <f t="shared" si="11"/>
        <v>Please complete all cells in row</v>
      </c>
      <c r="S143" s="1403"/>
      <c r="T143" s="356">
        <f t="shared" si="12"/>
        <v>1</v>
      </c>
      <c r="U143" s="1310"/>
      <c r="V143" s="1310"/>
      <c r="W143" s="356">
        <f t="shared" si="10"/>
        <v>1</v>
      </c>
      <c r="X143" s="356">
        <f t="shared" si="10"/>
        <v>1</v>
      </c>
      <c r="Y143" s="356">
        <f t="shared" si="10"/>
        <v>1</v>
      </c>
      <c r="Z143" s="356">
        <f t="shared" si="10"/>
        <v>1</v>
      </c>
      <c r="AA143" s="356">
        <f t="shared" si="10"/>
        <v>1</v>
      </c>
      <c r="AB143" s="356">
        <f t="shared" si="10"/>
        <v>1</v>
      </c>
      <c r="AC143" s="356">
        <f t="shared" si="10"/>
        <v>1</v>
      </c>
      <c r="AD143" s="356">
        <f t="shared" si="10"/>
        <v>1</v>
      </c>
      <c r="AE143" s="356">
        <f t="shared" si="10"/>
        <v>1</v>
      </c>
      <c r="AF143" s="1403"/>
      <c r="AH143" s="1222" t="s">
        <v>27382</v>
      </c>
      <c r="AI143" s="1223" t="s">
        <v>27383</v>
      </c>
      <c r="AJ143" s="1223" t="s">
        <v>27384</v>
      </c>
      <c r="AK143" s="631" t="s">
        <v>27385</v>
      </c>
      <c r="AL143" s="631" t="s">
        <v>27386</v>
      </c>
      <c r="AM143" s="631" t="s">
        <v>27387</v>
      </c>
      <c r="AN143" s="631" t="s">
        <v>27388</v>
      </c>
      <c r="AO143" s="631" t="s">
        <v>27389</v>
      </c>
      <c r="AP143" s="631" t="s">
        <v>27390</v>
      </c>
      <c r="AQ143" s="1117" t="s">
        <v>27391</v>
      </c>
    </row>
    <row r="144" spans="2:43">
      <c r="B144" s="807"/>
      <c r="C144" s="661"/>
      <c r="D144" s="661"/>
      <c r="E144" s="661"/>
      <c r="F144" s="661"/>
      <c r="G144" s="661"/>
      <c r="H144" s="661"/>
      <c r="I144" s="661"/>
      <c r="J144" s="661"/>
      <c r="K144" s="662"/>
      <c r="M144" s="231" t="s">
        <v>27392</v>
      </c>
      <c r="O144" s="1352"/>
      <c r="Q144" s="1355"/>
      <c r="R144" s="355" t="str">
        <f t="shared" si="11"/>
        <v>Please complete all cells in row</v>
      </c>
      <c r="S144" s="1403"/>
      <c r="T144" s="356">
        <f t="shared" si="12"/>
        <v>1</v>
      </c>
      <c r="U144" s="1310"/>
      <c r="V144" s="1310"/>
      <c r="W144" s="356">
        <f t="shared" si="10"/>
        <v>1</v>
      </c>
      <c r="X144" s="356">
        <f t="shared" si="10"/>
        <v>1</v>
      </c>
      <c r="Y144" s="356">
        <f t="shared" si="10"/>
        <v>1</v>
      </c>
      <c r="Z144" s="356">
        <f t="shared" si="10"/>
        <v>1</v>
      </c>
      <c r="AA144" s="356">
        <f t="shared" si="10"/>
        <v>1</v>
      </c>
      <c r="AB144" s="356">
        <f t="shared" si="10"/>
        <v>1</v>
      </c>
      <c r="AC144" s="356">
        <f t="shared" si="10"/>
        <v>1</v>
      </c>
      <c r="AD144" s="356">
        <f t="shared" si="10"/>
        <v>1</v>
      </c>
      <c r="AE144" s="356">
        <f t="shared" si="10"/>
        <v>1</v>
      </c>
      <c r="AF144" s="1403"/>
      <c r="AH144" s="1222" t="s">
        <v>27393</v>
      </c>
      <c r="AI144" s="1223" t="s">
        <v>27394</v>
      </c>
      <c r="AJ144" s="1223" t="s">
        <v>27395</v>
      </c>
      <c r="AK144" s="631" t="s">
        <v>27396</v>
      </c>
      <c r="AL144" s="631" t="s">
        <v>27397</v>
      </c>
      <c r="AM144" s="631" t="s">
        <v>27398</v>
      </c>
      <c r="AN144" s="631" t="s">
        <v>27399</v>
      </c>
      <c r="AO144" s="631" t="s">
        <v>27400</v>
      </c>
      <c r="AP144" s="631" t="s">
        <v>27401</v>
      </c>
      <c r="AQ144" s="1117" t="s">
        <v>27402</v>
      </c>
    </row>
    <row r="145" spans="2:43">
      <c r="B145" s="807"/>
      <c r="C145" s="661"/>
      <c r="D145" s="661"/>
      <c r="E145" s="661"/>
      <c r="F145" s="661"/>
      <c r="G145" s="661"/>
      <c r="H145" s="661"/>
      <c r="I145" s="661"/>
      <c r="J145" s="661"/>
      <c r="K145" s="662"/>
      <c r="M145" s="231" t="s">
        <v>27403</v>
      </c>
      <c r="O145" s="1352"/>
      <c r="Q145" s="1355"/>
      <c r="R145" s="355" t="str">
        <f t="shared" si="11"/>
        <v>Please complete all cells in row</v>
      </c>
      <c r="S145" s="1403"/>
      <c r="T145" s="356">
        <f t="shared" si="12"/>
        <v>1</v>
      </c>
      <c r="U145" s="1310"/>
      <c r="V145" s="1310"/>
      <c r="W145" s="356">
        <f t="shared" si="10"/>
        <v>1</v>
      </c>
      <c r="X145" s="356">
        <f t="shared" si="10"/>
        <v>1</v>
      </c>
      <c r="Y145" s="356">
        <f t="shared" si="10"/>
        <v>1</v>
      </c>
      <c r="Z145" s="356">
        <f t="shared" si="10"/>
        <v>1</v>
      </c>
      <c r="AA145" s="356">
        <f t="shared" si="10"/>
        <v>1</v>
      </c>
      <c r="AB145" s="356">
        <f t="shared" si="10"/>
        <v>1</v>
      </c>
      <c r="AC145" s="356">
        <f t="shared" si="10"/>
        <v>1</v>
      </c>
      <c r="AD145" s="356">
        <f t="shared" si="10"/>
        <v>1</v>
      </c>
      <c r="AE145" s="356">
        <f t="shared" si="10"/>
        <v>1</v>
      </c>
      <c r="AF145" s="1403"/>
      <c r="AH145" s="1222" t="s">
        <v>27404</v>
      </c>
      <c r="AI145" s="1223" t="s">
        <v>27405</v>
      </c>
      <c r="AJ145" s="1223" t="s">
        <v>27406</v>
      </c>
      <c r="AK145" s="631" t="s">
        <v>27407</v>
      </c>
      <c r="AL145" s="631" t="s">
        <v>27408</v>
      </c>
      <c r="AM145" s="631" t="s">
        <v>27409</v>
      </c>
      <c r="AN145" s="631" t="s">
        <v>27410</v>
      </c>
      <c r="AO145" s="631" t="s">
        <v>27411</v>
      </c>
      <c r="AP145" s="631" t="s">
        <v>27412</v>
      </c>
      <c r="AQ145" s="1117" t="s">
        <v>27413</v>
      </c>
    </row>
    <row r="146" spans="2:43">
      <c r="B146" s="807"/>
      <c r="C146" s="661"/>
      <c r="D146" s="661"/>
      <c r="E146" s="661"/>
      <c r="F146" s="661"/>
      <c r="G146" s="661"/>
      <c r="H146" s="661"/>
      <c r="I146" s="661"/>
      <c r="J146" s="661"/>
      <c r="K146" s="662"/>
      <c r="M146" s="231" t="s">
        <v>27414</v>
      </c>
      <c r="O146" s="1352"/>
      <c r="Q146" s="1355"/>
      <c r="R146" s="355" t="str">
        <f t="shared" si="11"/>
        <v>Please complete all cells in row</v>
      </c>
      <c r="S146" s="1403"/>
      <c r="T146" s="356">
        <f t="shared" si="12"/>
        <v>1</v>
      </c>
      <c r="U146" s="1310"/>
      <c r="V146" s="1310"/>
      <c r="W146" s="356">
        <f t="shared" si="10"/>
        <v>1</v>
      </c>
      <c r="X146" s="356">
        <f t="shared" si="10"/>
        <v>1</v>
      </c>
      <c r="Y146" s="356">
        <f t="shared" si="10"/>
        <v>1</v>
      </c>
      <c r="Z146" s="356">
        <f t="shared" si="10"/>
        <v>1</v>
      </c>
      <c r="AA146" s="356">
        <f t="shared" si="10"/>
        <v>1</v>
      </c>
      <c r="AB146" s="356">
        <f t="shared" si="10"/>
        <v>1</v>
      </c>
      <c r="AC146" s="356">
        <f t="shared" si="10"/>
        <v>1</v>
      </c>
      <c r="AD146" s="356">
        <f t="shared" si="10"/>
        <v>1</v>
      </c>
      <c r="AE146" s="356">
        <f t="shared" si="10"/>
        <v>1</v>
      </c>
      <c r="AF146" s="1403"/>
      <c r="AH146" s="1222" t="s">
        <v>27415</v>
      </c>
      <c r="AI146" s="1223" t="s">
        <v>27416</v>
      </c>
      <c r="AJ146" s="1223" t="s">
        <v>27417</v>
      </c>
      <c r="AK146" s="631" t="s">
        <v>27418</v>
      </c>
      <c r="AL146" s="631" t="s">
        <v>27419</v>
      </c>
      <c r="AM146" s="631" t="s">
        <v>27420</v>
      </c>
      <c r="AN146" s="631" t="s">
        <v>27421</v>
      </c>
      <c r="AO146" s="631" t="s">
        <v>27422</v>
      </c>
      <c r="AP146" s="631" t="s">
        <v>27423</v>
      </c>
      <c r="AQ146" s="1117" t="s">
        <v>27424</v>
      </c>
    </row>
    <row r="147" spans="2:43">
      <c r="B147" s="807"/>
      <c r="C147" s="661"/>
      <c r="D147" s="661"/>
      <c r="E147" s="661"/>
      <c r="F147" s="661"/>
      <c r="G147" s="661"/>
      <c r="H147" s="661"/>
      <c r="I147" s="661"/>
      <c r="J147" s="661"/>
      <c r="K147" s="662"/>
      <c r="M147" s="231" t="s">
        <v>27425</v>
      </c>
      <c r="O147" s="1352"/>
      <c r="Q147" s="1355"/>
      <c r="R147" s="355" t="str">
        <f t="shared" si="11"/>
        <v>Please complete all cells in row</v>
      </c>
      <c r="S147" s="1403"/>
      <c r="T147" s="356">
        <f t="shared" si="12"/>
        <v>1</v>
      </c>
      <c r="U147" s="1310"/>
      <c r="V147" s="1310"/>
      <c r="W147" s="356">
        <f t="shared" si="10"/>
        <v>1</v>
      </c>
      <c r="X147" s="356">
        <f t="shared" si="10"/>
        <v>1</v>
      </c>
      <c r="Y147" s="356">
        <f t="shared" si="10"/>
        <v>1</v>
      </c>
      <c r="Z147" s="356">
        <f t="shared" si="10"/>
        <v>1</v>
      </c>
      <c r="AA147" s="356">
        <f t="shared" si="10"/>
        <v>1</v>
      </c>
      <c r="AB147" s="356">
        <f t="shared" si="10"/>
        <v>1</v>
      </c>
      <c r="AC147" s="356">
        <f t="shared" si="10"/>
        <v>1</v>
      </c>
      <c r="AD147" s="356">
        <f t="shared" si="10"/>
        <v>1</v>
      </c>
      <c r="AE147" s="356">
        <f t="shared" si="10"/>
        <v>1</v>
      </c>
      <c r="AF147" s="1403"/>
      <c r="AH147" s="1222" t="s">
        <v>27426</v>
      </c>
      <c r="AI147" s="1223" t="s">
        <v>27427</v>
      </c>
      <c r="AJ147" s="1223" t="s">
        <v>27428</v>
      </c>
      <c r="AK147" s="631" t="s">
        <v>27429</v>
      </c>
      <c r="AL147" s="631" t="s">
        <v>27430</v>
      </c>
      <c r="AM147" s="631" t="s">
        <v>27431</v>
      </c>
      <c r="AN147" s="631" t="s">
        <v>27432</v>
      </c>
      <c r="AO147" s="631" t="s">
        <v>27433</v>
      </c>
      <c r="AP147" s="631" t="s">
        <v>27434</v>
      </c>
      <c r="AQ147" s="1117" t="s">
        <v>27435</v>
      </c>
    </row>
    <row r="148" spans="2:43">
      <c r="B148" s="807"/>
      <c r="C148" s="661"/>
      <c r="D148" s="661"/>
      <c r="E148" s="661"/>
      <c r="F148" s="661"/>
      <c r="G148" s="661"/>
      <c r="H148" s="661"/>
      <c r="I148" s="661"/>
      <c r="J148" s="661"/>
      <c r="K148" s="662"/>
      <c r="M148" s="231" t="s">
        <v>27436</v>
      </c>
      <c r="O148" s="1352"/>
      <c r="Q148" s="1355"/>
      <c r="R148" s="355" t="str">
        <f t="shared" si="11"/>
        <v>Please complete all cells in row</v>
      </c>
      <c r="S148" s="1403"/>
      <c r="T148" s="356">
        <f t="shared" si="12"/>
        <v>1</v>
      </c>
      <c r="U148" s="1310"/>
      <c r="V148" s="1310"/>
      <c r="W148" s="356">
        <f t="shared" si="10"/>
        <v>1</v>
      </c>
      <c r="X148" s="356">
        <f t="shared" si="10"/>
        <v>1</v>
      </c>
      <c r="Y148" s="356">
        <f t="shared" si="10"/>
        <v>1</v>
      </c>
      <c r="Z148" s="356">
        <f t="shared" si="10"/>
        <v>1</v>
      </c>
      <c r="AA148" s="356">
        <f t="shared" si="10"/>
        <v>1</v>
      </c>
      <c r="AB148" s="356">
        <f t="shared" si="10"/>
        <v>1</v>
      </c>
      <c r="AC148" s="356">
        <f t="shared" si="10"/>
        <v>1</v>
      </c>
      <c r="AD148" s="356">
        <f t="shared" si="10"/>
        <v>1</v>
      </c>
      <c r="AE148" s="356">
        <f t="shared" si="10"/>
        <v>1</v>
      </c>
      <c r="AF148" s="1403"/>
      <c r="AH148" s="1222" t="s">
        <v>27437</v>
      </c>
      <c r="AI148" s="1223" t="s">
        <v>27438</v>
      </c>
      <c r="AJ148" s="1223" t="s">
        <v>27439</v>
      </c>
      <c r="AK148" s="631" t="s">
        <v>27440</v>
      </c>
      <c r="AL148" s="631" t="s">
        <v>27441</v>
      </c>
      <c r="AM148" s="631" t="s">
        <v>27442</v>
      </c>
      <c r="AN148" s="631" t="s">
        <v>27443</v>
      </c>
      <c r="AO148" s="631" t="s">
        <v>27444</v>
      </c>
      <c r="AP148" s="631" t="s">
        <v>27445</v>
      </c>
      <c r="AQ148" s="1117" t="s">
        <v>27446</v>
      </c>
    </row>
    <row r="149" spans="2:43">
      <c r="B149" s="807"/>
      <c r="C149" s="661"/>
      <c r="D149" s="661"/>
      <c r="E149" s="661"/>
      <c r="F149" s="661"/>
      <c r="G149" s="661"/>
      <c r="H149" s="661"/>
      <c r="I149" s="661"/>
      <c r="J149" s="661"/>
      <c r="K149" s="662"/>
      <c r="M149" s="231" t="s">
        <v>27447</v>
      </c>
      <c r="O149" s="1352"/>
      <c r="Q149" s="1355"/>
      <c r="R149" s="355" t="str">
        <f t="shared" si="11"/>
        <v>Please complete all cells in row</v>
      </c>
      <c r="S149" s="1403"/>
      <c r="T149" s="356">
        <f t="shared" si="12"/>
        <v>1</v>
      </c>
      <c r="U149" s="1310"/>
      <c r="V149" s="1310"/>
      <c r="W149" s="356">
        <f t="shared" si="10"/>
        <v>1</v>
      </c>
      <c r="X149" s="356">
        <f t="shared" si="10"/>
        <v>1</v>
      </c>
      <c r="Y149" s="356">
        <f t="shared" si="10"/>
        <v>1</v>
      </c>
      <c r="Z149" s="356">
        <f t="shared" si="10"/>
        <v>1</v>
      </c>
      <c r="AA149" s="356">
        <f t="shared" si="10"/>
        <v>1</v>
      </c>
      <c r="AB149" s="356">
        <f t="shared" si="10"/>
        <v>1</v>
      </c>
      <c r="AC149" s="356">
        <f t="shared" si="10"/>
        <v>1</v>
      </c>
      <c r="AD149" s="356">
        <f t="shared" si="10"/>
        <v>1</v>
      </c>
      <c r="AE149" s="356">
        <f t="shared" si="10"/>
        <v>1</v>
      </c>
      <c r="AF149" s="1403"/>
      <c r="AH149" s="1222" t="s">
        <v>27448</v>
      </c>
      <c r="AI149" s="1223" t="s">
        <v>27449</v>
      </c>
      <c r="AJ149" s="1223" t="s">
        <v>27450</v>
      </c>
      <c r="AK149" s="631" t="s">
        <v>27451</v>
      </c>
      <c r="AL149" s="631" t="s">
        <v>27452</v>
      </c>
      <c r="AM149" s="631" t="s">
        <v>27453</v>
      </c>
      <c r="AN149" s="631" t="s">
        <v>27454</v>
      </c>
      <c r="AO149" s="631" t="s">
        <v>27455</v>
      </c>
      <c r="AP149" s="631" t="s">
        <v>27456</v>
      </c>
      <c r="AQ149" s="1117" t="s">
        <v>27457</v>
      </c>
    </row>
    <row r="150" spans="2:43">
      <c r="B150" s="807"/>
      <c r="C150" s="661"/>
      <c r="D150" s="661"/>
      <c r="E150" s="661"/>
      <c r="F150" s="661"/>
      <c r="G150" s="661"/>
      <c r="H150" s="661"/>
      <c r="I150" s="661"/>
      <c r="J150" s="661"/>
      <c r="K150" s="662"/>
      <c r="M150" s="231" t="s">
        <v>27458</v>
      </c>
      <c r="O150" s="1352"/>
      <c r="Q150" s="1355"/>
      <c r="R150" s="355" t="str">
        <f t="shared" si="11"/>
        <v>Please complete all cells in row</v>
      </c>
      <c r="S150" s="1403"/>
      <c r="T150" s="356">
        <f t="shared" si="12"/>
        <v>1</v>
      </c>
      <c r="U150" s="1310"/>
      <c r="V150" s="1310"/>
      <c r="W150" s="356">
        <f t="shared" si="10"/>
        <v>1</v>
      </c>
      <c r="X150" s="356">
        <f t="shared" si="10"/>
        <v>1</v>
      </c>
      <c r="Y150" s="356">
        <f t="shared" si="10"/>
        <v>1</v>
      </c>
      <c r="Z150" s="356">
        <f t="shared" si="10"/>
        <v>1</v>
      </c>
      <c r="AA150" s="356">
        <f t="shared" si="10"/>
        <v>1</v>
      </c>
      <c r="AB150" s="356">
        <f t="shared" si="10"/>
        <v>1</v>
      </c>
      <c r="AC150" s="356">
        <f t="shared" si="10"/>
        <v>1</v>
      </c>
      <c r="AD150" s="356">
        <f t="shared" si="10"/>
        <v>1</v>
      </c>
      <c r="AE150" s="356">
        <f t="shared" si="10"/>
        <v>1</v>
      </c>
      <c r="AF150" s="1403"/>
      <c r="AH150" s="1222" t="s">
        <v>27459</v>
      </c>
      <c r="AI150" s="1223" t="s">
        <v>27460</v>
      </c>
      <c r="AJ150" s="1223" t="s">
        <v>27461</v>
      </c>
      <c r="AK150" s="631" t="s">
        <v>27462</v>
      </c>
      <c r="AL150" s="631" t="s">
        <v>27463</v>
      </c>
      <c r="AM150" s="631" t="s">
        <v>27464</v>
      </c>
      <c r="AN150" s="631" t="s">
        <v>27465</v>
      </c>
      <c r="AO150" s="631" t="s">
        <v>27466</v>
      </c>
      <c r="AP150" s="631" t="s">
        <v>27467</v>
      </c>
      <c r="AQ150" s="1117" t="s">
        <v>27468</v>
      </c>
    </row>
    <row r="151" spans="2:43">
      <c r="B151" s="807"/>
      <c r="C151" s="661"/>
      <c r="D151" s="661"/>
      <c r="E151" s="661"/>
      <c r="F151" s="661"/>
      <c r="G151" s="661"/>
      <c r="H151" s="661"/>
      <c r="I151" s="661"/>
      <c r="J151" s="661"/>
      <c r="K151" s="662"/>
      <c r="M151" s="231" t="s">
        <v>27469</v>
      </c>
      <c r="O151" s="1352"/>
      <c r="Q151" s="1355"/>
      <c r="R151" s="355" t="str">
        <f t="shared" si="11"/>
        <v>Please complete all cells in row</v>
      </c>
      <c r="S151" s="1403"/>
      <c r="T151" s="356">
        <f t="shared" si="12"/>
        <v>1</v>
      </c>
      <c r="U151" s="1310"/>
      <c r="V151" s="1310"/>
      <c r="W151" s="356">
        <f t="shared" si="10"/>
        <v>1</v>
      </c>
      <c r="X151" s="356">
        <f t="shared" si="10"/>
        <v>1</v>
      </c>
      <c r="Y151" s="356">
        <f t="shared" si="10"/>
        <v>1</v>
      </c>
      <c r="Z151" s="356">
        <f t="shared" si="10"/>
        <v>1</v>
      </c>
      <c r="AA151" s="356">
        <f t="shared" si="10"/>
        <v>1</v>
      </c>
      <c r="AB151" s="356">
        <f t="shared" si="10"/>
        <v>1</v>
      </c>
      <c r="AC151" s="356">
        <f t="shared" si="10"/>
        <v>1</v>
      </c>
      <c r="AD151" s="356">
        <f t="shared" si="10"/>
        <v>1</v>
      </c>
      <c r="AE151" s="356">
        <f t="shared" si="10"/>
        <v>1</v>
      </c>
      <c r="AF151" s="1403"/>
      <c r="AH151" s="1222" t="s">
        <v>27470</v>
      </c>
      <c r="AI151" s="1223" t="s">
        <v>27471</v>
      </c>
      <c r="AJ151" s="1223" t="s">
        <v>27472</v>
      </c>
      <c r="AK151" s="631" t="s">
        <v>27473</v>
      </c>
      <c r="AL151" s="631" t="s">
        <v>27474</v>
      </c>
      <c r="AM151" s="631" t="s">
        <v>27475</v>
      </c>
      <c r="AN151" s="631" t="s">
        <v>27476</v>
      </c>
      <c r="AO151" s="631" t="s">
        <v>27477</v>
      </c>
      <c r="AP151" s="631" t="s">
        <v>27478</v>
      </c>
      <c r="AQ151" s="1117" t="s">
        <v>27479</v>
      </c>
    </row>
    <row r="152" spans="2:43">
      <c r="B152" s="807"/>
      <c r="C152" s="661"/>
      <c r="D152" s="661"/>
      <c r="E152" s="661"/>
      <c r="F152" s="661"/>
      <c r="G152" s="661"/>
      <c r="H152" s="661"/>
      <c r="I152" s="661"/>
      <c r="J152" s="661"/>
      <c r="K152" s="662"/>
      <c r="M152" s="231" t="s">
        <v>27480</v>
      </c>
      <c r="O152" s="1352"/>
      <c r="Q152" s="1355"/>
      <c r="R152" s="355" t="str">
        <f t="shared" si="11"/>
        <v>Please complete all cells in row</v>
      </c>
      <c r="S152" s="1403"/>
      <c r="T152" s="356">
        <f t="shared" si="12"/>
        <v>1</v>
      </c>
      <c r="U152" s="1310"/>
      <c r="V152" s="1310"/>
      <c r="W152" s="356">
        <f t="shared" si="10"/>
        <v>1</v>
      </c>
      <c r="X152" s="356">
        <f t="shared" si="10"/>
        <v>1</v>
      </c>
      <c r="Y152" s="356">
        <f t="shared" si="10"/>
        <v>1</v>
      </c>
      <c r="Z152" s="356">
        <f t="shared" si="10"/>
        <v>1</v>
      </c>
      <c r="AA152" s="356">
        <f t="shared" si="10"/>
        <v>1</v>
      </c>
      <c r="AB152" s="356">
        <f t="shared" si="10"/>
        <v>1</v>
      </c>
      <c r="AC152" s="356">
        <f t="shared" si="10"/>
        <v>1</v>
      </c>
      <c r="AD152" s="356">
        <f t="shared" si="10"/>
        <v>1</v>
      </c>
      <c r="AE152" s="356">
        <f t="shared" si="10"/>
        <v>1</v>
      </c>
      <c r="AF152" s="1403"/>
      <c r="AH152" s="1222" t="s">
        <v>27481</v>
      </c>
      <c r="AI152" s="1223" t="s">
        <v>27482</v>
      </c>
      <c r="AJ152" s="1223" t="s">
        <v>27483</v>
      </c>
      <c r="AK152" s="631" t="s">
        <v>27484</v>
      </c>
      <c r="AL152" s="631" t="s">
        <v>27485</v>
      </c>
      <c r="AM152" s="631" t="s">
        <v>27486</v>
      </c>
      <c r="AN152" s="631" t="s">
        <v>27487</v>
      </c>
      <c r="AO152" s="631" t="s">
        <v>27488</v>
      </c>
      <c r="AP152" s="631" t="s">
        <v>27489</v>
      </c>
      <c r="AQ152" s="1117" t="s">
        <v>27490</v>
      </c>
    </row>
    <row r="153" spans="2:43">
      <c r="B153" s="807"/>
      <c r="C153" s="661"/>
      <c r="D153" s="661"/>
      <c r="E153" s="661"/>
      <c r="F153" s="661"/>
      <c r="G153" s="661"/>
      <c r="H153" s="661"/>
      <c r="I153" s="661"/>
      <c r="J153" s="661"/>
      <c r="K153" s="662"/>
      <c r="M153" s="231" t="s">
        <v>27491</v>
      </c>
      <c r="O153" s="1352"/>
      <c r="Q153" s="1355"/>
      <c r="R153" s="355" t="str">
        <f t="shared" si="11"/>
        <v>Please complete all cells in row</v>
      </c>
      <c r="S153" s="1403"/>
      <c r="T153" s="356">
        <f t="shared" si="12"/>
        <v>1</v>
      </c>
      <c r="U153" s="1310"/>
      <c r="V153" s="1310"/>
      <c r="W153" s="356">
        <f t="shared" si="10"/>
        <v>1</v>
      </c>
      <c r="X153" s="356">
        <f t="shared" si="10"/>
        <v>1</v>
      </c>
      <c r="Y153" s="356">
        <f t="shared" si="10"/>
        <v>1</v>
      </c>
      <c r="Z153" s="356">
        <f t="shared" si="10"/>
        <v>1</v>
      </c>
      <c r="AA153" s="356">
        <f t="shared" si="10"/>
        <v>1</v>
      </c>
      <c r="AB153" s="356">
        <f t="shared" si="10"/>
        <v>1</v>
      </c>
      <c r="AC153" s="356">
        <f t="shared" si="10"/>
        <v>1</v>
      </c>
      <c r="AD153" s="356">
        <f t="shared" si="10"/>
        <v>1</v>
      </c>
      <c r="AE153" s="356">
        <f t="shared" si="10"/>
        <v>1</v>
      </c>
      <c r="AF153" s="1403"/>
      <c r="AH153" s="1222" t="s">
        <v>27492</v>
      </c>
      <c r="AI153" s="1223" t="s">
        <v>27493</v>
      </c>
      <c r="AJ153" s="1223" t="s">
        <v>27494</v>
      </c>
      <c r="AK153" s="631" t="s">
        <v>27495</v>
      </c>
      <c r="AL153" s="631" t="s">
        <v>27496</v>
      </c>
      <c r="AM153" s="631" t="s">
        <v>27497</v>
      </c>
      <c r="AN153" s="631" t="s">
        <v>27498</v>
      </c>
      <c r="AO153" s="631" t="s">
        <v>27499</v>
      </c>
      <c r="AP153" s="631" t="s">
        <v>27500</v>
      </c>
      <c r="AQ153" s="1117" t="s">
        <v>27501</v>
      </c>
    </row>
    <row r="154" spans="2:43">
      <c r="B154" s="807"/>
      <c r="C154" s="661"/>
      <c r="D154" s="661"/>
      <c r="E154" s="661"/>
      <c r="F154" s="661"/>
      <c r="G154" s="661"/>
      <c r="H154" s="661"/>
      <c r="I154" s="661"/>
      <c r="J154" s="661"/>
      <c r="K154" s="662"/>
      <c r="M154" s="231" t="s">
        <v>27502</v>
      </c>
      <c r="O154" s="1352"/>
      <c r="Q154" s="1355"/>
      <c r="R154" s="355" t="str">
        <f t="shared" si="11"/>
        <v>Please complete all cells in row</v>
      </c>
      <c r="S154" s="1403"/>
      <c r="T154" s="356">
        <f t="shared" si="12"/>
        <v>1</v>
      </c>
      <c r="U154" s="1310"/>
      <c r="V154" s="1310"/>
      <c r="W154" s="356">
        <f t="shared" si="10"/>
        <v>1</v>
      </c>
      <c r="X154" s="356">
        <f t="shared" si="10"/>
        <v>1</v>
      </c>
      <c r="Y154" s="356">
        <f t="shared" si="10"/>
        <v>1</v>
      </c>
      <c r="Z154" s="356">
        <f t="shared" si="10"/>
        <v>1</v>
      </c>
      <c r="AA154" s="356">
        <f t="shared" si="10"/>
        <v>1</v>
      </c>
      <c r="AB154" s="356">
        <f t="shared" si="10"/>
        <v>1</v>
      </c>
      <c r="AC154" s="356">
        <f t="shared" si="10"/>
        <v>1</v>
      </c>
      <c r="AD154" s="356">
        <f t="shared" si="10"/>
        <v>1</v>
      </c>
      <c r="AE154" s="356">
        <f t="shared" si="10"/>
        <v>1</v>
      </c>
      <c r="AF154" s="1403"/>
      <c r="AH154" s="1222" t="s">
        <v>27503</v>
      </c>
      <c r="AI154" s="1223" t="s">
        <v>27504</v>
      </c>
      <c r="AJ154" s="1223" t="s">
        <v>27505</v>
      </c>
      <c r="AK154" s="631" t="s">
        <v>27506</v>
      </c>
      <c r="AL154" s="631" t="s">
        <v>27507</v>
      </c>
      <c r="AM154" s="631" t="s">
        <v>27508</v>
      </c>
      <c r="AN154" s="631" t="s">
        <v>27509</v>
      </c>
      <c r="AO154" s="631" t="s">
        <v>27510</v>
      </c>
      <c r="AP154" s="631" t="s">
        <v>27511</v>
      </c>
      <c r="AQ154" s="1117" t="s">
        <v>27512</v>
      </c>
    </row>
    <row r="155" spans="2:43">
      <c r="B155" s="807"/>
      <c r="C155" s="661"/>
      <c r="D155" s="661"/>
      <c r="E155" s="661"/>
      <c r="F155" s="661"/>
      <c r="G155" s="661"/>
      <c r="H155" s="661"/>
      <c r="I155" s="661"/>
      <c r="J155" s="661"/>
      <c r="K155" s="662"/>
      <c r="M155" s="231" t="s">
        <v>27513</v>
      </c>
      <c r="O155" s="1352"/>
      <c r="Q155" s="1355"/>
      <c r="R155" s="355" t="str">
        <f t="shared" si="11"/>
        <v>Please complete all cells in row</v>
      </c>
      <c r="S155" s="1403"/>
      <c r="T155" s="356">
        <f t="shared" si="12"/>
        <v>1</v>
      </c>
      <c r="U155" s="1310"/>
      <c r="V155" s="1310"/>
      <c r="W155" s="356">
        <f t="shared" si="10"/>
        <v>1</v>
      </c>
      <c r="X155" s="356">
        <f t="shared" si="10"/>
        <v>1</v>
      </c>
      <c r="Y155" s="356">
        <f t="shared" si="10"/>
        <v>1</v>
      </c>
      <c r="Z155" s="356">
        <f t="shared" si="10"/>
        <v>1</v>
      </c>
      <c r="AA155" s="356">
        <f t="shared" si="10"/>
        <v>1</v>
      </c>
      <c r="AB155" s="356">
        <f t="shared" si="10"/>
        <v>1</v>
      </c>
      <c r="AC155" s="356">
        <f t="shared" si="10"/>
        <v>1</v>
      </c>
      <c r="AD155" s="356">
        <f t="shared" si="10"/>
        <v>1</v>
      </c>
      <c r="AE155" s="356">
        <f t="shared" si="10"/>
        <v>1</v>
      </c>
      <c r="AF155" s="1403"/>
      <c r="AH155" s="1222" t="s">
        <v>27514</v>
      </c>
      <c r="AI155" s="1223" t="s">
        <v>27515</v>
      </c>
      <c r="AJ155" s="1223" t="s">
        <v>27516</v>
      </c>
      <c r="AK155" s="631" t="s">
        <v>27517</v>
      </c>
      <c r="AL155" s="631" t="s">
        <v>27518</v>
      </c>
      <c r="AM155" s="631" t="s">
        <v>27519</v>
      </c>
      <c r="AN155" s="631" t="s">
        <v>27520</v>
      </c>
      <c r="AO155" s="631" t="s">
        <v>27521</v>
      </c>
      <c r="AP155" s="631" t="s">
        <v>27522</v>
      </c>
      <c r="AQ155" s="1117" t="s">
        <v>27523</v>
      </c>
    </row>
    <row r="156" spans="2:43">
      <c r="B156" s="807"/>
      <c r="C156" s="661"/>
      <c r="D156" s="661"/>
      <c r="E156" s="661"/>
      <c r="F156" s="661"/>
      <c r="G156" s="661"/>
      <c r="H156" s="661"/>
      <c r="I156" s="661"/>
      <c r="J156" s="661"/>
      <c r="K156" s="662"/>
      <c r="M156" s="231" t="s">
        <v>27524</v>
      </c>
      <c r="O156" s="1352"/>
      <c r="Q156" s="1355"/>
      <c r="R156" s="355" t="str">
        <f t="shared" si="11"/>
        <v>Please complete all cells in row</v>
      </c>
      <c r="S156" s="1403"/>
      <c r="T156" s="356">
        <f t="shared" si="12"/>
        <v>1</v>
      </c>
      <c r="U156" s="1310"/>
      <c r="V156" s="1310"/>
      <c r="W156" s="356">
        <f t="shared" si="10"/>
        <v>1</v>
      </c>
      <c r="X156" s="356">
        <f t="shared" si="10"/>
        <v>1</v>
      </c>
      <c r="Y156" s="356">
        <f t="shared" si="10"/>
        <v>1</v>
      </c>
      <c r="Z156" s="356">
        <f t="shared" si="10"/>
        <v>1</v>
      </c>
      <c r="AA156" s="356">
        <f t="shared" si="10"/>
        <v>1</v>
      </c>
      <c r="AB156" s="356">
        <f t="shared" si="10"/>
        <v>1</v>
      </c>
      <c r="AC156" s="356">
        <f t="shared" si="10"/>
        <v>1</v>
      </c>
      <c r="AD156" s="356">
        <f t="shared" si="10"/>
        <v>1</v>
      </c>
      <c r="AE156" s="356">
        <f t="shared" si="10"/>
        <v>1</v>
      </c>
      <c r="AF156" s="1403"/>
      <c r="AH156" s="1222" t="s">
        <v>27525</v>
      </c>
      <c r="AI156" s="1223" t="s">
        <v>27526</v>
      </c>
      <c r="AJ156" s="1223" t="s">
        <v>27527</v>
      </c>
      <c r="AK156" s="631" t="s">
        <v>27528</v>
      </c>
      <c r="AL156" s="631" t="s">
        <v>27529</v>
      </c>
      <c r="AM156" s="631" t="s">
        <v>27530</v>
      </c>
      <c r="AN156" s="631" t="s">
        <v>27531</v>
      </c>
      <c r="AO156" s="631" t="s">
        <v>27532</v>
      </c>
      <c r="AP156" s="631" t="s">
        <v>27533</v>
      </c>
      <c r="AQ156" s="1117" t="s">
        <v>27534</v>
      </c>
    </row>
    <row r="157" spans="2:43">
      <c r="B157" s="807"/>
      <c r="C157" s="661"/>
      <c r="D157" s="661"/>
      <c r="E157" s="661"/>
      <c r="F157" s="661"/>
      <c r="G157" s="661"/>
      <c r="H157" s="661"/>
      <c r="I157" s="661"/>
      <c r="J157" s="661"/>
      <c r="K157" s="662"/>
      <c r="M157" s="231" t="s">
        <v>27535</v>
      </c>
      <c r="O157" s="1352"/>
      <c r="Q157" s="1355"/>
      <c r="R157" s="355" t="str">
        <f t="shared" si="11"/>
        <v>Please complete all cells in row</v>
      </c>
      <c r="S157" s="1403"/>
      <c r="T157" s="356">
        <f t="shared" si="12"/>
        <v>1</v>
      </c>
      <c r="U157" s="1310"/>
      <c r="V157" s="1310"/>
      <c r="W157" s="356">
        <f t="shared" si="10"/>
        <v>1</v>
      </c>
      <c r="X157" s="356">
        <f t="shared" si="10"/>
        <v>1</v>
      </c>
      <c r="Y157" s="356">
        <f t="shared" si="10"/>
        <v>1</v>
      </c>
      <c r="Z157" s="356">
        <f t="shared" si="10"/>
        <v>1</v>
      </c>
      <c r="AA157" s="356">
        <f t="shared" si="10"/>
        <v>1</v>
      </c>
      <c r="AB157" s="356">
        <f t="shared" si="10"/>
        <v>1</v>
      </c>
      <c r="AC157" s="356">
        <f t="shared" si="10"/>
        <v>1</v>
      </c>
      <c r="AD157" s="356">
        <f t="shared" si="10"/>
        <v>1</v>
      </c>
      <c r="AE157" s="356">
        <f t="shared" si="10"/>
        <v>1</v>
      </c>
      <c r="AF157" s="1403"/>
      <c r="AH157" s="1222" t="s">
        <v>27536</v>
      </c>
      <c r="AI157" s="1223" t="s">
        <v>27537</v>
      </c>
      <c r="AJ157" s="1223" t="s">
        <v>27538</v>
      </c>
      <c r="AK157" s="631" t="s">
        <v>27539</v>
      </c>
      <c r="AL157" s="631" t="s">
        <v>27540</v>
      </c>
      <c r="AM157" s="631" t="s">
        <v>27541</v>
      </c>
      <c r="AN157" s="631" t="s">
        <v>27542</v>
      </c>
      <c r="AO157" s="631" t="s">
        <v>27543</v>
      </c>
      <c r="AP157" s="631" t="s">
        <v>27544</v>
      </c>
      <c r="AQ157" s="1117" t="s">
        <v>27545</v>
      </c>
    </row>
    <row r="158" spans="2:43">
      <c r="B158" s="807"/>
      <c r="C158" s="661"/>
      <c r="D158" s="661"/>
      <c r="E158" s="661"/>
      <c r="F158" s="661"/>
      <c r="G158" s="661"/>
      <c r="H158" s="661"/>
      <c r="I158" s="661"/>
      <c r="J158" s="661"/>
      <c r="K158" s="662"/>
      <c r="M158" s="231" t="s">
        <v>27546</v>
      </c>
      <c r="O158" s="1352"/>
      <c r="Q158" s="1355"/>
      <c r="R158" s="355" t="str">
        <f t="shared" si="11"/>
        <v>Please complete all cells in row</v>
      </c>
      <c r="S158" s="1403"/>
      <c r="T158" s="356">
        <f t="shared" si="12"/>
        <v>1</v>
      </c>
      <c r="U158" s="1310"/>
      <c r="V158" s="1310"/>
      <c r="W158" s="356">
        <f t="shared" si="10"/>
        <v>1</v>
      </c>
      <c r="X158" s="356">
        <f t="shared" si="10"/>
        <v>1</v>
      </c>
      <c r="Y158" s="356">
        <f t="shared" si="10"/>
        <v>1</v>
      </c>
      <c r="Z158" s="356">
        <f t="shared" si="10"/>
        <v>1</v>
      </c>
      <c r="AA158" s="356">
        <f t="shared" si="10"/>
        <v>1</v>
      </c>
      <c r="AB158" s="356">
        <f t="shared" si="10"/>
        <v>1</v>
      </c>
      <c r="AC158" s="356">
        <f t="shared" si="10"/>
        <v>1</v>
      </c>
      <c r="AD158" s="356">
        <f t="shared" si="10"/>
        <v>1</v>
      </c>
      <c r="AE158" s="356">
        <f t="shared" si="10"/>
        <v>1</v>
      </c>
      <c r="AF158" s="1403"/>
      <c r="AH158" s="1222" t="s">
        <v>27547</v>
      </c>
      <c r="AI158" s="1223" t="s">
        <v>27548</v>
      </c>
      <c r="AJ158" s="1223" t="s">
        <v>27549</v>
      </c>
      <c r="AK158" s="631" t="s">
        <v>27550</v>
      </c>
      <c r="AL158" s="631" t="s">
        <v>27551</v>
      </c>
      <c r="AM158" s="631" t="s">
        <v>27552</v>
      </c>
      <c r="AN158" s="631" t="s">
        <v>27553</v>
      </c>
      <c r="AO158" s="631" t="s">
        <v>27554</v>
      </c>
      <c r="AP158" s="631" t="s">
        <v>27555</v>
      </c>
      <c r="AQ158" s="1117" t="s">
        <v>27556</v>
      </c>
    </row>
    <row r="159" spans="2:43">
      <c r="B159" s="807"/>
      <c r="C159" s="661"/>
      <c r="D159" s="661"/>
      <c r="E159" s="661"/>
      <c r="F159" s="661"/>
      <c r="G159" s="661"/>
      <c r="H159" s="661"/>
      <c r="I159" s="661"/>
      <c r="J159" s="661"/>
      <c r="K159" s="662"/>
      <c r="M159" s="231" t="s">
        <v>27557</v>
      </c>
      <c r="O159" s="1352"/>
      <c r="Q159" s="1355"/>
      <c r="R159" s="355" t="str">
        <f t="shared" si="11"/>
        <v>Please complete all cells in row</v>
      </c>
      <c r="S159" s="1403"/>
      <c r="T159" s="356">
        <f t="shared" si="12"/>
        <v>1</v>
      </c>
      <c r="U159" s="1310"/>
      <c r="V159" s="1310"/>
      <c r="W159" s="356">
        <f t="shared" si="10"/>
        <v>1</v>
      </c>
      <c r="X159" s="356">
        <f t="shared" si="10"/>
        <v>1</v>
      </c>
      <c r="Y159" s="356">
        <f t="shared" si="10"/>
        <v>1</v>
      </c>
      <c r="Z159" s="356">
        <f t="shared" si="10"/>
        <v>1</v>
      </c>
      <c r="AA159" s="356">
        <f t="shared" si="10"/>
        <v>1</v>
      </c>
      <c r="AB159" s="356">
        <f t="shared" si="10"/>
        <v>1</v>
      </c>
      <c r="AC159" s="356">
        <f t="shared" si="10"/>
        <v>1</v>
      </c>
      <c r="AD159" s="356">
        <f t="shared" si="10"/>
        <v>1</v>
      </c>
      <c r="AE159" s="356">
        <f t="shared" si="10"/>
        <v>1</v>
      </c>
      <c r="AF159" s="1403"/>
      <c r="AH159" s="1222" t="s">
        <v>27558</v>
      </c>
      <c r="AI159" s="1223" t="s">
        <v>27559</v>
      </c>
      <c r="AJ159" s="1223" t="s">
        <v>27560</v>
      </c>
      <c r="AK159" s="631" t="s">
        <v>27561</v>
      </c>
      <c r="AL159" s="631" t="s">
        <v>27562</v>
      </c>
      <c r="AM159" s="631" t="s">
        <v>27563</v>
      </c>
      <c r="AN159" s="631" t="s">
        <v>27564</v>
      </c>
      <c r="AO159" s="631" t="s">
        <v>27565</v>
      </c>
      <c r="AP159" s="631" t="s">
        <v>27566</v>
      </c>
      <c r="AQ159" s="1117" t="s">
        <v>27567</v>
      </c>
    </row>
    <row r="160" spans="2:43" ht="15" thickBot="1">
      <c r="B160" s="1301"/>
      <c r="C160" s="678"/>
      <c r="D160" s="678"/>
      <c r="E160" s="678"/>
      <c r="F160" s="678"/>
      <c r="G160" s="678"/>
      <c r="H160" s="678"/>
      <c r="I160" s="678"/>
      <c r="J160" s="678"/>
      <c r="K160" s="786"/>
      <c r="M160" s="232" t="s">
        <v>27568</v>
      </c>
      <c r="O160" s="1353"/>
      <c r="Q160" s="1355"/>
      <c r="R160" s="355" t="str">
        <f t="shared" si="11"/>
        <v>Please complete all cells in row</v>
      </c>
      <c r="S160" s="1403"/>
      <c r="T160" s="356">
        <f t="shared" si="12"/>
        <v>1</v>
      </c>
      <c r="U160" s="1310"/>
      <c r="V160" s="1310"/>
      <c r="W160" s="356">
        <f t="shared" si="10"/>
        <v>1</v>
      </c>
      <c r="X160" s="356">
        <f t="shared" si="10"/>
        <v>1</v>
      </c>
      <c r="Y160" s="356">
        <f t="shared" si="10"/>
        <v>1</v>
      </c>
      <c r="Z160" s="356">
        <f t="shared" si="10"/>
        <v>1</v>
      </c>
      <c r="AA160" s="356">
        <f t="shared" si="10"/>
        <v>1</v>
      </c>
      <c r="AB160" s="356">
        <f t="shared" si="10"/>
        <v>1</v>
      </c>
      <c r="AC160" s="356">
        <f t="shared" si="10"/>
        <v>1</v>
      </c>
      <c r="AD160" s="356">
        <f t="shared" si="10"/>
        <v>1</v>
      </c>
      <c r="AE160" s="356">
        <f t="shared" si="10"/>
        <v>1</v>
      </c>
      <c r="AF160" s="1403"/>
      <c r="AH160" s="1224" t="s">
        <v>27569</v>
      </c>
      <c r="AI160" s="1225" t="s">
        <v>27570</v>
      </c>
      <c r="AJ160" s="1225" t="s">
        <v>27571</v>
      </c>
      <c r="AK160" s="657" t="s">
        <v>27572</v>
      </c>
      <c r="AL160" s="657" t="s">
        <v>27573</v>
      </c>
      <c r="AM160" s="657" t="s">
        <v>27574</v>
      </c>
      <c r="AN160" s="657" t="s">
        <v>27575</v>
      </c>
      <c r="AO160" s="657" t="s">
        <v>27576</v>
      </c>
      <c r="AP160" s="657" t="s">
        <v>27577</v>
      </c>
      <c r="AQ160" s="1118" t="s">
        <v>27578</v>
      </c>
    </row>
    <row r="161" spans="2:43" ht="15" customHeight="1" thickBot="1">
      <c r="B161" s="732"/>
      <c r="C161" s="411"/>
      <c r="D161" s="411"/>
      <c r="E161" s="411"/>
      <c r="F161" s="411"/>
      <c r="G161" s="411"/>
      <c r="H161" s="411"/>
      <c r="I161" s="411"/>
      <c r="J161" s="411"/>
      <c r="K161" s="411"/>
      <c r="M161" s="3"/>
      <c r="Q161" s="1355"/>
      <c r="S161" s="1403"/>
      <c r="AF161" s="1403"/>
      <c r="AH161" s="732"/>
      <c r="AI161" s="411"/>
      <c r="AJ161" s="411"/>
      <c r="AK161" s="411"/>
      <c r="AL161" s="411"/>
      <c r="AM161" s="411"/>
      <c r="AN161" s="411"/>
      <c r="AO161" s="411"/>
      <c r="AP161" s="411"/>
      <c r="AQ161" s="411"/>
    </row>
    <row r="162" spans="2:43" ht="20.25" customHeight="1" thickBot="1">
      <c r="B162" s="223" t="s">
        <v>27579</v>
      </c>
      <c r="C162" s="411"/>
      <c r="D162" s="411"/>
      <c r="E162" s="411"/>
      <c r="F162" s="411"/>
      <c r="G162" s="411"/>
      <c r="H162" s="411"/>
      <c r="I162" s="411"/>
      <c r="J162" s="411"/>
      <c r="K162" s="411"/>
      <c r="M162" s="3"/>
      <c r="Q162" s="1355"/>
      <c r="S162" s="1403"/>
      <c r="AF162" s="1403"/>
      <c r="AH162" s="233" t="s">
        <v>27579</v>
      </c>
      <c r="AI162" s="411"/>
      <c r="AJ162" s="411"/>
      <c r="AK162" s="411"/>
      <c r="AL162" s="411"/>
      <c r="AM162" s="411"/>
      <c r="AN162" s="411"/>
      <c r="AO162" s="411"/>
      <c r="AP162" s="411"/>
      <c r="AQ162" s="411"/>
    </row>
    <row r="163" spans="2:43" ht="15" thickBot="1">
      <c r="B163" s="1441" t="s">
        <v>27579</v>
      </c>
      <c r="C163" s="311">
        <f>IFERROR(SUM(C11:C160), 0)</f>
        <v>0</v>
      </c>
      <c r="D163" s="311">
        <f t="shared" ref="D163:J163" si="13">IFERROR(SUM(D11:D160), 0)</f>
        <v>0</v>
      </c>
      <c r="E163" s="311">
        <f t="shared" si="13"/>
        <v>0</v>
      </c>
      <c r="F163" s="311">
        <f t="shared" si="13"/>
        <v>0</v>
      </c>
      <c r="G163" s="311">
        <f t="shared" si="13"/>
        <v>0</v>
      </c>
      <c r="H163" s="311">
        <f t="shared" si="13"/>
        <v>0</v>
      </c>
      <c r="I163" s="311">
        <f t="shared" si="13"/>
        <v>0</v>
      </c>
      <c r="J163" s="311">
        <f t="shared" si="13"/>
        <v>0</v>
      </c>
      <c r="K163" s="307">
        <f>IFERROR(SUM(K11:K160), 0)</f>
        <v>0</v>
      </c>
      <c r="M163" s="400" t="s">
        <v>27580</v>
      </c>
      <c r="O163" s="1356"/>
      <c r="Q163" s="1355"/>
      <c r="S163" s="1403"/>
      <c r="AF163" s="1403"/>
      <c r="AH163" s="1441" t="s">
        <v>27579</v>
      </c>
      <c r="AI163" s="1226" t="s">
        <v>27581</v>
      </c>
      <c r="AJ163" s="1226" t="s">
        <v>27582</v>
      </c>
      <c r="AK163" s="1226" t="s">
        <v>27583</v>
      </c>
      <c r="AL163" s="1226" t="s">
        <v>27584</v>
      </c>
      <c r="AM163" s="1226" t="s">
        <v>27585</v>
      </c>
      <c r="AN163" s="1226" t="s">
        <v>27586</v>
      </c>
      <c r="AO163" s="1119" t="s">
        <v>27587</v>
      </c>
      <c r="AP163" s="1119" t="s">
        <v>27588</v>
      </c>
      <c r="AQ163" s="1197" t="s">
        <v>27589</v>
      </c>
    </row>
  </sheetData>
  <sheetProtection algorithmName="SHA-512" hashValue="HdtCRStG1hySwje1Ac6q02asc1QlRHe0n9vwAFu0aHvmYgwz1qAt1oZJt6zVh5JuQ+32RwPsRLlAmN6yspwHmA==" saltValue="ZkCr4SHrXh0TaBdPYf6mWA==" spinCount="100000" sheet="1" objects="1" scenarios="1"/>
  <mergeCells count="19">
    <mergeCell ref="M5:M8"/>
    <mergeCell ref="O5:O8"/>
    <mergeCell ref="AH5:AH6"/>
    <mergeCell ref="AI5:AI6"/>
    <mergeCell ref="AJ5:AJ6"/>
    <mergeCell ref="AK5:AL5"/>
    <mergeCell ref="B3:O3"/>
    <mergeCell ref="T3:AE3"/>
    <mergeCell ref="AH3:AQ3"/>
    <mergeCell ref="B5:B6"/>
    <mergeCell ref="C5:C6"/>
    <mergeCell ref="D5:D6"/>
    <mergeCell ref="E5:F5"/>
    <mergeCell ref="G5:H5"/>
    <mergeCell ref="I5:J5"/>
    <mergeCell ref="K5:K6"/>
    <mergeCell ref="AM5:AN5"/>
    <mergeCell ref="AO5:AP5"/>
    <mergeCell ref="AQ5:AQ6"/>
  </mergeCells>
  <conditionalFormatting sqref="R11:R160">
    <cfRule type="cellIs" dxfId="0" priority="1" operator="equal">
      <formula>0</formula>
    </cfRule>
  </conditionalFormatting>
  <dataValidations count="1">
    <dataValidation type="custom" allowBlank="1" showErrorMessage="1" errorTitle="Input Error" error="Please enter a numeric value." sqref="C11:K160" xr:uid="{30B2DD81-B890-49C9-AF3A-C80C8F3C7B11}">
      <formula1>ISNUMBER(C11)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pageSetUpPr fitToPage="1"/>
  </sheetPr>
  <dimension ref="B1:AD58"/>
  <sheetViews>
    <sheetView showGridLines="0" zoomScaleNormal="100" zoomScaleSheetLayoutView="100" workbookViewId="0">
      <pane ySplit="6" topLeftCell="A7" activePane="bottomLeft" state="frozen"/>
      <selection pane="bottomLeft" activeCell="H9" sqref="H9"/>
      <selection activeCell="D17" sqref="D17:D31"/>
    </sheetView>
  </sheetViews>
  <sheetFormatPr defaultColWidth="9.125" defaultRowHeight="14.45"/>
  <cols>
    <col min="1" max="1" width="1.625" style="1311" customWidth="1"/>
    <col min="2" max="2" width="14.125" style="1311" customWidth="1"/>
    <col min="3" max="3" width="22.125" style="1311" customWidth="1"/>
    <col min="4" max="4" width="6.625" style="1311" customWidth="1"/>
    <col min="5" max="5" width="5.625" style="1311" customWidth="1"/>
    <col min="6" max="9" width="12.5" style="1311" customWidth="1"/>
    <col min="10" max="10" width="12.5" style="77" customWidth="1"/>
    <col min="11" max="11" width="1.625" style="1311" customWidth="1"/>
    <col min="12" max="12" width="9" style="1311" customWidth="1"/>
    <col min="13" max="13" width="1.625" style="1311" customWidth="1"/>
    <col min="14" max="14" width="33.625" style="1311" customWidth="1"/>
    <col min="15" max="16" width="1.625" style="1311" customWidth="1"/>
    <col min="17" max="17" width="25.125" style="1311" customWidth="1"/>
    <col min="18" max="18" width="1.625" style="1346" customWidth="1"/>
    <col min="19" max="21" width="8.125" style="1346" hidden="1" customWidth="1"/>
    <col min="22" max="22" width="1.625" style="1346" hidden="1" customWidth="1"/>
    <col min="23" max="23" width="1.625" style="1311" customWidth="1"/>
    <col min="24" max="24" width="14.125" style="1311" customWidth="1"/>
    <col min="25" max="25" width="22.125" style="1311" customWidth="1"/>
    <col min="26" max="30" width="12.5" style="1311" customWidth="1"/>
    <col min="31" max="31" width="1.625" style="1311" customWidth="1"/>
    <col min="32" max="16384" width="9.125" style="1311"/>
  </cols>
  <sheetData>
    <row r="1" spans="2:30" s="114" customFormat="1" ht="30" customHeight="1">
      <c r="B1" s="2044" t="s">
        <v>656</v>
      </c>
      <c r="C1" s="2044"/>
      <c r="D1" s="2044"/>
      <c r="E1" s="2044"/>
      <c r="F1" s="2044"/>
      <c r="G1" s="2044"/>
      <c r="H1" s="2044"/>
      <c r="I1" s="2044"/>
      <c r="J1" s="113"/>
      <c r="P1" s="218"/>
      <c r="R1" s="1354"/>
      <c r="S1" s="1346"/>
      <c r="T1" s="1346"/>
      <c r="U1" s="1346"/>
      <c r="V1" s="1354"/>
      <c r="X1" s="2044" t="s">
        <v>656</v>
      </c>
      <c r="Y1" s="2044"/>
      <c r="Z1" s="2044"/>
      <c r="AA1" s="2044"/>
      <c r="AB1" s="2044"/>
      <c r="AC1" s="2044"/>
      <c r="AD1" s="113"/>
    </row>
    <row r="2" spans="2:30" s="114" customFormat="1" ht="30" customHeight="1">
      <c r="B2" s="2044" t="s">
        <v>12</v>
      </c>
      <c r="C2" s="2044"/>
      <c r="D2" s="2044"/>
      <c r="E2" s="2044"/>
      <c r="F2" s="2044"/>
      <c r="G2" s="2044"/>
      <c r="H2" s="2044"/>
      <c r="I2" s="2044"/>
      <c r="J2" s="113"/>
      <c r="P2" s="218"/>
      <c r="R2" s="1354"/>
      <c r="S2" s="1346"/>
      <c r="T2" s="1346"/>
      <c r="U2" s="1346"/>
      <c r="V2" s="1354"/>
      <c r="X2" s="2044"/>
      <c r="Y2" s="2044"/>
      <c r="Z2" s="2044"/>
      <c r="AA2" s="2044"/>
      <c r="AB2" s="2044"/>
      <c r="AC2" s="2044"/>
      <c r="AD2" s="113"/>
    </row>
    <row r="3" spans="2:30" s="64" customFormat="1" ht="45" customHeight="1">
      <c r="B3" s="2045" t="s">
        <v>657</v>
      </c>
      <c r="C3" s="2046"/>
      <c r="D3" s="2046"/>
      <c r="E3" s="2046"/>
      <c r="F3" s="2046"/>
      <c r="G3" s="2046"/>
      <c r="H3" s="2046"/>
      <c r="I3" s="2046"/>
      <c r="J3" s="2046"/>
      <c r="K3" s="2046"/>
      <c r="L3" s="2046"/>
      <c r="M3" s="2046"/>
      <c r="N3" s="2046"/>
      <c r="P3" s="171"/>
      <c r="Q3" s="265" t="s">
        <v>798</v>
      </c>
      <c r="R3" s="1354"/>
      <c r="S3" s="1346"/>
      <c r="T3" s="1346"/>
      <c r="U3" s="1346"/>
      <c r="V3" s="1354"/>
      <c r="X3" s="2047" t="s">
        <v>657</v>
      </c>
      <c r="Y3" s="2048"/>
      <c r="Z3" s="2048"/>
      <c r="AA3" s="2048"/>
      <c r="AB3" s="2048"/>
      <c r="AC3" s="2048"/>
      <c r="AD3" s="2049"/>
    </row>
    <row r="4" spans="2:30" ht="18" customHeight="1" thickBot="1">
      <c r="B4" s="117"/>
      <c r="C4" s="117"/>
      <c r="D4" s="117"/>
      <c r="E4" s="117"/>
      <c r="F4" s="2057"/>
      <c r="G4" s="2057"/>
      <c r="H4" s="2057"/>
      <c r="I4" s="2057"/>
      <c r="J4" s="135"/>
      <c r="P4" s="1350"/>
      <c r="R4" s="1354"/>
      <c r="S4" s="2031" t="s">
        <v>799</v>
      </c>
      <c r="T4" s="2031"/>
      <c r="U4" s="2031"/>
      <c r="V4" s="1354"/>
      <c r="X4" s="117"/>
      <c r="Y4" s="117"/>
      <c r="Z4" s="2057"/>
      <c r="AA4" s="2057"/>
      <c r="AB4" s="2057"/>
      <c r="AC4" s="2057"/>
      <c r="AD4" s="135"/>
    </row>
    <row r="5" spans="2:30" ht="21" customHeight="1">
      <c r="B5" s="2058" t="s">
        <v>800</v>
      </c>
      <c r="C5" s="2059"/>
      <c r="D5" s="2062" t="s">
        <v>801</v>
      </c>
      <c r="E5" s="2062" t="s">
        <v>802</v>
      </c>
      <c r="F5" s="2059" t="s">
        <v>803</v>
      </c>
      <c r="G5" s="2059" t="s">
        <v>804</v>
      </c>
      <c r="H5" s="2059"/>
      <c r="I5" s="2059"/>
      <c r="J5" s="2064" t="s">
        <v>805</v>
      </c>
      <c r="L5" s="2042" t="s">
        <v>806</v>
      </c>
      <c r="N5" s="2042" t="s">
        <v>807</v>
      </c>
      <c r="P5" s="1350"/>
      <c r="R5" s="1354"/>
      <c r="S5" s="198" t="s">
        <v>808</v>
      </c>
      <c r="T5" s="211"/>
      <c r="U5" s="211"/>
      <c r="V5" s="1354"/>
      <c r="X5" s="2066" t="s">
        <v>800</v>
      </c>
      <c r="Y5" s="2067"/>
      <c r="Z5" s="2070" t="s">
        <v>803</v>
      </c>
      <c r="AA5" s="2072" t="s">
        <v>804</v>
      </c>
      <c r="AB5" s="2073"/>
      <c r="AC5" s="2074"/>
      <c r="AD5" s="2040" t="s">
        <v>805</v>
      </c>
    </row>
    <row r="6" spans="2:30" ht="56.25" customHeight="1" thickBot="1">
      <c r="B6" s="2060"/>
      <c r="C6" s="2061"/>
      <c r="D6" s="2063"/>
      <c r="E6" s="2063"/>
      <c r="F6" s="2061"/>
      <c r="G6" s="1421" t="s">
        <v>809</v>
      </c>
      <c r="H6" s="1421" t="s">
        <v>810</v>
      </c>
      <c r="I6" s="1421" t="s">
        <v>811</v>
      </c>
      <c r="J6" s="2065"/>
      <c r="L6" s="2043"/>
      <c r="N6" s="2043"/>
      <c r="P6" s="1350"/>
      <c r="R6" s="1354"/>
      <c r="S6" s="1311"/>
      <c r="T6" s="1311"/>
      <c r="U6" s="1311"/>
      <c r="V6" s="1354"/>
      <c r="X6" s="2068"/>
      <c r="Y6" s="2069"/>
      <c r="Z6" s="2071"/>
      <c r="AA6" s="1406" t="s">
        <v>809</v>
      </c>
      <c r="AB6" s="1406" t="s">
        <v>810</v>
      </c>
      <c r="AC6" s="1406" t="s">
        <v>811</v>
      </c>
      <c r="AD6" s="2041"/>
    </row>
    <row r="7" spans="2:30" ht="15.75" customHeight="1" thickBot="1">
      <c r="B7" s="383"/>
      <c r="C7" s="384"/>
      <c r="D7" s="384"/>
      <c r="E7" s="384"/>
      <c r="F7" s="32"/>
      <c r="G7" s="32"/>
      <c r="H7" s="32"/>
      <c r="I7" s="32"/>
      <c r="J7" s="76"/>
      <c r="L7" s="30"/>
      <c r="P7" s="1350"/>
      <c r="R7" s="1354"/>
      <c r="S7" s="1347"/>
      <c r="T7" s="1347"/>
      <c r="U7" s="1347"/>
      <c r="V7" s="1354"/>
      <c r="X7" s="383"/>
      <c r="Y7" s="384"/>
      <c r="Z7" s="32"/>
      <c r="AA7" s="32"/>
      <c r="AB7" s="32"/>
      <c r="AC7" s="32"/>
      <c r="AD7" s="76"/>
    </row>
    <row r="8" spans="2:30" ht="20.25" customHeight="1" thickBot="1">
      <c r="B8" s="2012" t="s">
        <v>973</v>
      </c>
      <c r="C8" s="2013"/>
      <c r="D8" s="174"/>
      <c r="E8" s="174"/>
      <c r="F8" s="32"/>
      <c r="G8" s="32"/>
      <c r="H8" s="32"/>
      <c r="I8" s="32"/>
      <c r="J8" s="76"/>
      <c r="L8" s="389"/>
      <c r="P8" s="1350"/>
      <c r="R8" s="1354"/>
      <c r="S8" s="1311"/>
      <c r="T8" s="1311"/>
      <c r="U8" s="1311"/>
      <c r="V8" s="1354"/>
      <c r="X8" s="2012" t="s">
        <v>973</v>
      </c>
      <c r="Y8" s="2013"/>
      <c r="Z8" s="32"/>
      <c r="AA8" s="32"/>
      <c r="AB8" s="32"/>
      <c r="AC8" s="32"/>
      <c r="AD8" s="76"/>
    </row>
    <row r="9" spans="2:30" ht="33" customHeight="1" thickBot="1">
      <c r="B9" s="2098" t="s">
        <v>974</v>
      </c>
      <c r="C9" s="2099"/>
      <c r="D9" s="224" t="s">
        <v>813</v>
      </c>
      <c r="E9" s="224">
        <v>3</v>
      </c>
      <c r="F9" s="1487">
        <v>16393.881000000001</v>
      </c>
      <c r="G9" s="1487">
        <v>-616.04200000000003</v>
      </c>
      <c r="H9" s="1487">
        <v>0.378</v>
      </c>
      <c r="I9" s="1488">
        <f>IFERROR(G9-H9,0)</f>
        <v>-616.42000000000007</v>
      </c>
      <c r="J9" s="1489">
        <f>IFERROR(F9+I9,0)</f>
        <v>15777.461000000001</v>
      </c>
      <c r="L9" s="354" t="s">
        <v>975</v>
      </c>
      <c r="N9" s="685"/>
      <c r="P9" s="1355"/>
      <c r="Q9" s="355">
        <f>IF( SUM( S9:U9 ) = 0, 0, $S$5 )</f>
        <v>0</v>
      </c>
      <c r="R9" s="1354"/>
      <c r="S9" s="356">
        <f xml:space="preserve"> IF( ISNUMBER( F9 ), 0, 1 )</f>
        <v>0</v>
      </c>
      <c r="T9" s="356">
        <f xml:space="preserve"> IF( ISNUMBER( G9 ), 0, 1 )</f>
        <v>0</v>
      </c>
      <c r="U9" s="356">
        <f xml:space="preserve"> IF( ISNUMBER( H9 ), 0, 1 )</f>
        <v>0</v>
      </c>
      <c r="V9" s="1354"/>
      <c r="X9" s="2055" t="s">
        <v>974</v>
      </c>
      <c r="Y9" s="2056"/>
      <c r="Z9" s="353" t="s">
        <v>976</v>
      </c>
      <c r="AA9" s="353" t="s">
        <v>977</v>
      </c>
      <c r="AB9" s="353" t="s">
        <v>978</v>
      </c>
      <c r="AC9" s="357" t="s">
        <v>979</v>
      </c>
      <c r="AD9" s="371" t="s">
        <v>980</v>
      </c>
    </row>
    <row r="10" spans="2:30" ht="33" customHeight="1" thickBot="1">
      <c r="B10" s="2010" t="s">
        <v>981</v>
      </c>
      <c r="C10" s="2011"/>
      <c r="D10" s="242" t="s">
        <v>813</v>
      </c>
      <c r="E10" s="242">
        <v>3</v>
      </c>
      <c r="F10" s="1487">
        <v>276.30399999999997</v>
      </c>
      <c r="G10" s="1487">
        <v>-13.044</v>
      </c>
      <c r="H10" s="1487">
        <v>0</v>
      </c>
      <c r="I10" s="1490">
        <f>IFERROR(G10-H10,0)</f>
        <v>-13.044</v>
      </c>
      <c r="J10" s="1491">
        <f t="shared" ref="J10:J15" si="0">IFERROR(F10+I10,0)</f>
        <v>263.26</v>
      </c>
      <c r="L10" s="359" t="s">
        <v>982</v>
      </c>
      <c r="N10" s="685"/>
      <c r="P10" s="1355"/>
      <c r="Q10" s="355">
        <f t="shared" ref="Q10:Q14" si="1">IF( SUM( S10:U10 ) = 0, 0, $S$5 )</f>
        <v>0</v>
      </c>
      <c r="R10" s="1354"/>
      <c r="S10" s="356">
        <f t="shared" ref="S10:U14" si="2" xml:space="preserve"> IF( ISNUMBER( F10 ), 0, 1 )</f>
        <v>0</v>
      </c>
      <c r="T10" s="356">
        <f t="shared" si="2"/>
        <v>0</v>
      </c>
      <c r="U10" s="356">
        <f t="shared" si="2"/>
        <v>0</v>
      </c>
      <c r="V10" s="1354"/>
      <c r="X10" s="2051" t="s">
        <v>981</v>
      </c>
      <c r="Y10" s="2052"/>
      <c r="Z10" s="159" t="s">
        <v>983</v>
      </c>
      <c r="AA10" s="159" t="s">
        <v>984</v>
      </c>
      <c r="AB10" s="159" t="s">
        <v>985</v>
      </c>
      <c r="AC10" s="161" t="s">
        <v>986</v>
      </c>
      <c r="AD10" s="373" t="s">
        <v>987</v>
      </c>
    </row>
    <row r="11" spans="2:30" ht="33" customHeight="1" thickBot="1">
      <c r="B11" s="1427" t="s">
        <v>988</v>
      </c>
      <c r="C11" s="1424"/>
      <c r="D11" s="220" t="s">
        <v>813</v>
      </c>
      <c r="E11" s="220">
        <v>3</v>
      </c>
      <c r="F11" s="1487">
        <v>1693.422</v>
      </c>
      <c r="G11" s="1487">
        <v>0</v>
      </c>
      <c r="H11" s="1487">
        <v>0</v>
      </c>
      <c r="I11" s="1490">
        <f t="shared" ref="I11:I15" si="3">IFERROR(G11-H11,0)</f>
        <v>0</v>
      </c>
      <c r="J11" s="1491">
        <f t="shared" si="0"/>
        <v>1693.422</v>
      </c>
      <c r="L11" s="359" t="s">
        <v>989</v>
      </c>
      <c r="N11" s="685"/>
      <c r="P11" s="1355"/>
      <c r="Q11" s="355">
        <f t="shared" si="1"/>
        <v>0</v>
      </c>
      <c r="R11" s="1354"/>
      <c r="S11" s="356">
        <f t="shared" si="2"/>
        <v>0</v>
      </c>
      <c r="T11" s="356">
        <f t="shared" si="2"/>
        <v>0</v>
      </c>
      <c r="U11" s="356">
        <f t="shared" si="2"/>
        <v>0</v>
      </c>
      <c r="V11" s="1354"/>
      <c r="X11" s="1409" t="s">
        <v>988</v>
      </c>
      <c r="Y11" s="1408"/>
      <c r="Z11" s="159" t="s">
        <v>990</v>
      </c>
      <c r="AA11" s="159" t="s">
        <v>991</v>
      </c>
      <c r="AB11" s="159" t="s">
        <v>992</v>
      </c>
      <c r="AC11" s="161" t="s">
        <v>993</v>
      </c>
      <c r="AD11" s="373" t="s">
        <v>994</v>
      </c>
    </row>
    <row r="12" spans="2:30" ht="33" customHeight="1" thickBot="1">
      <c r="B12" s="2094" t="s">
        <v>995</v>
      </c>
      <c r="C12" s="2095"/>
      <c r="D12" s="220" t="s">
        <v>813</v>
      </c>
      <c r="E12" s="220">
        <v>3</v>
      </c>
      <c r="F12" s="1487">
        <v>279.56200000000001</v>
      </c>
      <c r="G12" s="1487">
        <v>0</v>
      </c>
      <c r="H12" s="1487">
        <v>228.85900000000001</v>
      </c>
      <c r="I12" s="1490">
        <f t="shared" si="3"/>
        <v>-228.85900000000001</v>
      </c>
      <c r="J12" s="1491">
        <f t="shared" si="0"/>
        <v>50.703000000000003</v>
      </c>
      <c r="L12" s="359" t="s">
        <v>996</v>
      </c>
      <c r="N12" s="685"/>
      <c r="P12" s="1355"/>
      <c r="Q12" s="355">
        <f t="shared" si="1"/>
        <v>0</v>
      </c>
      <c r="R12" s="1354"/>
      <c r="S12" s="356">
        <f t="shared" si="2"/>
        <v>0</v>
      </c>
      <c r="T12" s="356">
        <f t="shared" si="2"/>
        <v>0</v>
      </c>
      <c r="U12" s="356">
        <f t="shared" si="2"/>
        <v>0</v>
      </c>
      <c r="V12" s="1354"/>
      <c r="X12" s="2024" t="s">
        <v>995</v>
      </c>
      <c r="Y12" s="2025"/>
      <c r="Z12" s="159" t="s">
        <v>997</v>
      </c>
      <c r="AA12" s="159" t="s">
        <v>998</v>
      </c>
      <c r="AB12" s="159" t="s">
        <v>999</v>
      </c>
      <c r="AC12" s="161" t="s">
        <v>1000</v>
      </c>
      <c r="AD12" s="373" t="s">
        <v>1001</v>
      </c>
    </row>
    <row r="13" spans="2:30" ht="33" customHeight="1" thickBot="1">
      <c r="B13" s="2096" t="s">
        <v>1002</v>
      </c>
      <c r="C13" s="2097"/>
      <c r="D13" s="220" t="s">
        <v>813</v>
      </c>
      <c r="E13" s="220">
        <v>3</v>
      </c>
      <c r="F13" s="1487">
        <v>151.101</v>
      </c>
      <c r="G13" s="1487">
        <v>-62.082000000000001</v>
      </c>
      <c r="H13" s="1487">
        <v>0</v>
      </c>
      <c r="I13" s="1490">
        <f t="shared" si="3"/>
        <v>-62.082000000000001</v>
      </c>
      <c r="J13" s="1491">
        <f t="shared" si="0"/>
        <v>89.019000000000005</v>
      </c>
      <c r="L13" s="359" t="s">
        <v>1003</v>
      </c>
      <c r="N13" s="685"/>
      <c r="P13" s="1355"/>
      <c r="Q13" s="355">
        <f t="shared" si="1"/>
        <v>0</v>
      </c>
      <c r="R13" s="1354"/>
      <c r="S13" s="356">
        <f t="shared" si="2"/>
        <v>0</v>
      </c>
      <c r="T13" s="356">
        <f t="shared" si="2"/>
        <v>0</v>
      </c>
      <c r="U13" s="356">
        <f t="shared" si="2"/>
        <v>0</v>
      </c>
      <c r="V13" s="1354"/>
      <c r="X13" s="2086" t="s">
        <v>1002</v>
      </c>
      <c r="Y13" s="2087"/>
      <c r="Z13" s="159" t="s">
        <v>1004</v>
      </c>
      <c r="AA13" s="159" t="s">
        <v>1005</v>
      </c>
      <c r="AB13" s="159" t="s">
        <v>1006</v>
      </c>
      <c r="AC13" s="161" t="s">
        <v>1007</v>
      </c>
      <c r="AD13" s="373" t="s">
        <v>1008</v>
      </c>
    </row>
    <row r="14" spans="2:30" ht="33" customHeight="1">
      <c r="B14" s="2010" t="s">
        <v>1009</v>
      </c>
      <c r="C14" s="2011"/>
      <c r="D14" s="242" t="s">
        <v>813</v>
      </c>
      <c r="E14" s="242">
        <v>3</v>
      </c>
      <c r="F14" s="1487">
        <v>57.9</v>
      </c>
      <c r="G14" s="1487">
        <v>0</v>
      </c>
      <c r="H14" s="1487">
        <v>0</v>
      </c>
      <c r="I14" s="1490">
        <f t="shared" si="3"/>
        <v>0</v>
      </c>
      <c r="J14" s="1491">
        <f t="shared" si="0"/>
        <v>57.9</v>
      </c>
      <c r="L14" s="359" t="s">
        <v>1010</v>
      </c>
      <c r="N14" s="685"/>
      <c r="P14" s="1355"/>
      <c r="Q14" s="355">
        <f t="shared" si="1"/>
        <v>0</v>
      </c>
      <c r="R14" s="1354"/>
      <c r="S14" s="356">
        <f t="shared" si="2"/>
        <v>0</v>
      </c>
      <c r="T14" s="356">
        <f t="shared" si="2"/>
        <v>0</v>
      </c>
      <c r="U14" s="356">
        <f t="shared" si="2"/>
        <v>0</v>
      </c>
      <c r="V14" s="1354"/>
      <c r="X14" s="2051" t="s">
        <v>1009</v>
      </c>
      <c r="Y14" s="2052"/>
      <c r="Z14" s="159" t="s">
        <v>1011</v>
      </c>
      <c r="AA14" s="159" t="s">
        <v>1012</v>
      </c>
      <c r="AB14" s="159" t="s">
        <v>1013</v>
      </c>
      <c r="AC14" s="161" t="s">
        <v>1014</v>
      </c>
      <c r="AD14" s="373" t="s">
        <v>1015</v>
      </c>
    </row>
    <row r="15" spans="2:30" ht="33" customHeight="1" thickBot="1">
      <c r="B15" s="2090" t="s">
        <v>1016</v>
      </c>
      <c r="C15" s="2091"/>
      <c r="D15" s="391" t="s">
        <v>813</v>
      </c>
      <c r="E15" s="391">
        <v>3</v>
      </c>
      <c r="F15" s="1492">
        <f>IFERROR(SUM(F9:F14),0)</f>
        <v>18852.170000000002</v>
      </c>
      <c r="G15" s="1492">
        <f>IFERROR(SUM(G9:G14),0)</f>
        <v>-691.16800000000001</v>
      </c>
      <c r="H15" s="1492">
        <f>IFERROR(SUM(H9:H14),0)</f>
        <v>229.23699999999999</v>
      </c>
      <c r="I15" s="1492">
        <f t="shared" si="3"/>
        <v>-920.40499999999997</v>
      </c>
      <c r="J15" s="1493">
        <f t="shared" si="0"/>
        <v>17931.765000000003</v>
      </c>
      <c r="L15" s="388" t="s">
        <v>1017</v>
      </c>
      <c r="N15" s="686"/>
      <c r="P15" s="1355"/>
      <c r="Q15" s="355"/>
      <c r="R15" s="1354"/>
      <c r="S15" s="211"/>
      <c r="T15" s="211"/>
      <c r="U15" s="211"/>
      <c r="V15" s="1354"/>
      <c r="X15" s="2082" t="s">
        <v>1016</v>
      </c>
      <c r="Y15" s="2083"/>
      <c r="Z15" s="364" t="s">
        <v>1018</v>
      </c>
      <c r="AA15" s="364" t="s">
        <v>1019</v>
      </c>
      <c r="AB15" s="364" t="s">
        <v>1020</v>
      </c>
      <c r="AC15" s="364" t="s">
        <v>1021</v>
      </c>
      <c r="AD15" s="375" t="s">
        <v>1022</v>
      </c>
    </row>
    <row r="16" spans="2:30" ht="15" customHeight="1" thickBot="1">
      <c r="B16" s="392"/>
      <c r="C16" s="392"/>
      <c r="D16" s="392"/>
      <c r="E16" s="392"/>
      <c r="F16" s="1494"/>
      <c r="G16" s="1494"/>
      <c r="H16" s="1494"/>
      <c r="I16" s="1494"/>
      <c r="J16" s="1495"/>
      <c r="L16" s="138"/>
      <c r="P16" s="1355"/>
      <c r="Q16" s="355"/>
      <c r="R16" s="1354"/>
      <c r="S16" s="211"/>
      <c r="T16" s="211"/>
      <c r="U16" s="211"/>
      <c r="V16" s="1354"/>
      <c r="X16" s="392"/>
      <c r="Y16" s="392"/>
      <c r="Z16" s="32"/>
      <c r="AA16" s="32"/>
      <c r="AB16" s="32"/>
      <c r="AC16" s="32"/>
      <c r="AD16" s="76"/>
    </row>
    <row r="17" spans="2:30" ht="20.25" customHeight="1" thickBot="1">
      <c r="B17" s="2092" t="s">
        <v>1023</v>
      </c>
      <c r="C17" s="2093"/>
      <c r="D17" s="174"/>
      <c r="E17" s="174"/>
      <c r="F17" s="1494"/>
      <c r="G17" s="1494"/>
      <c r="H17" s="1494"/>
      <c r="I17" s="1494"/>
      <c r="J17" s="1495"/>
      <c r="L17" s="389"/>
      <c r="P17" s="1355"/>
      <c r="Q17" s="355"/>
      <c r="R17" s="1354"/>
      <c r="S17" s="211"/>
      <c r="T17" s="211"/>
      <c r="U17" s="211"/>
      <c r="V17" s="1354"/>
      <c r="X17" s="2012" t="s">
        <v>1023</v>
      </c>
      <c r="Y17" s="2013"/>
      <c r="Z17" s="32"/>
      <c r="AA17" s="32"/>
      <c r="AB17" s="32"/>
      <c r="AC17" s="32"/>
      <c r="AD17" s="76"/>
    </row>
    <row r="18" spans="2:30" ht="33" customHeight="1" thickBot="1">
      <c r="B18" s="2055" t="s">
        <v>1024</v>
      </c>
      <c r="C18" s="2056"/>
      <c r="D18" s="393" t="s">
        <v>813</v>
      </c>
      <c r="E18" s="393">
        <v>3</v>
      </c>
      <c r="F18" s="1487">
        <v>14.862</v>
      </c>
      <c r="G18" s="1487">
        <v>0</v>
      </c>
      <c r="H18" s="1487">
        <v>0</v>
      </c>
      <c r="I18" s="1461">
        <f t="shared" ref="I18:I22" si="4">IFERROR(G18-H18,0)</f>
        <v>0</v>
      </c>
      <c r="J18" s="1485">
        <f t="shared" ref="J18:J22" si="5">IFERROR(F18+I18,0)</f>
        <v>14.862</v>
      </c>
      <c r="L18" s="354" t="s">
        <v>1025</v>
      </c>
      <c r="N18" s="685"/>
      <c r="P18" s="1355"/>
      <c r="Q18" s="355">
        <f t="shared" ref="Q18:Q21" si="6">IF( SUM( S18:U18 ) = 0, 0, $S$5 )</f>
        <v>0</v>
      </c>
      <c r="R18" s="1354"/>
      <c r="S18" s="356">
        <f t="shared" ref="S18:U21" si="7" xml:space="preserve"> IF( ISNUMBER( F18 ), 0, 1 )</f>
        <v>0</v>
      </c>
      <c r="T18" s="356">
        <f t="shared" si="7"/>
        <v>0</v>
      </c>
      <c r="U18" s="356">
        <f t="shared" si="7"/>
        <v>0</v>
      </c>
      <c r="V18" s="1354"/>
      <c r="X18" s="2055" t="s">
        <v>1024</v>
      </c>
      <c r="Y18" s="2056"/>
      <c r="Z18" s="353" t="s">
        <v>1026</v>
      </c>
      <c r="AA18" s="353" t="s">
        <v>1027</v>
      </c>
      <c r="AB18" s="353" t="s">
        <v>1028</v>
      </c>
      <c r="AC18" s="357" t="s">
        <v>1029</v>
      </c>
      <c r="AD18" s="371" t="s">
        <v>1030</v>
      </c>
    </row>
    <row r="19" spans="2:30" ht="33" customHeight="1" thickBot="1">
      <c r="B19" s="2051" t="s">
        <v>1031</v>
      </c>
      <c r="C19" s="2052"/>
      <c r="D19" s="79" t="s">
        <v>813</v>
      </c>
      <c r="E19" s="79">
        <v>3</v>
      </c>
      <c r="F19" s="1487">
        <v>628.74900000000002</v>
      </c>
      <c r="G19" s="1487">
        <v>0</v>
      </c>
      <c r="H19" s="1487">
        <v>18.600000000000001</v>
      </c>
      <c r="I19" s="1463">
        <f t="shared" si="4"/>
        <v>-18.600000000000001</v>
      </c>
      <c r="J19" s="1470">
        <f t="shared" si="5"/>
        <v>610.149</v>
      </c>
      <c r="L19" s="359" t="s">
        <v>1032</v>
      </c>
      <c r="N19" s="685"/>
      <c r="P19" s="1355"/>
      <c r="Q19" s="355">
        <f t="shared" si="6"/>
        <v>0</v>
      </c>
      <c r="R19" s="1354"/>
      <c r="S19" s="356">
        <f t="shared" si="7"/>
        <v>0</v>
      </c>
      <c r="T19" s="356">
        <f t="shared" si="7"/>
        <v>0</v>
      </c>
      <c r="U19" s="356">
        <f t="shared" si="7"/>
        <v>0</v>
      </c>
      <c r="V19" s="1354"/>
      <c r="X19" s="2051" t="s">
        <v>1031</v>
      </c>
      <c r="Y19" s="2052"/>
      <c r="Z19" s="159" t="s">
        <v>1033</v>
      </c>
      <c r="AA19" s="159" t="s">
        <v>1034</v>
      </c>
      <c r="AB19" s="159" t="s">
        <v>1035</v>
      </c>
      <c r="AC19" s="161" t="s">
        <v>1036</v>
      </c>
      <c r="AD19" s="373" t="s">
        <v>1037</v>
      </c>
    </row>
    <row r="20" spans="2:30" ht="33" customHeight="1" thickBot="1">
      <c r="B20" s="2026" t="s">
        <v>1002</v>
      </c>
      <c r="C20" s="2027"/>
      <c r="D20" s="116" t="s">
        <v>813</v>
      </c>
      <c r="E20" s="116">
        <v>3</v>
      </c>
      <c r="F20" s="1487">
        <v>12.253</v>
      </c>
      <c r="G20" s="1487">
        <v>-12.319000000000001</v>
      </c>
      <c r="H20" s="1487">
        <v>0</v>
      </c>
      <c r="I20" s="1463">
        <f t="shared" si="4"/>
        <v>-12.319000000000001</v>
      </c>
      <c r="J20" s="1470">
        <f t="shared" si="5"/>
        <v>-6.6000000000000725E-2</v>
      </c>
      <c r="L20" s="359" t="s">
        <v>1038</v>
      </c>
      <c r="N20" s="685"/>
      <c r="P20" s="1355"/>
      <c r="Q20" s="355">
        <f t="shared" si="6"/>
        <v>0</v>
      </c>
      <c r="R20" s="1354"/>
      <c r="S20" s="356">
        <f t="shared" si="7"/>
        <v>0</v>
      </c>
      <c r="T20" s="356">
        <f t="shared" si="7"/>
        <v>0</v>
      </c>
      <c r="U20" s="356">
        <f t="shared" si="7"/>
        <v>0</v>
      </c>
      <c r="V20" s="1354"/>
      <c r="X20" s="2026" t="s">
        <v>1002</v>
      </c>
      <c r="Y20" s="2027"/>
      <c r="Z20" s="159" t="s">
        <v>1039</v>
      </c>
      <c r="AA20" s="159" t="s">
        <v>1040</v>
      </c>
      <c r="AB20" s="159" t="s">
        <v>1041</v>
      </c>
      <c r="AC20" s="161" t="s">
        <v>1042</v>
      </c>
      <c r="AD20" s="373" t="s">
        <v>1043</v>
      </c>
    </row>
    <row r="21" spans="2:30" ht="33" customHeight="1">
      <c r="B21" s="2024" t="s">
        <v>1044</v>
      </c>
      <c r="C21" s="2025"/>
      <c r="D21" s="2" t="s">
        <v>813</v>
      </c>
      <c r="E21" s="2">
        <v>3</v>
      </c>
      <c r="F21" s="1487">
        <v>494.435</v>
      </c>
      <c r="G21" s="1487">
        <v>0</v>
      </c>
      <c r="H21" s="1487">
        <v>3.6</v>
      </c>
      <c r="I21" s="1463">
        <f t="shared" si="4"/>
        <v>-3.6</v>
      </c>
      <c r="J21" s="1470">
        <f t="shared" si="5"/>
        <v>490.83499999999998</v>
      </c>
      <c r="L21" s="359" t="s">
        <v>1045</v>
      </c>
      <c r="N21" s="685"/>
      <c r="P21" s="1355"/>
      <c r="Q21" s="355">
        <f t="shared" si="6"/>
        <v>0</v>
      </c>
      <c r="R21" s="1354"/>
      <c r="S21" s="356">
        <f t="shared" si="7"/>
        <v>0</v>
      </c>
      <c r="T21" s="356">
        <f t="shared" si="7"/>
        <v>0</v>
      </c>
      <c r="U21" s="356">
        <f t="shared" si="7"/>
        <v>0</v>
      </c>
      <c r="V21" s="1354"/>
      <c r="X21" s="2024" t="s">
        <v>1044</v>
      </c>
      <c r="Y21" s="2025"/>
      <c r="Z21" s="159" t="s">
        <v>1046</v>
      </c>
      <c r="AA21" s="159" t="s">
        <v>1047</v>
      </c>
      <c r="AB21" s="159" t="s">
        <v>1048</v>
      </c>
      <c r="AC21" s="161" t="s">
        <v>1049</v>
      </c>
      <c r="AD21" s="373" t="s">
        <v>1050</v>
      </c>
    </row>
    <row r="22" spans="2:30" ht="33" customHeight="1" thickBot="1">
      <c r="B22" s="2084" t="s">
        <v>1051</v>
      </c>
      <c r="C22" s="2085"/>
      <c r="D22" s="387" t="s">
        <v>813</v>
      </c>
      <c r="E22" s="387">
        <v>3</v>
      </c>
      <c r="F22" s="1465">
        <f>IFERROR(SUM(F18:F21),0)</f>
        <v>1150.299</v>
      </c>
      <c r="G22" s="1465">
        <f>IFERROR(SUM(G18:G21),0)</f>
        <v>-12.319000000000001</v>
      </c>
      <c r="H22" s="1465">
        <f>IFERROR(SUM(H18:H21),0)</f>
        <v>22.200000000000003</v>
      </c>
      <c r="I22" s="1465">
        <f t="shared" si="4"/>
        <v>-34.519000000000005</v>
      </c>
      <c r="J22" s="1472">
        <f t="shared" si="5"/>
        <v>1115.78</v>
      </c>
      <c r="L22" s="388" t="s">
        <v>1052</v>
      </c>
      <c r="N22" s="686"/>
      <c r="P22" s="1355"/>
      <c r="Q22" s="355"/>
      <c r="R22" s="1354"/>
      <c r="S22" s="211"/>
      <c r="T22" s="211"/>
      <c r="U22" s="211"/>
      <c r="V22" s="1354"/>
      <c r="X22" s="2084" t="s">
        <v>1051</v>
      </c>
      <c r="Y22" s="2085"/>
      <c r="Z22" s="364" t="s">
        <v>1053</v>
      </c>
      <c r="AA22" s="364" t="s">
        <v>1054</v>
      </c>
      <c r="AB22" s="364" t="s">
        <v>1055</v>
      </c>
      <c r="AC22" s="364" t="s">
        <v>1056</v>
      </c>
      <c r="AD22" s="375" t="s">
        <v>1057</v>
      </c>
    </row>
    <row r="23" spans="2:30" ht="15" customHeight="1" thickBot="1">
      <c r="B23" s="394"/>
      <c r="C23" s="394"/>
      <c r="D23" s="394"/>
      <c r="E23" s="394"/>
      <c r="F23" s="1494"/>
      <c r="G23" s="1494"/>
      <c r="H23" s="1494"/>
      <c r="I23" s="1494"/>
      <c r="J23" s="1495"/>
      <c r="L23" s="138"/>
      <c r="P23" s="1355"/>
      <c r="Q23" s="355"/>
      <c r="R23" s="395"/>
      <c r="S23" s="1348"/>
      <c r="T23" s="1349"/>
      <c r="U23" s="1349"/>
      <c r="V23" s="395"/>
      <c r="X23" s="394"/>
      <c r="Y23" s="394"/>
      <c r="Z23" s="32"/>
      <c r="AA23" s="32"/>
      <c r="AB23" s="32"/>
      <c r="AC23" s="32"/>
      <c r="AD23" s="76"/>
    </row>
    <row r="24" spans="2:30" ht="20.25" customHeight="1" thickBot="1">
      <c r="B24" s="2012" t="s">
        <v>1058</v>
      </c>
      <c r="C24" s="2013"/>
      <c r="D24" s="174"/>
      <c r="E24" s="174"/>
      <c r="F24" s="1494"/>
      <c r="G24" s="1494"/>
      <c r="H24" s="1494"/>
      <c r="I24" s="1494"/>
      <c r="J24" s="1495"/>
      <c r="L24" s="389"/>
      <c r="P24" s="1355"/>
      <c r="Q24" s="355"/>
      <c r="R24" s="395"/>
      <c r="S24" s="211"/>
      <c r="T24" s="211"/>
      <c r="U24" s="211"/>
      <c r="V24" s="395"/>
      <c r="X24" s="2012" t="s">
        <v>1058</v>
      </c>
      <c r="Y24" s="2013"/>
      <c r="Z24" s="32"/>
      <c r="AA24" s="32"/>
      <c r="AB24" s="32"/>
      <c r="AC24" s="32"/>
      <c r="AD24" s="76"/>
    </row>
    <row r="25" spans="2:30" ht="33" customHeight="1" thickBot="1">
      <c r="B25" s="2055" t="s">
        <v>1059</v>
      </c>
      <c r="C25" s="2056"/>
      <c r="D25" s="393" t="s">
        <v>813</v>
      </c>
      <c r="E25" s="393">
        <v>3</v>
      </c>
      <c r="F25" s="1487">
        <v>-758.1</v>
      </c>
      <c r="G25" s="1487">
        <v>-17.198</v>
      </c>
      <c r="H25" s="1487">
        <v>-33.5</v>
      </c>
      <c r="I25" s="1461">
        <f t="shared" ref="I25:I31" si="8">IFERROR(G25-H25,0)</f>
        <v>16.302</v>
      </c>
      <c r="J25" s="1485">
        <f t="shared" ref="J25:J31" si="9">IFERROR(F25+I25,0)</f>
        <v>-741.798</v>
      </c>
      <c r="L25" s="354" t="s">
        <v>1060</v>
      </c>
      <c r="N25" s="685"/>
      <c r="P25" s="1355"/>
      <c r="Q25" s="355">
        <f t="shared" ref="Q25:Q30" si="10">IF( SUM( S25:U25 ) = 0, 0, $S$5 )</f>
        <v>0</v>
      </c>
      <c r="R25" s="395"/>
      <c r="S25" s="356">
        <f t="shared" ref="S25:U30" si="11" xml:space="preserve"> IF( ISNUMBER( F25 ), 0, 1 )</f>
        <v>0</v>
      </c>
      <c r="T25" s="356">
        <f t="shared" si="11"/>
        <v>0</v>
      </c>
      <c r="U25" s="356">
        <f t="shared" si="11"/>
        <v>0</v>
      </c>
      <c r="V25" s="395"/>
      <c r="X25" s="2055" t="s">
        <v>1059</v>
      </c>
      <c r="Y25" s="2056"/>
      <c r="Z25" s="353" t="s">
        <v>1061</v>
      </c>
      <c r="AA25" s="353" t="s">
        <v>1062</v>
      </c>
      <c r="AB25" s="353" t="s">
        <v>1063</v>
      </c>
      <c r="AC25" s="357" t="s">
        <v>1064</v>
      </c>
      <c r="AD25" s="371" t="s">
        <v>1065</v>
      </c>
    </row>
    <row r="26" spans="2:30" ht="33" customHeight="1" thickBot="1">
      <c r="B26" s="2051" t="s">
        <v>1066</v>
      </c>
      <c r="C26" s="2052"/>
      <c r="D26" s="79" t="s">
        <v>813</v>
      </c>
      <c r="E26" s="79">
        <v>3</v>
      </c>
      <c r="F26" s="1487">
        <v>0</v>
      </c>
      <c r="G26" s="1487">
        <v>-148.5</v>
      </c>
      <c r="H26" s="1487">
        <v>0</v>
      </c>
      <c r="I26" s="1463">
        <f t="shared" si="8"/>
        <v>-148.5</v>
      </c>
      <c r="J26" s="1470">
        <f t="shared" si="9"/>
        <v>-148.5</v>
      </c>
      <c r="L26" s="359" t="s">
        <v>1067</v>
      </c>
      <c r="N26" s="685"/>
      <c r="P26" s="1355"/>
      <c r="Q26" s="355">
        <f t="shared" si="10"/>
        <v>0</v>
      </c>
      <c r="R26" s="1354"/>
      <c r="S26" s="356">
        <f t="shared" si="11"/>
        <v>0</v>
      </c>
      <c r="T26" s="356">
        <f t="shared" si="11"/>
        <v>0</v>
      </c>
      <c r="U26" s="356">
        <f t="shared" si="11"/>
        <v>0</v>
      </c>
      <c r="V26" s="1354"/>
      <c r="X26" s="2051" t="s">
        <v>1066</v>
      </c>
      <c r="Y26" s="2052"/>
      <c r="Z26" s="159" t="s">
        <v>1068</v>
      </c>
      <c r="AA26" s="159" t="s">
        <v>1069</v>
      </c>
      <c r="AB26" s="159" t="s">
        <v>1070</v>
      </c>
      <c r="AC26" s="161" t="s">
        <v>1071</v>
      </c>
      <c r="AD26" s="373" t="s">
        <v>1072</v>
      </c>
    </row>
    <row r="27" spans="2:30" ht="33" customHeight="1" thickBot="1">
      <c r="B27" s="2026" t="s">
        <v>1073</v>
      </c>
      <c r="C27" s="2027"/>
      <c r="D27" s="116" t="s">
        <v>813</v>
      </c>
      <c r="E27" s="116">
        <v>3</v>
      </c>
      <c r="F27" s="1487">
        <v>-1132.414</v>
      </c>
      <c r="G27" s="1487">
        <v>183.37899999999999</v>
      </c>
      <c r="H27" s="1487">
        <v>0</v>
      </c>
      <c r="I27" s="1463">
        <f t="shared" si="8"/>
        <v>183.37899999999999</v>
      </c>
      <c r="J27" s="1470">
        <f t="shared" si="9"/>
        <v>-949.03499999999997</v>
      </c>
      <c r="L27" s="359" t="s">
        <v>1074</v>
      </c>
      <c r="N27" s="685"/>
      <c r="P27" s="1355"/>
      <c r="Q27" s="355">
        <f t="shared" si="10"/>
        <v>0</v>
      </c>
      <c r="R27" s="1354"/>
      <c r="S27" s="356">
        <f t="shared" si="11"/>
        <v>0</v>
      </c>
      <c r="T27" s="356">
        <f t="shared" si="11"/>
        <v>0</v>
      </c>
      <c r="U27" s="356">
        <f t="shared" si="11"/>
        <v>0</v>
      </c>
      <c r="V27" s="1354"/>
      <c r="X27" s="2026" t="s">
        <v>1073</v>
      </c>
      <c r="Y27" s="2027"/>
      <c r="Z27" s="159" t="s">
        <v>1075</v>
      </c>
      <c r="AA27" s="159" t="s">
        <v>1076</v>
      </c>
      <c r="AB27" s="159" t="s">
        <v>1077</v>
      </c>
      <c r="AC27" s="161" t="s">
        <v>1078</v>
      </c>
      <c r="AD27" s="373" t="s">
        <v>1079</v>
      </c>
    </row>
    <row r="28" spans="2:30" ht="33" customHeight="1" thickBot="1">
      <c r="B28" s="2024" t="s">
        <v>1002</v>
      </c>
      <c r="C28" s="2025"/>
      <c r="D28" s="2" t="s">
        <v>813</v>
      </c>
      <c r="E28" s="2">
        <v>3</v>
      </c>
      <c r="F28" s="1487">
        <v>0</v>
      </c>
      <c r="G28" s="1487">
        <v>0</v>
      </c>
      <c r="H28" s="1487">
        <v>0</v>
      </c>
      <c r="I28" s="1463">
        <f t="shared" si="8"/>
        <v>0</v>
      </c>
      <c r="J28" s="1470">
        <f t="shared" si="9"/>
        <v>0</v>
      </c>
      <c r="L28" s="359" t="s">
        <v>1080</v>
      </c>
      <c r="N28" s="685"/>
      <c r="P28" s="1355"/>
      <c r="Q28" s="355">
        <f t="shared" si="10"/>
        <v>0</v>
      </c>
      <c r="R28" s="1354"/>
      <c r="S28" s="356">
        <f t="shared" si="11"/>
        <v>0</v>
      </c>
      <c r="T28" s="356">
        <f t="shared" si="11"/>
        <v>0</v>
      </c>
      <c r="U28" s="356">
        <f t="shared" si="11"/>
        <v>0</v>
      </c>
      <c r="V28" s="1354"/>
      <c r="X28" s="2024" t="s">
        <v>1002</v>
      </c>
      <c r="Y28" s="2025"/>
      <c r="Z28" s="159" t="s">
        <v>1081</v>
      </c>
      <c r="AA28" s="159" t="s">
        <v>1082</v>
      </c>
      <c r="AB28" s="159" t="s">
        <v>1083</v>
      </c>
      <c r="AC28" s="161" t="s">
        <v>1084</v>
      </c>
      <c r="AD28" s="373" t="s">
        <v>1085</v>
      </c>
    </row>
    <row r="29" spans="2:30" ht="33" customHeight="1" thickBot="1">
      <c r="B29" s="2086" t="s">
        <v>1086</v>
      </c>
      <c r="C29" s="2087"/>
      <c r="D29" s="2" t="s">
        <v>813</v>
      </c>
      <c r="E29" s="2">
        <v>3</v>
      </c>
      <c r="F29" s="1487">
        <v>0</v>
      </c>
      <c r="G29" s="1487">
        <v>0</v>
      </c>
      <c r="H29" s="1487">
        <v>0</v>
      </c>
      <c r="I29" s="1463">
        <f t="shared" si="8"/>
        <v>0</v>
      </c>
      <c r="J29" s="1470">
        <f t="shared" si="9"/>
        <v>0</v>
      </c>
      <c r="L29" s="359" t="s">
        <v>1087</v>
      </c>
      <c r="N29" s="685"/>
      <c r="P29" s="1355"/>
      <c r="Q29" s="355">
        <f t="shared" si="10"/>
        <v>0</v>
      </c>
      <c r="R29" s="1354"/>
      <c r="S29" s="356">
        <f t="shared" si="11"/>
        <v>0</v>
      </c>
      <c r="T29" s="356">
        <f t="shared" si="11"/>
        <v>0</v>
      </c>
      <c r="U29" s="356">
        <f t="shared" si="11"/>
        <v>0</v>
      </c>
      <c r="V29" s="1354"/>
      <c r="X29" s="2086" t="s">
        <v>1086</v>
      </c>
      <c r="Y29" s="2087"/>
      <c r="Z29" s="159" t="s">
        <v>1088</v>
      </c>
      <c r="AA29" s="159" t="s">
        <v>1089</v>
      </c>
      <c r="AB29" s="159" t="s">
        <v>1090</v>
      </c>
      <c r="AC29" s="161" t="s">
        <v>1091</v>
      </c>
      <c r="AD29" s="373" t="s">
        <v>1092</v>
      </c>
    </row>
    <row r="30" spans="2:30" ht="33" customHeight="1">
      <c r="B30" s="2086" t="s">
        <v>1093</v>
      </c>
      <c r="C30" s="2087"/>
      <c r="D30" s="2" t="s">
        <v>813</v>
      </c>
      <c r="E30" s="2">
        <v>3</v>
      </c>
      <c r="F30" s="1487">
        <v>0</v>
      </c>
      <c r="G30" s="1487">
        <v>-5.3620000000000001</v>
      </c>
      <c r="H30" s="1487">
        <v>0</v>
      </c>
      <c r="I30" s="1463">
        <f t="shared" si="8"/>
        <v>-5.3620000000000001</v>
      </c>
      <c r="J30" s="1470">
        <f t="shared" si="9"/>
        <v>-5.3620000000000001</v>
      </c>
      <c r="L30" s="359" t="s">
        <v>1094</v>
      </c>
      <c r="N30" s="685"/>
      <c r="P30" s="1355"/>
      <c r="Q30" s="355">
        <f t="shared" si="10"/>
        <v>0</v>
      </c>
      <c r="R30" s="395"/>
      <c r="S30" s="356">
        <f t="shared" si="11"/>
        <v>0</v>
      </c>
      <c r="T30" s="356">
        <f t="shared" si="11"/>
        <v>0</v>
      </c>
      <c r="U30" s="356">
        <f t="shared" si="11"/>
        <v>0</v>
      </c>
      <c r="V30" s="395"/>
      <c r="X30" s="2086" t="s">
        <v>1093</v>
      </c>
      <c r="Y30" s="2087"/>
      <c r="Z30" s="159" t="s">
        <v>1095</v>
      </c>
      <c r="AA30" s="159" t="s">
        <v>1096</v>
      </c>
      <c r="AB30" s="159" t="s">
        <v>1097</v>
      </c>
      <c r="AC30" s="161" t="s">
        <v>1098</v>
      </c>
      <c r="AD30" s="373" t="s">
        <v>1099</v>
      </c>
    </row>
    <row r="31" spans="2:30" ht="33" customHeight="1" thickBot="1">
      <c r="B31" s="2088" t="s">
        <v>1016</v>
      </c>
      <c r="C31" s="2089"/>
      <c r="D31" s="396" t="s">
        <v>813</v>
      </c>
      <c r="E31" s="396">
        <v>3</v>
      </c>
      <c r="F31" s="1465">
        <f>IFERROR(SUM(F25:F30),0)</f>
        <v>-1890.5140000000001</v>
      </c>
      <c r="G31" s="1465">
        <f>IFERROR(SUM(G25:G30),0)</f>
        <v>12.318999999999983</v>
      </c>
      <c r="H31" s="1465">
        <f>IFERROR(SUM(H25:H30),0)</f>
        <v>-33.5</v>
      </c>
      <c r="I31" s="1465">
        <f t="shared" si="8"/>
        <v>45.818999999999981</v>
      </c>
      <c r="J31" s="1472">
        <f t="shared" si="9"/>
        <v>-1844.6950000000002</v>
      </c>
      <c r="L31" s="388" t="s">
        <v>1100</v>
      </c>
      <c r="N31" s="686"/>
      <c r="P31" s="1355"/>
      <c r="Q31" s="355"/>
      <c r="R31" s="395"/>
      <c r="S31" s="1348"/>
      <c r="T31" s="1349"/>
      <c r="U31" s="1349"/>
      <c r="V31" s="395"/>
      <c r="X31" s="2088" t="s">
        <v>1016</v>
      </c>
      <c r="Y31" s="2089"/>
      <c r="Z31" s="364" t="s">
        <v>1101</v>
      </c>
      <c r="AA31" s="364" t="s">
        <v>1102</v>
      </c>
      <c r="AB31" s="364" t="s">
        <v>1103</v>
      </c>
      <c r="AC31" s="364" t="s">
        <v>1104</v>
      </c>
      <c r="AD31" s="375" t="s">
        <v>1105</v>
      </c>
    </row>
    <row r="32" spans="2:30" ht="15" customHeight="1" thickBot="1">
      <c r="B32" s="394"/>
      <c r="C32" s="394"/>
      <c r="D32" s="394"/>
      <c r="E32" s="394"/>
      <c r="F32" s="1494"/>
      <c r="G32" s="1494"/>
      <c r="H32" s="1494"/>
      <c r="I32" s="1494"/>
      <c r="J32" s="1495"/>
      <c r="L32" s="138"/>
      <c r="P32" s="1355"/>
      <c r="Q32" s="355"/>
      <c r="R32" s="1354"/>
      <c r="S32" s="211"/>
      <c r="V32" s="1354"/>
      <c r="X32" s="394"/>
      <c r="Y32" s="394"/>
      <c r="Z32" s="32"/>
      <c r="AA32" s="32"/>
      <c r="AB32" s="32"/>
      <c r="AC32" s="32"/>
      <c r="AD32" s="76"/>
    </row>
    <row r="33" spans="2:30" ht="32.25" customHeight="1" thickBot="1">
      <c r="B33" s="2080" t="s">
        <v>1106</v>
      </c>
      <c r="C33" s="2081"/>
      <c r="D33" s="397" t="s">
        <v>813</v>
      </c>
      <c r="E33" s="397">
        <v>3</v>
      </c>
      <c r="F33" s="398">
        <f xml:space="preserve"> IFERROR(F22 + F31,0)</f>
        <v>-740.21500000000015</v>
      </c>
      <c r="G33" s="398">
        <f xml:space="preserve"> IFERROR(G22 + G31,0)</f>
        <v>-1.7763568394002505E-14</v>
      </c>
      <c r="H33" s="398">
        <f xml:space="preserve"> IFERROR(H22 + H31,0)</f>
        <v>-11.299999999999997</v>
      </c>
      <c r="I33" s="398">
        <f>IFERROR(G33-H33,0)</f>
        <v>11.299999999999979</v>
      </c>
      <c r="J33" s="399">
        <f>IFERROR(F33+I33,0)</f>
        <v>-728.91500000000019</v>
      </c>
      <c r="L33" s="400" t="s">
        <v>1107</v>
      </c>
      <c r="N33" s="686"/>
      <c r="P33" s="1355"/>
      <c r="Q33" s="355"/>
      <c r="R33" s="1354"/>
      <c r="S33" s="211"/>
      <c r="T33" s="211"/>
      <c r="U33" s="211"/>
      <c r="V33" s="1354"/>
      <c r="X33" s="2080" t="s">
        <v>1106</v>
      </c>
      <c r="Y33" s="2081"/>
      <c r="Z33" s="401" t="s">
        <v>1108</v>
      </c>
      <c r="AA33" s="401" t="s">
        <v>1109</v>
      </c>
      <c r="AB33" s="401" t="s">
        <v>1110</v>
      </c>
      <c r="AC33" s="401" t="s">
        <v>1111</v>
      </c>
      <c r="AD33" s="402" t="s">
        <v>1112</v>
      </c>
    </row>
    <row r="34" spans="2:30" ht="15" customHeight="1" thickBot="1">
      <c r="B34" s="403"/>
      <c r="C34" s="117"/>
      <c r="D34" s="117"/>
      <c r="E34" s="117"/>
      <c r="F34" s="1494"/>
      <c r="G34" s="1494"/>
      <c r="H34" s="1494"/>
      <c r="I34" s="1494"/>
      <c r="J34" s="1495"/>
      <c r="L34" s="138"/>
      <c r="P34" s="1355"/>
      <c r="Q34" s="355"/>
      <c r="R34" s="1354"/>
      <c r="S34" s="211"/>
      <c r="T34" s="211"/>
      <c r="U34" s="211"/>
      <c r="V34" s="1354"/>
      <c r="X34" s="403"/>
      <c r="Y34" s="117"/>
      <c r="Z34" s="32"/>
      <c r="AA34" s="32"/>
      <c r="AB34" s="32"/>
      <c r="AC34" s="32"/>
      <c r="AD34" s="76"/>
    </row>
    <row r="35" spans="2:30" ht="20.25" customHeight="1" thickBot="1">
      <c r="B35" s="2012" t="s">
        <v>1113</v>
      </c>
      <c r="C35" s="2013"/>
      <c r="D35" s="174"/>
      <c r="E35" s="174"/>
      <c r="F35" s="1494"/>
      <c r="G35" s="1494"/>
      <c r="H35" s="1494"/>
      <c r="I35" s="1494"/>
      <c r="J35" s="1495"/>
      <c r="L35" s="389"/>
      <c r="P35" s="1355"/>
      <c r="Q35" s="355"/>
      <c r="R35" s="1354"/>
      <c r="S35" s="211"/>
      <c r="T35" s="211"/>
      <c r="U35" s="211"/>
      <c r="V35" s="1354"/>
      <c r="X35" s="2012" t="s">
        <v>1113</v>
      </c>
      <c r="Y35" s="2013"/>
      <c r="Z35" s="32"/>
      <c r="AA35" s="32"/>
      <c r="AB35" s="32"/>
      <c r="AC35" s="32"/>
      <c r="AD35" s="76"/>
    </row>
    <row r="36" spans="2:30" ht="33" customHeight="1" thickBot="1">
      <c r="B36" s="2055" t="s">
        <v>1059</v>
      </c>
      <c r="C36" s="2056"/>
      <c r="D36" s="393" t="s">
        <v>813</v>
      </c>
      <c r="E36" s="393">
        <v>3</v>
      </c>
      <c r="F36" s="1487">
        <v>-757.06599999999992</v>
      </c>
      <c r="G36" s="1487">
        <v>774.66199999999992</v>
      </c>
      <c r="H36" s="1487">
        <v>0</v>
      </c>
      <c r="I36" s="1461">
        <f t="shared" ref="I36:I45" si="12">IFERROR(G36-H36,0)</f>
        <v>774.66199999999992</v>
      </c>
      <c r="J36" s="1485">
        <f t="shared" ref="J36:J45" si="13">IFERROR(F36+I36,0)</f>
        <v>17.596000000000004</v>
      </c>
      <c r="L36" s="354" t="s">
        <v>1114</v>
      </c>
      <c r="N36" s="685"/>
      <c r="P36" s="1355"/>
      <c r="Q36" s="355">
        <f t="shared" ref="Q36:Q44" si="14">IF( SUM( S36:U36 ) = 0, 0, $S$5 )</f>
        <v>0</v>
      </c>
      <c r="R36" s="1354"/>
      <c r="S36" s="356">
        <f t="shared" ref="S36:U44" si="15" xml:space="preserve"> IF( ISNUMBER( F36 ), 0, 1 )</f>
        <v>0</v>
      </c>
      <c r="T36" s="356">
        <f t="shared" si="15"/>
        <v>0</v>
      </c>
      <c r="U36" s="356">
        <f t="shared" si="15"/>
        <v>0</v>
      </c>
      <c r="V36" s="1354"/>
      <c r="X36" s="2055" t="s">
        <v>1059</v>
      </c>
      <c r="Y36" s="2056"/>
      <c r="Z36" s="353" t="s">
        <v>1115</v>
      </c>
      <c r="AA36" s="353" t="s">
        <v>1116</v>
      </c>
      <c r="AB36" s="353" t="s">
        <v>1117</v>
      </c>
      <c r="AC36" s="357" t="s">
        <v>1118</v>
      </c>
      <c r="AD36" s="371" t="s">
        <v>1119</v>
      </c>
    </row>
    <row r="37" spans="2:30" ht="33" customHeight="1" thickBot="1">
      <c r="B37" s="2051" t="s">
        <v>1073</v>
      </c>
      <c r="C37" s="2052"/>
      <c r="D37" s="79" t="s">
        <v>813</v>
      </c>
      <c r="E37" s="79">
        <v>3</v>
      </c>
      <c r="F37" s="1487">
        <v>-11696.263000000001</v>
      </c>
      <c r="G37" s="1487">
        <v>-305.58999999999997</v>
      </c>
      <c r="H37" s="1487">
        <v>0</v>
      </c>
      <c r="I37" s="1463">
        <f t="shared" si="12"/>
        <v>-305.58999999999997</v>
      </c>
      <c r="J37" s="1470">
        <f t="shared" si="13"/>
        <v>-12001.853000000001</v>
      </c>
      <c r="L37" s="359" t="s">
        <v>1120</v>
      </c>
      <c r="N37" s="685"/>
      <c r="P37" s="1355"/>
      <c r="Q37" s="355">
        <f t="shared" si="14"/>
        <v>0</v>
      </c>
      <c r="R37" s="404"/>
      <c r="S37" s="356">
        <f t="shared" si="15"/>
        <v>0</v>
      </c>
      <c r="T37" s="356">
        <f t="shared" si="15"/>
        <v>0</v>
      </c>
      <c r="U37" s="356">
        <f t="shared" si="15"/>
        <v>0</v>
      </c>
      <c r="V37" s="404"/>
      <c r="X37" s="2051" t="s">
        <v>1073</v>
      </c>
      <c r="Y37" s="2052"/>
      <c r="Z37" s="159" t="s">
        <v>1121</v>
      </c>
      <c r="AA37" s="159" t="s">
        <v>1122</v>
      </c>
      <c r="AB37" s="159" t="s">
        <v>1123</v>
      </c>
      <c r="AC37" s="161" t="s">
        <v>1124</v>
      </c>
      <c r="AD37" s="373" t="s">
        <v>1125</v>
      </c>
    </row>
    <row r="38" spans="2:30" ht="33" customHeight="1" thickBot="1">
      <c r="B38" s="2026" t="s">
        <v>1002</v>
      </c>
      <c r="C38" s="2027"/>
      <c r="D38" s="116" t="s">
        <v>813</v>
      </c>
      <c r="E38" s="116">
        <v>3</v>
      </c>
      <c r="F38" s="1487">
        <v>-1469.9179999999999</v>
      </c>
      <c r="G38" s="1487">
        <v>336.48700000000002</v>
      </c>
      <c r="H38" s="1487">
        <v>0</v>
      </c>
      <c r="I38" s="1463">
        <f t="shared" si="12"/>
        <v>336.48700000000002</v>
      </c>
      <c r="J38" s="1470">
        <f t="shared" si="13"/>
        <v>-1133.4309999999998</v>
      </c>
      <c r="L38" s="359" t="s">
        <v>1126</v>
      </c>
      <c r="N38" s="685"/>
      <c r="P38" s="1355"/>
      <c r="Q38" s="355">
        <f t="shared" si="14"/>
        <v>0</v>
      </c>
      <c r="R38" s="1354"/>
      <c r="S38" s="356">
        <f t="shared" si="15"/>
        <v>0</v>
      </c>
      <c r="T38" s="356">
        <f t="shared" si="15"/>
        <v>0</v>
      </c>
      <c r="U38" s="356">
        <f t="shared" si="15"/>
        <v>0</v>
      </c>
      <c r="V38" s="1354"/>
      <c r="X38" s="2026" t="s">
        <v>1002</v>
      </c>
      <c r="Y38" s="2027"/>
      <c r="Z38" s="159" t="s">
        <v>1127</v>
      </c>
      <c r="AA38" s="159" t="s">
        <v>1128</v>
      </c>
      <c r="AB38" s="159" t="s">
        <v>1129</v>
      </c>
      <c r="AC38" s="161" t="s">
        <v>1130</v>
      </c>
      <c r="AD38" s="373" t="s">
        <v>1131</v>
      </c>
    </row>
    <row r="39" spans="2:30" ht="33" customHeight="1" thickBot="1">
      <c r="B39" s="2024" t="s">
        <v>1132</v>
      </c>
      <c r="C39" s="2025"/>
      <c r="D39" s="2" t="s">
        <v>813</v>
      </c>
      <c r="E39" s="2">
        <v>3</v>
      </c>
      <c r="F39" s="1487">
        <v>-277.10000000000002</v>
      </c>
      <c r="G39" s="1487">
        <v>0</v>
      </c>
      <c r="H39" s="1487">
        <v>0</v>
      </c>
      <c r="I39" s="1463">
        <f t="shared" si="12"/>
        <v>0</v>
      </c>
      <c r="J39" s="1470">
        <f t="shared" si="13"/>
        <v>-277.10000000000002</v>
      </c>
      <c r="L39" s="359" t="s">
        <v>1133</v>
      </c>
      <c r="N39" s="685"/>
      <c r="P39" s="1355"/>
      <c r="Q39" s="355">
        <f t="shared" si="14"/>
        <v>0</v>
      </c>
      <c r="R39" s="1354"/>
      <c r="S39" s="356">
        <f t="shared" si="15"/>
        <v>0</v>
      </c>
      <c r="T39" s="356">
        <f t="shared" si="15"/>
        <v>0</v>
      </c>
      <c r="U39" s="356">
        <f t="shared" si="15"/>
        <v>0</v>
      </c>
      <c r="V39" s="1354"/>
      <c r="X39" s="2024" t="s">
        <v>1132</v>
      </c>
      <c r="Y39" s="2025"/>
      <c r="Z39" s="159" t="s">
        <v>1134</v>
      </c>
      <c r="AA39" s="159" t="s">
        <v>1135</v>
      </c>
      <c r="AB39" s="159" t="s">
        <v>1136</v>
      </c>
      <c r="AC39" s="161" t="s">
        <v>1137</v>
      </c>
      <c r="AD39" s="373" t="s">
        <v>1138</v>
      </c>
    </row>
    <row r="40" spans="2:30" ht="33" customHeight="1" thickBot="1">
      <c r="B40" s="2086" t="s">
        <v>1093</v>
      </c>
      <c r="C40" s="2087"/>
      <c r="D40" s="2" t="s">
        <v>813</v>
      </c>
      <c r="E40" s="2">
        <v>3</v>
      </c>
      <c r="F40" s="1487">
        <v>-143.71899999999999</v>
      </c>
      <c r="G40" s="1487">
        <v>0</v>
      </c>
      <c r="H40" s="1487">
        <v>0</v>
      </c>
      <c r="I40" s="1463">
        <f t="shared" si="12"/>
        <v>0</v>
      </c>
      <c r="J40" s="1470">
        <f t="shared" si="13"/>
        <v>-143.71899999999999</v>
      </c>
      <c r="L40" s="359" t="s">
        <v>1139</v>
      </c>
      <c r="N40" s="685"/>
      <c r="P40" s="1355"/>
      <c r="Q40" s="355">
        <f t="shared" si="14"/>
        <v>0</v>
      </c>
      <c r="R40" s="1354"/>
      <c r="S40" s="356">
        <f t="shared" si="15"/>
        <v>0</v>
      </c>
      <c r="T40" s="356">
        <f t="shared" si="15"/>
        <v>0</v>
      </c>
      <c r="U40" s="356">
        <f t="shared" si="15"/>
        <v>0</v>
      </c>
      <c r="V40" s="1354"/>
      <c r="X40" s="2086" t="s">
        <v>1093</v>
      </c>
      <c r="Y40" s="2087"/>
      <c r="Z40" s="159" t="s">
        <v>1140</v>
      </c>
      <c r="AA40" s="159" t="s">
        <v>1141</v>
      </c>
      <c r="AB40" s="159" t="s">
        <v>1142</v>
      </c>
      <c r="AC40" s="161" t="s">
        <v>1143</v>
      </c>
      <c r="AD40" s="373" t="s">
        <v>1144</v>
      </c>
    </row>
    <row r="41" spans="2:30" ht="33" customHeight="1" thickBot="1">
      <c r="B41" s="2086" t="s">
        <v>1145</v>
      </c>
      <c r="C41" s="2087"/>
      <c r="D41" s="2" t="s">
        <v>813</v>
      </c>
      <c r="E41" s="2">
        <v>3</v>
      </c>
      <c r="F41" s="1487">
        <v>0</v>
      </c>
      <c r="G41" s="1487">
        <v>-517.43100000000004</v>
      </c>
      <c r="H41" s="1487">
        <v>0</v>
      </c>
      <c r="I41" s="1463">
        <f t="shared" si="12"/>
        <v>-517.43100000000004</v>
      </c>
      <c r="J41" s="1470">
        <f t="shared" si="13"/>
        <v>-517.43100000000004</v>
      </c>
      <c r="L41" s="359" t="s">
        <v>1146</v>
      </c>
      <c r="N41" s="685"/>
      <c r="P41" s="1355"/>
      <c r="Q41" s="355">
        <f t="shared" si="14"/>
        <v>0</v>
      </c>
      <c r="R41" s="1354"/>
      <c r="S41" s="356">
        <f t="shared" si="15"/>
        <v>0</v>
      </c>
      <c r="T41" s="356">
        <f t="shared" si="15"/>
        <v>0</v>
      </c>
      <c r="U41" s="356">
        <f t="shared" si="15"/>
        <v>0</v>
      </c>
      <c r="V41" s="1354"/>
      <c r="X41" s="2086" t="s">
        <v>1145</v>
      </c>
      <c r="Y41" s="2087"/>
      <c r="Z41" s="159" t="s">
        <v>1147</v>
      </c>
      <c r="AA41" s="159" t="s">
        <v>1148</v>
      </c>
      <c r="AB41" s="159" t="s">
        <v>1149</v>
      </c>
      <c r="AC41" s="161" t="s">
        <v>1150</v>
      </c>
      <c r="AD41" s="373" t="s">
        <v>1151</v>
      </c>
    </row>
    <row r="42" spans="2:30" ht="33" customHeight="1" thickBot="1">
      <c r="B42" s="2051" t="s">
        <v>1152</v>
      </c>
      <c r="C42" s="2052"/>
      <c r="D42" s="79" t="s">
        <v>813</v>
      </c>
      <c r="E42" s="79">
        <v>3</v>
      </c>
      <c r="F42" s="1487">
        <v>0</v>
      </c>
      <c r="G42" s="1487">
        <v>-226.04599999999999</v>
      </c>
      <c r="H42" s="1487">
        <v>0</v>
      </c>
      <c r="I42" s="1463">
        <f t="shared" si="12"/>
        <v>-226.04599999999999</v>
      </c>
      <c r="J42" s="1470">
        <f t="shared" si="13"/>
        <v>-226.04599999999999</v>
      </c>
      <c r="L42" s="359" t="s">
        <v>1153</v>
      </c>
      <c r="N42" s="685"/>
      <c r="P42" s="1355"/>
      <c r="Q42" s="355">
        <f t="shared" si="14"/>
        <v>0</v>
      </c>
      <c r="R42" s="1354"/>
      <c r="S42" s="356">
        <f t="shared" si="15"/>
        <v>0</v>
      </c>
      <c r="T42" s="356">
        <f t="shared" si="15"/>
        <v>0</v>
      </c>
      <c r="U42" s="356">
        <f t="shared" si="15"/>
        <v>0</v>
      </c>
      <c r="V42" s="1354"/>
      <c r="X42" s="2051" t="s">
        <v>1152</v>
      </c>
      <c r="Y42" s="2052"/>
      <c r="Z42" s="159" t="s">
        <v>1154</v>
      </c>
      <c r="AA42" s="159" t="s">
        <v>1155</v>
      </c>
      <c r="AB42" s="159" t="s">
        <v>1156</v>
      </c>
      <c r="AC42" s="161" t="s">
        <v>1157</v>
      </c>
      <c r="AD42" s="373" t="s">
        <v>1158</v>
      </c>
    </row>
    <row r="43" spans="2:30" ht="33" customHeight="1" thickBot="1">
      <c r="B43" s="2026" t="s">
        <v>1159</v>
      </c>
      <c r="C43" s="2027"/>
      <c r="D43" s="116" t="s">
        <v>813</v>
      </c>
      <c r="E43" s="116">
        <v>3</v>
      </c>
      <c r="F43" s="1487">
        <v>0</v>
      </c>
      <c r="G43" s="1487">
        <v>0</v>
      </c>
      <c r="H43" s="1487">
        <v>0</v>
      </c>
      <c r="I43" s="1463">
        <f t="shared" si="12"/>
        <v>0</v>
      </c>
      <c r="J43" s="1470">
        <f t="shared" si="13"/>
        <v>0</v>
      </c>
      <c r="L43" s="359" t="s">
        <v>1160</v>
      </c>
      <c r="N43" s="685"/>
      <c r="P43" s="1355"/>
      <c r="Q43" s="355">
        <f t="shared" si="14"/>
        <v>0</v>
      </c>
      <c r="R43" s="1354"/>
      <c r="S43" s="356">
        <f t="shared" si="15"/>
        <v>0</v>
      </c>
      <c r="T43" s="356">
        <f t="shared" si="15"/>
        <v>0</v>
      </c>
      <c r="U43" s="356">
        <f t="shared" si="15"/>
        <v>0</v>
      </c>
      <c r="V43" s="1354"/>
      <c r="X43" s="2026" t="s">
        <v>1159</v>
      </c>
      <c r="Y43" s="2027"/>
      <c r="Z43" s="159" t="s">
        <v>1161</v>
      </c>
      <c r="AA43" s="159" t="s">
        <v>1162</v>
      </c>
      <c r="AB43" s="159" t="s">
        <v>1163</v>
      </c>
      <c r="AC43" s="161" t="s">
        <v>1164</v>
      </c>
      <c r="AD43" s="373" t="s">
        <v>1165</v>
      </c>
    </row>
    <row r="44" spans="2:30" ht="33" customHeight="1">
      <c r="B44" s="2024" t="s">
        <v>897</v>
      </c>
      <c r="C44" s="2025"/>
      <c r="D44" s="2" t="s">
        <v>813</v>
      </c>
      <c r="E44" s="2">
        <v>3</v>
      </c>
      <c r="F44" s="1487">
        <v>-973.24400000000003</v>
      </c>
      <c r="G44" s="1487">
        <v>0</v>
      </c>
      <c r="H44" s="1487">
        <v>0</v>
      </c>
      <c r="I44" s="1463">
        <f t="shared" si="12"/>
        <v>0</v>
      </c>
      <c r="J44" s="1470">
        <f t="shared" si="13"/>
        <v>-973.24400000000003</v>
      </c>
      <c r="L44" s="359" t="s">
        <v>1166</v>
      </c>
      <c r="N44" s="685"/>
      <c r="P44" s="1355"/>
      <c r="Q44" s="355">
        <f t="shared" si="14"/>
        <v>0</v>
      </c>
      <c r="R44" s="1354"/>
      <c r="S44" s="356">
        <f t="shared" si="15"/>
        <v>0</v>
      </c>
      <c r="T44" s="356">
        <f t="shared" si="15"/>
        <v>0</v>
      </c>
      <c r="U44" s="356">
        <f t="shared" si="15"/>
        <v>0</v>
      </c>
      <c r="V44" s="1354"/>
      <c r="X44" s="2024" t="s">
        <v>897</v>
      </c>
      <c r="Y44" s="2025"/>
      <c r="Z44" s="159" t="s">
        <v>1167</v>
      </c>
      <c r="AA44" s="159" t="s">
        <v>1168</v>
      </c>
      <c r="AB44" s="159" t="s">
        <v>1169</v>
      </c>
      <c r="AC44" s="161" t="s">
        <v>1170</v>
      </c>
      <c r="AD44" s="373" t="s">
        <v>1171</v>
      </c>
    </row>
    <row r="45" spans="2:30" ht="33" customHeight="1" thickBot="1">
      <c r="B45" s="2084" t="s">
        <v>1016</v>
      </c>
      <c r="C45" s="2085"/>
      <c r="D45" s="387" t="s">
        <v>813</v>
      </c>
      <c r="E45" s="387">
        <v>3</v>
      </c>
      <c r="F45" s="1465">
        <f>IFERROR(SUM(F36:F44),0)</f>
        <v>-15317.310000000001</v>
      </c>
      <c r="G45" s="1465">
        <f>IFERROR(SUM(G36:G44),0)</f>
        <v>62.081999999999937</v>
      </c>
      <c r="H45" s="1465">
        <f>IFERROR(SUM(H36:H44),0)</f>
        <v>0</v>
      </c>
      <c r="I45" s="1465">
        <f t="shared" si="12"/>
        <v>62.081999999999937</v>
      </c>
      <c r="J45" s="1472">
        <f t="shared" si="13"/>
        <v>-15255.228000000001</v>
      </c>
      <c r="L45" s="388" t="s">
        <v>1172</v>
      </c>
      <c r="N45" s="686"/>
      <c r="P45" s="1355"/>
      <c r="Q45" s="355"/>
      <c r="R45" s="1354"/>
      <c r="V45" s="1354"/>
      <c r="X45" s="2084" t="s">
        <v>1016</v>
      </c>
      <c r="Y45" s="2085"/>
      <c r="Z45" s="364" t="s">
        <v>1173</v>
      </c>
      <c r="AA45" s="364" t="s">
        <v>1174</v>
      </c>
      <c r="AB45" s="364" t="s">
        <v>1175</v>
      </c>
      <c r="AC45" s="364" t="s">
        <v>1176</v>
      </c>
      <c r="AD45" s="375" t="s">
        <v>1177</v>
      </c>
    </row>
    <row r="46" spans="2:30" ht="14.25" customHeight="1" thickBot="1">
      <c r="B46" s="403"/>
      <c r="C46" s="405"/>
      <c r="D46" s="405"/>
      <c r="E46" s="405"/>
      <c r="F46" s="1495"/>
      <c r="G46" s="1495"/>
      <c r="H46" s="1495"/>
      <c r="I46" s="1495"/>
      <c r="J46" s="1495"/>
      <c r="K46" s="77"/>
      <c r="L46" s="139"/>
      <c r="P46" s="1355"/>
      <c r="Q46" s="355"/>
      <c r="R46" s="1354"/>
      <c r="V46" s="1354"/>
      <c r="X46" s="403"/>
      <c r="Y46" s="405"/>
      <c r="Z46" s="76"/>
      <c r="AA46" s="76"/>
      <c r="AB46" s="76"/>
      <c r="AC46" s="76"/>
      <c r="AD46" s="76"/>
    </row>
    <row r="47" spans="2:30" ht="32.25" customHeight="1" thickBot="1">
      <c r="B47" s="2080" t="s">
        <v>1178</v>
      </c>
      <c r="C47" s="2081"/>
      <c r="D47" s="397" t="s">
        <v>813</v>
      </c>
      <c r="E47" s="397">
        <v>3</v>
      </c>
      <c r="F47" s="398">
        <f>IFERROR(F15 + F33 + F45,0)</f>
        <v>2794.6450000000004</v>
      </c>
      <c r="G47" s="398">
        <f>IFERROR(G15 + G33 + G45,0)</f>
        <v>-629.08600000000001</v>
      </c>
      <c r="H47" s="398">
        <f>IFERROR(H15 + H33 + H45,0)</f>
        <v>217.93700000000001</v>
      </c>
      <c r="I47" s="398">
        <f t="shared" ref="I47" si="16">IFERROR(G47-H47,0)</f>
        <v>-847.02300000000002</v>
      </c>
      <c r="J47" s="399">
        <f t="shared" ref="J47" si="17">IFERROR(F47+I47,0)</f>
        <v>1947.6220000000003</v>
      </c>
      <c r="L47" s="400" t="s">
        <v>1179</v>
      </c>
      <c r="N47" s="686"/>
      <c r="P47" s="1355"/>
      <c r="Q47" s="355"/>
      <c r="R47" s="1354"/>
      <c r="V47" s="1354"/>
      <c r="X47" s="2080" t="s">
        <v>1178</v>
      </c>
      <c r="Y47" s="2081"/>
      <c r="Z47" s="401" t="s">
        <v>1180</v>
      </c>
      <c r="AA47" s="401" t="s">
        <v>1181</v>
      </c>
      <c r="AB47" s="401" t="s">
        <v>1182</v>
      </c>
      <c r="AC47" s="401" t="s">
        <v>1183</v>
      </c>
      <c r="AD47" s="402" t="s">
        <v>1184</v>
      </c>
    </row>
    <row r="48" spans="2:30" ht="15" customHeight="1" thickBot="1">
      <c r="B48" s="406"/>
      <c r="C48" s="406"/>
      <c r="D48" s="406"/>
      <c r="E48" s="406"/>
      <c r="F48" s="1495"/>
      <c r="G48" s="1495"/>
      <c r="H48" s="1495"/>
      <c r="I48" s="1495"/>
      <c r="J48" s="1495"/>
      <c r="K48" s="77"/>
      <c r="L48" s="139"/>
      <c r="P48" s="1355"/>
      <c r="Q48" s="355"/>
      <c r="R48" s="1354"/>
      <c r="V48" s="1354"/>
      <c r="X48" s="406"/>
      <c r="Y48" s="406"/>
      <c r="Z48" s="76"/>
      <c r="AA48" s="76"/>
      <c r="AB48" s="76"/>
      <c r="AC48" s="76"/>
      <c r="AD48" s="76"/>
    </row>
    <row r="49" spans="2:30" ht="20.25" customHeight="1" thickBot="1">
      <c r="B49" s="2012" t="s">
        <v>1185</v>
      </c>
      <c r="C49" s="2013"/>
      <c r="D49" s="174"/>
      <c r="E49" s="174"/>
      <c r="F49" s="1495"/>
      <c r="G49" s="1495"/>
      <c r="H49" s="1495"/>
      <c r="I49" s="1495"/>
      <c r="J49" s="1495"/>
      <c r="K49" s="77"/>
      <c r="L49" s="407"/>
      <c r="P49" s="1355"/>
      <c r="Q49" s="355"/>
      <c r="R49" s="1354"/>
      <c r="V49" s="1354"/>
      <c r="X49" s="2012" t="s">
        <v>1185</v>
      </c>
      <c r="Y49" s="2013"/>
      <c r="Z49" s="76"/>
      <c r="AA49" s="76"/>
      <c r="AB49" s="76"/>
      <c r="AC49" s="76"/>
      <c r="AD49" s="76"/>
    </row>
    <row r="50" spans="2:30" ht="33" customHeight="1" thickBot="1">
      <c r="B50" s="2055" t="s">
        <v>1186</v>
      </c>
      <c r="C50" s="2056"/>
      <c r="D50" s="393" t="s">
        <v>813</v>
      </c>
      <c r="E50" s="393">
        <v>3</v>
      </c>
      <c r="F50" s="1487">
        <v>29.05</v>
      </c>
      <c r="G50" s="1487">
        <v>0</v>
      </c>
      <c r="H50" s="1487">
        <v>0</v>
      </c>
      <c r="I50" s="1461">
        <f t="shared" ref="I50:I52" si="18">IFERROR(G50-H50,0)</f>
        <v>0</v>
      </c>
      <c r="J50" s="1485">
        <f t="shared" ref="J50:J52" si="19">IFERROR(F50+I50,0)</f>
        <v>29.05</v>
      </c>
      <c r="L50" s="354" t="s">
        <v>1187</v>
      </c>
      <c r="N50" s="685"/>
      <c r="P50" s="1355"/>
      <c r="Q50" s="355">
        <f t="shared" ref="Q50:Q51" si="20">IF( SUM( S50:U50 ) = 0, 0, $S$5 )</f>
        <v>0</v>
      </c>
      <c r="R50" s="1354"/>
      <c r="S50" s="356">
        <f t="shared" ref="S50:U51" si="21" xml:space="preserve"> IF( ISNUMBER( F50 ), 0, 1 )</f>
        <v>0</v>
      </c>
      <c r="T50" s="356">
        <f t="shared" si="21"/>
        <v>0</v>
      </c>
      <c r="U50" s="356">
        <f t="shared" si="21"/>
        <v>0</v>
      </c>
      <c r="V50" s="1354"/>
      <c r="X50" s="2055" t="s">
        <v>1186</v>
      </c>
      <c r="Y50" s="2056"/>
      <c r="Z50" s="353" t="s">
        <v>1188</v>
      </c>
      <c r="AA50" s="353" t="s">
        <v>1189</v>
      </c>
      <c r="AB50" s="353" t="s">
        <v>1190</v>
      </c>
      <c r="AC50" s="357" t="s">
        <v>1191</v>
      </c>
      <c r="AD50" s="371" t="s">
        <v>1192</v>
      </c>
    </row>
    <row r="51" spans="2:30" ht="33" customHeight="1" thickBot="1">
      <c r="B51" s="2051" t="s">
        <v>1193</v>
      </c>
      <c r="C51" s="2052"/>
      <c r="D51" s="79" t="s">
        <v>813</v>
      </c>
      <c r="E51" s="79">
        <v>3</v>
      </c>
      <c r="F51" s="1487">
        <v>2765.5950000000003</v>
      </c>
      <c r="G51" s="1487">
        <v>-629.08600000000001</v>
      </c>
      <c r="H51" s="1487">
        <v>217.93700000000001</v>
      </c>
      <c r="I51" s="1463">
        <f t="shared" si="18"/>
        <v>-847.02300000000002</v>
      </c>
      <c r="J51" s="1470">
        <f t="shared" si="19"/>
        <v>1918.5720000000001</v>
      </c>
      <c r="L51" s="359" t="s">
        <v>1194</v>
      </c>
      <c r="N51" s="685"/>
      <c r="P51" s="1355"/>
      <c r="Q51" s="355">
        <f t="shared" si="20"/>
        <v>0</v>
      </c>
      <c r="R51" s="1354"/>
      <c r="S51" s="356">
        <f t="shared" si="21"/>
        <v>0</v>
      </c>
      <c r="T51" s="356">
        <f t="shared" si="21"/>
        <v>0</v>
      </c>
      <c r="U51" s="356">
        <f t="shared" si="21"/>
        <v>0</v>
      </c>
      <c r="V51" s="1354"/>
      <c r="X51" s="2051" t="s">
        <v>1193</v>
      </c>
      <c r="Y51" s="2052"/>
      <c r="Z51" s="159" t="s">
        <v>1195</v>
      </c>
      <c r="AA51" s="159" t="s">
        <v>1196</v>
      </c>
      <c r="AB51" s="159" t="s">
        <v>1197</v>
      </c>
      <c r="AC51" s="161" t="s">
        <v>1198</v>
      </c>
      <c r="AD51" s="373" t="s">
        <v>1199</v>
      </c>
    </row>
    <row r="52" spans="2:30" ht="33" customHeight="1" thickBot="1">
      <c r="B52" s="2082" t="s">
        <v>1200</v>
      </c>
      <c r="C52" s="2083"/>
      <c r="D52" s="408" t="s">
        <v>813</v>
      </c>
      <c r="E52" s="408">
        <v>3</v>
      </c>
      <c r="F52" s="1465">
        <f>IFERROR(SUM(F50:F51),0)</f>
        <v>2794.6450000000004</v>
      </c>
      <c r="G52" s="1465">
        <f>IFERROR(SUM(G50:G51),0)</f>
        <v>-629.08600000000001</v>
      </c>
      <c r="H52" s="1465">
        <f>IFERROR(SUM(H50:H51),0)</f>
        <v>217.93700000000001</v>
      </c>
      <c r="I52" s="1465">
        <f t="shared" si="18"/>
        <v>-847.02300000000002</v>
      </c>
      <c r="J52" s="1472">
        <f t="shared" si="19"/>
        <v>1947.6220000000003</v>
      </c>
      <c r="L52" s="388" t="s">
        <v>1201</v>
      </c>
      <c r="N52" s="685"/>
      <c r="P52" s="1355"/>
      <c r="Q52" s="355"/>
      <c r="R52" s="1354"/>
      <c r="V52" s="1354"/>
      <c r="X52" s="2082" t="s">
        <v>1200</v>
      </c>
      <c r="Y52" s="2083"/>
      <c r="Z52" s="364" t="s">
        <v>1202</v>
      </c>
      <c r="AA52" s="364" t="s">
        <v>1203</v>
      </c>
      <c r="AB52" s="364" t="s">
        <v>1204</v>
      </c>
      <c r="AC52" s="364" t="s">
        <v>1205</v>
      </c>
      <c r="AD52" s="375" t="s">
        <v>1206</v>
      </c>
    </row>
    <row r="53" spans="2:30" ht="6.75" customHeight="1">
      <c r="L53" s="389"/>
    </row>
    <row r="58" spans="2:30">
      <c r="F58" s="1496">
        <f>F52-F47</f>
        <v>0</v>
      </c>
    </row>
  </sheetData>
  <mergeCells count="97">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0:C40"/>
    <mergeCell ref="X40:Y40"/>
    <mergeCell ref="B41:C41"/>
    <mergeCell ref="X41:Y41"/>
    <mergeCell ref="B42:C42"/>
    <mergeCell ref="X42:Y42"/>
    <mergeCell ref="B43:C43"/>
    <mergeCell ref="X43:Y43"/>
    <mergeCell ref="B44:C44"/>
    <mergeCell ref="X44:Y44"/>
    <mergeCell ref="B45:C45"/>
    <mergeCell ref="X45:Y45"/>
    <mergeCell ref="B47:C47"/>
    <mergeCell ref="X47:Y47"/>
    <mergeCell ref="B52:C52"/>
    <mergeCell ref="X52:Y52"/>
    <mergeCell ref="B49:C49"/>
    <mergeCell ref="X49:Y49"/>
    <mergeCell ref="B50:C50"/>
    <mergeCell ref="X50:Y50"/>
    <mergeCell ref="B51:C51"/>
    <mergeCell ref="X51:Y51"/>
  </mergeCells>
  <conditionalFormatting sqref="Q9:Q16">
    <cfRule type="cellIs" dxfId="401" priority="11" operator="equal">
      <formula>0</formula>
    </cfRule>
  </conditionalFormatting>
  <conditionalFormatting sqref="Q17">
    <cfRule type="cellIs" dxfId="400" priority="10" operator="equal">
      <formula>0</formula>
    </cfRule>
  </conditionalFormatting>
  <conditionalFormatting sqref="Q22:Q24">
    <cfRule type="cellIs" dxfId="399" priority="9" operator="equal">
      <formula>0</formula>
    </cfRule>
  </conditionalFormatting>
  <conditionalFormatting sqref="Q33:Q35">
    <cfRule type="cellIs" dxfId="398" priority="7" operator="equal">
      <formula>0</formula>
    </cfRule>
  </conditionalFormatting>
  <conditionalFormatting sqref="Q31:Q32">
    <cfRule type="cellIs" dxfId="397" priority="8" operator="equal">
      <formula>0</formula>
    </cfRule>
  </conditionalFormatting>
  <conditionalFormatting sqref="Q25:Q30">
    <cfRule type="cellIs" dxfId="396" priority="5" operator="equal">
      <formula>0</formula>
    </cfRule>
  </conditionalFormatting>
  <conditionalFormatting sqref="Q18:Q21">
    <cfRule type="cellIs" dxfId="395" priority="6" operator="equal">
      <formula>0</formula>
    </cfRule>
  </conditionalFormatting>
  <conditionalFormatting sqref="Q36:Q44">
    <cfRule type="cellIs" dxfId="394" priority="4" operator="equal">
      <formula>0</formula>
    </cfRule>
  </conditionalFormatting>
  <conditionalFormatting sqref="Q50:Q51">
    <cfRule type="cellIs" dxfId="393" priority="3" operator="equal">
      <formula>0</formula>
    </cfRule>
  </conditionalFormatting>
  <conditionalFormatting sqref="Q45:Q49">
    <cfRule type="cellIs" dxfId="392" priority="2" operator="equal">
      <formula>0</formula>
    </cfRule>
  </conditionalFormatting>
  <conditionalFormatting sqref="Q52">
    <cfRule type="cellIs" dxfId="391"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pageSetUpPr fitToPage="1"/>
  </sheetPr>
  <dimension ref="B1:AD50"/>
  <sheetViews>
    <sheetView showGridLines="0" zoomScale="70" zoomScaleNormal="70" zoomScaleSheetLayoutView="100" workbookViewId="0">
      <selection activeCell="D17" sqref="D17:D31"/>
    </sheetView>
  </sheetViews>
  <sheetFormatPr defaultColWidth="9.125" defaultRowHeight="15.6"/>
  <cols>
    <col min="1" max="1" width="1.625" style="30" customWidth="1"/>
    <col min="2" max="2" width="14" style="30" customWidth="1"/>
    <col min="3" max="3" width="22.125" style="30" customWidth="1"/>
    <col min="4" max="4" width="7.125" style="30" customWidth="1"/>
    <col min="5" max="5" width="5.125" style="30" customWidth="1"/>
    <col min="6" max="9" width="12.5" style="30" customWidth="1"/>
    <col min="10" max="10" width="12.5" style="42" customWidth="1"/>
    <col min="11" max="11" width="1.625" style="30" customWidth="1"/>
    <col min="12" max="12" width="12.5" style="30" customWidth="1"/>
    <col min="13" max="13" width="1.625" style="30" customWidth="1"/>
    <col min="14" max="14" width="33.625" style="30" customWidth="1"/>
    <col min="15" max="15" width="1.625" style="30" customWidth="1"/>
    <col min="16" max="16" width="1.625" style="1311" customWidth="1"/>
    <col min="17" max="17" width="25.125" style="1311" customWidth="1"/>
    <col min="18" max="18" width="1.625" style="1346" customWidth="1"/>
    <col min="19" max="21" width="8.125" style="1346" hidden="1" customWidth="1"/>
    <col min="22" max="22" width="1.625" style="1346" hidden="1" customWidth="1"/>
    <col min="23" max="23" width="1.625" style="30" customWidth="1"/>
    <col min="24" max="24" width="14" style="30" customWidth="1"/>
    <col min="25" max="25" width="22.125" style="30" customWidth="1"/>
    <col min="26" max="30" width="12.5" style="30" customWidth="1"/>
    <col min="31" max="31" width="1.625" style="30" customWidth="1"/>
    <col min="32" max="16384" width="9.125" style="30"/>
  </cols>
  <sheetData>
    <row r="1" spans="2:30" s="114" customFormat="1" ht="30" customHeight="1">
      <c r="B1" s="2044" t="s">
        <v>658</v>
      </c>
      <c r="C1" s="2044"/>
      <c r="D1" s="2044"/>
      <c r="E1" s="2044"/>
      <c r="F1" s="2044"/>
      <c r="G1" s="2044"/>
      <c r="H1" s="2044"/>
      <c r="I1" s="2044"/>
      <c r="J1" s="113"/>
      <c r="P1" s="218"/>
      <c r="Q1" s="1347"/>
      <c r="R1" s="1354"/>
      <c r="S1" s="1346"/>
      <c r="T1" s="1346"/>
      <c r="U1" s="1346"/>
      <c r="V1" s="1354"/>
      <c r="X1" s="2044" t="s">
        <v>658</v>
      </c>
      <c r="Y1" s="2044"/>
      <c r="Z1" s="2044"/>
      <c r="AA1" s="2044"/>
      <c r="AB1" s="2044"/>
      <c r="AC1" s="2044"/>
      <c r="AD1" s="113"/>
    </row>
    <row r="2" spans="2:30" s="114" customFormat="1" ht="30" customHeight="1">
      <c r="B2" s="2044" t="s">
        <v>12</v>
      </c>
      <c r="C2" s="2044"/>
      <c r="D2" s="2044"/>
      <c r="E2" s="2044"/>
      <c r="F2" s="2044"/>
      <c r="G2" s="2044"/>
      <c r="H2" s="2044"/>
      <c r="I2" s="2044"/>
      <c r="J2" s="113"/>
      <c r="P2" s="218"/>
      <c r="Q2" s="1347"/>
      <c r="R2" s="1354"/>
      <c r="S2" s="1346"/>
      <c r="T2" s="1346"/>
      <c r="U2" s="1346"/>
      <c r="V2" s="1354"/>
      <c r="X2" s="2044"/>
      <c r="Y2" s="2044"/>
      <c r="Z2" s="2044"/>
      <c r="AA2" s="2044"/>
      <c r="AB2" s="2044"/>
      <c r="AC2" s="2044"/>
      <c r="AD2" s="113"/>
    </row>
    <row r="3" spans="2:30" s="114" customFormat="1" ht="45" customHeight="1">
      <c r="B3" s="2045" t="s">
        <v>659</v>
      </c>
      <c r="C3" s="2046"/>
      <c r="D3" s="2046"/>
      <c r="E3" s="2046"/>
      <c r="F3" s="2046"/>
      <c r="G3" s="2046"/>
      <c r="H3" s="2046"/>
      <c r="I3" s="2046"/>
      <c r="J3" s="2046"/>
      <c r="K3" s="2046"/>
      <c r="L3" s="2046"/>
      <c r="M3" s="2046"/>
      <c r="N3" s="2046"/>
      <c r="P3" s="171"/>
      <c r="Q3" s="265" t="s">
        <v>798</v>
      </c>
      <c r="R3" s="1354"/>
      <c r="S3" s="1346"/>
      <c r="T3" s="1346"/>
      <c r="U3" s="1346"/>
      <c r="V3" s="1354"/>
      <c r="X3" s="2047" t="s">
        <v>659</v>
      </c>
      <c r="Y3" s="2048"/>
      <c r="Z3" s="2048"/>
      <c r="AA3" s="2048"/>
      <c r="AB3" s="2048"/>
      <c r="AC3" s="2048"/>
      <c r="AD3" s="2049"/>
    </row>
    <row r="4" spans="2:30" ht="18" customHeight="1" thickBot="1">
      <c r="B4" s="117"/>
      <c r="C4" s="117"/>
      <c r="D4" s="117"/>
      <c r="E4" s="117"/>
      <c r="F4" s="2057"/>
      <c r="G4" s="2057"/>
      <c r="H4" s="2057"/>
      <c r="I4" s="2057"/>
      <c r="J4" s="135"/>
      <c r="L4" s="1311"/>
      <c r="P4" s="1350"/>
      <c r="Q4" s="1347"/>
      <c r="R4" s="1354"/>
      <c r="S4" s="2031" t="s">
        <v>799</v>
      </c>
      <c r="T4" s="2031"/>
      <c r="U4" s="2031"/>
      <c r="V4" s="1354"/>
      <c r="X4" s="117"/>
      <c r="Y4" s="117"/>
      <c r="Z4" s="2057"/>
      <c r="AA4" s="2057"/>
      <c r="AB4" s="2057"/>
      <c r="AC4" s="2057"/>
      <c r="AD4" s="135"/>
    </row>
    <row r="5" spans="2:30" ht="21" customHeight="1">
      <c r="B5" s="2032" t="s">
        <v>800</v>
      </c>
      <c r="C5" s="2033"/>
      <c r="D5" s="2036" t="s">
        <v>801</v>
      </c>
      <c r="E5" s="2036" t="s">
        <v>802</v>
      </c>
      <c r="F5" s="2070" t="s">
        <v>803</v>
      </c>
      <c r="G5" s="2072" t="s">
        <v>804</v>
      </c>
      <c r="H5" s="2073"/>
      <c r="I5" s="2074"/>
      <c r="J5" s="2040" t="s">
        <v>805</v>
      </c>
      <c r="L5" s="2042" t="s">
        <v>806</v>
      </c>
      <c r="N5" s="2042" t="s">
        <v>807</v>
      </c>
      <c r="P5" s="1350"/>
      <c r="Q5" s="1347"/>
      <c r="R5" s="1354"/>
      <c r="S5" s="198" t="s">
        <v>808</v>
      </c>
      <c r="T5" s="211"/>
      <c r="U5" s="211"/>
      <c r="V5" s="1354"/>
      <c r="X5" s="2058" t="s">
        <v>800</v>
      </c>
      <c r="Y5" s="2059"/>
      <c r="Z5" s="2059" t="s">
        <v>803</v>
      </c>
      <c r="AA5" s="2059" t="s">
        <v>804</v>
      </c>
      <c r="AB5" s="2059"/>
      <c r="AC5" s="2059"/>
      <c r="AD5" s="2064" t="s">
        <v>805</v>
      </c>
    </row>
    <row r="6" spans="2:30" ht="56.25" customHeight="1" thickBot="1">
      <c r="B6" s="2034"/>
      <c r="C6" s="2035"/>
      <c r="D6" s="2037"/>
      <c r="E6" s="2037"/>
      <c r="F6" s="2071"/>
      <c r="G6" s="1406" t="s">
        <v>809</v>
      </c>
      <c r="H6" s="1406" t="s">
        <v>810</v>
      </c>
      <c r="I6" s="1406" t="s">
        <v>811</v>
      </c>
      <c r="J6" s="2041"/>
      <c r="L6" s="2043"/>
      <c r="N6" s="2043"/>
      <c r="P6" s="1350"/>
      <c r="Q6" s="1347"/>
      <c r="R6" s="1354"/>
      <c r="S6" s="1311"/>
      <c r="T6" s="1311"/>
      <c r="U6" s="1311"/>
      <c r="V6" s="1354"/>
      <c r="X6" s="2060"/>
      <c r="Y6" s="2061"/>
      <c r="Z6" s="2061"/>
      <c r="AA6" s="1421" t="s">
        <v>809</v>
      </c>
      <c r="AB6" s="1421" t="s">
        <v>810</v>
      </c>
      <c r="AC6" s="1421" t="s">
        <v>811</v>
      </c>
      <c r="AD6" s="2065"/>
    </row>
    <row r="7" spans="2:30" ht="17.25" customHeight="1" thickBot="1">
      <c r="B7" s="383"/>
      <c r="C7" s="384"/>
      <c r="D7" s="384"/>
      <c r="E7" s="384"/>
      <c r="F7" s="32"/>
      <c r="G7" s="32"/>
      <c r="H7" s="32"/>
      <c r="I7" s="32"/>
      <c r="J7" s="76"/>
      <c r="P7" s="1350"/>
      <c r="Q7" s="1347"/>
      <c r="R7" s="1354"/>
      <c r="S7" s="1347"/>
      <c r="T7" s="1347"/>
      <c r="U7" s="1347"/>
      <c r="V7" s="1354"/>
      <c r="X7" s="383"/>
      <c r="Y7" s="384"/>
      <c r="Z7" s="32"/>
      <c r="AA7" s="32"/>
      <c r="AB7" s="32"/>
      <c r="AC7" s="32"/>
      <c r="AD7" s="76"/>
    </row>
    <row r="8" spans="2:30" ht="20.25" customHeight="1" thickBot="1">
      <c r="B8" s="2012" t="s">
        <v>1207</v>
      </c>
      <c r="C8" s="2013"/>
      <c r="D8" s="174"/>
      <c r="E8" s="174"/>
      <c r="F8" s="32"/>
      <c r="G8" s="32"/>
      <c r="H8" s="32"/>
      <c r="I8" s="32"/>
      <c r="J8" s="76"/>
      <c r="P8" s="1350"/>
      <c r="Q8" s="1347"/>
      <c r="R8" s="1354"/>
      <c r="S8" s="1311"/>
      <c r="T8" s="1311"/>
      <c r="U8" s="1311"/>
      <c r="V8" s="1354"/>
      <c r="X8" s="2092" t="s">
        <v>1207</v>
      </c>
      <c r="Y8" s="2093"/>
      <c r="Z8" s="32"/>
      <c r="AA8" s="32"/>
      <c r="AB8" s="32"/>
      <c r="AC8" s="32"/>
      <c r="AD8" s="76"/>
    </row>
    <row r="9" spans="2:30" ht="33" customHeight="1">
      <c r="B9" s="2098" t="s">
        <v>834</v>
      </c>
      <c r="C9" s="2099"/>
      <c r="D9" s="224" t="s">
        <v>813</v>
      </c>
      <c r="E9" s="224">
        <v>3</v>
      </c>
      <c r="F9" s="1497">
        <f>IFERROR('1A'!F11,0)</f>
        <v>488.79999999999973</v>
      </c>
      <c r="G9" s="1497">
        <f>IFERROR('1A'!G11,0)</f>
        <v>-79.597000000000008</v>
      </c>
      <c r="H9" s="1497">
        <f>IFERROR('1A'!H11,0)</f>
        <v>53.092000000000006</v>
      </c>
      <c r="I9" s="1488">
        <f>IFERROR(G9-H9,0)</f>
        <v>-132.68900000000002</v>
      </c>
      <c r="J9" s="1489">
        <f>IFERROR(F9+I9,0)</f>
        <v>356.11099999999971</v>
      </c>
      <c r="K9" s="1311"/>
      <c r="L9" s="354" t="s">
        <v>1208</v>
      </c>
      <c r="N9" s="686"/>
      <c r="P9" s="1355"/>
      <c r="Q9" s="1347"/>
      <c r="R9" s="1354"/>
      <c r="S9" s="211"/>
      <c r="T9" s="211"/>
      <c r="U9" s="211"/>
      <c r="V9" s="1354"/>
      <c r="X9" s="2098" t="s">
        <v>834</v>
      </c>
      <c r="Y9" s="2099"/>
      <c r="Z9" s="308" t="s">
        <v>836</v>
      </c>
      <c r="AA9" s="308" t="s">
        <v>837</v>
      </c>
      <c r="AB9" s="308" t="s">
        <v>838</v>
      </c>
      <c r="AC9" s="330" t="s">
        <v>839</v>
      </c>
      <c r="AD9" s="409" t="s">
        <v>840</v>
      </c>
    </row>
    <row r="10" spans="2:30" ht="33" customHeight="1" thickBot="1">
      <c r="B10" s="2010" t="s">
        <v>841</v>
      </c>
      <c r="C10" s="2011"/>
      <c r="D10" s="242" t="s">
        <v>813</v>
      </c>
      <c r="E10" s="242">
        <v>3</v>
      </c>
      <c r="F10" s="1498">
        <f>IFERROR('1A'!F12,0)</f>
        <v>0</v>
      </c>
      <c r="G10" s="1498">
        <f>IFERROR('1A'!G12,0)</f>
        <v>86.019000000000005</v>
      </c>
      <c r="H10" s="1498">
        <f>IFERROR('1A'!H12,0)</f>
        <v>0.88500000000000001</v>
      </c>
      <c r="I10" s="1490">
        <f t="shared" ref="I10:I20" si="0">IFERROR(G10-H10,0)</f>
        <v>85.134</v>
      </c>
      <c r="J10" s="1491">
        <f t="shared" ref="J10:J20" si="1">IFERROR(F10+I10,0)</f>
        <v>85.134</v>
      </c>
      <c r="K10" s="1311"/>
      <c r="L10" s="359" t="s">
        <v>1209</v>
      </c>
      <c r="N10" s="686"/>
      <c r="P10" s="1355"/>
      <c r="Q10" s="1347"/>
      <c r="R10" s="1354"/>
      <c r="S10" s="211"/>
      <c r="T10" s="211"/>
      <c r="U10" s="211"/>
      <c r="V10" s="1354"/>
      <c r="X10" s="2010" t="s">
        <v>841</v>
      </c>
      <c r="Y10" s="2011"/>
      <c r="Z10" s="221" t="s">
        <v>1210</v>
      </c>
      <c r="AA10" s="221" t="s">
        <v>1211</v>
      </c>
      <c r="AB10" s="221" t="s">
        <v>1212</v>
      </c>
      <c r="AC10" s="222" t="s">
        <v>1213</v>
      </c>
      <c r="AD10" s="247" t="s">
        <v>1214</v>
      </c>
    </row>
    <row r="11" spans="2:30" ht="33" customHeight="1" thickBot="1">
      <c r="B11" s="2102" t="s">
        <v>1215</v>
      </c>
      <c r="C11" s="2103"/>
      <c r="D11" s="279" t="s">
        <v>813</v>
      </c>
      <c r="E11" s="279">
        <v>3</v>
      </c>
      <c r="F11" s="1499">
        <v>619.20000000000005</v>
      </c>
      <c r="G11" s="1499">
        <v>-6.4219999999999997</v>
      </c>
      <c r="H11" s="1499">
        <v>0</v>
      </c>
      <c r="I11" s="1490">
        <f t="shared" si="0"/>
        <v>-6.4219999999999997</v>
      </c>
      <c r="J11" s="1491">
        <f t="shared" si="1"/>
        <v>612.77800000000002</v>
      </c>
      <c r="K11" s="1311"/>
      <c r="L11" s="359" t="s">
        <v>1216</v>
      </c>
      <c r="N11" s="685"/>
      <c r="P11" s="1355"/>
      <c r="Q11" s="355">
        <f t="shared" ref="Q11:Q16" si="2">IF( SUM( S11:U11 ) = 0, 0, $S$5 )</f>
        <v>0</v>
      </c>
      <c r="R11" s="1354"/>
      <c r="S11" s="356">
        <f t="shared" ref="S11:U16" si="3" xml:space="preserve"> IF( ISNUMBER( F11 ), 0, 1 )</f>
        <v>0</v>
      </c>
      <c r="T11" s="356">
        <f t="shared" si="3"/>
        <v>0</v>
      </c>
      <c r="U11" s="356">
        <f t="shared" si="3"/>
        <v>0</v>
      </c>
      <c r="V11" s="1354"/>
      <c r="X11" s="2102" t="s">
        <v>1215</v>
      </c>
      <c r="Y11" s="2103"/>
      <c r="Z11" s="221" t="s">
        <v>1217</v>
      </c>
      <c r="AA11" s="221" t="s">
        <v>1218</v>
      </c>
      <c r="AB11" s="221" t="s">
        <v>1219</v>
      </c>
      <c r="AC11" s="222" t="s">
        <v>1220</v>
      </c>
      <c r="AD11" s="247" t="s">
        <v>1221</v>
      </c>
    </row>
    <row r="12" spans="2:30" ht="33" customHeight="1" thickBot="1">
      <c r="B12" s="2094" t="s">
        <v>1222</v>
      </c>
      <c r="C12" s="2095"/>
      <c r="D12" s="220" t="s">
        <v>813</v>
      </c>
      <c r="E12" s="220">
        <v>3</v>
      </c>
      <c r="F12" s="1499">
        <v>0</v>
      </c>
      <c r="G12" s="1499">
        <v>0</v>
      </c>
      <c r="H12" s="1499">
        <v>0</v>
      </c>
      <c r="I12" s="1490">
        <f t="shared" si="0"/>
        <v>0</v>
      </c>
      <c r="J12" s="1491">
        <f t="shared" si="1"/>
        <v>0</v>
      </c>
      <c r="K12" s="1311"/>
      <c r="L12" s="359" t="s">
        <v>1223</v>
      </c>
      <c r="N12" s="685"/>
      <c r="P12" s="1355"/>
      <c r="Q12" s="355">
        <f t="shared" si="2"/>
        <v>0</v>
      </c>
      <c r="R12" s="1354"/>
      <c r="S12" s="356">
        <f t="shared" si="3"/>
        <v>0</v>
      </c>
      <c r="T12" s="356">
        <f t="shared" si="3"/>
        <v>0</v>
      </c>
      <c r="U12" s="356">
        <f t="shared" si="3"/>
        <v>0</v>
      </c>
      <c r="V12" s="1354"/>
      <c r="X12" s="2094" t="s">
        <v>1222</v>
      </c>
      <c r="Y12" s="2095"/>
      <c r="Z12" s="221" t="s">
        <v>1224</v>
      </c>
      <c r="AA12" s="221" t="s">
        <v>1225</v>
      </c>
      <c r="AB12" s="221" t="s">
        <v>1226</v>
      </c>
      <c r="AC12" s="222" t="s">
        <v>1227</v>
      </c>
      <c r="AD12" s="247" t="s">
        <v>1228</v>
      </c>
    </row>
    <row r="13" spans="2:30" ht="33" customHeight="1" thickBot="1">
      <c r="B13" s="2096" t="s">
        <v>1229</v>
      </c>
      <c r="C13" s="2097"/>
      <c r="D13" s="220" t="s">
        <v>813</v>
      </c>
      <c r="E13" s="220">
        <v>3</v>
      </c>
      <c r="F13" s="1499">
        <v>-74.5</v>
      </c>
      <c r="G13" s="1499">
        <v>0</v>
      </c>
      <c r="H13" s="1499">
        <v>-52.978000000000002</v>
      </c>
      <c r="I13" s="1490">
        <f t="shared" si="0"/>
        <v>52.978000000000002</v>
      </c>
      <c r="J13" s="1491">
        <f t="shared" si="1"/>
        <v>-21.521999999999998</v>
      </c>
      <c r="K13" s="1311"/>
      <c r="L13" s="359" t="s">
        <v>1230</v>
      </c>
      <c r="N13" s="685"/>
      <c r="P13" s="1355"/>
      <c r="Q13" s="355">
        <f t="shared" si="2"/>
        <v>0</v>
      </c>
      <c r="R13" s="1354"/>
      <c r="S13" s="356">
        <f t="shared" si="3"/>
        <v>0</v>
      </c>
      <c r="T13" s="356">
        <f t="shared" si="3"/>
        <v>0</v>
      </c>
      <c r="U13" s="356">
        <f t="shared" si="3"/>
        <v>0</v>
      </c>
      <c r="V13" s="1354"/>
      <c r="X13" s="2096" t="s">
        <v>1229</v>
      </c>
      <c r="Y13" s="2097"/>
      <c r="Z13" s="221" t="s">
        <v>1231</v>
      </c>
      <c r="AA13" s="221" t="s">
        <v>1232</v>
      </c>
      <c r="AB13" s="221" t="s">
        <v>1233</v>
      </c>
      <c r="AC13" s="222" t="s">
        <v>1234</v>
      </c>
      <c r="AD13" s="247" t="s">
        <v>1235</v>
      </c>
    </row>
    <row r="14" spans="2:30" ht="33" customHeight="1" thickBot="1">
      <c r="B14" s="2010" t="s">
        <v>1236</v>
      </c>
      <c r="C14" s="2011"/>
      <c r="D14" s="242" t="s">
        <v>813</v>
      </c>
      <c r="E14" s="242">
        <v>3</v>
      </c>
      <c r="F14" s="1499">
        <v>-92.3</v>
      </c>
      <c r="G14" s="1499">
        <v>1.9</v>
      </c>
      <c r="H14" s="1499">
        <v>9.4E-2</v>
      </c>
      <c r="I14" s="1490">
        <f t="shared" si="0"/>
        <v>1.8059999999999998</v>
      </c>
      <c r="J14" s="1491">
        <f t="shared" si="1"/>
        <v>-90.494</v>
      </c>
      <c r="K14" s="1311"/>
      <c r="L14" s="359" t="s">
        <v>1237</v>
      </c>
      <c r="N14" s="685"/>
      <c r="P14" s="1355"/>
      <c r="Q14" s="355">
        <f t="shared" si="2"/>
        <v>0</v>
      </c>
      <c r="R14" s="1354"/>
      <c r="S14" s="356">
        <f t="shared" si="3"/>
        <v>0</v>
      </c>
      <c r="T14" s="356">
        <f t="shared" si="3"/>
        <v>0</v>
      </c>
      <c r="U14" s="356">
        <f t="shared" si="3"/>
        <v>0</v>
      </c>
      <c r="V14" s="1354"/>
      <c r="X14" s="2010" t="s">
        <v>1236</v>
      </c>
      <c r="Y14" s="2011"/>
      <c r="Z14" s="221" t="s">
        <v>1238</v>
      </c>
      <c r="AA14" s="221" t="s">
        <v>1239</v>
      </c>
      <c r="AB14" s="221" t="s">
        <v>1240</v>
      </c>
      <c r="AC14" s="222" t="s">
        <v>1241</v>
      </c>
      <c r="AD14" s="247" t="s">
        <v>1242</v>
      </c>
    </row>
    <row r="15" spans="2:30" ht="33" customHeight="1" thickBot="1">
      <c r="B15" s="2102" t="s">
        <v>1243</v>
      </c>
      <c r="C15" s="2103"/>
      <c r="D15" s="279" t="s">
        <v>813</v>
      </c>
      <c r="E15" s="279">
        <v>3</v>
      </c>
      <c r="F15" s="1499">
        <v>-0.6</v>
      </c>
      <c r="G15" s="1499">
        <v>0</v>
      </c>
      <c r="H15" s="1499">
        <v>0</v>
      </c>
      <c r="I15" s="1490">
        <f t="shared" si="0"/>
        <v>0</v>
      </c>
      <c r="J15" s="1491">
        <f t="shared" si="1"/>
        <v>-0.6</v>
      </c>
      <c r="K15" s="1311"/>
      <c r="L15" s="359" t="s">
        <v>1244</v>
      </c>
      <c r="N15" s="685"/>
      <c r="P15" s="1355"/>
      <c r="Q15" s="355">
        <f t="shared" si="2"/>
        <v>0</v>
      </c>
      <c r="R15" s="1354"/>
      <c r="S15" s="356">
        <f t="shared" si="3"/>
        <v>0</v>
      </c>
      <c r="T15" s="356">
        <f t="shared" si="3"/>
        <v>0</v>
      </c>
      <c r="U15" s="356">
        <f t="shared" si="3"/>
        <v>0</v>
      </c>
      <c r="V15" s="1354"/>
      <c r="X15" s="2102" t="s">
        <v>1243</v>
      </c>
      <c r="Y15" s="2103"/>
      <c r="Z15" s="221" t="s">
        <v>1245</v>
      </c>
      <c r="AA15" s="221" t="s">
        <v>1246</v>
      </c>
      <c r="AB15" s="221" t="s">
        <v>1247</v>
      </c>
      <c r="AC15" s="222" t="s">
        <v>1248</v>
      </c>
      <c r="AD15" s="247" t="s">
        <v>1249</v>
      </c>
    </row>
    <row r="16" spans="2:30" ht="33" customHeight="1">
      <c r="B16" s="2096" t="s">
        <v>1250</v>
      </c>
      <c r="C16" s="2097"/>
      <c r="D16" s="220" t="s">
        <v>813</v>
      </c>
      <c r="E16" s="220">
        <v>3</v>
      </c>
      <c r="F16" s="1499">
        <v>-8.4</v>
      </c>
      <c r="G16" s="1499">
        <v>0</v>
      </c>
      <c r="H16" s="1499">
        <v>0</v>
      </c>
      <c r="I16" s="1490">
        <f t="shared" si="0"/>
        <v>0</v>
      </c>
      <c r="J16" s="1491">
        <f t="shared" si="1"/>
        <v>-8.4</v>
      </c>
      <c r="K16" s="1311"/>
      <c r="L16" s="359" t="s">
        <v>1251</v>
      </c>
      <c r="N16" s="685"/>
      <c r="P16" s="1355"/>
      <c r="Q16" s="355">
        <f t="shared" si="2"/>
        <v>0</v>
      </c>
      <c r="R16" s="1354"/>
      <c r="S16" s="356">
        <f t="shared" si="3"/>
        <v>0</v>
      </c>
      <c r="T16" s="356">
        <f t="shared" si="3"/>
        <v>0</v>
      </c>
      <c r="U16" s="356">
        <f t="shared" si="3"/>
        <v>0</v>
      </c>
      <c r="V16" s="1354"/>
      <c r="X16" s="2096" t="s">
        <v>1250</v>
      </c>
      <c r="Y16" s="2097"/>
      <c r="Z16" s="221" t="s">
        <v>1252</v>
      </c>
      <c r="AA16" s="221" t="s">
        <v>1253</v>
      </c>
      <c r="AB16" s="221" t="s">
        <v>1254</v>
      </c>
      <c r="AC16" s="222" t="s">
        <v>1255</v>
      </c>
      <c r="AD16" s="247" t="s">
        <v>1256</v>
      </c>
    </row>
    <row r="17" spans="2:30" ht="33" customHeight="1" thickBot="1">
      <c r="B17" s="2010" t="s">
        <v>1257</v>
      </c>
      <c r="C17" s="2011"/>
      <c r="D17" s="242" t="s">
        <v>813</v>
      </c>
      <c r="E17" s="242">
        <v>3</v>
      </c>
      <c r="F17" s="1490">
        <f>IFERROR(SUM(F9:F16),0)</f>
        <v>932.19999999999982</v>
      </c>
      <c r="G17" s="1490">
        <f>IFERROR(SUM(G9:G16),0)</f>
        <v>1.8999999999999972</v>
      </c>
      <c r="H17" s="1490">
        <f>IFERROR(SUM(H9:H16),0)</f>
        <v>1.0930000000000024</v>
      </c>
      <c r="I17" s="1490">
        <f t="shared" si="0"/>
        <v>0.80699999999999483</v>
      </c>
      <c r="J17" s="1491">
        <f t="shared" si="1"/>
        <v>933.00699999999983</v>
      </c>
      <c r="K17" s="1311"/>
      <c r="L17" s="359" t="s">
        <v>1258</v>
      </c>
      <c r="N17" s="686"/>
      <c r="P17" s="1355"/>
      <c r="Q17" s="355"/>
      <c r="R17" s="1354"/>
      <c r="S17" s="211"/>
      <c r="T17" s="211"/>
      <c r="U17" s="211"/>
      <c r="V17" s="1354"/>
      <c r="X17" s="2010" t="s">
        <v>1257</v>
      </c>
      <c r="Y17" s="2011"/>
      <c r="Z17" s="222" t="s">
        <v>1259</v>
      </c>
      <c r="AA17" s="222" t="s">
        <v>1260</v>
      </c>
      <c r="AB17" s="222" t="s">
        <v>1261</v>
      </c>
      <c r="AC17" s="222" t="s">
        <v>1262</v>
      </c>
      <c r="AD17" s="247" t="s">
        <v>1263</v>
      </c>
    </row>
    <row r="18" spans="2:30" ht="33" customHeight="1" thickBot="1">
      <c r="B18" s="2116" t="s">
        <v>1264</v>
      </c>
      <c r="C18" s="2117"/>
      <c r="D18" s="279" t="s">
        <v>813</v>
      </c>
      <c r="E18" s="279">
        <v>3</v>
      </c>
      <c r="F18" s="1499">
        <v>-129.19999999999999</v>
      </c>
      <c r="G18" s="1499">
        <v>-71.638000000000005</v>
      </c>
      <c r="H18" s="1499">
        <v>-9.4E-2</v>
      </c>
      <c r="I18" s="1490">
        <f t="shared" si="0"/>
        <v>-71.544000000000011</v>
      </c>
      <c r="J18" s="1491">
        <f t="shared" si="1"/>
        <v>-200.744</v>
      </c>
      <c r="L18" s="359" t="s">
        <v>1265</v>
      </c>
      <c r="N18" s="685"/>
      <c r="P18" s="1355"/>
      <c r="Q18" s="355">
        <f t="shared" ref="Q18:Q26" si="4">IF( SUM( S18:U18 ) = 0, 0, $S$5 )</f>
        <v>0</v>
      </c>
      <c r="R18" s="1354"/>
      <c r="S18" s="356">
        <f t="shared" ref="S18:U19" si="5" xml:space="preserve"> IF( ISNUMBER( F18 ), 0, 1 )</f>
        <v>0</v>
      </c>
      <c r="T18" s="356">
        <f t="shared" si="5"/>
        <v>0</v>
      </c>
      <c r="U18" s="356">
        <f t="shared" si="5"/>
        <v>0</v>
      </c>
      <c r="V18" s="1354"/>
      <c r="X18" s="2116" t="s">
        <v>1264</v>
      </c>
      <c r="Y18" s="2117"/>
      <c r="Z18" s="221" t="s">
        <v>1266</v>
      </c>
      <c r="AA18" s="221" t="s">
        <v>1267</v>
      </c>
      <c r="AB18" s="221" t="s">
        <v>1268</v>
      </c>
      <c r="AC18" s="222" t="s">
        <v>1269</v>
      </c>
      <c r="AD18" s="247" t="s">
        <v>1270</v>
      </c>
    </row>
    <row r="19" spans="2:30" ht="33" customHeight="1">
      <c r="B19" s="2118" t="s">
        <v>1271</v>
      </c>
      <c r="C19" s="2119"/>
      <c r="D19" s="1007" t="s">
        <v>813</v>
      </c>
      <c r="E19" s="1007">
        <v>3</v>
      </c>
      <c r="F19" s="1499">
        <v>0</v>
      </c>
      <c r="G19" s="1499">
        <v>0</v>
      </c>
      <c r="H19" s="1499">
        <v>0</v>
      </c>
      <c r="I19" s="1490">
        <f t="shared" si="0"/>
        <v>0</v>
      </c>
      <c r="J19" s="1491">
        <f t="shared" si="1"/>
        <v>0</v>
      </c>
      <c r="L19" s="359" t="s">
        <v>1272</v>
      </c>
      <c r="N19" s="685"/>
      <c r="P19" s="1355"/>
      <c r="Q19" s="355">
        <f t="shared" si="4"/>
        <v>0</v>
      </c>
      <c r="R19" s="1354"/>
      <c r="S19" s="356">
        <f t="shared" si="5"/>
        <v>0</v>
      </c>
      <c r="T19" s="356">
        <f t="shared" si="5"/>
        <v>0</v>
      </c>
      <c r="U19" s="356">
        <f t="shared" si="5"/>
        <v>0</v>
      </c>
      <c r="V19" s="1354"/>
      <c r="X19" s="2118" t="s">
        <v>1271</v>
      </c>
      <c r="Y19" s="2119"/>
      <c r="Z19" s="221" t="s">
        <v>1273</v>
      </c>
      <c r="AA19" s="221" t="s">
        <v>1274</v>
      </c>
      <c r="AB19" s="221" t="s">
        <v>1275</v>
      </c>
      <c r="AC19" s="222" t="s">
        <v>1276</v>
      </c>
      <c r="AD19" s="247" t="s">
        <v>1277</v>
      </c>
    </row>
    <row r="20" spans="2:30" ht="33" customHeight="1" thickBot="1">
      <c r="B20" s="2112" t="s">
        <v>1278</v>
      </c>
      <c r="C20" s="2113"/>
      <c r="D20" s="1008" t="s">
        <v>813</v>
      </c>
      <c r="E20" s="1008">
        <v>3</v>
      </c>
      <c r="F20" s="1492">
        <f>IFERROR(SUM(F17:F19),0)</f>
        <v>802.99999999999977</v>
      </c>
      <c r="G20" s="1492">
        <f>IFERROR(SUM(G17:G19),0)</f>
        <v>-69.738000000000014</v>
      </c>
      <c r="H20" s="1492">
        <f>IFERROR(SUM(H17:H19),0)</f>
        <v>0.99900000000000244</v>
      </c>
      <c r="I20" s="1492">
        <f t="shared" si="0"/>
        <v>-70.737000000000023</v>
      </c>
      <c r="J20" s="1493">
        <f t="shared" si="1"/>
        <v>732.26299999999969</v>
      </c>
      <c r="L20" s="388" t="s">
        <v>1279</v>
      </c>
      <c r="N20" s="686"/>
      <c r="P20" s="1355"/>
      <c r="Q20" s="355"/>
      <c r="R20" s="1354"/>
      <c r="S20" s="211"/>
      <c r="T20" s="211"/>
      <c r="U20" s="211"/>
      <c r="V20" s="1354"/>
      <c r="X20" s="2114" t="s">
        <v>1278</v>
      </c>
      <c r="Y20" s="2115"/>
      <c r="Z20" s="228" t="s">
        <v>1280</v>
      </c>
      <c r="AA20" s="228" t="s">
        <v>1281</v>
      </c>
      <c r="AB20" s="228" t="s">
        <v>1282</v>
      </c>
      <c r="AC20" s="228" t="s">
        <v>1283</v>
      </c>
      <c r="AD20" s="249" t="s">
        <v>1284</v>
      </c>
    </row>
    <row r="21" spans="2:30" ht="15" customHeight="1" thickBot="1">
      <c r="B21" s="136"/>
      <c r="C21" s="75"/>
      <c r="D21" s="75"/>
      <c r="E21" s="75"/>
      <c r="F21" s="1494"/>
      <c r="G21" s="1494"/>
      <c r="H21" s="1494"/>
      <c r="I21" s="1494"/>
      <c r="J21" s="1495"/>
      <c r="P21" s="1355"/>
      <c r="Q21" s="355"/>
      <c r="R21" s="1354"/>
      <c r="S21" s="211"/>
      <c r="T21" s="211"/>
      <c r="U21" s="211"/>
      <c r="V21" s="1354"/>
      <c r="X21" s="136"/>
      <c r="Y21" s="75"/>
      <c r="Z21" s="32"/>
      <c r="AA21" s="32"/>
      <c r="AB21" s="32"/>
      <c r="AC21" s="32"/>
      <c r="AD21" s="76"/>
    </row>
    <row r="22" spans="2:30" ht="20.25" customHeight="1" thickBot="1">
      <c r="B22" s="2012" t="s">
        <v>1285</v>
      </c>
      <c r="C22" s="2013"/>
      <c r="D22" s="174"/>
      <c r="E22" s="174"/>
      <c r="F22" s="1494"/>
      <c r="G22" s="1494"/>
      <c r="H22" s="1494"/>
      <c r="I22" s="1494"/>
      <c r="J22" s="1495"/>
      <c r="P22" s="1355"/>
      <c r="Q22" s="355"/>
      <c r="R22" s="1354"/>
      <c r="S22" s="211"/>
      <c r="T22" s="211"/>
      <c r="U22" s="211"/>
      <c r="V22" s="1354"/>
      <c r="X22" s="2012" t="s">
        <v>1285</v>
      </c>
      <c r="Y22" s="2013"/>
      <c r="Z22" s="32"/>
      <c r="AA22" s="32"/>
      <c r="AB22" s="32"/>
      <c r="AC22" s="32"/>
      <c r="AD22" s="76"/>
    </row>
    <row r="23" spans="2:30" ht="33" customHeight="1" thickBot="1">
      <c r="B23" s="2098" t="s">
        <v>1286</v>
      </c>
      <c r="C23" s="2099"/>
      <c r="D23" s="224" t="s">
        <v>813</v>
      </c>
      <c r="E23" s="224">
        <v>3</v>
      </c>
      <c r="F23" s="1499">
        <v>-1105</v>
      </c>
      <c r="G23" s="1499">
        <v>69.738</v>
      </c>
      <c r="H23" s="1499">
        <v>0</v>
      </c>
      <c r="I23" s="1488">
        <f t="shared" ref="I23:I27" si="6">IFERROR(G23-H23,0)</f>
        <v>69.738</v>
      </c>
      <c r="J23" s="1491">
        <f>IFERROR(F23+I23,0)</f>
        <v>-1035.2619999999999</v>
      </c>
      <c r="K23" s="1311"/>
      <c r="L23" s="354" t="s">
        <v>1287</v>
      </c>
      <c r="N23" s="685"/>
      <c r="P23" s="1355"/>
      <c r="Q23" s="355">
        <f t="shared" si="4"/>
        <v>0</v>
      </c>
      <c r="R23" s="395"/>
      <c r="S23" s="356">
        <f t="shared" ref="S23:U26" si="7" xml:space="preserve"> IF( ISNUMBER( F23 ), 0, 1 )</f>
        <v>0</v>
      </c>
      <c r="T23" s="356">
        <f t="shared" si="7"/>
        <v>0</v>
      </c>
      <c r="U23" s="356">
        <f t="shared" si="7"/>
        <v>0</v>
      </c>
      <c r="V23" s="395"/>
      <c r="X23" s="2098" t="s">
        <v>1286</v>
      </c>
      <c r="Y23" s="2099"/>
      <c r="Z23" s="225" t="s">
        <v>1288</v>
      </c>
      <c r="AA23" s="225" t="s">
        <v>1289</v>
      </c>
      <c r="AB23" s="225" t="s">
        <v>1290</v>
      </c>
      <c r="AC23" s="330" t="s">
        <v>1291</v>
      </c>
      <c r="AD23" s="409" t="s">
        <v>1292</v>
      </c>
    </row>
    <row r="24" spans="2:30" ht="33" customHeight="1" thickBot="1">
      <c r="B24" s="2010" t="s">
        <v>1293</v>
      </c>
      <c r="C24" s="2011"/>
      <c r="D24" s="242" t="s">
        <v>813</v>
      </c>
      <c r="E24" s="242">
        <v>3</v>
      </c>
      <c r="F24" s="1499">
        <v>0</v>
      </c>
      <c r="G24" s="1499">
        <v>0</v>
      </c>
      <c r="H24" s="1499">
        <v>0</v>
      </c>
      <c r="I24" s="1490">
        <f t="shared" si="6"/>
        <v>0</v>
      </c>
      <c r="J24" s="1491">
        <f>IFERROR(F24+I24,0)</f>
        <v>0</v>
      </c>
      <c r="K24" s="1311"/>
      <c r="L24" s="359" t="s">
        <v>1294</v>
      </c>
      <c r="N24" s="685"/>
      <c r="P24" s="1355"/>
      <c r="Q24" s="355">
        <f t="shared" si="4"/>
        <v>0</v>
      </c>
      <c r="R24" s="395"/>
      <c r="S24" s="356">
        <f t="shared" si="7"/>
        <v>0</v>
      </c>
      <c r="T24" s="356">
        <f t="shared" si="7"/>
        <v>0</v>
      </c>
      <c r="U24" s="356">
        <f t="shared" si="7"/>
        <v>0</v>
      </c>
      <c r="V24" s="395"/>
      <c r="X24" s="2010" t="s">
        <v>1293</v>
      </c>
      <c r="Y24" s="2011"/>
      <c r="Z24" s="221" t="s">
        <v>1295</v>
      </c>
      <c r="AA24" s="221" t="s">
        <v>1296</v>
      </c>
      <c r="AB24" s="221" t="s">
        <v>1297</v>
      </c>
      <c r="AC24" s="222" t="s">
        <v>1298</v>
      </c>
      <c r="AD24" s="247" t="s">
        <v>1299</v>
      </c>
    </row>
    <row r="25" spans="2:30" ht="33" customHeight="1" thickBot="1">
      <c r="B25" s="2102" t="s">
        <v>1300</v>
      </c>
      <c r="C25" s="2103"/>
      <c r="D25" s="279" t="s">
        <v>813</v>
      </c>
      <c r="E25" s="279">
        <v>3</v>
      </c>
      <c r="F25" s="1499">
        <v>10.6</v>
      </c>
      <c r="G25" s="1499">
        <v>0</v>
      </c>
      <c r="H25" s="1499">
        <v>0</v>
      </c>
      <c r="I25" s="1490">
        <f t="shared" si="6"/>
        <v>0</v>
      </c>
      <c r="J25" s="1491">
        <f>IFERROR(F25+I25,0)</f>
        <v>10.6</v>
      </c>
      <c r="K25" s="1311"/>
      <c r="L25" s="359" t="s">
        <v>1301</v>
      </c>
      <c r="N25" s="685"/>
      <c r="P25" s="1355"/>
      <c r="Q25" s="355">
        <f t="shared" si="4"/>
        <v>0</v>
      </c>
      <c r="R25" s="395"/>
      <c r="S25" s="356">
        <f t="shared" si="7"/>
        <v>0</v>
      </c>
      <c r="T25" s="356">
        <f t="shared" si="7"/>
        <v>0</v>
      </c>
      <c r="U25" s="356">
        <f t="shared" si="7"/>
        <v>0</v>
      </c>
      <c r="V25" s="395"/>
      <c r="X25" s="2102" t="s">
        <v>1300</v>
      </c>
      <c r="Y25" s="2103"/>
      <c r="Z25" s="221" t="s">
        <v>1302</v>
      </c>
      <c r="AA25" s="221" t="s">
        <v>1303</v>
      </c>
      <c r="AB25" s="221" t="s">
        <v>1304</v>
      </c>
      <c r="AC25" s="222" t="s">
        <v>1305</v>
      </c>
      <c r="AD25" s="247" t="s">
        <v>1306</v>
      </c>
    </row>
    <row r="26" spans="2:30" ht="33" customHeight="1">
      <c r="B26" s="2094" t="s">
        <v>1307</v>
      </c>
      <c r="C26" s="2095"/>
      <c r="D26" s="220" t="s">
        <v>813</v>
      </c>
      <c r="E26" s="220">
        <v>3</v>
      </c>
      <c r="F26" s="1499">
        <v>300</v>
      </c>
      <c r="G26" s="1499">
        <v>0</v>
      </c>
      <c r="H26" s="1499">
        <v>0</v>
      </c>
      <c r="I26" s="1490">
        <f t="shared" si="6"/>
        <v>0</v>
      </c>
      <c r="J26" s="1491">
        <f>IFERROR(F26+I26,0)</f>
        <v>300</v>
      </c>
      <c r="K26" s="1311"/>
      <c r="L26" s="359" t="s">
        <v>1308</v>
      </c>
      <c r="N26" s="685"/>
      <c r="P26" s="1355"/>
      <c r="Q26" s="355">
        <f t="shared" si="4"/>
        <v>0</v>
      </c>
      <c r="R26" s="1354"/>
      <c r="S26" s="356">
        <f t="shared" si="7"/>
        <v>0</v>
      </c>
      <c r="T26" s="356">
        <f t="shared" si="7"/>
        <v>0</v>
      </c>
      <c r="U26" s="356">
        <f t="shared" si="7"/>
        <v>0</v>
      </c>
      <c r="V26" s="1354"/>
      <c r="X26" s="2094" t="s">
        <v>1307</v>
      </c>
      <c r="Y26" s="2095"/>
      <c r="Z26" s="221" t="s">
        <v>1309</v>
      </c>
      <c r="AA26" s="221" t="s">
        <v>1310</v>
      </c>
      <c r="AB26" s="221" t="s">
        <v>1311</v>
      </c>
      <c r="AC26" s="222" t="s">
        <v>1312</v>
      </c>
      <c r="AD26" s="247" t="s">
        <v>1313</v>
      </c>
    </row>
    <row r="27" spans="2:30" ht="33" customHeight="1" thickBot="1">
      <c r="B27" s="2106" t="s">
        <v>1314</v>
      </c>
      <c r="C27" s="2107"/>
      <c r="D27" s="227" t="s">
        <v>813</v>
      </c>
      <c r="E27" s="227">
        <v>3</v>
      </c>
      <c r="F27" s="1492">
        <f>IFERROR(SUM(F23:F26),0)</f>
        <v>-794.40000000000009</v>
      </c>
      <c r="G27" s="1492">
        <f>IFERROR(SUM(G23:G26),0)</f>
        <v>69.738</v>
      </c>
      <c r="H27" s="1492">
        <f>IFERROR(SUM(H23:H26),0)</f>
        <v>0</v>
      </c>
      <c r="I27" s="1492">
        <f t="shared" si="6"/>
        <v>69.738</v>
      </c>
      <c r="J27" s="1491">
        <f>IFERROR(F27+I27,0)</f>
        <v>-724.66200000000003</v>
      </c>
      <c r="K27" s="1311"/>
      <c r="L27" s="388" t="s">
        <v>1315</v>
      </c>
      <c r="N27" s="686"/>
      <c r="P27" s="1355"/>
      <c r="Q27" s="355"/>
      <c r="R27" s="1354"/>
      <c r="S27" s="211"/>
      <c r="T27" s="211"/>
      <c r="U27" s="211"/>
      <c r="V27" s="1354"/>
      <c r="X27" s="2106" t="s">
        <v>1314</v>
      </c>
      <c r="Y27" s="2107"/>
      <c r="Z27" s="228" t="s">
        <v>1316</v>
      </c>
      <c r="AA27" s="228" t="s">
        <v>1317</v>
      </c>
      <c r="AB27" s="228" t="s">
        <v>1318</v>
      </c>
      <c r="AC27" s="228" t="s">
        <v>1319</v>
      </c>
      <c r="AD27" s="249" t="s">
        <v>1320</v>
      </c>
    </row>
    <row r="28" spans="2:30" ht="15" customHeight="1" thickBot="1">
      <c r="B28" s="410"/>
      <c r="C28" s="410"/>
      <c r="D28" s="410"/>
      <c r="E28" s="410"/>
      <c r="F28" s="1500"/>
      <c r="G28" s="1500"/>
      <c r="H28" s="1500"/>
      <c r="I28" s="1500"/>
      <c r="J28" s="1501"/>
      <c r="K28" s="1311"/>
      <c r="L28" s="3"/>
      <c r="P28" s="1355"/>
      <c r="Q28" s="355"/>
      <c r="R28" s="1354"/>
      <c r="S28" s="211"/>
      <c r="T28" s="211"/>
      <c r="U28" s="211"/>
      <c r="V28" s="1354"/>
      <c r="X28" s="410"/>
      <c r="Y28" s="410"/>
      <c r="Z28" s="411"/>
      <c r="AA28" s="411"/>
      <c r="AB28" s="411"/>
      <c r="AC28" s="411"/>
      <c r="AD28" s="377"/>
    </row>
    <row r="29" spans="2:30" ht="33" customHeight="1" thickBot="1">
      <c r="B29" s="2108" t="s">
        <v>1321</v>
      </c>
      <c r="C29" s="2109"/>
      <c r="D29" s="253" t="s">
        <v>813</v>
      </c>
      <c r="E29" s="253">
        <v>3</v>
      </c>
      <c r="F29" s="1502">
        <f>IFERROR(F20+F27,0)</f>
        <v>8.5999999999996817</v>
      </c>
      <c r="G29" s="1502">
        <f>IFERROR(G20+G27,0)</f>
        <v>-1.4210854715202004E-14</v>
      </c>
      <c r="H29" s="1502">
        <f>IFERROR(H20+H27,0)</f>
        <v>0.99900000000000244</v>
      </c>
      <c r="I29" s="1502">
        <f t="shared" ref="I29" si="8">IFERROR(G29-H29,0)</f>
        <v>-0.99900000000001665</v>
      </c>
      <c r="J29" s="1491">
        <f>IFERROR(F29+I29,0)</f>
        <v>7.6009999999996651</v>
      </c>
      <c r="K29" s="1311"/>
      <c r="L29" s="400" t="s">
        <v>1322</v>
      </c>
      <c r="N29" s="686"/>
      <c r="P29" s="1355"/>
      <c r="Q29" s="355"/>
      <c r="R29" s="1354"/>
      <c r="S29" s="211"/>
      <c r="T29" s="211"/>
      <c r="U29" s="211"/>
      <c r="V29" s="1354"/>
      <c r="X29" s="2110" t="s">
        <v>1321</v>
      </c>
      <c r="Y29" s="2111"/>
      <c r="Z29" s="401" t="s">
        <v>1323</v>
      </c>
      <c r="AA29" s="401" t="s">
        <v>1324</v>
      </c>
      <c r="AB29" s="401" t="s">
        <v>1325</v>
      </c>
      <c r="AC29" s="401" t="s">
        <v>1326</v>
      </c>
      <c r="AD29" s="402" t="s">
        <v>1327</v>
      </c>
    </row>
    <row r="30" spans="2:30" ht="15" customHeight="1" thickBot="1">
      <c r="B30" s="136"/>
      <c r="C30" s="137"/>
      <c r="D30" s="137"/>
      <c r="E30" s="137"/>
      <c r="F30" s="1494"/>
      <c r="G30" s="1494"/>
      <c r="H30" s="1494"/>
      <c r="I30" s="1494"/>
      <c r="J30" s="1495"/>
      <c r="L30" s="6"/>
      <c r="P30" s="1355"/>
      <c r="Q30" s="355"/>
      <c r="R30" s="395"/>
      <c r="S30" s="211"/>
      <c r="T30" s="211"/>
      <c r="U30" s="211"/>
      <c r="V30" s="395"/>
      <c r="X30" s="136"/>
      <c r="Y30" s="137"/>
      <c r="Z30" s="32"/>
      <c r="AA30" s="32"/>
      <c r="AB30" s="32"/>
      <c r="AC30" s="32"/>
      <c r="AD30" s="76"/>
    </row>
    <row r="31" spans="2:30" ht="20.25" customHeight="1" thickBot="1">
      <c r="B31" s="2012" t="s">
        <v>1328</v>
      </c>
      <c r="C31" s="2013"/>
      <c r="D31" s="174"/>
      <c r="E31" s="174"/>
      <c r="F31" s="1494"/>
      <c r="G31" s="1494"/>
      <c r="H31" s="1494"/>
      <c r="I31" s="1494"/>
      <c r="J31" s="1495"/>
      <c r="L31" s="6"/>
      <c r="P31" s="1355"/>
      <c r="Q31" s="355"/>
      <c r="R31" s="395"/>
      <c r="S31" s="1348"/>
      <c r="T31" s="1349"/>
      <c r="U31" s="1349"/>
      <c r="V31" s="395"/>
      <c r="X31" s="2012" t="s">
        <v>1328</v>
      </c>
      <c r="Y31" s="2013"/>
      <c r="Z31" s="32"/>
      <c r="AA31" s="32"/>
      <c r="AB31" s="32"/>
      <c r="AC31" s="32"/>
      <c r="AD31" s="76"/>
    </row>
    <row r="32" spans="2:30" ht="33" customHeight="1" thickBot="1">
      <c r="B32" s="2098" t="s">
        <v>1329</v>
      </c>
      <c r="C32" s="2099"/>
      <c r="D32" s="224" t="s">
        <v>813</v>
      </c>
      <c r="E32" s="224">
        <v>3</v>
      </c>
      <c r="F32" s="1499">
        <v>-32.9</v>
      </c>
      <c r="G32" s="1499">
        <v>0</v>
      </c>
      <c r="H32" s="1499">
        <v>0</v>
      </c>
      <c r="I32" s="1488">
        <f t="shared" ref="I32:I35" si="9">IFERROR(G32-H32,0)</f>
        <v>0</v>
      </c>
      <c r="J32" s="1491">
        <f>IFERROR(F32+I32,0)</f>
        <v>-32.9</v>
      </c>
      <c r="K32" s="1311"/>
      <c r="L32" s="354" t="s">
        <v>1330</v>
      </c>
      <c r="N32" s="685"/>
      <c r="P32" s="1355"/>
      <c r="Q32" s="355">
        <f t="shared" ref="Q32:Q34" si="10">IF( SUM( S32:U32 ) = 0, 0, $S$5 )</f>
        <v>0</v>
      </c>
      <c r="R32" s="1354"/>
      <c r="S32" s="356">
        <f t="shared" ref="S32:U34" si="11" xml:space="preserve"> IF( ISNUMBER( F32 ), 0, 1 )</f>
        <v>0</v>
      </c>
      <c r="T32" s="356">
        <f t="shared" si="11"/>
        <v>0</v>
      </c>
      <c r="U32" s="356">
        <f t="shared" si="11"/>
        <v>0</v>
      </c>
      <c r="V32" s="1354"/>
      <c r="X32" s="2098" t="s">
        <v>1329</v>
      </c>
      <c r="Y32" s="2099"/>
      <c r="Z32" s="225" t="s">
        <v>1331</v>
      </c>
      <c r="AA32" s="225" t="s">
        <v>1332</v>
      </c>
      <c r="AB32" s="225" t="s">
        <v>1333</v>
      </c>
      <c r="AC32" s="330" t="s">
        <v>1334</v>
      </c>
      <c r="AD32" s="409" t="s">
        <v>1335</v>
      </c>
    </row>
    <row r="33" spans="2:30" ht="33" customHeight="1" thickBot="1">
      <c r="B33" s="2010" t="s">
        <v>1336</v>
      </c>
      <c r="C33" s="2011"/>
      <c r="D33" s="242" t="s">
        <v>813</v>
      </c>
      <c r="E33" s="242">
        <v>3</v>
      </c>
      <c r="F33" s="1499">
        <v>-239.6</v>
      </c>
      <c r="G33" s="1499">
        <v>0</v>
      </c>
      <c r="H33" s="1499">
        <v>0</v>
      </c>
      <c r="I33" s="1490">
        <f t="shared" si="9"/>
        <v>0</v>
      </c>
      <c r="J33" s="1491">
        <f>IFERROR(F33+I33,0)</f>
        <v>-239.6</v>
      </c>
      <c r="K33" s="1311"/>
      <c r="L33" s="359" t="s">
        <v>1337</v>
      </c>
      <c r="N33" s="685"/>
      <c r="P33" s="1355"/>
      <c r="Q33" s="355">
        <f t="shared" si="10"/>
        <v>0</v>
      </c>
      <c r="R33" s="1354"/>
      <c r="S33" s="356">
        <f t="shared" si="11"/>
        <v>0</v>
      </c>
      <c r="T33" s="356">
        <f t="shared" si="11"/>
        <v>0</v>
      </c>
      <c r="U33" s="356">
        <f t="shared" si="11"/>
        <v>0</v>
      </c>
      <c r="V33" s="1354"/>
      <c r="X33" s="2010" t="s">
        <v>1336</v>
      </c>
      <c r="Y33" s="2011"/>
      <c r="Z33" s="221" t="s">
        <v>1338</v>
      </c>
      <c r="AA33" s="221" t="s">
        <v>1339</v>
      </c>
      <c r="AB33" s="221" t="s">
        <v>1340</v>
      </c>
      <c r="AC33" s="222" t="s">
        <v>1341</v>
      </c>
      <c r="AD33" s="247" t="s">
        <v>1342</v>
      </c>
    </row>
    <row r="34" spans="2:30" ht="33" customHeight="1">
      <c r="B34" s="2102" t="s">
        <v>1343</v>
      </c>
      <c r="C34" s="2103"/>
      <c r="D34" s="279" t="s">
        <v>813</v>
      </c>
      <c r="E34" s="279">
        <v>3</v>
      </c>
      <c r="F34" s="1499">
        <v>0</v>
      </c>
      <c r="G34" s="1499">
        <v>0</v>
      </c>
      <c r="H34" s="1499">
        <v>0</v>
      </c>
      <c r="I34" s="1490">
        <f t="shared" si="9"/>
        <v>0</v>
      </c>
      <c r="J34" s="1491">
        <f>IFERROR(F34+I34,0)</f>
        <v>0</v>
      </c>
      <c r="K34" s="1311"/>
      <c r="L34" s="359" t="s">
        <v>1344</v>
      </c>
      <c r="N34" s="685"/>
      <c r="P34" s="1355"/>
      <c r="Q34" s="355">
        <f t="shared" si="10"/>
        <v>0</v>
      </c>
      <c r="R34" s="1354"/>
      <c r="S34" s="356">
        <f t="shared" si="11"/>
        <v>0</v>
      </c>
      <c r="T34" s="356">
        <f t="shared" si="11"/>
        <v>0</v>
      </c>
      <c r="U34" s="356">
        <f t="shared" si="11"/>
        <v>0</v>
      </c>
      <c r="V34" s="1354"/>
      <c r="X34" s="2102" t="s">
        <v>1343</v>
      </c>
      <c r="Y34" s="2103"/>
      <c r="Z34" s="221" t="s">
        <v>1345</v>
      </c>
      <c r="AA34" s="221" t="s">
        <v>1346</v>
      </c>
      <c r="AB34" s="221" t="s">
        <v>1347</v>
      </c>
      <c r="AC34" s="222" t="s">
        <v>1348</v>
      </c>
      <c r="AD34" s="247" t="s">
        <v>1349</v>
      </c>
    </row>
    <row r="35" spans="2:30" ht="33" customHeight="1" thickBot="1">
      <c r="B35" s="2104" t="s">
        <v>1350</v>
      </c>
      <c r="C35" s="2105"/>
      <c r="D35" s="227" t="s">
        <v>813</v>
      </c>
      <c r="E35" s="227">
        <v>3</v>
      </c>
      <c r="F35" s="1492">
        <f>IFERROR(SUM(F32:F34),0)</f>
        <v>-272.5</v>
      </c>
      <c r="G35" s="1492">
        <f>IFERROR(SUM(G32:G34),0)</f>
        <v>0</v>
      </c>
      <c r="H35" s="1492">
        <f>IFERROR(SUM(H32:H34),0)</f>
        <v>0</v>
      </c>
      <c r="I35" s="1492">
        <f t="shared" si="9"/>
        <v>0</v>
      </c>
      <c r="J35" s="1491">
        <f>IFERROR(F35+I35,0)</f>
        <v>-272.5</v>
      </c>
      <c r="K35" s="1311"/>
      <c r="L35" s="388" t="s">
        <v>1351</v>
      </c>
      <c r="N35" s="686"/>
      <c r="P35" s="1355"/>
      <c r="Q35" s="355"/>
      <c r="R35" s="1354"/>
      <c r="S35" s="211"/>
      <c r="T35" s="211"/>
      <c r="U35" s="211"/>
      <c r="V35" s="1354"/>
      <c r="X35" s="2104" t="s">
        <v>1350</v>
      </c>
      <c r="Y35" s="2105"/>
      <c r="Z35" s="228" t="s">
        <v>1352</v>
      </c>
      <c r="AA35" s="228" t="s">
        <v>1353</v>
      </c>
      <c r="AB35" s="228" t="s">
        <v>1354</v>
      </c>
      <c r="AC35" s="228" t="s">
        <v>1355</v>
      </c>
      <c r="AD35" s="249" t="s">
        <v>1356</v>
      </c>
    </row>
    <row r="36" spans="2:30" ht="15" customHeight="1" thickBot="1">
      <c r="B36" s="137"/>
      <c r="C36" s="137"/>
      <c r="D36" s="412"/>
      <c r="E36" s="412"/>
      <c r="F36" s="1503"/>
      <c r="G36" s="1503"/>
      <c r="H36" s="1503"/>
      <c r="I36" s="1503"/>
      <c r="J36" s="1495"/>
      <c r="L36" s="6"/>
      <c r="P36" s="1355"/>
      <c r="Q36" s="355"/>
      <c r="R36" s="1354"/>
      <c r="S36" s="211"/>
      <c r="T36" s="211"/>
      <c r="U36" s="211"/>
      <c r="V36" s="1354"/>
      <c r="X36" s="137"/>
      <c r="Y36" s="137"/>
      <c r="AD36" s="76"/>
    </row>
    <row r="37" spans="2:30" ht="33" customHeight="1" thickBot="1">
      <c r="B37" s="2080" t="s">
        <v>1357</v>
      </c>
      <c r="C37" s="2081"/>
      <c r="D37" s="397" t="s">
        <v>813</v>
      </c>
      <c r="E37" s="397">
        <v>3</v>
      </c>
      <c r="F37" s="1504">
        <f>IFERROR(F29+F35,0)</f>
        <v>-263.90000000000032</v>
      </c>
      <c r="G37" s="1504">
        <f>IFERROR(G29+G35,0)</f>
        <v>-1.4210854715202004E-14</v>
      </c>
      <c r="H37" s="1504">
        <f>IFERROR(H29+H35,0)</f>
        <v>0.99900000000000244</v>
      </c>
      <c r="I37" s="1504">
        <f t="shared" ref="I37" si="12">IFERROR(G37-H37,0)</f>
        <v>-0.99900000000001665</v>
      </c>
      <c r="J37" s="1491">
        <f>IFERROR(F37+I37,0)</f>
        <v>-264.89900000000034</v>
      </c>
      <c r="K37" s="1311"/>
      <c r="L37" s="400" t="s">
        <v>1358</v>
      </c>
      <c r="N37" s="686"/>
      <c r="P37" s="1355"/>
      <c r="Q37" s="355"/>
      <c r="R37" s="404"/>
      <c r="S37" s="211"/>
      <c r="T37" s="211"/>
      <c r="U37" s="211"/>
      <c r="V37" s="404"/>
      <c r="X37" s="2100" t="s">
        <v>1357</v>
      </c>
      <c r="Y37" s="2101"/>
      <c r="Z37" s="296" t="s">
        <v>1359</v>
      </c>
      <c r="AA37" s="296" t="s">
        <v>1360</v>
      </c>
      <c r="AB37" s="296" t="s">
        <v>1361</v>
      </c>
      <c r="AC37" s="296" t="s">
        <v>1362</v>
      </c>
      <c r="AD37" s="254" t="s">
        <v>1363</v>
      </c>
    </row>
    <row r="38" spans="2:30">
      <c r="Q38" s="413"/>
      <c r="S38" s="211"/>
      <c r="T38" s="211"/>
      <c r="U38" s="211"/>
    </row>
    <row r="39" spans="2:30">
      <c r="Q39" s="413"/>
      <c r="S39" s="211"/>
      <c r="T39" s="211"/>
      <c r="U39" s="211"/>
    </row>
    <row r="40" spans="2:30">
      <c r="Q40" s="413"/>
      <c r="S40" s="211"/>
      <c r="T40" s="211"/>
      <c r="U40" s="211"/>
    </row>
    <row r="41" spans="2:30">
      <c r="Q41" s="413"/>
      <c r="S41" s="211"/>
      <c r="T41" s="211"/>
      <c r="U41" s="211"/>
    </row>
    <row r="42" spans="2:30">
      <c r="Q42" s="413"/>
      <c r="S42" s="211"/>
      <c r="T42" s="211"/>
      <c r="U42" s="211"/>
    </row>
    <row r="43" spans="2:30">
      <c r="Q43" s="413"/>
      <c r="S43" s="211"/>
      <c r="T43" s="211"/>
      <c r="U43" s="211"/>
    </row>
    <row r="49" spans="17:21">
      <c r="Q49" s="413"/>
      <c r="S49" s="211"/>
      <c r="T49" s="211"/>
      <c r="U49" s="211"/>
    </row>
    <row r="50" spans="17:21">
      <c r="Q50" s="413"/>
      <c r="S50" s="211"/>
      <c r="T50" s="211"/>
      <c r="U50" s="211"/>
    </row>
  </sheetData>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390" priority="10" operator="equal">
      <formula>0</formula>
    </cfRule>
  </conditionalFormatting>
  <conditionalFormatting sqref="Q17">
    <cfRule type="cellIs" dxfId="389" priority="9" operator="equal">
      <formula>0</formula>
    </cfRule>
  </conditionalFormatting>
  <conditionalFormatting sqref="Q22">
    <cfRule type="cellIs" dxfId="388" priority="8" operator="equal">
      <formula>0</formula>
    </cfRule>
  </conditionalFormatting>
  <conditionalFormatting sqref="Q18:Q21">
    <cfRule type="cellIs" dxfId="387" priority="7" operator="equal">
      <formula>0</formula>
    </cfRule>
  </conditionalFormatting>
  <conditionalFormatting sqref="Q27:Q31">
    <cfRule type="cellIs" dxfId="386" priority="6" operator="equal">
      <formula>0</formula>
    </cfRule>
  </conditionalFormatting>
  <conditionalFormatting sqref="Q38:Q43">
    <cfRule type="cellIs" dxfId="385" priority="5" operator="equal">
      <formula>0</formula>
    </cfRule>
  </conditionalFormatting>
  <conditionalFormatting sqref="Q49:Q50">
    <cfRule type="cellIs" dxfId="384" priority="4" operator="equal">
      <formula>0</formula>
    </cfRule>
  </conditionalFormatting>
  <conditionalFormatting sqref="Q23:Q26">
    <cfRule type="cellIs" dxfId="383" priority="3" operator="equal">
      <formula>0</formula>
    </cfRule>
  </conditionalFormatting>
  <conditionalFormatting sqref="Q32:Q34">
    <cfRule type="cellIs" dxfId="382" priority="2" operator="equal">
      <formula>0</formula>
    </cfRule>
  </conditionalFormatting>
  <conditionalFormatting sqref="Q35:Q37">
    <cfRule type="cellIs" dxfId="381"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84551de-30f3-4b48-9c7f-44f496d3918c">
      <UserInfo>
        <DisplayName>Jennie Seymour</DisplayName>
        <AccountId>80</AccountId>
        <AccountType/>
      </UserInfo>
      <UserInfo>
        <DisplayName>David Watson</DisplayName>
        <AccountId>750</AccountId>
        <AccountType/>
      </UserInfo>
      <UserInfo>
        <DisplayName>Paul Martin</DisplayName>
        <AccountId>817</AccountId>
        <AccountType/>
      </UserInfo>
      <UserInfo>
        <DisplayName>Anne Robson</DisplayName>
        <AccountId>17</AccountId>
        <AccountType/>
      </UserInfo>
      <UserInfo>
        <DisplayName>Ross Pearton</DisplayName>
        <AccountId>2351</AccountId>
        <AccountType/>
      </UserInfo>
      <UserInfo>
        <DisplayName>Kevin Ridout</DisplayName>
        <AccountId>79</AccountId>
        <AccountType/>
      </UserInfo>
      <UserInfo>
        <DisplayName>David Roberts</DisplayName>
        <AccountId>205</AccountId>
        <AccountType/>
      </UserInfo>
      <UserInfo>
        <DisplayName>Stanislav Petrov</DisplayName>
        <AccountId>937</AccountId>
        <AccountType/>
      </UserInfo>
      <UserInfo>
        <DisplayName>Keith Mason</DisplayName>
        <AccountId>184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04240A623DB954CADEE52D50936A695" ma:contentTypeVersion="6" ma:contentTypeDescription="Create a new document." ma:contentTypeScope="" ma:versionID="a70be0e94eac43f7ca0bad1341604dc6">
  <xsd:schema xmlns:xsd="http://www.w3.org/2001/XMLSchema" xmlns:xs="http://www.w3.org/2001/XMLSchema" xmlns:p="http://schemas.microsoft.com/office/2006/metadata/properties" xmlns:ns2="3031ecb3-b551-4a56-adf2-689e6cedb0ab" xmlns:ns3="f84551de-30f3-4b48-9c7f-44f496d3918c" targetNamespace="http://schemas.microsoft.com/office/2006/metadata/properties" ma:root="true" ma:fieldsID="ca6f39c470c17bde7e55088fd780ba9f" ns2:_="" ns3:_="">
    <xsd:import namespace="3031ecb3-b551-4a56-adf2-689e6cedb0ab"/>
    <xsd:import namespace="f84551de-30f3-4b48-9c7f-44f496d3918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ecb3-b551-4a56-adf2-689e6cedb0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4551de-30f3-4b48-9c7f-44f496d3918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673441-CF3F-42B3-9F85-43E7F9EEF121}"/>
</file>

<file path=customXml/itemProps2.xml><?xml version="1.0" encoding="utf-8"?>
<ds:datastoreItem xmlns:ds="http://schemas.openxmlformats.org/officeDocument/2006/customXml" ds:itemID="{7E11B1D3-B549-461D-9E2A-5CE88B72E9AF}"/>
</file>

<file path=customXml/itemProps3.xml><?xml version="1.0" encoding="utf-8"?>
<ds:datastoreItem xmlns:ds="http://schemas.openxmlformats.org/officeDocument/2006/customXml" ds:itemID="{41AB374A-62B6-408E-9E71-C096128F20CE}"/>
</file>

<file path=docProps/app.xml><?xml version="1.0" encoding="utf-8"?>
<Properties xmlns="http://schemas.openxmlformats.org/officeDocument/2006/extended-properties" xmlns:vt="http://schemas.openxmlformats.org/officeDocument/2006/docPropsVTypes">
  <Application>Microsoft Excel Online</Application>
  <Manager/>
  <Company>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Regulatory report - proforma tables</dc:title>
  <dc:subject/>
  <dc:creator>Jenny Ngai</dc:creator>
  <cp:keywords/>
  <dc:description/>
  <cp:lastModifiedBy/>
  <cp:revision/>
  <dcterms:created xsi:type="dcterms:W3CDTF">2014-03-03T14:46:41Z</dcterms:created>
  <dcterms:modified xsi:type="dcterms:W3CDTF">2024-07-25T10:05:50Z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0x010100204240A623DB954CADEE52D50936A695</vt:lpwstr>
  </property>
  <property fmtid="{D5CDD505-2E9C-101B-9397-08002B2CF9AE}" pid="3" name="TaxKeyword">
    <vt:lpwstr/>
  </property>
  <property fmtid="{D5CDD505-2E9C-101B-9397-08002B2CF9AE}" pid="4" name="Water Companies">
    <vt:lpwstr/>
  </property>
  <property fmtid="{D5CDD505-2E9C-101B-9397-08002B2CF9AE}" pid="5" name="Document Type">
    <vt:lpwstr/>
  </property>
  <property fmtid="{D5CDD505-2E9C-101B-9397-08002B2CF9AE}" pid="6" name="Order">
    <vt:r8>100</vt:r8>
  </property>
  <property fmtid="{D5CDD505-2E9C-101B-9397-08002B2CF9AE}" pid="7" name="Meeting">
    <vt:lpwstr/>
  </property>
  <property fmtid="{D5CDD505-2E9C-101B-9397-08002B2CF9AE}" pid="8" name="Project Code">
    <vt:lpwstr>1896;#Company performance monitoring ＆ engagement|3cbb2248-aeb0-4f5e-8833-d72f52afb8f0</vt:lpwstr>
  </property>
  <property fmtid="{D5CDD505-2E9C-101B-9397-08002B2CF9AE}" pid="9" name="Stakeholder">
    <vt:lpwstr>25;#Water and wastewater companies (WaSCs)|1f450446-47d1-4fe9-8d64-c249a3be1897</vt:lpwstr>
  </property>
  <property fmtid="{D5CDD505-2E9C-101B-9397-08002B2CF9AE}" pid="10" name="Security Classification">
    <vt:lpwstr>21;#OFFICIAL|c2540f30-f875-494b-a43f-ebfb5017a6ad</vt:lpwstr>
  </property>
  <property fmtid="{D5CDD505-2E9C-101B-9397-08002B2CF9AE}" pid="11" name="Hierarchy">
    <vt:lpwstr/>
  </property>
  <property fmtid="{D5CDD505-2E9C-101B-9397-08002B2CF9AE}" pid="12" name="Collection">
    <vt:lpwstr/>
  </property>
  <property fmtid="{D5CDD505-2E9C-101B-9397-08002B2CF9AE}" pid="13" name="dlc_EmailBCC">
    <vt:lpwstr/>
  </property>
  <property fmtid="{D5CDD505-2E9C-101B-9397-08002B2CF9AE}" pid="14" name="Folder Audit History">
    <vt:lpwstr/>
  </property>
  <property fmtid="{D5CDD505-2E9C-101B-9397-08002B2CF9AE}" pid="15" name="xd_ProgID">
    <vt:lpwstr/>
  </property>
  <property fmtid="{D5CDD505-2E9C-101B-9397-08002B2CF9AE}" pid="16" name="dlc_EmailCC">
    <vt:lpwstr/>
  </property>
  <property fmtid="{D5CDD505-2E9C-101B-9397-08002B2CF9AE}" pid="17" name="dlc_EmailSubject">
    <vt:lpwstr/>
  </property>
  <property fmtid="{D5CDD505-2E9C-101B-9397-08002B2CF9AE}" pid="18" name="dlc_EmailTo">
    <vt:lpwstr/>
  </property>
  <property fmtid="{D5CDD505-2E9C-101B-9397-08002B2CF9AE}" pid="19" name="TemplateUrl">
    <vt:lpwstr/>
  </property>
  <property fmtid="{D5CDD505-2E9C-101B-9397-08002B2CF9AE}" pid="20" name="Folder Status">
    <vt:lpwstr/>
  </property>
  <property fmtid="{D5CDD505-2E9C-101B-9397-08002B2CF9AE}" pid="21" name="_CopySource">
    <vt:lpwstr>https://ofwat.sharepoint.com/sites/rms/pr-fng/fp-mad/Regulatory Accounting Guidelines Updates/External Correspondence/Proforma tables 2017-18 [post condoc draft].xlsx</vt:lpwstr>
  </property>
  <property fmtid="{D5CDD505-2E9C-101B-9397-08002B2CF9AE}" pid="22" name="Original Role Assignments">
    <vt:lpwstr/>
  </property>
  <property fmtid="{D5CDD505-2E9C-101B-9397-08002B2CF9AE}" pid="23" name="Inheritance Broken by Folder Closure">
    <vt:lpwstr/>
  </property>
  <property fmtid="{D5CDD505-2E9C-101B-9397-08002B2CF9AE}" pid="24" name="dlc_EmailFrom">
    <vt:lpwstr/>
  </property>
  <property fmtid="{D5CDD505-2E9C-101B-9397-08002B2CF9AE}" pid="25" name="AuthorIds_UIVersion_34">
    <vt:lpwstr>33</vt:lpwstr>
  </property>
  <property fmtid="{D5CDD505-2E9C-101B-9397-08002B2CF9AE}" pid="26" name="AuthorIds_UIVersion_36">
    <vt:lpwstr>29</vt:lpwstr>
  </property>
  <property fmtid="{D5CDD505-2E9C-101B-9397-08002B2CF9AE}" pid="27" name="AuthorIds_UIVersion_37">
    <vt:lpwstr>29</vt:lpwstr>
  </property>
  <property fmtid="{D5CDD505-2E9C-101B-9397-08002B2CF9AE}" pid="28" name="AuthorIds_UIVersion_38">
    <vt:lpwstr>29</vt:lpwstr>
  </property>
  <property fmtid="{D5CDD505-2E9C-101B-9397-08002B2CF9AE}" pid="29" name="AuthorIds_UIVersion_1">
    <vt:lpwstr>29</vt:lpwstr>
  </property>
  <property fmtid="{D5CDD505-2E9C-101B-9397-08002B2CF9AE}" pid="30" name="AuthorIds_UIVersion_3">
    <vt:lpwstr>29</vt:lpwstr>
  </property>
  <property fmtid="{D5CDD505-2E9C-101B-9397-08002B2CF9AE}" pid="31" name="AuthorIds_UIVersion_4">
    <vt:lpwstr>17</vt:lpwstr>
  </property>
  <property fmtid="{D5CDD505-2E9C-101B-9397-08002B2CF9AE}" pid="32" name="AuthorIds_UIVersion_5">
    <vt:lpwstr>17</vt:lpwstr>
  </property>
  <property fmtid="{D5CDD505-2E9C-101B-9397-08002B2CF9AE}" pid="33" name="AuthorIds_UIVersion_7">
    <vt:lpwstr>29</vt:lpwstr>
  </property>
  <property fmtid="{D5CDD505-2E9C-101B-9397-08002B2CF9AE}" pid="34" name="AuthorIds_UIVersion_8">
    <vt:lpwstr>17</vt:lpwstr>
  </property>
  <property fmtid="{D5CDD505-2E9C-101B-9397-08002B2CF9AE}" pid="35" name="AuthorIds_UIVersion_9">
    <vt:lpwstr>29</vt:lpwstr>
  </property>
  <property fmtid="{D5CDD505-2E9C-101B-9397-08002B2CF9AE}" pid="36" name="AuthorIds_UIVersion_10">
    <vt:lpwstr>29</vt:lpwstr>
  </property>
  <property fmtid="{D5CDD505-2E9C-101B-9397-08002B2CF9AE}" pid="37" name="AuthorIds_UIVersion_11">
    <vt:lpwstr>817</vt:lpwstr>
  </property>
  <property fmtid="{D5CDD505-2E9C-101B-9397-08002B2CF9AE}" pid="38" name="AuthorIds_UIVersion_13">
    <vt:lpwstr>817</vt:lpwstr>
  </property>
  <property fmtid="{D5CDD505-2E9C-101B-9397-08002B2CF9AE}" pid="39" name="AuthorIds_UIVersion_14">
    <vt:lpwstr>817</vt:lpwstr>
  </property>
  <property fmtid="{D5CDD505-2E9C-101B-9397-08002B2CF9AE}" pid="40" name="AuthorIds_UIVersion_15">
    <vt:lpwstr>817</vt:lpwstr>
  </property>
  <property fmtid="{D5CDD505-2E9C-101B-9397-08002B2CF9AE}" pid="41" name="AuthorIds_UIVersion_16">
    <vt:lpwstr>817</vt:lpwstr>
  </property>
  <property fmtid="{D5CDD505-2E9C-101B-9397-08002B2CF9AE}" pid="42" name="AuthorIds_UIVersion_18">
    <vt:lpwstr>750</vt:lpwstr>
  </property>
  <property fmtid="{D5CDD505-2E9C-101B-9397-08002B2CF9AE}" pid="43" name="AuthorIds_UIVersion_19">
    <vt:lpwstr>17</vt:lpwstr>
  </property>
  <property fmtid="{D5CDD505-2E9C-101B-9397-08002B2CF9AE}" pid="44" name="AuthorIds_UIVersion_20">
    <vt:lpwstr>817</vt:lpwstr>
  </property>
  <property fmtid="{D5CDD505-2E9C-101B-9397-08002B2CF9AE}" pid="45" name="AuthorIds_UIVersion_21">
    <vt:lpwstr>2350</vt:lpwstr>
  </property>
  <property fmtid="{D5CDD505-2E9C-101B-9397-08002B2CF9AE}" pid="46" name="SharedWithUsers">
    <vt:lpwstr>80;#Jennie Seymour;#750;#David Watson;#817;#Paul Martin;#17;#Anne Robson;#2351;#Ross Pearton;#79;#Kevin Ridout;#205;#David Roberts;#937;#Stanislav Petrov;#184;#Keith Mason</vt:lpwstr>
  </property>
  <property fmtid="{D5CDD505-2E9C-101B-9397-08002B2CF9AE}" pid="47" name="AuthorIds_UIVersion_22">
    <vt:lpwstr>135</vt:lpwstr>
  </property>
  <property fmtid="{D5CDD505-2E9C-101B-9397-08002B2CF9AE}" pid="48" name="AuthorIds_UIVersion_24">
    <vt:lpwstr>33</vt:lpwstr>
  </property>
  <property fmtid="{D5CDD505-2E9C-101B-9397-08002B2CF9AE}" pid="49" name="AuthorIds_UIVersion_29">
    <vt:lpwstr>33</vt:lpwstr>
  </property>
  <property fmtid="{D5CDD505-2E9C-101B-9397-08002B2CF9AE}" pid="50" name="AuthorIds_UIVersion_30">
    <vt:lpwstr>33</vt:lpwstr>
  </property>
  <property fmtid="{D5CDD505-2E9C-101B-9397-08002B2CF9AE}" pid="51" name="AuthorIds_UIVersion_32">
    <vt:lpwstr>33</vt:lpwstr>
  </property>
  <property fmtid="{D5CDD505-2E9C-101B-9397-08002B2CF9AE}" pid="52" name="AuthorIds_UIVersion_33">
    <vt:lpwstr>33</vt:lpwstr>
  </property>
  <property fmtid="{D5CDD505-2E9C-101B-9397-08002B2CF9AE}" pid="53" name="AuthorIds_UIVersion_35">
    <vt:lpwstr>33</vt:lpwstr>
  </property>
  <property fmtid="{D5CDD505-2E9C-101B-9397-08002B2CF9AE}" pid="54" name="Follow-up">
    <vt:bool>false</vt:bool>
  </property>
  <property fmtid="{D5CDD505-2E9C-101B-9397-08002B2CF9AE}" pid="55" name="Asset">
    <vt:lpwstr>false</vt:lpwstr>
  </property>
  <property fmtid="{D5CDD505-2E9C-101B-9397-08002B2CF9AE}" pid="56" name="Stakeholder_x0020_3">
    <vt:lpwstr/>
  </property>
  <property fmtid="{D5CDD505-2E9C-101B-9397-08002B2CF9AE}" pid="57" name="Stakeholder_x0020_4">
    <vt:lpwstr/>
  </property>
  <property fmtid="{D5CDD505-2E9C-101B-9397-08002B2CF9AE}" pid="58" name="Stakeholder_x0020_5">
    <vt:lpwstr/>
  </property>
  <property fmtid="{D5CDD505-2E9C-101B-9397-08002B2CF9AE}" pid="59" name="Stakeholder_x0020_2">
    <vt:lpwstr/>
  </property>
  <property fmtid="{D5CDD505-2E9C-101B-9397-08002B2CF9AE}" pid="60" name="Stakeholder 2">
    <vt:lpwstr>334;#Water only companies (WoCs)|91175171-5b11-464a-af37-f57338f7bff6</vt:lpwstr>
  </property>
  <property fmtid="{D5CDD505-2E9C-101B-9397-08002B2CF9AE}" pid="61" name="Stakeholder 3">
    <vt:lpwstr>211;#Bazalgette Tunnel (BTL)|c5c4f758-1760-477c-80c4-27175a6db736</vt:lpwstr>
  </property>
  <property fmtid="{D5CDD505-2E9C-101B-9397-08002B2CF9AE}" pid="62" name="Stakeholder 4">
    <vt:lpwstr>133;#New Appointees|c51cea83-1ff6-43b7-857c-df9dbc00f9a0</vt:lpwstr>
  </property>
  <property fmtid="{D5CDD505-2E9C-101B-9397-08002B2CF9AE}" pid="63" name="Stakeholder 5">
    <vt:lpwstr/>
  </property>
  <property fmtid="{D5CDD505-2E9C-101B-9397-08002B2CF9AE}" pid="64" name="SV_QUERY_LIST_4F35BF76-6C0D-4D9B-82B2-816C12CF3733">
    <vt:lpwstr>empty_477D106A-C0D6-4607-AEBD-E2C9D60EA279</vt:lpwstr>
  </property>
  <property fmtid="{D5CDD505-2E9C-101B-9397-08002B2CF9AE}" pid="65" name="SV_HIDDEN_GRID_QUERY_LIST_4F35BF76-6C0D-4D9B-82B2-816C12CF3733">
    <vt:lpwstr>empty_477D106A-C0D6-4607-AEBD-E2C9D60EA279</vt:lpwstr>
  </property>
</Properties>
</file>